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KR\Downloads\신활력 내역서 최초단가 적용 타절내역서\신활력플러스사업 타절 후 발주\"/>
    </mc:Choice>
  </mc:AlternateContent>
  <bookViews>
    <workbookView xWindow="-525" yWindow="2100" windowWidth="27930" windowHeight="17820" tabRatio="872"/>
  </bookViews>
  <sheets>
    <sheet name="원가계산서(총괄)" sheetId="12" r:id="rId1"/>
    <sheet name="원가계산서" sheetId="11" r:id="rId2"/>
    <sheet name="공종별집계표" sheetId="9" r:id="rId3"/>
    <sheet name="공종별내역서" sheetId="8" r:id="rId4"/>
    <sheet name="일위대가목록" sheetId="7" r:id="rId5"/>
    <sheet name="일위대가" sheetId="6" r:id="rId6"/>
    <sheet name="단가산출목록" sheetId="5" r:id="rId7"/>
    <sheet name="단가산출서" sheetId="4" r:id="rId8"/>
    <sheet name="단가대비표" sheetId="3" r:id="rId9"/>
    <sheet name=" 공사설정 " sheetId="2" r:id="rId10"/>
    <sheet name="Sheet1" sheetId="1" r:id="rId11"/>
  </sheets>
  <externalReferences>
    <externalReference r:id="rId12"/>
    <externalReference r:id="rId13"/>
    <externalReference r:id="rId14"/>
  </externalReferences>
  <definedNames>
    <definedName name="_xlnm.Print_Area" localSheetId="3">공종별내역서!$A$1:$M$705</definedName>
    <definedName name="_xlnm.Print_Area" localSheetId="2">공종별집계표!$A$1:$M$52</definedName>
    <definedName name="_xlnm.Print_Area" localSheetId="8">단가대비표!$A$1:$X$343</definedName>
    <definedName name="_xlnm.Print_Area" localSheetId="6">단가산출목록!$A$1:$J$9</definedName>
    <definedName name="_xlnm.Print_Area" localSheetId="7">단가산출서!$A$1:$F$275</definedName>
    <definedName name="_xlnm.Print_Area" localSheetId="5">일위대가!$A$1:$M$1673</definedName>
    <definedName name="_xlnm.Print_Area" localSheetId="4">일위대가목록!$A$1:$M$270</definedName>
    <definedName name="_xlnm.Print_Titles" localSheetId="3">공종별내역서!$1:$3</definedName>
    <definedName name="_xlnm.Print_Titles" localSheetId="2">공종별집계표!$1:$4</definedName>
    <definedName name="_xlnm.Print_Titles" localSheetId="8">단가대비표!$1:$4</definedName>
    <definedName name="_xlnm.Print_Titles" localSheetId="6">단가산출목록!$1:$3</definedName>
    <definedName name="_xlnm.Print_Titles" localSheetId="7">단가산출서!$1:$3</definedName>
    <definedName name="_xlnm.Print_Titles" localSheetId="1">원가계산서!$1:$3</definedName>
    <definedName name="_xlnm.Print_Titles" localSheetId="0">'원가계산서(총괄)'!$1:$3</definedName>
    <definedName name="_xlnm.Print_Titles" localSheetId="5">일위대가!$1:$3</definedName>
    <definedName name="_xlnm.Print_Titles" localSheetId="4">일위대가목록!$1:$3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55" i="8" l="1"/>
  <c r="E655" i="8"/>
  <c r="I603" i="8" l="1"/>
  <c r="G603" i="8"/>
  <c r="E603" i="8"/>
  <c r="I655" i="8" l="1"/>
  <c r="AX523" i="8" l="1"/>
  <c r="AW497" i="8"/>
  <c r="AX497" i="8"/>
  <c r="AW471" i="8"/>
  <c r="AX471" i="8"/>
  <c r="AW445" i="8"/>
  <c r="AX445" i="8"/>
  <c r="AW419" i="8"/>
  <c r="AX419" i="8"/>
  <c r="AW393" i="8"/>
  <c r="AX393" i="8"/>
  <c r="AW367" i="8"/>
  <c r="AX367" i="8"/>
  <c r="AW341" i="8"/>
  <c r="AX341" i="8"/>
  <c r="AW289" i="8"/>
  <c r="AX289" i="8"/>
  <c r="AW263" i="8"/>
  <c r="AX263" i="8"/>
  <c r="AW237" i="8"/>
  <c r="AX237" i="8"/>
  <c r="AW185" i="8"/>
  <c r="AX185" i="8"/>
  <c r="AW211" i="8"/>
  <c r="AX211" i="8"/>
  <c r="AW159" i="8"/>
  <c r="AX159" i="8"/>
  <c r="AX133" i="8"/>
  <c r="AW55" i="8"/>
  <c r="AX55" i="8"/>
  <c r="AW29" i="8"/>
  <c r="AX29" i="8"/>
  <c r="O31" i="11" l="1"/>
  <c r="D525" i="8" l="1"/>
  <c r="I35" i="11" l="1"/>
  <c r="I6" i="11"/>
  <c r="I5" i="11"/>
  <c r="L564" i="8"/>
  <c r="N32" i="12"/>
  <c r="N34" i="12"/>
  <c r="N31" i="12"/>
  <c r="N30" i="12"/>
  <c r="R31" i="12"/>
  <c r="S31" i="12" s="1"/>
  <c r="E39" i="12"/>
  <c r="N39" i="12" s="1"/>
  <c r="M35" i="11"/>
  <c r="R32" i="12" l="1"/>
  <c r="S32" i="12" s="1"/>
  <c r="R33" i="12"/>
  <c r="R30" i="12"/>
  <c r="S30" i="12" s="1"/>
  <c r="N35" i="11"/>
  <c r="E5" i="12"/>
  <c r="E6" i="12"/>
  <c r="H34" i="11"/>
  <c r="G33" i="11"/>
  <c r="E34" i="11"/>
  <c r="I34" i="11" s="1"/>
  <c r="E38" i="12" s="1"/>
  <c r="N38" i="12" s="1"/>
  <c r="M6" i="11"/>
  <c r="N6" i="11" s="1"/>
  <c r="M5" i="11"/>
  <c r="N5" i="11" s="1"/>
  <c r="H9" i="5"/>
  <c r="G9" i="5"/>
  <c r="F9" i="5"/>
  <c r="E9" i="5"/>
  <c r="H8" i="5"/>
  <c r="G8" i="5"/>
  <c r="F8" i="5"/>
  <c r="E8" i="5"/>
  <c r="H7" i="5"/>
  <c r="G7" i="5"/>
  <c r="F7" i="5"/>
  <c r="E7" i="5"/>
  <c r="H6" i="5"/>
  <c r="G6" i="5"/>
  <c r="F6" i="5"/>
  <c r="E6" i="5"/>
  <c r="H5" i="5"/>
  <c r="G5" i="5"/>
  <c r="F5" i="5"/>
  <c r="E5" i="5"/>
  <c r="H4" i="5"/>
  <c r="G4" i="5"/>
  <c r="F4" i="5"/>
  <c r="E4" i="5"/>
  <c r="I681" i="8"/>
  <c r="G681" i="8"/>
  <c r="E681" i="8"/>
  <c r="I629" i="8"/>
  <c r="G629" i="8"/>
  <c r="E629" i="8"/>
  <c r="I583" i="8"/>
  <c r="G583" i="8"/>
  <c r="E583" i="8"/>
  <c r="I581" i="8"/>
  <c r="G581" i="8"/>
  <c r="E581" i="8"/>
  <c r="I580" i="8"/>
  <c r="G580" i="8"/>
  <c r="E580" i="8"/>
  <c r="I579" i="8"/>
  <c r="G579" i="8"/>
  <c r="E579" i="8"/>
  <c r="I578" i="8"/>
  <c r="G578" i="8"/>
  <c r="E578" i="8"/>
  <c r="I577" i="8"/>
  <c r="G577" i="8"/>
  <c r="E577" i="8"/>
  <c r="I564" i="8"/>
  <c r="G564" i="8"/>
  <c r="I562" i="8"/>
  <c r="G562" i="8"/>
  <c r="E562" i="8"/>
  <c r="I561" i="8"/>
  <c r="G561" i="8"/>
  <c r="E561" i="8"/>
  <c r="I560" i="8"/>
  <c r="G560" i="8"/>
  <c r="E560" i="8"/>
  <c r="I559" i="8"/>
  <c r="G559" i="8"/>
  <c r="E559" i="8"/>
  <c r="I558" i="8"/>
  <c r="G558" i="8"/>
  <c r="E558" i="8"/>
  <c r="I557" i="8"/>
  <c r="G557" i="8"/>
  <c r="E557" i="8"/>
  <c r="I556" i="8"/>
  <c r="G556" i="8"/>
  <c r="E556" i="8"/>
  <c r="I555" i="8"/>
  <c r="G555" i="8"/>
  <c r="E555" i="8"/>
  <c r="I554" i="8"/>
  <c r="G554" i="8"/>
  <c r="E554" i="8"/>
  <c r="I553" i="8"/>
  <c r="G553" i="8"/>
  <c r="E553" i="8"/>
  <c r="I552" i="8"/>
  <c r="G552" i="8"/>
  <c r="E552" i="8"/>
  <c r="I551" i="8"/>
  <c r="G551" i="8"/>
  <c r="E551" i="8"/>
  <c r="I527" i="8"/>
  <c r="G527" i="8"/>
  <c r="E527" i="8"/>
  <c r="I526" i="8"/>
  <c r="G526" i="8"/>
  <c r="E526" i="8"/>
  <c r="I525" i="8"/>
  <c r="G525" i="8"/>
  <c r="E525" i="8"/>
  <c r="I513" i="8"/>
  <c r="G513" i="8"/>
  <c r="E513" i="8"/>
  <c r="I512" i="8"/>
  <c r="G512" i="8"/>
  <c r="E512" i="8"/>
  <c r="I511" i="8"/>
  <c r="G511" i="8"/>
  <c r="E511" i="8"/>
  <c r="I510" i="8"/>
  <c r="G510" i="8"/>
  <c r="E510" i="8"/>
  <c r="I508" i="8"/>
  <c r="G508" i="8"/>
  <c r="E508" i="8"/>
  <c r="I507" i="8"/>
  <c r="G507" i="8"/>
  <c r="E507" i="8"/>
  <c r="I506" i="8"/>
  <c r="G506" i="8"/>
  <c r="E506" i="8"/>
  <c r="I505" i="8"/>
  <c r="G505" i="8"/>
  <c r="E505" i="8"/>
  <c r="I504" i="8"/>
  <c r="G504" i="8"/>
  <c r="E504" i="8"/>
  <c r="I503" i="8"/>
  <c r="G503" i="8"/>
  <c r="E503" i="8"/>
  <c r="I502" i="8"/>
  <c r="G502" i="8"/>
  <c r="E502" i="8"/>
  <c r="I501" i="8"/>
  <c r="G501" i="8"/>
  <c r="E501" i="8"/>
  <c r="I500" i="8"/>
  <c r="G500" i="8"/>
  <c r="E500" i="8"/>
  <c r="I499" i="8"/>
  <c r="G499" i="8"/>
  <c r="E499" i="8"/>
  <c r="I478" i="8"/>
  <c r="G478" i="8"/>
  <c r="E478" i="8"/>
  <c r="I477" i="8"/>
  <c r="G477" i="8"/>
  <c r="E477" i="8"/>
  <c r="I476" i="8"/>
  <c r="G476" i="8"/>
  <c r="E476" i="8"/>
  <c r="I475" i="8"/>
  <c r="G475" i="8"/>
  <c r="E475" i="8"/>
  <c r="I474" i="8"/>
  <c r="G474" i="8"/>
  <c r="E474" i="8"/>
  <c r="I473" i="8"/>
  <c r="G473" i="8"/>
  <c r="E473" i="8"/>
  <c r="I460" i="8"/>
  <c r="G460" i="8"/>
  <c r="E460" i="8"/>
  <c r="I459" i="8"/>
  <c r="G459" i="8"/>
  <c r="E459" i="8"/>
  <c r="I458" i="8"/>
  <c r="G458" i="8"/>
  <c r="E458" i="8"/>
  <c r="I457" i="8"/>
  <c r="G457" i="8"/>
  <c r="E457" i="8"/>
  <c r="I456" i="8"/>
  <c r="G456" i="8"/>
  <c r="E456" i="8"/>
  <c r="I455" i="8"/>
  <c r="G455" i="8"/>
  <c r="E455" i="8"/>
  <c r="I454" i="8"/>
  <c r="G454" i="8"/>
  <c r="E454" i="8"/>
  <c r="I453" i="8"/>
  <c r="G453" i="8"/>
  <c r="E453" i="8"/>
  <c r="I452" i="8"/>
  <c r="G452" i="8"/>
  <c r="E452" i="8"/>
  <c r="I451" i="8"/>
  <c r="G451" i="8"/>
  <c r="E451" i="8"/>
  <c r="I450" i="8"/>
  <c r="G450" i="8"/>
  <c r="E450" i="8"/>
  <c r="I449" i="8"/>
  <c r="G449" i="8"/>
  <c r="E449" i="8"/>
  <c r="I448" i="8"/>
  <c r="G448" i="8"/>
  <c r="E448" i="8"/>
  <c r="I447" i="8"/>
  <c r="G447" i="8"/>
  <c r="E447" i="8"/>
  <c r="I424" i="8"/>
  <c r="G424" i="8"/>
  <c r="E424" i="8"/>
  <c r="I423" i="8"/>
  <c r="G423" i="8"/>
  <c r="E423" i="8"/>
  <c r="I422" i="8"/>
  <c r="G422" i="8"/>
  <c r="E422" i="8"/>
  <c r="I421" i="8"/>
  <c r="G421" i="8"/>
  <c r="E421" i="8"/>
  <c r="I410" i="8"/>
  <c r="G410" i="8"/>
  <c r="E410" i="8"/>
  <c r="I409" i="8"/>
  <c r="G409" i="8"/>
  <c r="E409" i="8"/>
  <c r="I408" i="8"/>
  <c r="G408" i="8"/>
  <c r="E408" i="8"/>
  <c r="I407" i="8"/>
  <c r="G407" i="8"/>
  <c r="E407" i="8"/>
  <c r="I406" i="8"/>
  <c r="G406" i="8"/>
  <c r="E406" i="8"/>
  <c r="I405" i="8"/>
  <c r="G405" i="8"/>
  <c r="E405" i="8"/>
  <c r="I404" i="8"/>
  <c r="G404" i="8"/>
  <c r="E404" i="8"/>
  <c r="I403" i="8"/>
  <c r="G403" i="8"/>
  <c r="E403" i="8"/>
  <c r="I402" i="8"/>
  <c r="G402" i="8"/>
  <c r="E402" i="8"/>
  <c r="I401" i="8"/>
  <c r="G401" i="8"/>
  <c r="E401" i="8"/>
  <c r="I400" i="8"/>
  <c r="G400" i="8"/>
  <c r="E400" i="8"/>
  <c r="I399" i="8"/>
  <c r="G399" i="8"/>
  <c r="E399" i="8"/>
  <c r="I398" i="8"/>
  <c r="G398" i="8"/>
  <c r="E398" i="8"/>
  <c r="I397" i="8"/>
  <c r="G397" i="8"/>
  <c r="E397" i="8"/>
  <c r="I396" i="8"/>
  <c r="G396" i="8"/>
  <c r="E396" i="8"/>
  <c r="I395" i="8"/>
  <c r="G395" i="8"/>
  <c r="E395" i="8"/>
  <c r="I380" i="8"/>
  <c r="G380" i="8"/>
  <c r="E380" i="8"/>
  <c r="I379" i="8"/>
  <c r="G379" i="8"/>
  <c r="E379" i="8"/>
  <c r="I378" i="8"/>
  <c r="G378" i="8"/>
  <c r="E378" i="8"/>
  <c r="I377" i="8"/>
  <c r="G377" i="8"/>
  <c r="E377" i="8"/>
  <c r="I376" i="8"/>
  <c r="G376" i="8"/>
  <c r="E376" i="8"/>
  <c r="I375" i="8"/>
  <c r="G375" i="8"/>
  <c r="E375" i="8"/>
  <c r="I374" i="8"/>
  <c r="G374" i="8"/>
  <c r="E374" i="8"/>
  <c r="I373" i="8"/>
  <c r="G373" i="8"/>
  <c r="E373" i="8"/>
  <c r="I372" i="8"/>
  <c r="G372" i="8"/>
  <c r="E372" i="8"/>
  <c r="I371" i="8"/>
  <c r="G371" i="8"/>
  <c r="E371" i="8"/>
  <c r="I370" i="8"/>
  <c r="G370" i="8"/>
  <c r="E370" i="8"/>
  <c r="I369" i="8"/>
  <c r="G369" i="8"/>
  <c r="E369" i="8"/>
  <c r="I351" i="8"/>
  <c r="G351" i="8"/>
  <c r="E351" i="8"/>
  <c r="I350" i="8"/>
  <c r="G350" i="8"/>
  <c r="E350" i="8"/>
  <c r="I349" i="8"/>
  <c r="G349" i="8"/>
  <c r="E349" i="8"/>
  <c r="I348" i="8"/>
  <c r="G348" i="8"/>
  <c r="E348" i="8"/>
  <c r="I347" i="8"/>
  <c r="G347" i="8"/>
  <c r="E347" i="8"/>
  <c r="I346" i="8"/>
  <c r="G346" i="8"/>
  <c r="E346" i="8"/>
  <c r="I345" i="8"/>
  <c r="G345" i="8"/>
  <c r="E345" i="8"/>
  <c r="I344" i="8"/>
  <c r="G344" i="8"/>
  <c r="I343" i="8"/>
  <c r="G343" i="8"/>
  <c r="E343" i="8"/>
  <c r="I328" i="8"/>
  <c r="G328" i="8"/>
  <c r="E328" i="8"/>
  <c r="I327" i="8"/>
  <c r="G327" i="8"/>
  <c r="E327" i="8"/>
  <c r="I326" i="8"/>
  <c r="G326" i="8"/>
  <c r="E326" i="8"/>
  <c r="I325" i="8"/>
  <c r="G325" i="8"/>
  <c r="E325" i="8"/>
  <c r="I324" i="8"/>
  <c r="G324" i="8"/>
  <c r="E324" i="8"/>
  <c r="I323" i="8"/>
  <c r="G323" i="8"/>
  <c r="E323" i="8"/>
  <c r="I322" i="8"/>
  <c r="G322" i="8"/>
  <c r="E322" i="8"/>
  <c r="I321" i="8"/>
  <c r="G321" i="8"/>
  <c r="E321" i="8"/>
  <c r="I320" i="8"/>
  <c r="G320" i="8"/>
  <c r="E320" i="8"/>
  <c r="I319" i="8"/>
  <c r="G319" i="8"/>
  <c r="E319" i="8"/>
  <c r="I318" i="8"/>
  <c r="G318" i="8"/>
  <c r="E318" i="8"/>
  <c r="I317" i="8"/>
  <c r="G317" i="8"/>
  <c r="E317" i="8"/>
  <c r="I316" i="8"/>
  <c r="G316" i="8"/>
  <c r="E316" i="8"/>
  <c r="I315" i="8"/>
  <c r="G315" i="8"/>
  <c r="E315" i="8"/>
  <c r="I314" i="8"/>
  <c r="G314" i="8"/>
  <c r="E314" i="8"/>
  <c r="I313" i="8"/>
  <c r="G313" i="8"/>
  <c r="E313" i="8"/>
  <c r="I312" i="8"/>
  <c r="G312" i="8"/>
  <c r="E312" i="8"/>
  <c r="I311" i="8"/>
  <c r="G311" i="8"/>
  <c r="E311" i="8"/>
  <c r="I310" i="8"/>
  <c r="G310" i="8"/>
  <c r="E310" i="8"/>
  <c r="I309" i="8"/>
  <c r="G309" i="8"/>
  <c r="E309" i="8"/>
  <c r="I308" i="8"/>
  <c r="G308" i="8"/>
  <c r="E308" i="8"/>
  <c r="I307" i="8"/>
  <c r="G307" i="8"/>
  <c r="E307" i="8"/>
  <c r="I306" i="8"/>
  <c r="G306" i="8"/>
  <c r="E306" i="8"/>
  <c r="I305" i="8"/>
  <c r="G305" i="8"/>
  <c r="E305" i="8"/>
  <c r="I304" i="8"/>
  <c r="G304" i="8"/>
  <c r="E304" i="8"/>
  <c r="I303" i="8"/>
  <c r="G303" i="8"/>
  <c r="E303" i="8"/>
  <c r="I302" i="8"/>
  <c r="G302" i="8"/>
  <c r="E302" i="8"/>
  <c r="I301" i="8"/>
  <c r="G301" i="8"/>
  <c r="E301" i="8"/>
  <c r="I300" i="8"/>
  <c r="G300" i="8"/>
  <c r="E300" i="8"/>
  <c r="I299" i="8"/>
  <c r="G299" i="8"/>
  <c r="E299" i="8"/>
  <c r="I298" i="8"/>
  <c r="G298" i="8"/>
  <c r="E298" i="8"/>
  <c r="I297" i="8"/>
  <c r="G297" i="8"/>
  <c r="E297" i="8"/>
  <c r="I296" i="8"/>
  <c r="G296" i="8"/>
  <c r="E296" i="8"/>
  <c r="I295" i="8"/>
  <c r="G295" i="8"/>
  <c r="E295" i="8"/>
  <c r="I294" i="8"/>
  <c r="G294" i="8"/>
  <c r="E294" i="8"/>
  <c r="I293" i="8"/>
  <c r="G293" i="8"/>
  <c r="E293" i="8"/>
  <c r="I292" i="8"/>
  <c r="G292" i="8"/>
  <c r="E292" i="8"/>
  <c r="I291" i="8"/>
  <c r="G291" i="8"/>
  <c r="E291" i="8"/>
  <c r="I273" i="8"/>
  <c r="G273" i="8"/>
  <c r="E273" i="8"/>
  <c r="I272" i="8"/>
  <c r="G272" i="8"/>
  <c r="E272" i="8"/>
  <c r="I271" i="8"/>
  <c r="G271" i="8"/>
  <c r="E271" i="8"/>
  <c r="I270" i="8"/>
  <c r="G270" i="8"/>
  <c r="E270" i="8"/>
  <c r="I269" i="8"/>
  <c r="G269" i="8"/>
  <c r="E269" i="8"/>
  <c r="I268" i="8"/>
  <c r="G268" i="8"/>
  <c r="E268" i="8"/>
  <c r="I267" i="8"/>
  <c r="G267" i="8"/>
  <c r="E267" i="8"/>
  <c r="I266" i="8"/>
  <c r="G266" i="8"/>
  <c r="E266" i="8"/>
  <c r="I265" i="8"/>
  <c r="G265" i="8"/>
  <c r="E265" i="8"/>
  <c r="I260" i="8"/>
  <c r="G260" i="8"/>
  <c r="E260" i="8"/>
  <c r="I259" i="8"/>
  <c r="G259" i="8"/>
  <c r="E259" i="8"/>
  <c r="I258" i="8"/>
  <c r="G258" i="8"/>
  <c r="E258" i="8"/>
  <c r="I257" i="8"/>
  <c r="G257" i="8"/>
  <c r="E257" i="8"/>
  <c r="I256" i="8"/>
  <c r="G256" i="8"/>
  <c r="E256" i="8"/>
  <c r="I255" i="8"/>
  <c r="G255" i="8"/>
  <c r="E255" i="8"/>
  <c r="I254" i="8"/>
  <c r="G254" i="8"/>
  <c r="E254" i="8"/>
  <c r="I253" i="8"/>
  <c r="G253" i="8"/>
  <c r="E253" i="8"/>
  <c r="I252" i="8"/>
  <c r="G252" i="8"/>
  <c r="E252" i="8"/>
  <c r="I251" i="8"/>
  <c r="G251" i="8"/>
  <c r="E251" i="8"/>
  <c r="I250" i="8"/>
  <c r="G250" i="8"/>
  <c r="E250" i="8"/>
  <c r="I249" i="8"/>
  <c r="G249" i="8"/>
  <c r="E249" i="8"/>
  <c r="I248" i="8"/>
  <c r="G248" i="8"/>
  <c r="E248" i="8"/>
  <c r="I247" i="8"/>
  <c r="G247" i="8"/>
  <c r="E247" i="8"/>
  <c r="I246" i="8"/>
  <c r="G246" i="8"/>
  <c r="E246" i="8"/>
  <c r="I245" i="8"/>
  <c r="G245" i="8"/>
  <c r="E245" i="8"/>
  <c r="I244" i="8"/>
  <c r="G244" i="8"/>
  <c r="E244" i="8"/>
  <c r="I243" i="8"/>
  <c r="G243" i="8"/>
  <c r="E243" i="8"/>
  <c r="I242" i="8"/>
  <c r="G242" i="8"/>
  <c r="E242" i="8"/>
  <c r="I241" i="8"/>
  <c r="G241" i="8"/>
  <c r="E241" i="8"/>
  <c r="I240" i="8"/>
  <c r="G240" i="8"/>
  <c r="E240" i="8"/>
  <c r="I239" i="8"/>
  <c r="G239" i="8"/>
  <c r="E239" i="8"/>
  <c r="I217" i="8"/>
  <c r="G217" i="8"/>
  <c r="E217" i="8"/>
  <c r="I216" i="8"/>
  <c r="G216" i="8"/>
  <c r="E216" i="8"/>
  <c r="I215" i="8"/>
  <c r="G215" i="8"/>
  <c r="E215" i="8"/>
  <c r="I214" i="8"/>
  <c r="G214" i="8"/>
  <c r="E214" i="8"/>
  <c r="I213" i="8"/>
  <c r="G213" i="8"/>
  <c r="E213" i="8"/>
  <c r="I189" i="8"/>
  <c r="G189" i="8"/>
  <c r="E189" i="8"/>
  <c r="I188" i="8"/>
  <c r="G188" i="8"/>
  <c r="E188" i="8"/>
  <c r="I187" i="8"/>
  <c r="G187" i="8"/>
  <c r="E187" i="8"/>
  <c r="I169" i="8"/>
  <c r="G169" i="8"/>
  <c r="E169" i="8"/>
  <c r="I168" i="8"/>
  <c r="G168" i="8"/>
  <c r="E168" i="8"/>
  <c r="I167" i="8"/>
  <c r="G167" i="8"/>
  <c r="E167" i="8"/>
  <c r="I166" i="8"/>
  <c r="G166" i="8"/>
  <c r="E166" i="8"/>
  <c r="I165" i="8"/>
  <c r="G165" i="8"/>
  <c r="E165" i="8"/>
  <c r="I164" i="8"/>
  <c r="G164" i="8"/>
  <c r="E164" i="8"/>
  <c r="I163" i="8"/>
  <c r="G163" i="8"/>
  <c r="E163" i="8"/>
  <c r="I162" i="8"/>
  <c r="G162" i="8"/>
  <c r="E162" i="8"/>
  <c r="I161" i="8"/>
  <c r="G161" i="8"/>
  <c r="E161" i="8"/>
  <c r="I143" i="8"/>
  <c r="G143" i="8"/>
  <c r="E143" i="8"/>
  <c r="I142" i="8"/>
  <c r="G142" i="8"/>
  <c r="E142" i="8"/>
  <c r="I141" i="8"/>
  <c r="G141" i="8"/>
  <c r="E141" i="8"/>
  <c r="I140" i="8"/>
  <c r="G140" i="8"/>
  <c r="E140" i="8"/>
  <c r="I139" i="8"/>
  <c r="G139" i="8"/>
  <c r="E139" i="8"/>
  <c r="I138" i="8"/>
  <c r="G138" i="8"/>
  <c r="E138" i="8"/>
  <c r="I137" i="8"/>
  <c r="G137" i="8"/>
  <c r="E137" i="8"/>
  <c r="I136" i="8"/>
  <c r="G136" i="8"/>
  <c r="E136" i="8"/>
  <c r="I135" i="8"/>
  <c r="G135" i="8"/>
  <c r="E135" i="8"/>
  <c r="I107" i="8"/>
  <c r="G107" i="8"/>
  <c r="E107" i="8"/>
  <c r="I106" i="8"/>
  <c r="G106" i="8"/>
  <c r="E106" i="8"/>
  <c r="I105" i="8"/>
  <c r="G105" i="8"/>
  <c r="E105" i="8"/>
  <c r="I104" i="8"/>
  <c r="G104" i="8"/>
  <c r="E104" i="8"/>
  <c r="I103" i="8"/>
  <c r="G103" i="8"/>
  <c r="E103" i="8"/>
  <c r="I102" i="8"/>
  <c r="G102" i="8"/>
  <c r="E102" i="8"/>
  <c r="I101" i="8"/>
  <c r="G101" i="8"/>
  <c r="E101" i="8"/>
  <c r="I100" i="8"/>
  <c r="G100" i="8"/>
  <c r="E100" i="8"/>
  <c r="I99" i="8"/>
  <c r="G99" i="8"/>
  <c r="E99" i="8"/>
  <c r="I98" i="8"/>
  <c r="G98" i="8"/>
  <c r="E98" i="8"/>
  <c r="I97" i="8"/>
  <c r="G97" i="8"/>
  <c r="E97" i="8"/>
  <c r="I96" i="8"/>
  <c r="G96" i="8"/>
  <c r="E96" i="8"/>
  <c r="I95" i="8"/>
  <c r="G95" i="8"/>
  <c r="E95" i="8"/>
  <c r="I94" i="8"/>
  <c r="G94" i="8"/>
  <c r="E94" i="8"/>
  <c r="I93" i="8"/>
  <c r="G93" i="8"/>
  <c r="E93" i="8"/>
  <c r="I92" i="8"/>
  <c r="G92" i="8"/>
  <c r="E92" i="8"/>
  <c r="I91" i="8"/>
  <c r="G91" i="8"/>
  <c r="E91" i="8"/>
  <c r="I90" i="8"/>
  <c r="G90" i="8"/>
  <c r="E90" i="8"/>
  <c r="I89" i="8"/>
  <c r="G89" i="8"/>
  <c r="E89" i="8"/>
  <c r="I88" i="8"/>
  <c r="G88" i="8"/>
  <c r="E88" i="8"/>
  <c r="I87" i="8"/>
  <c r="G87" i="8"/>
  <c r="E87" i="8"/>
  <c r="I86" i="8"/>
  <c r="G86" i="8"/>
  <c r="E86" i="8"/>
  <c r="I85" i="8"/>
  <c r="G85" i="8"/>
  <c r="E85" i="8"/>
  <c r="I84" i="8"/>
  <c r="G84" i="8"/>
  <c r="E84" i="8"/>
  <c r="I83" i="8"/>
  <c r="G83" i="8"/>
  <c r="E83" i="8"/>
  <c r="I60" i="8"/>
  <c r="G60" i="8"/>
  <c r="E60" i="8"/>
  <c r="I59" i="8"/>
  <c r="G59" i="8"/>
  <c r="E59" i="8"/>
  <c r="I58" i="8"/>
  <c r="G58" i="8"/>
  <c r="E58" i="8"/>
  <c r="I57" i="8"/>
  <c r="G57" i="8"/>
  <c r="E57" i="8"/>
  <c r="I48" i="8"/>
  <c r="G48" i="8"/>
  <c r="E48" i="8"/>
  <c r="I47" i="8"/>
  <c r="G47" i="8"/>
  <c r="E47" i="8"/>
  <c r="I46" i="8"/>
  <c r="G46" i="8"/>
  <c r="E46" i="8"/>
  <c r="I45" i="8"/>
  <c r="G45" i="8"/>
  <c r="E45" i="8"/>
  <c r="I44" i="8"/>
  <c r="G44" i="8"/>
  <c r="E44" i="8"/>
  <c r="I43" i="8"/>
  <c r="G43" i="8"/>
  <c r="E43" i="8"/>
  <c r="I42" i="8"/>
  <c r="G42" i="8"/>
  <c r="E42" i="8"/>
  <c r="I41" i="8"/>
  <c r="G41" i="8"/>
  <c r="E41" i="8"/>
  <c r="I40" i="8"/>
  <c r="G40" i="8"/>
  <c r="E40" i="8"/>
  <c r="I39" i="8"/>
  <c r="G39" i="8"/>
  <c r="E39" i="8"/>
  <c r="I38" i="8"/>
  <c r="G38" i="8"/>
  <c r="E38" i="8"/>
  <c r="I37" i="8"/>
  <c r="G37" i="8"/>
  <c r="E37" i="8"/>
  <c r="I36" i="8"/>
  <c r="G36" i="8"/>
  <c r="E36" i="8"/>
  <c r="I35" i="8"/>
  <c r="G35" i="8"/>
  <c r="E35" i="8"/>
  <c r="I34" i="8"/>
  <c r="G34" i="8"/>
  <c r="E34" i="8"/>
  <c r="I33" i="8"/>
  <c r="G33" i="8"/>
  <c r="E33" i="8"/>
  <c r="I32" i="8"/>
  <c r="G32" i="8"/>
  <c r="E32" i="8"/>
  <c r="I31" i="8"/>
  <c r="G31" i="8"/>
  <c r="E31" i="8"/>
  <c r="I10" i="8"/>
  <c r="G10" i="8"/>
  <c r="E10" i="8"/>
  <c r="I9" i="8"/>
  <c r="G9" i="8"/>
  <c r="E9" i="8"/>
  <c r="I8" i="8"/>
  <c r="G8" i="8"/>
  <c r="E8" i="8"/>
  <c r="I7" i="8"/>
  <c r="G7" i="8"/>
  <c r="E7" i="8"/>
  <c r="I6" i="8"/>
  <c r="G6" i="8"/>
  <c r="E6" i="8"/>
  <c r="I5" i="8"/>
  <c r="G5" i="8"/>
  <c r="E5" i="8"/>
  <c r="I1671" i="6"/>
  <c r="G1671" i="6"/>
  <c r="E1671" i="6"/>
  <c r="I1667" i="6"/>
  <c r="G1667" i="6"/>
  <c r="E1667" i="6"/>
  <c r="I1665" i="6"/>
  <c r="G1665" i="6"/>
  <c r="E1665" i="6"/>
  <c r="I1664" i="6"/>
  <c r="G1664" i="6"/>
  <c r="E1664" i="6"/>
  <c r="I1660" i="6"/>
  <c r="G1660" i="6"/>
  <c r="E1660" i="6"/>
  <c r="I1658" i="6"/>
  <c r="G1658" i="6"/>
  <c r="E1658" i="6"/>
  <c r="I1657" i="6"/>
  <c r="G1657" i="6"/>
  <c r="E1657" i="6"/>
  <c r="I1653" i="6"/>
  <c r="G1653" i="6"/>
  <c r="E1653" i="6"/>
  <c r="I1651" i="6"/>
  <c r="G1651" i="6"/>
  <c r="E1651" i="6"/>
  <c r="I1650" i="6"/>
  <c r="G1650" i="6"/>
  <c r="E1650" i="6"/>
  <c r="I1645" i="6"/>
  <c r="G1645" i="6"/>
  <c r="E1645" i="6"/>
  <c r="I1644" i="6"/>
  <c r="G1644" i="6"/>
  <c r="E1644" i="6"/>
  <c r="I1640" i="6"/>
  <c r="G1640" i="6"/>
  <c r="E1640" i="6"/>
  <c r="I1639" i="6"/>
  <c r="G1639" i="6"/>
  <c r="E1639" i="6"/>
  <c r="I1638" i="6"/>
  <c r="G1638" i="6"/>
  <c r="E1638" i="6"/>
  <c r="I1633" i="6"/>
  <c r="G1633" i="6"/>
  <c r="E1633" i="6"/>
  <c r="I1632" i="6"/>
  <c r="G1632" i="6"/>
  <c r="E1632" i="6"/>
  <c r="I1628" i="6"/>
  <c r="G1628" i="6"/>
  <c r="E1628" i="6"/>
  <c r="I1627" i="6"/>
  <c r="G1627" i="6"/>
  <c r="E1627" i="6"/>
  <c r="I1626" i="6"/>
  <c r="G1626" i="6"/>
  <c r="E1626" i="6"/>
  <c r="I1621" i="6"/>
  <c r="G1621" i="6"/>
  <c r="E1621" i="6"/>
  <c r="I1620" i="6"/>
  <c r="G1620" i="6"/>
  <c r="E1620" i="6"/>
  <c r="I1616" i="6"/>
  <c r="G1616" i="6"/>
  <c r="E1616" i="6"/>
  <c r="I1615" i="6"/>
  <c r="G1615" i="6"/>
  <c r="E1615" i="6"/>
  <c r="I1614" i="6"/>
  <c r="G1614" i="6"/>
  <c r="E1614" i="6"/>
  <c r="I1609" i="6"/>
  <c r="G1609" i="6"/>
  <c r="E1609" i="6"/>
  <c r="I1608" i="6"/>
  <c r="G1608" i="6"/>
  <c r="E1608" i="6"/>
  <c r="I1604" i="6"/>
  <c r="G1604" i="6"/>
  <c r="E1604" i="6"/>
  <c r="I1603" i="6"/>
  <c r="G1603" i="6"/>
  <c r="E1603" i="6"/>
  <c r="I1602" i="6"/>
  <c r="G1602" i="6"/>
  <c r="E1602" i="6"/>
  <c r="I1596" i="6"/>
  <c r="G1596" i="6"/>
  <c r="E1596" i="6"/>
  <c r="I1595" i="6"/>
  <c r="G1595" i="6"/>
  <c r="E1595" i="6"/>
  <c r="I1589" i="6"/>
  <c r="G1589" i="6"/>
  <c r="E1589" i="6"/>
  <c r="I1588" i="6"/>
  <c r="K1588" i="6" s="1"/>
  <c r="G1588" i="6"/>
  <c r="E1588" i="6"/>
  <c r="I1587" i="6"/>
  <c r="G1587" i="6"/>
  <c r="E1587" i="6"/>
  <c r="I1586" i="6"/>
  <c r="G1586" i="6"/>
  <c r="E1586" i="6"/>
  <c r="I1580" i="6"/>
  <c r="G1580" i="6"/>
  <c r="E1580" i="6"/>
  <c r="I1579" i="6"/>
  <c r="G1579" i="6"/>
  <c r="E1579" i="6"/>
  <c r="I1575" i="6"/>
  <c r="G1575" i="6"/>
  <c r="E1575" i="6"/>
  <c r="I1570" i="6"/>
  <c r="G1570" i="6"/>
  <c r="E1570" i="6"/>
  <c r="I1569" i="6"/>
  <c r="G1569" i="6"/>
  <c r="E1569" i="6"/>
  <c r="I1565" i="6"/>
  <c r="G1565" i="6"/>
  <c r="E1565" i="6"/>
  <c r="I1560" i="6"/>
  <c r="G1560" i="6"/>
  <c r="E1560" i="6"/>
  <c r="I1559" i="6"/>
  <c r="G1559" i="6"/>
  <c r="E1559" i="6"/>
  <c r="I1558" i="6"/>
  <c r="G1558" i="6"/>
  <c r="E1558" i="6"/>
  <c r="I1557" i="6"/>
  <c r="G1557" i="6"/>
  <c r="E1557" i="6"/>
  <c r="I1553" i="6"/>
  <c r="G1553" i="6"/>
  <c r="E1553" i="6"/>
  <c r="I1548" i="6"/>
  <c r="G1548" i="6"/>
  <c r="E1548" i="6"/>
  <c r="I1547" i="6"/>
  <c r="G1547" i="6"/>
  <c r="E1547" i="6"/>
  <c r="I1543" i="6"/>
  <c r="G1543" i="6"/>
  <c r="E1543" i="6"/>
  <c r="I1538" i="6"/>
  <c r="G1538" i="6"/>
  <c r="E1538" i="6"/>
  <c r="I1537" i="6"/>
  <c r="G1537" i="6"/>
  <c r="E1537" i="6"/>
  <c r="I1533" i="6"/>
  <c r="G1533" i="6"/>
  <c r="E1533" i="6"/>
  <c r="I1532" i="6"/>
  <c r="G1532" i="6"/>
  <c r="E1532" i="6"/>
  <c r="I1531" i="6"/>
  <c r="G1531" i="6"/>
  <c r="E1531" i="6"/>
  <c r="I1530" i="6"/>
  <c r="G1530" i="6"/>
  <c r="E1530" i="6"/>
  <c r="I1526" i="6"/>
  <c r="G1526" i="6"/>
  <c r="E1526" i="6"/>
  <c r="I1525" i="6"/>
  <c r="G1525" i="6"/>
  <c r="E1525" i="6"/>
  <c r="I1524" i="6"/>
  <c r="G1524" i="6"/>
  <c r="E1524" i="6"/>
  <c r="I1520" i="6"/>
  <c r="G1520" i="6"/>
  <c r="E1520" i="6"/>
  <c r="I1519" i="6"/>
  <c r="G1519" i="6"/>
  <c r="E1519" i="6"/>
  <c r="I1515" i="6"/>
  <c r="G1515" i="6"/>
  <c r="E1515" i="6"/>
  <c r="I1514" i="6"/>
  <c r="G1514" i="6"/>
  <c r="E1514" i="6"/>
  <c r="I1509" i="6"/>
  <c r="G1509" i="6"/>
  <c r="E1509" i="6"/>
  <c r="I1508" i="6"/>
  <c r="G1508" i="6"/>
  <c r="E1508" i="6"/>
  <c r="I1503" i="6"/>
  <c r="G1503" i="6"/>
  <c r="E1503" i="6"/>
  <c r="I1502" i="6"/>
  <c r="G1502" i="6"/>
  <c r="E1502" i="6"/>
  <c r="I1498" i="6"/>
  <c r="G1498" i="6"/>
  <c r="E1498" i="6"/>
  <c r="I1497" i="6"/>
  <c r="G1497" i="6"/>
  <c r="E1497" i="6"/>
  <c r="I1492" i="6"/>
  <c r="G1492" i="6"/>
  <c r="E1492" i="6"/>
  <c r="I1488" i="6"/>
  <c r="G1488" i="6"/>
  <c r="E1488" i="6"/>
  <c r="I1487" i="6"/>
  <c r="G1487" i="6"/>
  <c r="E1487" i="6"/>
  <c r="I1486" i="6"/>
  <c r="G1486" i="6"/>
  <c r="E1486" i="6"/>
  <c r="I1485" i="6"/>
  <c r="G1485" i="6"/>
  <c r="E1485" i="6"/>
  <c r="I1480" i="6"/>
  <c r="G1480" i="6"/>
  <c r="E1480" i="6"/>
  <c r="I1475" i="6"/>
  <c r="G1475" i="6"/>
  <c r="E1475" i="6"/>
  <c r="I1474" i="6"/>
  <c r="G1474" i="6"/>
  <c r="E1474" i="6"/>
  <c r="I1469" i="6"/>
  <c r="G1469" i="6"/>
  <c r="E1469" i="6"/>
  <c r="I1468" i="6"/>
  <c r="G1468" i="6"/>
  <c r="E1468" i="6"/>
  <c r="I1462" i="6"/>
  <c r="G1462" i="6"/>
  <c r="E1462" i="6"/>
  <c r="I1461" i="6"/>
  <c r="G1461" i="6"/>
  <c r="E1461" i="6"/>
  <c r="I1460" i="6"/>
  <c r="G1460" i="6"/>
  <c r="E1460" i="6"/>
  <c r="I1459" i="6"/>
  <c r="G1459" i="6"/>
  <c r="E1459" i="6"/>
  <c r="I1454" i="6"/>
  <c r="G1454" i="6"/>
  <c r="E1454" i="6"/>
  <c r="I1450" i="6"/>
  <c r="G1450" i="6"/>
  <c r="E1450" i="6"/>
  <c r="I1449" i="6"/>
  <c r="G1449" i="6"/>
  <c r="E1449" i="6"/>
  <c r="I1444" i="6"/>
  <c r="G1444" i="6"/>
  <c r="E1444" i="6"/>
  <c r="I1443" i="6"/>
  <c r="G1443" i="6"/>
  <c r="E1443" i="6"/>
  <c r="I1442" i="6"/>
  <c r="G1442" i="6"/>
  <c r="E1442" i="6"/>
  <c r="I1441" i="6"/>
  <c r="G1441" i="6"/>
  <c r="E1441" i="6"/>
  <c r="I1440" i="6"/>
  <c r="G1440" i="6"/>
  <c r="E1440" i="6"/>
  <c r="I1436" i="6"/>
  <c r="G1436" i="6"/>
  <c r="E1436" i="6"/>
  <c r="I1435" i="6"/>
  <c r="G1435" i="6"/>
  <c r="E1435" i="6"/>
  <c r="I1434" i="6"/>
  <c r="G1434" i="6"/>
  <c r="E1434" i="6"/>
  <c r="I1429" i="6"/>
  <c r="G1429" i="6"/>
  <c r="E1429" i="6"/>
  <c r="I1428" i="6"/>
  <c r="G1428" i="6"/>
  <c r="E1428" i="6"/>
  <c r="I1424" i="6"/>
  <c r="G1424" i="6"/>
  <c r="E1424" i="6"/>
  <c r="I1423" i="6"/>
  <c r="G1423" i="6"/>
  <c r="E1423" i="6"/>
  <c r="I1418" i="6"/>
  <c r="G1418" i="6"/>
  <c r="E1418" i="6"/>
  <c r="I1417" i="6"/>
  <c r="G1417" i="6"/>
  <c r="E1417" i="6"/>
  <c r="I1413" i="6"/>
  <c r="G1413" i="6"/>
  <c r="E1413" i="6"/>
  <c r="I1412" i="6"/>
  <c r="G1412" i="6"/>
  <c r="E1412" i="6"/>
  <c r="I1408" i="6"/>
  <c r="G1408" i="6"/>
  <c r="E1408" i="6"/>
  <c r="I1407" i="6"/>
  <c r="G1407" i="6"/>
  <c r="E1407" i="6"/>
  <c r="I1403" i="6"/>
  <c r="G1403" i="6"/>
  <c r="E1403" i="6"/>
  <c r="I1397" i="6"/>
  <c r="G1397" i="6"/>
  <c r="E1397" i="6"/>
  <c r="I1396" i="6"/>
  <c r="G1396" i="6"/>
  <c r="E1396" i="6"/>
  <c r="I1395" i="6"/>
  <c r="G1395" i="6"/>
  <c r="E1395" i="6"/>
  <c r="I1394" i="6"/>
  <c r="G1394" i="6"/>
  <c r="E1394" i="6"/>
  <c r="I1390" i="6"/>
  <c r="G1390" i="6"/>
  <c r="E1390" i="6"/>
  <c r="I1385" i="6"/>
  <c r="G1385" i="6"/>
  <c r="E1385" i="6"/>
  <c r="I1380" i="6"/>
  <c r="G1380" i="6"/>
  <c r="E1380" i="6"/>
  <c r="I1379" i="6"/>
  <c r="G1379" i="6"/>
  <c r="E1379" i="6"/>
  <c r="I1375" i="6"/>
  <c r="G1375" i="6"/>
  <c r="E1375" i="6"/>
  <c r="I1374" i="6"/>
  <c r="G1374" i="6"/>
  <c r="E1374" i="6"/>
  <c r="I1373" i="6"/>
  <c r="G1373" i="6"/>
  <c r="E1373" i="6"/>
  <c r="I1369" i="6"/>
  <c r="G1369" i="6"/>
  <c r="E1369" i="6"/>
  <c r="I1368" i="6"/>
  <c r="G1368" i="6"/>
  <c r="E1368" i="6"/>
  <c r="I1366" i="6"/>
  <c r="G1366" i="6"/>
  <c r="E1366" i="6"/>
  <c r="I1365" i="6"/>
  <c r="G1365" i="6"/>
  <c r="E1365" i="6"/>
  <c r="I1364" i="6"/>
  <c r="G1364" i="6"/>
  <c r="E1364" i="6"/>
  <c r="I1360" i="6"/>
  <c r="G1360" i="6"/>
  <c r="E1360" i="6"/>
  <c r="I1359" i="6"/>
  <c r="G1359" i="6"/>
  <c r="E1359" i="6"/>
  <c r="I1358" i="6"/>
  <c r="G1358" i="6"/>
  <c r="E1358" i="6"/>
  <c r="I1357" i="6"/>
  <c r="G1357" i="6"/>
  <c r="E1357" i="6"/>
  <c r="I1356" i="6"/>
  <c r="G1356" i="6"/>
  <c r="E1356" i="6"/>
  <c r="I1352" i="6"/>
  <c r="G1352" i="6"/>
  <c r="E1352" i="6"/>
  <c r="I1351" i="6"/>
  <c r="G1351" i="6"/>
  <c r="E1351" i="6"/>
  <c r="I1350" i="6"/>
  <c r="G1350" i="6"/>
  <c r="E1350" i="6"/>
  <c r="I1349" i="6"/>
  <c r="G1349" i="6"/>
  <c r="E1349" i="6"/>
  <c r="I1348" i="6"/>
  <c r="G1348" i="6"/>
  <c r="E1348" i="6"/>
  <c r="I1343" i="6"/>
  <c r="G1343" i="6"/>
  <c r="E1343" i="6"/>
  <c r="I1342" i="6"/>
  <c r="G1342" i="6"/>
  <c r="E1342" i="6"/>
  <c r="I1338" i="6"/>
  <c r="G1338" i="6"/>
  <c r="E1338" i="6"/>
  <c r="I1337" i="6"/>
  <c r="G1337" i="6"/>
  <c r="E1337" i="6"/>
  <c r="I1331" i="6"/>
  <c r="G1331" i="6"/>
  <c r="E1331" i="6"/>
  <c r="I1330" i="6"/>
  <c r="G1330" i="6"/>
  <c r="E1330" i="6"/>
  <c r="I1329" i="6"/>
  <c r="G1329" i="6"/>
  <c r="E1329" i="6"/>
  <c r="I1328" i="6"/>
  <c r="G1328" i="6"/>
  <c r="E1328" i="6"/>
  <c r="I1324" i="6"/>
  <c r="G1324" i="6"/>
  <c r="E1324" i="6"/>
  <c r="I1313" i="6"/>
  <c r="G1313" i="6"/>
  <c r="E1313" i="6"/>
  <c r="I1312" i="6"/>
  <c r="G1312" i="6"/>
  <c r="E1312" i="6"/>
  <c r="I1311" i="6"/>
  <c r="G1311" i="6"/>
  <c r="E1311" i="6"/>
  <c r="I1307" i="6"/>
  <c r="G1307" i="6"/>
  <c r="E1307" i="6"/>
  <c r="I1305" i="6"/>
  <c r="G1305" i="6"/>
  <c r="E1305" i="6"/>
  <c r="I1299" i="6"/>
  <c r="G1299" i="6"/>
  <c r="E1299" i="6"/>
  <c r="I1297" i="6"/>
  <c r="G1297" i="6"/>
  <c r="E1297" i="6"/>
  <c r="I1293" i="6"/>
  <c r="G1293" i="6"/>
  <c r="E1293" i="6"/>
  <c r="I1292" i="6"/>
  <c r="G1292" i="6"/>
  <c r="E1292" i="6"/>
  <c r="I1288" i="6"/>
  <c r="G1288" i="6"/>
  <c r="E1288" i="6"/>
  <c r="I1284" i="6"/>
  <c r="G1284" i="6"/>
  <c r="E1284" i="6"/>
  <c r="I1282" i="6"/>
  <c r="G1282" i="6"/>
  <c r="E1282" i="6"/>
  <c r="I1281" i="6"/>
  <c r="G1281" i="6"/>
  <c r="E1281" i="6"/>
  <c r="I1276" i="6"/>
  <c r="G1276" i="6"/>
  <c r="E1276" i="6"/>
  <c r="I1275" i="6"/>
  <c r="G1275" i="6"/>
  <c r="E1275" i="6"/>
  <c r="I1271" i="6"/>
  <c r="G1271" i="6"/>
  <c r="E1271" i="6"/>
  <c r="I1266" i="6"/>
  <c r="G1266" i="6"/>
  <c r="E1266" i="6"/>
  <c r="I1265" i="6"/>
  <c r="G1265" i="6"/>
  <c r="E1265" i="6"/>
  <c r="I1260" i="6"/>
  <c r="G1260" i="6"/>
  <c r="E1260" i="6"/>
  <c r="I1259" i="6"/>
  <c r="G1259" i="6"/>
  <c r="E1259" i="6"/>
  <c r="I1254" i="6"/>
  <c r="G1254" i="6"/>
  <c r="E1254" i="6"/>
  <c r="I1253" i="6"/>
  <c r="G1253" i="6"/>
  <c r="E1253" i="6"/>
  <c r="I1252" i="6"/>
  <c r="G1252" i="6"/>
  <c r="E1252" i="6"/>
  <c r="I1247" i="6"/>
  <c r="G1247" i="6"/>
  <c r="E1247" i="6"/>
  <c r="I1243" i="6"/>
  <c r="G1243" i="6"/>
  <c r="E1243" i="6"/>
  <c r="I1238" i="6"/>
  <c r="G1238" i="6"/>
  <c r="E1238" i="6"/>
  <c r="I1237" i="6"/>
  <c r="G1237" i="6"/>
  <c r="E1237" i="6"/>
  <c r="I1233" i="6"/>
  <c r="G1233" i="6"/>
  <c r="E1233" i="6"/>
  <c r="I1232" i="6"/>
  <c r="G1232" i="6"/>
  <c r="E1232" i="6"/>
  <c r="I1231" i="6"/>
  <c r="G1231" i="6"/>
  <c r="E1231" i="6"/>
  <c r="I1224" i="6"/>
  <c r="G1224" i="6"/>
  <c r="E1224" i="6"/>
  <c r="I1220" i="6"/>
  <c r="G1220" i="6"/>
  <c r="E1220" i="6"/>
  <c r="I1219" i="6"/>
  <c r="G1219" i="6"/>
  <c r="E1219" i="6"/>
  <c r="I1215" i="6"/>
  <c r="G1215" i="6"/>
  <c r="E1215" i="6"/>
  <c r="I1214" i="6"/>
  <c r="G1214" i="6"/>
  <c r="E1214" i="6"/>
  <c r="I1209" i="6"/>
  <c r="G1209" i="6"/>
  <c r="E1209" i="6"/>
  <c r="I1208" i="6"/>
  <c r="G1208" i="6"/>
  <c r="E1208" i="6"/>
  <c r="I1203" i="6"/>
  <c r="G1203" i="6"/>
  <c r="E1203" i="6"/>
  <c r="I1202" i="6"/>
  <c r="G1202" i="6"/>
  <c r="E1202" i="6"/>
  <c r="I1197" i="6"/>
  <c r="G1197" i="6"/>
  <c r="E1197" i="6"/>
  <c r="I1196" i="6"/>
  <c r="G1196" i="6"/>
  <c r="E1196" i="6"/>
  <c r="I1192" i="6"/>
  <c r="G1192" i="6"/>
  <c r="E1192" i="6"/>
  <c r="I1191" i="6"/>
  <c r="G1191" i="6"/>
  <c r="E1191" i="6"/>
  <c r="I1190" i="6"/>
  <c r="G1190" i="6"/>
  <c r="E1190" i="6"/>
  <c r="I1185" i="6"/>
  <c r="G1185" i="6"/>
  <c r="E1185" i="6"/>
  <c r="I1184" i="6"/>
  <c r="G1184" i="6"/>
  <c r="E1184" i="6"/>
  <c r="I1179" i="6"/>
  <c r="G1179" i="6"/>
  <c r="E1179" i="6"/>
  <c r="I1178" i="6"/>
  <c r="G1178" i="6"/>
  <c r="E1178" i="6"/>
  <c r="I1174" i="6"/>
  <c r="G1174" i="6"/>
  <c r="E1174" i="6"/>
  <c r="I1173" i="6"/>
  <c r="G1173" i="6"/>
  <c r="E1173" i="6"/>
  <c r="I1172" i="6"/>
  <c r="G1172" i="6"/>
  <c r="E1172" i="6"/>
  <c r="I1171" i="6"/>
  <c r="G1171" i="6"/>
  <c r="E1171" i="6"/>
  <c r="I1167" i="6"/>
  <c r="G1167" i="6"/>
  <c r="E1167" i="6"/>
  <c r="I1163" i="6"/>
  <c r="G1163" i="6"/>
  <c r="E1163" i="6"/>
  <c r="I1162" i="6"/>
  <c r="G1162" i="6"/>
  <c r="E1162" i="6"/>
  <c r="I1161" i="6"/>
  <c r="G1161" i="6"/>
  <c r="E1161" i="6"/>
  <c r="I1157" i="6"/>
  <c r="G1157" i="6"/>
  <c r="E1157" i="6"/>
  <c r="I1156" i="6"/>
  <c r="G1156" i="6"/>
  <c r="E1156" i="6"/>
  <c r="I1155" i="6"/>
  <c r="G1155" i="6"/>
  <c r="E1155" i="6"/>
  <c r="I1151" i="6"/>
  <c r="G1151" i="6"/>
  <c r="E1151" i="6"/>
  <c r="I1150" i="6"/>
  <c r="G1150" i="6"/>
  <c r="E1150" i="6"/>
  <c r="I1146" i="6"/>
  <c r="G1146" i="6"/>
  <c r="E1146" i="6"/>
  <c r="I1145" i="6"/>
  <c r="G1145" i="6"/>
  <c r="E1145" i="6"/>
  <c r="I1140" i="6"/>
  <c r="G1140" i="6"/>
  <c r="E1140" i="6"/>
  <c r="I1139" i="6"/>
  <c r="G1139" i="6"/>
  <c r="E1139" i="6"/>
  <c r="I1135" i="6"/>
  <c r="G1135" i="6"/>
  <c r="E1135" i="6"/>
  <c r="I1134" i="6"/>
  <c r="G1134" i="6"/>
  <c r="E1134" i="6"/>
  <c r="I1130" i="6"/>
  <c r="G1130" i="6"/>
  <c r="E1130" i="6"/>
  <c r="I1129" i="6"/>
  <c r="G1129" i="6"/>
  <c r="E1129" i="6"/>
  <c r="I1124" i="6"/>
  <c r="G1124" i="6"/>
  <c r="E1124" i="6"/>
  <c r="I1123" i="6"/>
  <c r="G1123" i="6"/>
  <c r="E1123" i="6"/>
  <c r="I1118" i="6"/>
  <c r="G1118" i="6"/>
  <c r="E1118" i="6"/>
  <c r="I1117" i="6"/>
  <c r="G1117" i="6"/>
  <c r="E1117" i="6"/>
  <c r="I1113" i="6"/>
  <c r="G1113" i="6"/>
  <c r="E1113" i="6"/>
  <c r="I1112" i="6"/>
  <c r="G1112" i="6"/>
  <c r="E1112" i="6"/>
  <c r="I1107" i="6"/>
  <c r="G1107" i="6"/>
  <c r="E1107" i="6"/>
  <c r="I1106" i="6"/>
  <c r="G1106" i="6"/>
  <c r="E1106" i="6"/>
  <c r="I1101" i="6"/>
  <c r="G1101" i="6"/>
  <c r="E1101" i="6"/>
  <c r="I1100" i="6"/>
  <c r="G1100" i="6"/>
  <c r="E1100" i="6"/>
  <c r="I1094" i="6"/>
  <c r="G1094" i="6"/>
  <c r="E1094" i="6"/>
  <c r="I1093" i="6"/>
  <c r="G1093" i="6"/>
  <c r="E1093" i="6"/>
  <c r="I1088" i="6"/>
  <c r="G1088" i="6"/>
  <c r="E1088" i="6"/>
  <c r="I1087" i="6"/>
  <c r="G1087" i="6"/>
  <c r="E1087" i="6"/>
  <c r="I1081" i="6"/>
  <c r="G1081" i="6"/>
  <c r="E1081" i="6"/>
  <c r="I1080" i="6"/>
  <c r="G1080" i="6"/>
  <c r="E1080" i="6"/>
  <c r="I1076" i="6"/>
  <c r="G1076" i="6"/>
  <c r="E1076" i="6"/>
  <c r="I1072" i="6"/>
  <c r="G1072" i="6"/>
  <c r="E1072" i="6"/>
  <c r="I1070" i="6"/>
  <c r="G1070" i="6"/>
  <c r="E1070" i="6"/>
  <c r="I1069" i="6"/>
  <c r="G1069" i="6"/>
  <c r="E1069" i="6"/>
  <c r="I1064" i="6"/>
  <c r="G1064" i="6"/>
  <c r="E1064" i="6"/>
  <c r="I1063" i="6"/>
  <c r="G1063" i="6"/>
  <c r="E1063" i="6"/>
  <c r="I1059" i="6"/>
  <c r="G1059" i="6"/>
  <c r="E1059" i="6"/>
  <c r="I1057" i="6"/>
  <c r="G1057" i="6"/>
  <c r="E1057" i="6"/>
  <c r="I1056" i="6"/>
  <c r="G1056" i="6"/>
  <c r="E1056" i="6"/>
  <c r="I1052" i="6"/>
  <c r="G1052" i="6"/>
  <c r="E1052" i="6"/>
  <c r="I1051" i="6"/>
  <c r="G1051" i="6"/>
  <c r="E1051" i="6"/>
  <c r="I1047" i="6"/>
  <c r="G1047" i="6"/>
  <c r="E1047" i="6"/>
  <c r="I1043" i="6"/>
  <c r="G1043" i="6"/>
  <c r="E1043" i="6"/>
  <c r="I1041" i="6"/>
  <c r="G1041" i="6"/>
  <c r="E1041" i="6"/>
  <c r="I1040" i="6"/>
  <c r="G1040" i="6"/>
  <c r="E1040" i="6"/>
  <c r="I1036" i="6"/>
  <c r="G1036" i="6"/>
  <c r="E1036" i="6"/>
  <c r="I1034" i="6"/>
  <c r="G1034" i="6"/>
  <c r="E1034" i="6"/>
  <c r="I1033" i="6"/>
  <c r="G1033" i="6"/>
  <c r="E1033" i="6"/>
  <c r="I1029" i="6"/>
  <c r="G1029" i="6"/>
  <c r="E1029" i="6"/>
  <c r="I1028" i="6"/>
  <c r="G1028" i="6"/>
  <c r="E1028" i="6"/>
  <c r="I1027" i="6"/>
  <c r="G1027" i="6"/>
  <c r="E1027" i="6"/>
  <c r="I1023" i="6"/>
  <c r="G1023" i="6"/>
  <c r="E1023" i="6"/>
  <c r="I1021" i="6"/>
  <c r="G1021" i="6"/>
  <c r="E1021" i="6"/>
  <c r="I1020" i="6"/>
  <c r="G1020" i="6"/>
  <c r="E1020" i="6"/>
  <c r="I1015" i="6"/>
  <c r="G1015" i="6"/>
  <c r="E1015" i="6"/>
  <c r="I1014" i="6"/>
  <c r="G1014" i="6"/>
  <c r="E1014" i="6"/>
  <c r="I1010" i="6"/>
  <c r="G1010" i="6"/>
  <c r="E1010" i="6"/>
  <c r="I1009" i="6"/>
  <c r="G1009" i="6"/>
  <c r="E1009" i="6"/>
  <c r="I1005" i="6"/>
  <c r="G1005" i="6"/>
  <c r="E1005" i="6"/>
  <c r="I1004" i="6"/>
  <c r="G1004" i="6"/>
  <c r="E1004" i="6"/>
  <c r="I1000" i="6"/>
  <c r="G1000" i="6"/>
  <c r="E1000" i="6"/>
  <c r="I996" i="6"/>
  <c r="G996" i="6"/>
  <c r="E996" i="6"/>
  <c r="I995" i="6"/>
  <c r="G995" i="6"/>
  <c r="E995" i="6"/>
  <c r="I991" i="6"/>
  <c r="G991" i="6"/>
  <c r="E991" i="6"/>
  <c r="I990" i="6"/>
  <c r="G990" i="6"/>
  <c r="E990" i="6"/>
  <c r="I985" i="6"/>
  <c r="G985" i="6"/>
  <c r="E985" i="6"/>
  <c r="I981" i="6"/>
  <c r="G981" i="6"/>
  <c r="E981" i="6"/>
  <c r="I980" i="6"/>
  <c r="G980" i="6"/>
  <c r="E980" i="6"/>
  <c r="I974" i="6"/>
  <c r="G974" i="6"/>
  <c r="E974" i="6"/>
  <c r="I973" i="6"/>
  <c r="G973" i="6"/>
  <c r="E973" i="6"/>
  <c r="I972" i="6"/>
  <c r="G972" i="6"/>
  <c r="E972" i="6"/>
  <c r="I971" i="6"/>
  <c r="G971" i="6"/>
  <c r="E971" i="6"/>
  <c r="I967" i="6"/>
  <c r="G967" i="6"/>
  <c r="E967" i="6"/>
  <c r="I965" i="6"/>
  <c r="G965" i="6"/>
  <c r="E965" i="6"/>
  <c r="I964" i="6"/>
  <c r="G964" i="6"/>
  <c r="E964" i="6"/>
  <c r="I960" i="6"/>
  <c r="G960" i="6"/>
  <c r="E960" i="6"/>
  <c r="I958" i="6"/>
  <c r="G958" i="6"/>
  <c r="E958" i="6"/>
  <c r="I954" i="6"/>
  <c r="G954" i="6"/>
  <c r="E954" i="6"/>
  <c r="I952" i="6"/>
  <c r="G952" i="6"/>
  <c r="E952" i="6"/>
  <c r="I948" i="6"/>
  <c r="G948" i="6"/>
  <c r="E948" i="6"/>
  <c r="I946" i="6"/>
  <c r="G946" i="6"/>
  <c r="E946" i="6"/>
  <c r="I940" i="6"/>
  <c r="G940" i="6"/>
  <c r="E940" i="6"/>
  <c r="I939" i="6"/>
  <c r="G939" i="6"/>
  <c r="E939" i="6"/>
  <c r="I933" i="6"/>
  <c r="G933" i="6"/>
  <c r="E933" i="6"/>
  <c r="I932" i="6"/>
  <c r="G932" i="6"/>
  <c r="E932" i="6"/>
  <c r="I928" i="6"/>
  <c r="G928" i="6"/>
  <c r="E928" i="6"/>
  <c r="I926" i="6"/>
  <c r="G926" i="6"/>
  <c r="E926" i="6"/>
  <c r="I925" i="6"/>
  <c r="G925" i="6"/>
  <c r="E925" i="6"/>
  <c r="I919" i="6"/>
  <c r="G919" i="6"/>
  <c r="E919" i="6"/>
  <c r="I918" i="6"/>
  <c r="G918" i="6"/>
  <c r="E918" i="6"/>
  <c r="F918" i="6" s="1"/>
  <c r="I902" i="6"/>
  <c r="G902" i="6"/>
  <c r="E902" i="6"/>
  <c r="I901" i="6"/>
  <c r="G901" i="6"/>
  <c r="E901" i="6"/>
  <c r="I897" i="6"/>
  <c r="G897" i="6"/>
  <c r="E897" i="6"/>
  <c r="I896" i="6"/>
  <c r="G896" i="6"/>
  <c r="E896" i="6"/>
  <c r="I892" i="6"/>
  <c r="G892" i="6"/>
  <c r="E892" i="6"/>
  <c r="I891" i="6"/>
  <c r="G891" i="6"/>
  <c r="E891" i="6"/>
  <c r="I890" i="6"/>
  <c r="G890" i="6"/>
  <c r="E890" i="6"/>
  <c r="I889" i="6"/>
  <c r="G889" i="6"/>
  <c r="E889" i="6"/>
  <c r="I888" i="6"/>
  <c r="G888" i="6"/>
  <c r="E888" i="6"/>
  <c r="I887" i="6"/>
  <c r="G887" i="6"/>
  <c r="E887" i="6"/>
  <c r="I886" i="6"/>
  <c r="G886" i="6"/>
  <c r="E886" i="6"/>
  <c r="I885" i="6"/>
  <c r="G885" i="6"/>
  <c r="E885" i="6"/>
  <c r="I881" i="6"/>
  <c r="G881" i="6"/>
  <c r="E881" i="6"/>
  <c r="I880" i="6"/>
  <c r="G880" i="6"/>
  <c r="E880" i="6"/>
  <c r="I879" i="6"/>
  <c r="G879" i="6"/>
  <c r="E879" i="6"/>
  <c r="I878" i="6"/>
  <c r="G878" i="6"/>
  <c r="E878" i="6"/>
  <c r="I874" i="6"/>
  <c r="G874" i="6"/>
  <c r="E874" i="6"/>
  <c r="I873" i="6"/>
  <c r="G873" i="6"/>
  <c r="E873" i="6"/>
  <c r="I872" i="6"/>
  <c r="G872" i="6"/>
  <c r="E872" i="6"/>
  <c r="I871" i="6"/>
  <c r="G871" i="6"/>
  <c r="E871" i="6"/>
  <c r="I867" i="6"/>
  <c r="G867" i="6"/>
  <c r="E867" i="6"/>
  <c r="I866" i="6"/>
  <c r="G866" i="6"/>
  <c r="E866" i="6"/>
  <c r="I865" i="6"/>
  <c r="G865" i="6"/>
  <c r="E865" i="6"/>
  <c r="I864" i="6"/>
  <c r="G864" i="6"/>
  <c r="E864" i="6"/>
  <c r="I860" i="6"/>
  <c r="G860" i="6"/>
  <c r="E860" i="6"/>
  <c r="I856" i="6"/>
  <c r="G856" i="6"/>
  <c r="E856" i="6"/>
  <c r="I855" i="6"/>
  <c r="G855" i="6"/>
  <c r="E855" i="6"/>
  <c r="I854" i="6"/>
  <c r="G854" i="6"/>
  <c r="E854" i="6"/>
  <c r="I850" i="6"/>
  <c r="G850" i="6"/>
  <c r="E850" i="6"/>
  <c r="I849" i="6"/>
  <c r="G849" i="6"/>
  <c r="E849" i="6"/>
  <c r="I845" i="6"/>
  <c r="G845" i="6"/>
  <c r="E845" i="6"/>
  <c r="I844" i="6"/>
  <c r="G844" i="6"/>
  <c r="E844" i="6"/>
  <c r="I839" i="6"/>
  <c r="G839" i="6"/>
  <c r="E839" i="6"/>
  <c r="I838" i="6"/>
  <c r="G838" i="6"/>
  <c r="E838" i="6"/>
  <c r="I833" i="6"/>
  <c r="G833" i="6"/>
  <c r="E833" i="6"/>
  <c r="I832" i="6"/>
  <c r="G832" i="6"/>
  <c r="E832" i="6"/>
  <c r="I830" i="6"/>
  <c r="G830" i="6"/>
  <c r="E830" i="6"/>
  <c r="I826" i="6"/>
  <c r="G826" i="6"/>
  <c r="E826" i="6"/>
  <c r="I825" i="6"/>
  <c r="G825" i="6"/>
  <c r="E825" i="6"/>
  <c r="I820" i="6"/>
  <c r="G820" i="6"/>
  <c r="E820" i="6"/>
  <c r="I808" i="6"/>
  <c r="G808" i="6"/>
  <c r="E808" i="6"/>
  <c r="I804" i="6"/>
  <c r="G804" i="6"/>
  <c r="E804" i="6"/>
  <c r="I803" i="6"/>
  <c r="G803" i="6"/>
  <c r="E803" i="6"/>
  <c r="I802" i="6"/>
  <c r="G802" i="6"/>
  <c r="E802" i="6"/>
  <c r="I801" i="6"/>
  <c r="G801" i="6"/>
  <c r="E801" i="6"/>
  <c r="I800" i="6"/>
  <c r="G800" i="6"/>
  <c r="E800" i="6"/>
  <c r="I799" i="6"/>
  <c r="G799" i="6"/>
  <c r="E799" i="6"/>
  <c r="I798" i="6"/>
  <c r="G798" i="6"/>
  <c r="E798" i="6"/>
  <c r="I797" i="6"/>
  <c r="G797" i="6"/>
  <c r="E797" i="6"/>
  <c r="I796" i="6"/>
  <c r="G796" i="6"/>
  <c r="E796" i="6"/>
  <c r="I795" i="6"/>
  <c r="G795" i="6"/>
  <c r="E795" i="6"/>
  <c r="I794" i="6"/>
  <c r="G794" i="6"/>
  <c r="E794" i="6"/>
  <c r="I793" i="6"/>
  <c r="G793" i="6"/>
  <c r="E793" i="6"/>
  <c r="I792" i="6"/>
  <c r="G792" i="6"/>
  <c r="E792" i="6"/>
  <c r="I787" i="6"/>
  <c r="G787" i="6"/>
  <c r="E787" i="6"/>
  <c r="I776" i="6"/>
  <c r="G776" i="6"/>
  <c r="E776" i="6"/>
  <c r="I770" i="6"/>
  <c r="G770" i="6"/>
  <c r="E770" i="6"/>
  <c r="I736" i="6"/>
  <c r="G736" i="6"/>
  <c r="E736" i="6"/>
  <c r="I725" i="6"/>
  <c r="G725" i="6"/>
  <c r="E725" i="6"/>
  <c r="I721" i="6"/>
  <c r="G721" i="6"/>
  <c r="E721" i="6"/>
  <c r="I720" i="6"/>
  <c r="G720" i="6"/>
  <c r="E720" i="6"/>
  <c r="I716" i="6"/>
  <c r="G716" i="6"/>
  <c r="E716" i="6"/>
  <c r="I712" i="6"/>
  <c r="G712" i="6"/>
  <c r="E712" i="6"/>
  <c r="I708" i="6"/>
  <c r="G708" i="6"/>
  <c r="E708" i="6"/>
  <c r="I707" i="6"/>
  <c r="G707" i="6"/>
  <c r="E707" i="6"/>
  <c r="I703" i="6"/>
  <c r="G703" i="6"/>
  <c r="E703" i="6"/>
  <c r="I702" i="6"/>
  <c r="G702" i="6"/>
  <c r="E702" i="6"/>
  <c r="I697" i="6"/>
  <c r="G697" i="6"/>
  <c r="E697" i="6"/>
  <c r="I693" i="6"/>
  <c r="G693" i="6"/>
  <c r="E693" i="6"/>
  <c r="I692" i="6"/>
  <c r="G692" i="6"/>
  <c r="E692" i="6"/>
  <c r="I690" i="6"/>
  <c r="G690" i="6"/>
  <c r="E690" i="6"/>
  <c r="I689" i="6"/>
  <c r="G689" i="6"/>
  <c r="E689" i="6"/>
  <c r="I684" i="6"/>
  <c r="G684" i="6"/>
  <c r="E684" i="6"/>
  <c r="I680" i="6"/>
  <c r="G680" i="6"/>
  <c r="E680" i="6"/>
  <c r="I679" i="6"/>
  <c r="G679" i="6"/>
  <c r="E679" i="6"/>
  <c r="I675" i="6"/>
  <c r="G675" i="6"/>
  <c r="E675" i="6"/>
  <c r="I674" i="6"/>
  <c r="G674" i="6"/>
  <c r="E674" i="6"/>
  <c r="I670" i="6"/>
  <c r="G670" i="6"/>
  <c r="E670" i="6"/>
  <c r="I669" i="6"/>
  <c r="G669" i="6"/>
  <c r="E669" i="6"/>
  <c r="I665" i="6"/>
  <c r="G665" i="6"/>
  <c r="E665" i="6"/>
  <c r="I664" i="6"/>
  <c r="G664" i="6"/>
  <c r="E664" i="6"/>
  <c r="I660" i="6"/>
  <c r="G660" i="6"/>
  <c r="E660" i="6"/>
  <c r="I659" i="6"/>
  <c r="G659" i="6"/>
  <c r="E659" i="6"/>
  <c r="I658" i="6"/>
  <c r="G658" i="6"/>
  <c r="E658" i="6"/>
  <c r="I654" i="6"/>
  <c r="G654" i="6"/>
  <c r="E654" i="6"/>
  <c r="I653" i="6"/>
  <c r="G653" i="6"/>
  <c r="E653" i="6"/>
  <c r="I652" i="6"/>
  <c r="G652" i="6"/>
  <c r="E652" i="6"/>
  <c r="I648" i="6"/>
  <c r="G648" i="6"/>
  <c r="E648" i="6"/>
  <c r="I644" i="6"/>
  <c r="G644" i="6"/>
  <c r="E644" i="6"/>
  <c r="I643" i="6"/>
  <c r="G643" i="6"/>
  <c r="E643" i="6"/>
  <c r="I642" i="6"/>
  <c r="G642" i="6"/>
  <c r="E642" i="6"/>
  <c r="I637" i="6"/>
  <c r="G637" i="6"/>
  <c r="E637" i="6"/>
  <c r="I636" i="6"/>
  <c r="G636" i="6"/>
  <c r="E636" i="6"/>
  <c r="I631" i="6"/>
  <c r="G631" i="6"/>
  <c r="E631" i="6"/>
  <c r="I626" i="6"/>
  <c r="G626" i="6"/>
  <c r="E626" i="6"/>
  <c r="I621" i="6"/>
  <c r="G621" i="6"/>
  <c r="E621" i="6"/>
  <c r="I616" i="6"/>
  <c r="G616" i="6"/>
  <c r="E616" i="6"/>
  <c r="I612" i="6"/>
  <c r="G612" i="6"/>
  <c r="E612" i="6"/>
  <c r="I611" i="6"/>
  <c r="G611" i="6"/>
  <c r="E611" i="6"/>
  <c r="I610" i="6"/>
  <c r="G610" i="6"/>
  <c r="E610" i="6"/>
  <c r="I604" i="6"/>
  <c r="G604" i="6"/>
  <c r="E604" i="6"/>
  <c r="I598" i="6"/>
  <c r="G598" i="6"/>
  <c r="E598" i="6"/>
  <c r="I592" i="6"/>
  <c r="G592" i="6"/>
  <c r="E592" i="6"/>
  <c r="I563" i="6"/>
  <c r="G563" i="6"/>
  <c r="E563" i="6"/>
  <c r="I562" i="6"/>
  <c r="G562" i="6"/>
  <c r="E562" i="6"/>
  <c r="I560" i="6"/>
  <c r="G560" i="6"/>
  <c r="E560" i="6"/>
  <c r="I556" i="6"/>
  <c r="G556" i="6"/>
  <c r="E556" i="6"/>
  <c r="I555" i="6"/>
  <c r="G555" i="6"/>
  <c r="E555" i="6"/>
  <c r="I553" i="6"/>
  <c r="G553" i="6"/>
  <c r="E553" i="6"/>
  <c r="I548" i="6"/>
  <c r="G548" i="6"/>
  <c r="E548" i="6"/>
  <c r="I547" i="6"/>
  <c r="G547" i="6"/>
  <c r="E547" i="6"/>
  <c r="I545" i="6"/>
  <c r="G545" i="6"/>
  <c r="E545" i="6"/>
  <c r="I526" i="6"/>
  <c r="G526" i="6"/>
  <c r="E526" i="6"/>
  <c r="I521" i="6"/>
  <c r="G521" i="6"/>
  <c r="E521" i="6"/>
  <c r="I520" i="6"/>
  <c r="G520" i="6"/>
  <c r="E520" i="6"/>
  <c r="I514" i="6"/>
  <c r="G514" i="6"/>
  <c r="E514" i="6"/>
  <c r="I508" i="6"/>
  <c r="G508" i="6"/>
  <c r="E508" i="6"/>
  <c r="I504" i="6"/>
  <c r="G504" i="6"/>
  <c r="E504" i="6"/>
  <c r="I503" i="6"/>
  <c r="G503" i="6"/>
  <c r="E503" i="6"/>
  <c r="I500" i="6"/>
  <c r="G500" i="6"/>
  <c r="E500" i="6"/>
  <c r="I499" i="6"/>
  <c r="G499" i="6"/>
  <c r="E499" i="6"/>
  <c r="I498" i="6"/>
  <c r="G498" i="6"/>
  <c r="E498" i="6"/>
  <c r="I493" i="6"/>
  <c r="G493" i="6"/>
  <c r="E493" i="6"/>
  <c r="I487" i="6"/>
  <c r="G487" i="6"/>
  <c r="E487" i="6"/>
  <c r="I484" i="6"/>
  <c r="G484" i="6"/>
  <c r="E484" i="6"/>
  <c r="I482" i="6"/>
  <c r="G482" i="6"/>
  <c r="E482" i="6"/>
  <c r="I481" i="6"/>
  <c r="G481" i="6"/>
  <c r="E481" i="6"/>
  <c r="I480" i="6"/>
  <c r="G480" i="6"/>
  <c r="E480" i="6"/>
  <c r="I479" i="6"/>
  <c r="G479" i="6"/>
  <c r="E479" i="6"/>
  <c r="I473" i="6"/>
  <c r="G473" i="6"/>
  <c r="E473" i="6"/>
  <c r="I471" i="6"/>
  <c r="G471" i="6"/>
  <c r="E471" i="6"/>
  <c r="I462" i="6"/>
  <c r="G462" i="6"/>
  <c r="E462" i="6"/>
  <c r="I456" i="6"/>
  <c r="G456" i="6"/>
  <c r="E456" i="6"/>
  <c r="I449" i="6"/>
  <c r="G449" i="6"/>
  <c r="E449" i="6"/>
  <c r="I443" i="6"/>
  <c r="G443" i="6"/>
  <c r="E443" i="6"/>
  <c r="I438" i="6"/>
  <c r="G438" i="6"/>
  <c r="E438" i="6"/>
  <c r="I436" i="6"/>
  <c r="G436" i="6"/>
  <c r="E436" i="6"/>
  <c r="I432" i="6"/>
  <c r="G432" i="6"/>
  <c r="E432" i="6"/>
  <c r="I430" i="6"/>
  <c r="G430" i="6"/>
  <c r="E430" i="6"/>
  <c r="I426" i="6"/>
  <c r="G426" i="6"/>
  <c r="E426" i="6"/>
  <c r="I424" i="6"/>
  <c r="G424" i="6"/>
  <c r="E424" i="6"/>
  <c r="I420" i="6"/>
  <c r="G420" i="6"/>
  <c r="E420" i="6"/>
  <c r="I413" i="6"/>
  <c r="G413" i="6"/>
  <c r="E413" i="6"/>
  <c r="I408" i="6"/>
  <c r="G408" i="6"/>
  <c r="E408" i="6"/>
  <c r="I396" i="6"/>
  <c r="G396" i="6"/>
  <c r="E396" i="6"/>
  <c r="I392" i="6"/>
  <c r="G392" i="6"/>
  <c r="E392" i="6"/>
  <c r="I391" i="6"/>
  <c r="G391" i="6"/>
  <c r="E391" i="6"/>
  <c r="I390" i="6"/>
  <c r="G390" i="6"/>
  <c r="E390" i="6"/>
  <c r="I385" i="6"/>
  <c r="G385" i="6"/>
  <c r="E385" i="6"/>
  <c r="I380" i="6"/>
  <c r="G380" i="6"/>
  <c r="E380" i="6"/>
  <c r="I379" i="6"/>
  <c r="G379" i="6"/>
  <c r="E379" i="6"/>
  <c r="I378" i="6"/>
  <c r="G378" i="6"/>
  <c r="E378" i="6"/>
  <c r="I373" i="6"/>
  <c r="G373" i="6"/>
  <c r="E373" i="6"/>
  <c r="I372" i="6"/>
  <c r="G372" i="6"/>
  <c r="E372" i="6"/>
  <c r="I371" i="6"/>
  <c r="G371" i="6"/>
  <c r="E371" i="6"/>
  <c r="I365" i="6"/>
  <c r="G365" i="6"/>
  <c r="E365" i="6"/>
  <c r="I359" i="6"/>
  <c r="G359" i="6"/>
  <c r="E359" i="6"/>
  <c r="I349" i="6"/>
  <c r="G349" i="6"/>
  <c r="E349" i="6"/>
  <c r="I344" i="6"/>
  <c r="G344" i="6"/>
  <c r="E344" i="6"/>
  <c r="I343" i="6"/>
  <c r="G343" i="6"/>
  <c r="E343" i="6"/>
  <c r="I342" i="6"/>
  <c r="G342" i="6"/>
  <c r="E342" i="6"/>
  <c r="I341" i="6"/>
  <c r="G341" i="6"/>
  <c r="E341" i="6"/>
  <c r="I337" i="6"/>
  <c r="G337" i="6"/>
  <c r="E337" i="6"/>
  <c r="I336" i="6"/>
  <c r="G336" i="6"/>
  <c r="E336" i="6"/>
  <c r="I335" i="6"/>
  <c r="G335" i="6"/>
  <c r="E335" i="6"/>
  <c r="I329" i="6"/>
  <c r="G329" i="6"/>
  <c r="E329" i="6"/>
  <c r="I327" i="6"/>
  <c r="G327" i="6"/>
  <c r="E327" i="6"/>
  <c r="I326" i="6"/>
  <c r="G326" i="6"/>
  <c r="E326" i="6"/>
  <c r="I325" i="6"/>
  <c r="G325" i="6"/>
  <c r="E325" i="6"/>
  <c r="I320" i="6"/>
  <c r="G320" i="6"/>
  <c r="E320" i="6"/>
  <c r="I318" i="6"/>
  <c r="G318" i="6"/>
  <c r="E318" i="6"/>
  <c r="I317" i="6"/>
  <c r="G317" i="6"/>
  <c r="E317" i="6"/>
  <c r="I312" i="6"/>
  <c r="G312" i="6"/>
  <c r="E312" i="6"/>
  <c r="I310" i="6"/>
  <c r="G310" i="6"/>
  <c r="E310" i="6"/>
  <c r="I309" i="6"/>
  <c r="G309" i="6"/>
  <c r="E309" i="6"/>
  <c r="I305" i="6"/>
  <c r="G305" i="6"/>
  <c r="E305" i="6"/>
  <c r="I300" i="6"/>
  <c r="G300" i="6"/>
  <c r="E300" i="6"/>
  <c r="I295" i="6"/>
  <c r="G295" i="6"/>
  <c r="E295" i="6"/>
  <c r="I290" i="6"/>
  <c r="G290" i="6"/>
  <c r="E290" i="6"/>
  <c r="I285" i="6"/>
  <c r="G285" i="6"/>
  <c r="E285" i="6"/>
  <c r="I280" i="6"/>
  <c r="G280" i="6"/>
  <c r="E280" i="6"/>
  <c r="I279" i="6"/>
  <c r="G279" i="6"/>
  <c r="E279" i="6"/>
  <c r="I274" i="6"/>
  <c r="G274" i="6"/>
  <c r="E274" i="6"/>
  <c r="I273" i="6"/>
  <c r="G273" i="6"/>
  <c r="E273" i="6"/>
  <c r="I272" i="6"/>
  <c r="G272" i="6"/>
  <c r="E272" i="6"/>
  <c r="I237" i="6"/>
  <c r="G237" i="6"/>
  <c r="E237" i="6"/>
  <c r="I226" i="6"/>
  <c r="G226" i="6"/>
  <c r="E226" i="6"/>
  <c r="I225" i="6"/>
  <c r="G225" i="6"/>
  <c r="E225" i="6"/>
  <c r="I224" i="6"/>
  <c r="G224" i="6"/>
  <c r="E224" i="6"/>
  <c r="I218" i="6"/>
  <c r="G218" i="6"/>
  <c r="E218" i="6"/>
  <c r="I217" i="6"/>
  <c r="G217" i="6"/>
  <c r="E217" i="6"/>
  <c r="I216" i="6"/>
  <c r="G216" i="6"/>
  <c r="E216" i="6"/>
  <c r="I210" i="6"/>
  <c r="G210" i="6"/>
  <c r="E210" i="6"/>
  <c r="I209" i="6"/>
  <c r="G209" i="6"/>
  <c r="E209" i="6"/>
  <c r="I208" i="6"/>
  <c r="G208" i="6"/>
  <c r="E208" i="6"/>
  <c r="I203" i="6"/>
  <c r="G203" i="6"/>
  <c r="E203" i="6"/>
  <c r="I199" i="6"/>
  <c r="G199" i="6"/>
  <c r="E199" i="6"/>
  <c r="I195" i="6"/>
  <c r="G195" i="6"/>
  <c r="E195" i="6"/>
  <c r="I191" i="6"/>
  <c r="G191" i="6"/>
  <c r="E191" i="6"/>
  <c r="I187" i="6"/>
  <c r="G187" i="6"/>
  <c r="E187" i="6"/>
  <c r="I183" i="6"/>
  <c r="G183" i="6"/>
  <c r="E183" i="6"/>
  <c r="I177" i="6"/>
  <c r="G177" i="6"/>
  <c r="E177" i="6"/>
  <c r="I176" i="6"/>
  <c r="G176" i="6"/>
  <c r="E176" i="6"/>
  <c r="I175" i="6"/>
  <c r="G175" i="6"/>
  <c r="E175" i="6"/>
  <c r="I174" i="6"/>
  <c r="G174" i="6"/>
  <c r="E174" i="6"/>
  <c r="I173" i="6"/>
  <c r="G173" i="6"/>
  <c r="E173" i="6"/>
  <c r="I172" i="6"/>
  <c r="G172" i="6"/>
  <c r="E172" i="6"/>
  <c r="I171" i="6"/>
  <c r="G171" i="6"/>
  <c r="E171" i="6"/>
  <c r="I165" i="6"/>
  <c r="G165" i="6"/>
  <c r="E165" i="6"/>
  <c r="I164" i="6"/>
  <c r="G164" i="6"/>
  <c r="E164" i="6"/>
  <c r="I163" i="6"/>
  <c r="G163" i="6"/>
  <c r="E163" i="6"/>
  <c r="I162" i="6"/>
  <c r="G162" i="6"/>
  <c r="E162" i="6"/>
  <c r="I161" i="6"/>
  <c r="G161" i="6"/>
  <c r="E161" i="6"/>
  <c r="I160" i="6"/>
  <c r="G160" i="6"/>
  <c r="E160" i="6"/>
  <c r="I159" i="6"/>
  <c r="G159" i="6"/>
  <c r="E159" i="6"/>
  <c r="I153" i="6"/>
  <c r="G153" i="6"/>
  <c r="E153" i="6"/>
  <c r="I147" i="6"/>
  <c r="G147" i="6"/>
  <c r="E147" i="6"/>
  <c r="I142" i="6"/>
  <c r="G142" i="6"/>
  <c r="E142" i="6"/>
  <c r="I135" i="6"/>
  <c r="G135" i="6"/>
  <c r="E135" i="6"/>
  <c r="I133" i="6"/>
  <c r="G133" i="6"/>
  <c r="E133" i="6"/>
  <c r="I131" i="6"/>
  <c r="G131" i="6"/>
  <c r="E131" i="6"/>
  <c r="I130" i="6"/>
  <c r="G130" i="6"/>
  <c r="E130" i="6"/>
  <c r="I129" i="6"/>
  <c r="G129" i="6"/>
  <c r="E129" i="6"/>
  <c r="I128" i="6"/>
  <c r="G128" i="6"/>
  <c r="E128" i="6"/>
  <c r="I127" i="6"/>
  <c r="G127" i="6"/>
  <c r="E127" i="6"/>
  <c r="I126" i="6"/>
  <c r="G126" i="6"/>
  <c r="E126" i="6"/>
  <c r="I119" i="6"/>
  <c r="G119" i="6"/>
  <c r="E119" i="6"/>
  <c r="I117" i="6"/>
  <c r="G117" i="6"/>
  <c r="E117" i="6"/>
  <c r="I115" i="6"/>
  <c r="G115" i="6"/>
  <c r="E115" i="6"/>
  <c r="I114" i="6"/>
  <c r="G114" i="6"/>
  <c r="E114" i="6"/>
  <c r="I113" i="6"/>
  <c r="G113" i="6"/>
  <c r="E113" i="6"/>
  <c r="I112" i="6"/>
  <c r="G112" i="6"/>
  <c r="E112" i="6"/>
  <c r="I111" i="6"/>
  <c r="G111" i="6"/>
  <c r="E111" i="6"/>
  <c r="I110" i="6"/>
  <c r="G110" i="6"/>
  <c r="E110" i="6"/>
  <c r="I106" i="6"/>
  <c r="G106" i="6"/>
  <c r="E106" i="6"/>
  <c r="I104" i="6"/>
  <c r="G104" i="6"/>
  <c r="E104" i="6"/>
  <c r="I103" i="6"/>
  <c r="G103" i="6"/>
  <c r="E103" i="6"/>
  <c r="I101" i="6"/>
  <c r="G101" i="6"/>
  <c r="E101" i="6"/>
  <c r="I100" i="6"/>
  <c r="G100" i="6"/>
  <c r="E100" i="6"/>
  <c r="I98" i="6"/>
  <c r="G98" i="6"/>
  <c r="E98" i="6"/>
  <c r="I94" i="6"/>
  <c r="G94" i="6"/>
  <c r="E94" i="6"/>
  <c r="I92" i="6"/>
  <c r="G92" i="6"/>
  <c r="E92" i="6"/>
  <c r="I91" i="6"/>
  <c r="G91" i="6"/>
  <c r="E91" i="6"/>
  <c r="I89" i="6"/>
  <c r="G89" i="6"/>
  <c r="E89" i="6"/>
  <c r="I88" i="6"/>
  <c r="G88" i="6"/>
  <c r="E88" i="6"/>
  <c r="I86" i="6"/>
  <c r="G86" i="6"/>
  <c r="E86" i="6"/>
  <c r="I81" i="6"/>
  <c r="G81" i="6"/>
  <c r="E81" i="6"/>
  <c r="I80" i="6"/>
  <c r="G80" i="6"/>
  <c r="E80" i="6"/>
  <c r="I79" i="6"/>
  <c r="G79" i="6"/>
  <c r="E79" i="6"/>
  <c r="I78" i="6"/>
  <c r="G78" i="6"/>
  <c r="E78" i="6"/>
  <c r="I77" i="6"/>
  <c r="G77" i="6"/>
  <c r="E77" i="6"/>
  <c r="I76" i="6"/>
  <c r="G76" i="6"/>
  <c r="E76" i="6"/>
  <c r="I75" i="6"/>
  <c r="G75" i="6"/>
  <c r="E75" i="6"/>
  <c r="I74" i="6"/>
  <c r="G74" i="6"/>
  <c r="E74" i="6"/>
  <c r="I73" i="6"/>
  <c r="G73" i="6"/>
  <c r="E73" i="6"/>
  <c r="I69" i="6"/>
  <c r="G69" i="6"/>
  <c r="E69" i="6"/>
  <c r="I68" i="6"/>
  <c r="G68" i="6"/>
  <c r="E68" i="6"/>
  <c r="I67" i="6"/>
  <c r="G67" i="6"/>
  <c r="E67" i="6"/>
  <c r="I63" i="6"/>
  <c r="G63" i="6"/>
  <c r="E63" i="6"/>
  <c r="I62" i="6"/>
  <c r="G62" i="6"/>
  <c r="E62" i="6"/>
  <c r="I61" i="6"/>
  <c r="G61" i="6"/>
  <c r="E61" i="6"/>
  <c r="I56" i="6"/>
  <c r="G56" i="6"/>
  <c r="E56" i="6"/>
  <c r="I55" i="6"/>
  <c r="G55" i="6"/>
  <c r="E55" i="6"/>
  <c r="I53" i="6"/>
  <c r="G53" i="6"/>
  <c r="E53" i="6"/>
  <c r="I48" i="6"/>
  <c r="G48" i="6"/>
  <c r="E48" i="6"/>
  <c r="I47" i="6"/>
  <c r="G47" i="6"/>
  <c r="E47" i="6"/>
  <c r="I45" i="6"/>
  <c r="G45" i="6"/>
  <c r="E45" i="6"/>
  <c r="I44" i="6"/>
  <c r="G44" i="6"/>
  <c r="E44" i="6"/>
  <c r="I43" i="6"/>
  <c r="G43" i="6"/>
  <c r="E43" i="6"/>
  <c r="I37" i="6"/>
  <c r="G37" i="6"/>
  <c r="E37" i="6"/>
  <c r="I36" i="6"/>
  <c r="G36" i="6"/>
  <c r="E36" i="6"/>
  <c r="I35" i="6"/>
  <c r="G35" i="6"/>
  <c r="E35" i="6"/>
  <c r="I23" i="6"/>
  <c r="G23" i="6"/>
  <c r="E23" i="6"/>
  <c r="I22" i="6"/>
  <c r="G22" i="6"/>
  <c r="E22" i="6"/>
  <c r="I21" i="6"/>
  <c r="G21" i="6"/>
  <c r="E21" i="6"/>
  <c r="I19" i="6"/>
  <c r="G19" i="6"/>
  <c r="E19" i="6"/>
  <c r="I17" i="6"/>
  <c r="G17" i="6"/>
  <c r="E17" i="6"/>
  <c r="I11" i="6"/>
  <c r="G11" i="6"/>
  <c r="E11" i="6"/>
  <c r="I5" i="6"/>
  <c r="G5" i="6"/>
  <c r="E5" i="6"/>
  <c r="O343" i="3"/>
  <c r="O342" i="3"/>
  <c r="O341" i="3"/>
  <c r="O340" i="3"/>
  <c r="V339" i="3"/>
  <c r="O338" i="3"/>
  <c r="O337" i="3"/>
  <c r="V337" i="3"/>
  <c r="J603" i="8" s="1"/>
  <c r="J627" i="8" s="1"/>
  <c r="I29" i="9" s="1"/>
  <c r="J29" i="9" s="1"/>
  <c r="I28" i="9" s="1"/>
  <c r="J28" i="9" s="1"/>
  <c r="G11" i="11" s="1"/>
  <c r="O336" i="3"/>
  <c r="O335" i="3"/>
  <c r="V335" i="3"/>
  <c r="O334" i="3"/>
  <c r="O331" i="3"/>
  <c r="O330" i="3"/>
  <c r="V329" i="3"/>
  <c r="O326" i="3"/>
  <c r="O325" i="3"/>
  <c r="O324" i="3"/>
  <c r="O323" i="3"/>
  <c r="O322" i="3"/>
  <c r="O321" i="3"/>
  <c r="O320" i="3"/>
  <c r="V319" i="3"/>
  <c r="V318" i="3"/>
  <c r="V317" i="3"/>
  <c r="V316" i="3"/>
  <c r="O315" i="3"/>
  <c r="O314" i="3"/>
  <c r="O313" i="3"/>
  <c r="O312" i="3"/>
  <c r="O311" i="3"/>
  <c r="O310" i="3"/>
  <c r="O309" i="3"/>
  <c r="O308" i="3"/>
  <c r="O307" i="3"/>
  <c r="O306" i="3"/>
  <c r="O305" i="3"/>
  <c r="O304" i="3"/>
  <c r="O303" i="3"/>
  <c r="O302" i="3"/>
  <c r="O301" i="3"/>
  <c r="O300" i="3"/>
  <c r="O299" i="3"/>
  <c r="O298" i="3"/>
  <c r="O297" i="3"/>
  <c r="O296" i="3"/>
  <c r="O295" i="3"/>
  <c r="V295" i="3"/>
  <c r="O294" i="3"/>
  <c r="V294" i="3"/>
  <c r="O293" i="3"/>
  <c r="V293" i="3"/>
  <c r="O292" i="3"/>
  <c r="O291" i="3"/>
  <c r="O290" i="3"/>
  <c r="O289" i="3"/>
  <c r="O287" i="3"/>
  <c r="O286" i="3"/>
  <c r="O285" i="3"/>
  <c r="O284" i="3"/>
  <c r="O255" i="3"/>
  <c r="O253" i="3"/>
  <c r="O252" i="3"/>
  <c r="O251" i="3"/>
  <c r="O250" i="3"/>
  <c r="O249" i="3"/>
  <c r="O248" i="3"/>
  <c r="O247" i="3"/>
  <c r="O243" i="3"/>
  <c r="O242" i="3"/>
  <c r="O241" i="3"/>
  <c r="O240" i="3"/>
  <c r="O238" i="3"/>
  <c r="O237" i="3"/>
  <c r="O236" i="3"/>
  <c r="V236" i="3"/>
  <c r="O235" i="3"/>
  <c r="O234" i="3"/>
  <c r="O233" i="3"/>
  <c r="O232" i="3"/>
  <c r="O231" i="3"/>
  <c r="O230" i="3"/>
  <c r="O229" i="3"/>
  <c r="O228" i="3"/>
  <c r="O227" i="3"/>
  <c r="O226" i="3"/>
  <c r="O225" i="3"/>
  <c r="V224" i="3"/>
  <c r="V223" i="3"/>
  <c r="V222" i="3"/>
  <c r="V221" i="3"/>
  <c r="V220" i="3"/>
  <c r="V219" i="3"/>
  <c r="V218" i="3"/>
  <c r="V217" i="3"/>
  <c r="V216" i="3"/>
  <c r="V215" i="3"/>
  <c r="V214" i="3"/>
  <c r="V213" i="3"/>
  <c r="V212" i="3"/>
  <c r="V211" i="3"/>
  <c r="V210" i="3"/>
  <c r="V209" i="3"/>
  <c r="V208" i="3"/>
  <c r="V207" i="3"/>
  <c r="V206" i="3"/>
  <c r="V205" i="3"/>
  <c r="V204" i="3"/>
  <c r="V203" i="3"/>
  <c r="V202" i="3"/>
  <c r="V201" i="3"/>
  <c r="V200" i="3"/>
  <c r="V199" i="3"/>
  <c r="V198" i="3"/>
  <c r="V197" i="3"/>
  <c r="O196" i="3"/>
  <c r="O195" i="3"/>
  <c r="O194" i="3"/>
  <c r="O193" i="3"/>
  <c r="O192" i="3"/>
  <c r="O191" i="3"/>
  <c r="O190" i="3"/>
  <c r="O189" i="3"/>
  <c r="O188" i="3"/>
  <c r="O187" i="3"/>
  <c r="O186" i="3"/>
  <c r="O185" i="3"/>
  <c r="O183" i="3"/>
  <c r="O182" i="3"/>
  <c r="O181" i="3"/>
  <c r="O180" i="3"/>
  <c r="O179" i="3"/>
  <c r="O178" i="3"/>
  <c r="O177" i="3"/>
  <c r="O176" i="3"/>
  <c r="O175" i="3"/>
  <c r="O174" i="3"/>
  <c r="O173" i="3"/>
  <c r="O172" i="3"/>
  <c r="O171" i="3"/>
  <c r="O170" i="3"/>
  <c r="O169" i="3"/>
  <c r="O168" i="3"/>
  <c r="O167" i="3"/>
  <c r="O166" i="3"/>
  <c r="O165" i="3"/>
  <c r="O164" i="3"/>
  <c r="O163" i="3"/>
  <c r="O162" i="3"/>
  <c r="O161" i="3"/>
  <c r="O160" i="3"/>
  <c r="O159" i="3"/>
  <c r="O158" i="3"/>
  <c r="O157" i="3"/>
  <c r="O156" i="3"/>
  <c r="O155" i="3"/>
  <c r="O154" i="3"/>
  <c r="O153" i="3"/>
  <c r="O152" i="3"/>
  <c r="O151" i="3"/>
  <c r="O150" i="3"/>
  <c r="O149" i="3"/>
  <c r="O148" i="3"/>
  <c r="O147" i="3"/>
  <c r="O146" i="3"/>
  <c r="O145" i="3"/>
  <c r="O144" i="3"/>
  <c r="O143" i="3"/>
  <c r="O142" i="3"/>
  <c r="O141" i="3"/>
  <c r="O140" i="3"/>
  <c r="O139" i="3"/>
  <c r="O138" i="3"/>
  <c r="O137" i="3"/>
  <c r="O136" i="3"/>
  <c r="O135" i="3"/>
  <c r="O134" i="3"/>
  <c r="O133" i="3"/>
  <c r="O132" i="3"/>
  <c r="O131" i="3"/>
  <c r="O130" i="3"/>
  <c r="O129" i="3"/>
  <c r="O128" i="3"/>
  <c r="O127" i="3"/>
  <c r="O126" i="3"/>
  <c r="O125" i="3"/>
  <c r="O124" i="3"/>
  <c r="O123" i="3"/>
  <c r="O122" i="3"/>
  <c r="O121" i="3"/>
  <c r="O120" i="3"/>
  <c r="O119" i="3"/>
  <c r="O118" i="3"/>
  <c r="O117" i="3"/>
  <c r="O116" i="3"/>
  <c r="O115" i="3"/>
  <c r="O114" i="3"/>
  <c r="O113" i="3"/>
  <c r="O112" i="3"/>
  <c r="O111" i="3"/>
  <c r="O110" i="3"/>
  <c r="O109" i="3"/>
  <c r="O108" i="3"/>
  <c r="O107" i="3"/>
  <c r="O106" i="3"/>
  <c r="O105" i="3"/>
  <c r="O104" i="3"/>
  <c r="O103" i="3"/>
  <c r="O102" i="3"/>
  <c r="O101" i="3"/>
  <c r="O100" i="3"/>
  <c r="O99" i="3"/>
  <c r="O98" i="3"/>
  <c r="O97" i="3"/>
  <c r="O96" i="3"/>
  <c r="O95" i="3"/>
  <c r="O94" i="3"/>
  <c r="O93" i="3"/>
  <c r="O92" i="3"/>
  <c r="O91" i="3"/>
  <c r="O90" i="3"/>
  <c r="O89" i="3"/>
  <c r="O88" i="3"/>
  <c r="O87" i="3"/>
  <c r="O86" i="3"/>
  <c r="O85" i="3"/>
  <c r="O84" i="3"/>
  <c r="O83" i="3"/>
  <c r="O82" i="3"/>
  <c r="O81" i="3"/>
  <c r="O80" i="3"/>
  <c r="O79" i="3"/>
  <c r="O78" i="3"/>
  <c r="O77" i="3"/>
  <c r="O76" i="3"/>
  <c r="O75" i="3"/>
  <c r="O74" i="3"/>
  <c r="O72" i="3"/>
  <c r="O71" i="3"/>
  <c r="O69" i="3"/>
  <c r="O68" i="3"/>
  <c r="O67" i="3"/>
  <c r="O66" i="3"/>
  <c r="O65" i="3"/>
  <c r="O64" i="3"/>
  <c r="O63" i="3"/>
  <c r="O62" i="3"/>
  <c r="O61" i="3"/>
  <c r="O48" i="3"/>
  <c r="O47" i="3"/>
  <c r="O46" i="3"/>
  <c r="O45" i="3"/>
  <c r="O44" i="3"/>
  <c r="O43" i="3"/>
  <c r="O42" i="3"/>
  <c r="O41" i="3"/>
  <c r="O40" i="3"/>
  <c r="O39" i="3"/>
  <c r="O38" i="3"/>
  <c r="O37" i="3"/>
  <c r="O36" i="3"/>
  <c r="O35" i="3"/>
  <c r="O34" i="3"/>
  <c r="O33" i="3"/>
  <c r="O32" i="3"/>
  <c r="O31" i="3"/>
  <c r="O30" i="3"/>
  <c r="O29" i="3"/>
  <c r="O28" i="3"/>
  <c r="O27" i="3"/>
  <c r="O26" i="3"/>
  <c r="O25" i="3"/>
  <c r="O24" i="3"/>
  <c r="O23" i="3"/>
  <c r="O21" i="3"/>
  <c r="O20" i="3"/>
  <c r="O19" i="3"/>
  <c r="O18" i="3"/>
  <c r="O16" i="3"/>
  <c r="V14" i="3"/>
  <c r="V13" i="3"/>
  <c r="V12" i="3"/>
  <c r="V11" i="3"/>
  <c r="V10" i="3"/>
  <c r="V9" i="3"/>
  <c r="V8" i="3"/>
  <c r="V7" i="3"/>
  <c r="V6" i="3"/>
  <c r="V5" i="3"/>
  <c r="F1673" i="6"/>
  <c r="H1673" i="6"/>
  <c r="F270" i="7" s="1"/>
  <c r="F1672" i="6"/>
  <c r="H1672" i="6"/>
  <c r="F1671" i="6"/>
  <c r="H1671" i="6"/>
  <c r="I1672" i="6" s="1"/>
  <c r="J1671" i="6"/>
  <c r="K1671" i="6"/>
  <c r="E270" i="7"/>
  <c r="E913" i="6" s="1"/>
  <c r="F1668" i="6"/>
  <c r="H1668" i="6"/>
  <c r="F269" i="7" s="1"/>
  <c r="G903" i="6" s="1"/>
  <c r="H903" i="6" s="1"/>
  <c r="J1668" i="6"/>
  <c r="G269" i="7" s="1"/>
  <c r="I903" i="6" s="1"/>
  <c r="J903" i="6" s="1"/>
  <c r="F1667" i="6"/>
  <c r="H1667" i="6"/>
  <c r="J1667" i="6"/>
  <c r="K1667" i="6"/>
  <c r="E1666" i="6"/>
  <c r="F1666" i="6" s="1"/>
  <c r="L1666" i="6" s="1"/>
  <c r="H1666" i="6"/>
  <c r="J1666" i="6"/>
  <c r="F1665" i="6"/>
  <c r="L1665" i="6" s="1"/>
  <c r="H1665" i="6"/>
  <c r="J1665" i="6"/>
  <c r="K1665" i="6"/>
  <c r="F1664" i="6"/>
  <c r="H1664" i="6"/>
  <c r="J1664" i="6"/>
  <c r="K1664" i="6"/>
  <c r="H1661" i="6"/>
  <c r="F268" i="7" s="1"/>
  <c r="J1661" i="6"/>
  <c r="G268" i="7" s="1"/>
  <c r="F1660" i="6"/>
  <c r="H1660" i="6"/>
  <c r="J1660" i="6"/>
  <c r="K1660" i="6"/>
  <c r="E1659" i="6"/>
  <c r="K1659" i="6" s="1"/>
  <c r="H1659" i="6"/>
  <c r="J1659" i="6"/>
  <c r="F1658" i="6"/>
  <c r="H1658" i="6"/>
  <c r="J1658" i="6"/>
  <c r="K1658" i="6"/>
  <c r="F1657" i="6"/>
  <c r="H1657" i="6"/>
  <c r="J1657" i="6"/>
  <c r="K1657" i="6"/>
  <c r="F1654" i="6"/>
  <c r="H1654" i="6"/>
  <c r="F267" i="7" s="1"/>
  <c r="J1654" i="6"/>
  <c r="G267" i="7" s="1"/>
  <c r="F1653" i="6"/>
  <c r="H1653" i="6"/>
  <c r="J1653" i="6"/>
  <c r="K1653" i="6"/>
  <c r="E1652" i="6"/>
  <c r="F1652" i="6" s="1"/>
  <c r="L1652" i="6" s="1"/>
  <c r="H1652" i="6"/>
  <c r="J1652" i="6"/>
  <c r="F1651" i="6"/>
  <c r="H1651" i="6"/>
  <c r="J1651" i="6"/>
  <c r="K1651" i="6"/>
  <c r="F1650" i="6"/>
  <c r="H1650" i="6"/>
  <c r="J1650" i="6"/>
  <c r="K1650" i="6"/>
  <c r="H1647" i="6"/>
  <c r="F266" i="7" s="1"/>
  <c r="G840" i="6" s="1"/>
  <c r="H840" i="6" s="1"/>
  <c r="F1646" i="6"/>
  <c r="H1646" i="6"/>
  <c r="I1646" i="6"/>
  <c r="J1646" i="6" s="1"/>
  <c r="L1646" i="6" s="1"/>
  <c r="F1645" i="6"/>
  <c r="H1645" i="6"/>
  <c r="J1645" i="6"/>
  <c r="K1645" i="6"/>
  <c r="F1644" i="6"/>
  <c r="F1647" i="6" s="1"/>
  <c r="H1644" i="6"/>
  <c r="J1644" i="6"/>
  <c r="K1644" i="6"/>
  <c r="F1640" i="6"/>
  <c r="H1640" i="6"/>
  <c r="J1640" i="6"/>
  <c r="K1640" i="6"/>
  <c r="F1639" i="6"/>
  <c r="H1639" i="6"/>
  <c r="J1639" i="6"/>
  <c r="K1639" i="6"/>
  <c r="F1638" i="6"/>
  <c r="F1641" i="6" s="1"/>
  <c r="E265" i="7" s="1"/>
  <c r="E821" i="6" s="1"/>
  <c r="H1638" i="6"/>
  <c r="J1638" i="6"/>
  <c r="J1641" i="6" s="1"/>
  <c r="K1638" i="6"/>
  <c r="F1635" i="6"/>
  <c r="E264" i="7" s="1"/>
  <c r="E819" i="6" s="1"/>
  <c r="H1635" i="6"/>
  <c r="F264" i="7" s="1"/>
  <c r="G819" i="6" s="1"/>
  <c r="H819" i="6" s="1"/>
  <c r="J1635" i="6"/>
  <c r="F1634" i="6"/>
  <c r="H1634" i="6"/>
  <c r="I1634" i="6"/>
  <c r="J1634" i="6" s="1"/>
  <c r="L1634" i="6" s="1"/>
  <c r="F1633" i="6"/>
  <c r="H1633" i="6"/>
  <c r="J1633" i="6"/>
  <c r="K1633" i="6"/>
  <c r="F1632" i="6"/>
  <c r="H1632" i="6"/>
  <c r="J1632" i="6"/>
  <c r="K1632" i="6"/>
  <c r="F1629" i="6"/>
  <c r="H1629" i="6"/>
  <c r="F263" i="7" s="1"/>
  <c r="G818" i="6" s="1"/>
  <c r="H818" i="6" s="1"/>
  <c r="J1629" i="6"/>
  <c r="G263" i="7" s="1"/>
  <c r="I818" i="6" s="1"/>
  <c r="J818" i="6" s="1"/>
  <c r="F1628" i="6"/>
  <c r="H1628" i="6"/>
  <c r="J1628" i="6"/>
  <c r="K1628" i="6"/>
  <c r="F1627" i="6"/>
  <c r="H1627" i="6"/>
  <c r="J1627" i="6"/>
  <c r="K1627" i="6"/>
  <c r="L1627" i="6"/>
  <c r="F1626" i="6"/>
  <c r="H1626" i="6"/>
  <c r="J1626" i="6"/>
  <c r="K1626" i="6"/>
  <c r="F1623" i="6"/>
  <c r="F1622" i="6"/>
  <c r="H1622" i="6"/>
  <c r="F1621" i="6"/>
  <c r="H1621" i="6"/>
  <c r="J1621" i="6"/>
  <c r="K1621" i="6"/>
  <c r="F1620" i="6"/>
  <c r="H1620" i="6"/>
  <c r="H1623" i="6" s="1"/>
  <c r="F262" i="7" s="1"/>
  <c r="G809" i="6" s="1"/>
  <c r="H809" i="6" s="1"/>
  <c r="H810" i="6" s="1"/>
  <c r="F126" i="7" s="1"/>
  <c r="G814" i="6" s="1"/>
  <c r="H814" i="6" s="1"/>
  <c r="J1620" i="6"/>
  <c r="K1620" i="6"/>
  <c r="F1617" i="6"/>
  <c r="H1617" i="6"/>
  <c r="F261" i="7" s="1"/>
  <c r="G788" i="6" s="1"/>
  <c r="H788" i="6" s="1"/>
  <c r="H789" i="6" s="1"/>
  <c r="F124" i="7" s="1"/>
  <c r="J1617" i="6"/>
  <c r="G261" i="7" s="1"/>
  <c r="I788" i="6" s="1"/>
  <c r="J788" i="6" s="1"/>
  <c r="J789" i="6" s="1"/>
  <c r="G124" i="7" s="1"/>
  <c r="F1616" i="6"/>
  <c r="H1616" i="6"/>
  <c r="J1616" i="6"/>
  <c r="K1616" i="6"/>
  <c r="F1615" i="6"/>
  <c r="H1615" i="6"/>
  <c r="J1615" i="6"/>
  <c r="L1615" i="6" s="1"/>
  <c r="K1615" i="6"/>
  <c r="F1614" i="6"/>
  <c r="H1614" i="6"/>
  <c r="J1614" i="6"/>
  <c r="K1614" i="6"/>
  <c r="J1611" i="6"/>
  <c r="G260" i="7" s="1"/>
  <c r="I783" i="6" s="1"/>
  <c r="J783" i="6" s="1"/>
  <c r="H1610" i="6"/>
  <c r="J1610" i="6"/>
  <c r="F1609" i="6"/>
  <c r="H1609" i="6"/>
  <c r="J1609" i="6"/>
  <c r="K1609" i="6"/>
  <c r="F1608" i="6"/>
  <c r="H1608" i="6"/>
  <c r="H1611" i="6" s="1"/>
  <c r="F260" i="7" s="1"/>
  <c r="G783" i="6" s="1"/>
  <c r="H783" i="6" s="1"/>
  <c r="J1608" i="6"/>
  <c r="K1608" i="6"/>
  <c r="F1605" i="6"/>
  <c r="E259" i="7" s="1"/>
  <c r="E782" i="6" s="1"/>
  <c r="F782" i="6" s="1"/>
  <c r="F1604" i="6"/>
  <c r="H1604" i="6"/>
  <c r="J1604" i="6"/>
  <c r="K1604" i="6"/>
  <c r="F1603" i="6"/>
  <c r="H1603" i="6"/>
  <c r="J1603" i="6"/>
  <c r="K1603" i="6"/>
  <c r="F1602" i="6"/>
  <c r="H1602" i="6"/>
  <c r="H1605" i="6" s="1"/>
  <c r="F259" i="7" s="1"/>
  <c r="G782" i="6" s="1"/>
  <c r="H782" i="6" s="1"/>
  <c r="J1602" i="6"/>
  <c r="J1605" i="6" s="1"/>
  <c r="G259" i="7" s="1"/>
  <c r="I782" i="6" s="1"/>
  <c r="J782" i="6" s="1"/>
  <c r="K1602" i="6"/>
  <c r="H1599" i="6"/>
  <c r="F258" i="7" s="1"/>
  <c r="G764" i="6" s="1"/>
  <c r="H764" i="6" s="1"/>
  <c r="J1599" i="6"/>
  <c r="G258" i="7" s="1"/>
  <c r="I764" i="6" s="1"/>
  <c r="J764" i="6" s="1"/>
  <c r="F1598" i="6"/>
  <c r="G1598" i="6"/>
  <c r="H1598" i="6" s="1"/>
  <c r="L1598" i="6" s="1"/>
  <c r="J1598" i="6"/>
  <c r="E1597" i="6"/>
  <c r="F1597" i="6" s="1"/>
  <c r="L1597" i="6" s="1"/>
  <c r="H1597" i="6"/>
  <c r="J1597" i="6"/>
  <c r="F1596" i="6"/>
  <c r="H1596" i="6"/>
  <c r="J1596" i="6"/>
  <c r="K1596" i="6"/>
  <c r="F1595" i="6"/>
  <c r="H1595" i="6"/>
  <c r="J1595" i="6"/>
  <c r="K1595" i="6"/>
  <c r="F1591" i="6"/>
  <c r="J1591" i="6"/>
  <c r="H1590" i="6"/>
  <c r="J1590" i="6"/>
  <c r="F1589" i="6"/>
  <c r="H1589" i="6"/>
  <c r="J1589" i="6"/>
  <c r="K1589" i="6"/>
  <c r="F1588" i="6"/>
  <c r="H1588" i="6"/>
  <c r="J1588" i="6"/>
  <c r="J1592" i="6" s="1"/>
  <c r="G257" i="7" s="1"/>
  <c r="I766" i="6" s="1"/>
  <c r="J766" i="6" s="1"/>
  <c r="F1587" i="6"/>
  <c r="H1587" i="6"/>
  <c r="J1587" i="6"/>
  <c r="K1587" i="6"/>
  <c r="F1586" i="6"/>
  <c r="H1586" i="6"/>
  <c r="J1586" i="6"/>
  <c r="K1586" i="6"/>
  <c r="F1583" i="6"/>
  <c r="H1583" i="6"/>
  <c r="F256" i="7" s="1"/>
  <c r="G757" i="6" s="1"/>
  <c r="H757" i="6" s="1"/>
  <c r="F1582" i="6"/>
  <c r="G1582" i="6"/>
  <c r="H1582" i="6" s="1"/>
  <c r="L1582" i="6" s="1"/>
  <c r="J1582" i="6"/>
  <c r="E1581" i="6"/>
  <c r="F1581" i="6" s="1"/>
  <c r="L1581" i="6" s="1"/>
  <c r="H1581" i="6"/>
  <c r="J1581" i="6"/>
  <c r="F1580" i="6"/>
  <c r="H1580" i="6"/>
  <c r="J1580" i="6"/>
  <c r="J1583" i="6" s="1"/>
  <c r="G256" i="7" s="1"/>
  <c r="I757" i="6" s="1"/>
  <c r="J757" i="6" s="1"/>
  <c r="K1580" i="6"/>
  <c r="F1579" i="6"/>
  <c r="H1579" i="6"/>
  <c r="J1579" i="6"/>
  <c r="K1579" i="6"/>
  <c r="F1576" i="6"/>
  <c r="H1576" i="6"/>
  <c r="F255" i="7" s="1"/>
  <c r="G751" i="6" s="1"/>
  <c r="H751" i="6" s="1"/>
  <c r="J1576" i="6"/>
  <c r="G255" i="7" s="1"/>
  <c r="I751" i="6" s="1"/>
  <c r="J751" i="6" s="1"/>
  <c r="F1575" i="6"/>
  <c r="H1575" i="6"/>
  <c r="J1575" i="6"/>
  <c r="K1575" i="6"/>
  <c r="F1572" i="6"/>
  <c r="E254" i="7" s="1"/>
  <c r="E750" i="6" s="1"/>
  <c r="F750" i="6" s="1"/>
  <c r="H1572" i="6"/>
  <c r="F254" i="7" s="1"/>
  <c r="G750" i="6" s="1"/>
  <c r="H750" i="6" s="1"/>
  <c r="J1572" i="6"/>
  <c r="G254" i="7" s="1"/>
  <c r="I750" i="6" s="1"/>
  <c r="J750" i="6" s="1"/>
  <c r="E1571" i="6"/>
  <c r="F1571" i="6" s="1"/>
  <c r="L1571" i="6" s="1"/>
  <c r="H1571" i="6"/>
  <c r="J1571" i="6"/>
  <c r="F1570" i="6"/>
  <c r="H1570" i="6"/>
  <c r="J1570" i="6"/>
  <c r="K1570" i="6"/>
  <c r="F1569" i="6"/>
  <c r="H1569" i="6"/>
  <c r="J1569" i="6"/>
  <c r="K1569" i="6"/>
  <c r="F1566" i="6"/>
  <c r="H1566" i="6"/>
  <c r="F253" i="7" s="1"/>
  <c r="J1566" i="6"/>
  <c r="G253" i="7" s="1"/>
  <c r="I763" i="6" s="1"/>
  <c r="J763" i="6" s="1"/>
  <c r="F1565" i="6"/>
  <c r="H1565" i="6"/>
  <c r="J1565" i="6"/>
  <c r="K1565" i="6"/>
  <c r="H1562" i="6"/>
  <c r="F252" i="7" s="1"/>
  <c r="G745" i="6" s="1"/>
  <c r="H745" i="6" s="1"/>
  <c r="J1562" i="6"/>
  <c r="G252" i="7" s="1"/>
  <c r="I745" i="6" s="1"/>
  <c r="J745" i="6" s="1"/>
  <c r="H1561" i="6"/>
  <c r="J1561" i="6"/>
  <c r="F1560" i="6"/>
  <c r="H1560" i="6"/>
  <c r="J1560" i="6"/>
  <c r="K1560" i="6"/>
  <c r="F1559" i="6"/>
  <c r="H1559" i="6"/>
  <c r="E1561" i="6" s="1"/>
  <c r="F1561" i="6" s="1"/>
  <c r="L1561" i="6" s="1"/>
  <c r="J1559" i="6"/>
  <c r="K1559" i="6"/>
  <c r="F1558" i="6"/>
  <c r="L1558" i="6" s="1"/>
  <c r="H1558" i="6"/>
  <c r="J1558" i="6"/>
  <c r="K1558" i="6"/>
  <c r="F1557" i="6"/>
  <c r="H1557" i="6"/>
  <c r="J1557" i="6"/>
  <c r="K1557" i="6"/>
  <c r="F1554" i="6"/>
  <c r="H1554" i="6"/>
  <c r="F251" i="7" s="1"/>
  <c r="G777" i="6" s="1"/>
  <c r="H777" i="6" s="1"/>
  <c r="J1554" i="6"/>
  <c r="G251" i="7" s="1"/>
  <c r="I777" i="6" s="1"/>
  <c r="J777" i="6" s="1"/>
  <c r="F1553" i="6"/>
  <c r="H1553" i="6"/>
  <c r="J1553" i="6"/>
  <c r="K1553" i="6"/>
  <c r="F1550" i="6"/>
  <c r="H1550" i="6"/>
  <c r="F250" i="7" s="1"/>
  <c r="G743" i="6" s="1"/>
  <c r="H743" i="6" s="1"/>
  <c r="J1550" i="6"/>
  <c r="G250" i="7" s="1"/>
  <c r="I743" i="6" s="1"/>
  <c r="J743" i="6" s="1"/>
  <c r="E1549" i="6"/>
  <c r="F1549" i="6" s="1"/>
  <c r="L1549" i="6" s="1"/>
  <c r="H1549" i="6"/>
  <c r="J1549" i="6"/>
  <c r="F1548" i="6"/>
  <c r="H1548" i="6"/>
  <c r="J1548" i="6"/>
  <c r="K1548" i="6"/>
  <c r="F1547" i="6"/>
  <c r="H1547" i="6"/>
  <c r="J1547" i="6"/>
  <c r="K1547" i="6"/>
  <c r="F1544" i="6"/>
  <c r="E249" i="7" s="1"/>
  <c r="H1544" i="6"/>
  <c r="F249" i="7" s="1"/>
  <c r="J1544" i="6"/>
  <c r="F1543" i="6"/>
  <c r="H1543" i="6"/>
  <c r="J1543" i="6"/>
  <c r="K1543" i="6"/>
  <c r="H1540" i="6"/>
  <c r="F248" i="7" s="1"/>
  <c r="G738" i="6" s="1"/>
  <c r="H738" i="6" s="1"/>
  <c r="J1540" i="6"/>
  <c r="G248" i="7" s="1"/>
  <c r="I738" i="6" s="1"/>
  <c r="J738" i="6" s="1"/>
  <c r="E1539" i="6"/>
  <c r="K1539" i="6" s="1"/>
  <c r="H1539" i="6"/>
  <c r="J1539" i="6"/>
  <c r="F1538" i="6"/>
  <c r="H1538" i="6"/>
  <c r="J1538" i="6"/>
  <c r="K1538" i="6"/>
  <c r="F1537" i="6"/>
  <c r="H1537" i="6"/>
  <c r="J1537" i="6"/>
  <c r="K1537" i="6"/>
  <c r="F1534" i="6"/>
  <c r="H1534" i="6"/>
  <c r="F247" i="7" s="1"/>
  <c r="J1534" i="6"/>
  <c r="G247" i="7" s="1"/>
  <c r="F1533" i="6"/>
  <c r="H1533" i="6"/>
  <c r="J1533" i="6"/>
  <c r="K1533" i="6"/>
  <c r="F1532" i="6"/>
  <c r="H1532" i="6"/>
  <c r="J1532" i="6"/>
  <c r="K1532" i="6"/>
  <c r="F1531" i="6"/>
  <c r="H1531" i="6"/>
  <c r="J1531" i="6"/>
  <c r="K1531" i="6"/>
  <c r="F1530" i="6"/>
  <c r="H1530" i="6"/>
  <c r="J1530" i="6"/>
  <c r="K1530" i="6"/>
  <c r="F1526" i="6"/>
  <c r="H1526" i="6"/>
  <c r="J1526" i="6"/>
  <c r="K1526" i="6"/>
  <c r="F1525" i="6"/>
  <c r="H1525" i="6"/>
  <c r="J1525" i="6"/>
  <c r="K1525" i="6"/>
  <c r="F1524" i="6"/>
  <c r="F1527" i="6" s="1"/>
  <c r="H1524" i="6"/>
  <c r="J1524" i="6"/>
  <c r="J1527" i="6" s="1"/>
  <c r="G246" i="7" s="1"/>
  <c r="I727" i="6" s="1"/>
  <c r="J727" i="6" s="1"/>
  <c r="K1524" i="6"/>
  <c r="F1521" i="6"/>
  <c r="E245" i="7" s="1"/>
  <c r="E726" i="6" s="1"/>
  <c r="H1521" i="6"/>
  <c r="F245" i="7" s="1"/>
  <c r="G726" i="6" s="1"/>
  <c r="H726" i="6" s="1"/>
  <c r="J1521" i="6"/>
  <c r="G245" i="7" s="1"/>
  <c r="I726" i="6" s="1"/>
  <c r="J726" i="6" s="1"/>
  <c r="F1520" i="6"/>
  <c r="H1520" i="6"/>
  <c r="J1520" i="6"/>
  <c r="K1520" i="6"/>
  <c r="F1519" i="6"/>
  <c r="H1519" i="6"/>
  <c r="J1519" i="6"/>
  <c r="K1519" i="6"/>
  <c r="F1516" i="6"/>
  <c r="H1516" i="6"/>
  <c r="F244" i="7" s="1"/>
  <c r="G698" i="6" s="1"/>
  <c r="H698" i="6" s="1"/>
  <c r="H699" i="6" s="1"/>
  <c r="F108" i="7" s="1"/>
  <c r="J1516" i="6"/>
  <c r="G244" i="7" s="1"/>
  <c r="I698" i="6" s="1"/>
  <c r="J698" i="6" s="1"/>
  <c r="J699" i="6" s="1"/>
  <c r="G108" i="7" s="1"/>
  <c r="F1515" i="6"/>
  <c r="L1515" i="6" s="1"/>
  <c r="H1515" i="6"/>
  <c r="J1515" i="6"/>
  <c r="K1515" i="6"/>
  <c r="F1514" i="6"/>
  <c r="H1514" i="6"/>
  <c r="J1514" i="6"/>
  <c r="K1514" i="6"/>
  <c r="E244" i="7"/>
  <c r="H1511" i="6"/>
  <c r="F243" i="7" s="1"/>
  <c r="G638" i="6" s="1"/>
  <c r="H638" i="6" s="1"/>
  <c r="F1510" i="6"/>
  <c r="H1510" i="6"/>
  <c r="I1510" i="6"/>
  <c r="J1510" i="6" s="1"/>
  <c r="L1510" i="6" s="1"/>
  <c r="F1509" i="6"/>
  <c r="F1511" i="6" s="1"/>
  <c r="H1509" i="6"/>
  <c r="J1509" i="6"/>
  <c r="K1509" i="6"/>
  <c r="F1508" i="6"/>
  <c r="H1508" i="6"/>
  <c r="J1508" i="6"/>
  <c r="K1508" i="6"/>
  <c r="F1505" i="6"/>
  <c r="H1505" i="6"/>
  <c r="F242" i="7" s="1"/>
  <c r="G622" i="6" s="1"/>
  <c r="H622" i="6" s="1"/>
  <c r="H623" i="6" s="1"/>
  <c r="F94" i="7" s="1"/>
  <c r="J1505" i="6"/>
  <c r="G242" i="7" s="1"/>
  <c r="I622" i="6" s="1"/>
  <c r="J622" i="6" s="1"/>
  <c r="J623" i="6" s="1"/>
  <c r="G94" i="7" s="1"/>
  <c r="F1504" i="6"/>
  <c r="H1504" i="6"/>
  <c r="I1504" i="6"/>
  <c r="J1504" i="6" s="1"/>
  <c r="L1504" i="6" s="1"/>
  <c r="F1503" i="6"/>
  <c r="H1503" i="6"/>
  <c r="J1503" i="6"/>
  <c r="K1503" i="6"/>
  <c r="F1502" i="6"/>
  <c r="H1502" i="6"/>
  <c r="J1502" i="6"/>
  <c r="K1502" i="6"/>
  <c r="F1499" i="6"/>
  <c r="H1499" i="6"/>
  <c r="F241" i="7" s="1"/>
  <c r="G600" i="6" s="1"/>
  <c r="H600" i="6" s="1"/>
  <c r="J1499" i="6"/>
  <c r="G241" i="7" s="1"/>
  <c r="I600" i="6" s="1"/>
  <c r="J600" i="6" s="1"/>
  <c r="F1498" i="6"/>
  <c r="L1498" i="6" s="1"/>
  <c r="H1498" i="6"/>
  <c r="J1498" i="6"/>
  <c r="K1498" i="6"/>
  <c r="F1497" i="6"/>
  <c r="H1497" i="6"/>
  <c r="J1497" i="6"/>
  <c r="K1497" i="6"/>
  <c r="E241" i="7"/>
  <c r="F1494" i="6"/>
  <c r="E240" i="7" s="1"/>
  <c r="E599" i="6" s="1"/>
  <c r="H1494" i="6"/>
  <c r="F240" i="7" s="1"/>
  <c r="G599" i="6" s="1"/>
  <c r="H599" i="6" s="1"/>
  <c r="J1494" i="6"/>
  <c r="G240" i="7" s="1"/>
  <c r="I599" i="6" s="1"/>
  <c r="J599" i="6" s="1"/>
  <c r="F1493" i="6"/>
  <c r="H1493" i="6"/>
  <c r="I1493" i="6"/>
  <c r="J1493" i="6" s="1"/>
  <c r="L1493" i="6" s="1"/>
  <c r="F1492" i="6"/>
  <c r="H1492" i="6"/>
  <c r="J1492" i="6"/>
  <c r="K1492" i="6"/>
  <c r="F1489" i="6"/>
  <c r="H1489" i="6"/>
  <c r="F239" i="7" s="1"/>
  <c r="G594" i="6" s="1"/>
  <c r="H594" i="6" s="1"/>
  <c r="J1489" i="6"/>
  <c r="G239" i="7" s="1"/>
  <c r="I594" i="6" s="1"/>
  <c r="J594" i="6" s="1"/>
  <c r="F1488" i="6"/>
  <c r="H1488" i="6"/>
  <c r="J1488" i="6"/>
  <c r="K1488" i="6"/>
  <c r="F1487" i="6"/>
  <c r="H1487" i="6"/>
  <c r="J1487" i="6"/>
  <c r="K1487" i="6"/>
  <c r="L1487" i="6"/>
  <c r="F1486" i="6"/>
  <c r="H1486" i="6"/>
  <c r="J1486" i="6"/>
  <c r="K1486" i="6"/>
  <c r="F1485" i="6"/>
  <c r="H1485" i="6"/>
  <c r="J1485" i="6"/>
  <c r="K1485" i="6"/>
  <c r="L1485" i="6"/>
  <c r="F1482" i="6"/>
  <c r="H1482" i="6"/>
  <c r="F238" i="7" s="1"/>
  <c r="G593" i="6" s="1"/>
  <c r="H593" i="6" s="1"/>
  <c r="J1482" i="6"/>
  <c r="G238" i="7" s="1"/>
  <c r="I593" i="6" s="1"/>
  <c r="J593" i="6" s="1"/>
  <c r="F1481" i="6"/>
  <c r="H1481" i="6"/>
  <c r="I1481" i="6"/>
  <c r="J1481" i="6" s="1"/>
  <c r="F1480" i="6"/>
  <c r="H1480" i="6"/>
  <c r="J1480" i="6"/>
  <c r="K1480" i="6"/>
  <c r="H1477" i="6"/>
  <c r="F237" i="7" s="1"/>
  <c r="G583" i="6" s="1"/>
  <c r="H583" i="6" s="1"/>
  <c r="F1476" i="6"/>
  <c r="H1476" i="6"/>
  <c r="I1476" i="6"/>
  <c r="J1476" i="6" s="1"/>
  <c r="L1476" i="6" s="1"/>
  <c r="F1475" i="6"/>
  <c r="H1475" i="6"/>
  <c r="J1475" i="6"/>
  <c r="K1475" i="6"/>
  <c r="F1474" i="6"/>
  <c r="F1477" i="6" s="1"/>
  <c r="H1474" i="6"/>
  <c r="J1474" i="6"/>
  <c r="K1474" i="6"/>
  <c r="F1471" i="6"/>
  <c r="H1471" i="6"/>
  <c r="F236" i="7" s="1"/>
  <c r="G573" i="6" s="1"/>
  <c r="H573" i="6" s="1"/>
  <c r="J1471" i="6"/>
  <c r="G236" i="7" s="1"/>
  <c r="I573" i="6" s="1"/>
  <c r="J573" i="6" s="1"/>
  <c r="F1470" i="6"/>
  <c r="H1470" i="6"/>
  <c r="I1470" i="6"/>
  <c r="J1470" i="6" s="1"/>
  <c r="F1469" i="6"/>
  <c r="H1469" i="6"/>
  <c r="J1469" i="6"/>
  <c r="K1469" i="6"/>
  <c r="F1468" i="6"/>
  <c r="H1468" i="6"/>
  <c r="J1468" i="6"/>
  <c r="K1468" i="6"/>
  <c r="H1464" i="6"/>
  <c r="J1464" i="6"/>
  <c r="F1463" i="6"/>
  <c r="H1463" i="6"/>
  <c r="F1462" i="6"/>
  <c r="H1462" i="6"/>
  <c r="J1462" i="6"/>
  <c r="K1462" i="6"/>
  <c r="F1461" i="6"/>
  <c r="H1461" i="6"/>
  <c r="J1461" i="6"/>
  <c r="K1461" i="6"/>
  <c r="F1460" i="6"/>
  <c r="H1460" i="6"/>
  <c r="J1460" i="6"/>
  <c r="K1460" i="6"/>
  <c r="F1459" i="6"/>
  <c r="H1459" i="6"/>
  <c r="H1465" i="6" s="1"/>
  <c r="F235" i="7" s="1"/>
  <c r="G1455" i="6" s="1"/>
  <c r="H1455" i="6" s="1"/>
  <c r="H1456" i="6" s="1"/>
  <c r="F234" i="7" s="1"/>
  <c r="G540" i="6" s="1"/>
  <c r="H540" i="6" s="1"/>
  <c r="J1459" i="6"/>
  <c r="K1459" i="6"/>
  <c r="F1454" i="6"/>
  <c r="H1454" i="6"/>
  <c r="J1454" i="6"/>
  <c r="K1454" i="6"/>
  <c r="F1451" i="6"/>
  <c r="H1451" i="6"/>
  <c r="F233" i="7" s="1"/>
  <c r="G541" i="6" s="1"/>
  <c r="H541" i="6" s="1"/>
  <c r="J1451" i="6"/>
  <c r="G233" i="7" s="1"/>
  <c r="I541" i="6" s="1"/>
  <c r="J541" i="6" s="1"/>
  <c r="F1450" i="6"/>
  <c r="H1450" i="6"/>
  <c r="J1450" i="6"/>
  <c r="K1450" i="6"/>
  <c r="F1449" i="6"/>
  <c r="H1449" i="6"/>
  <c r="J1449" i="6"/>
  <c r="K1449" i="6"/>
  <c r="L1449" i="6"/>
  <c r="J1446" i="6"/>
  <c r="G232" i="7" s="1"/>
  <c r="I535" i="6" s="1"/>
  <c r="J535" i="6" s="1"/>
  <c r="H1445" i="6"/>
  <c r="J1445" i="6"/>
  <c r="F1444" i="6"/>
  <c r="H1444" i="6"/>
  <c r="H1446" i="6" s="1"/>
  <c r="F232" i="7" s="1"/>
  <c r="G535" i="6" s="1"/>
  <c r="H535" i="6" s="1"/>
  <c r="J1444" i="6"/>
  <c r="K1444" i="6"/>
  <c r="F1443" i="6"/>
  <c r="H1443" i="6"/>
  <c r="J1443" i="6"/>
  <c r="K1443" i="6"/>
  <c r="F1442" i="6"/>
  <c r="H1442" i="6"/>
  <c r="J1442" i="6"/>
  <c r="K1442" i="6"/>
  <c r="F1441" i="6"/>
  <c r="H1441" i="6"/>
  <c r="J1441" i="6"/>
  <c r="K1441" i="6"/>
  <c r="F1440" i="6"/>
  <c r="H1440" i="6"/>
  <c r="J1440" i="6"/>
  <c r="L1440" i="6" s="1"/>
  <c r="K1440" i="6"/>
  <c r="F1436" i="6"/>
  <c r="H1436" i="6"/>
  <c r="J1436" i="6"/>
  <c r="K1436" i="6"/>
  <c r="F1435" i="6"/>
  <c r="H1435" i="6"/>
  <c r="J1435" i="6"/>
  <c r="K1435" i="6"/>
  <c r="F1434" i="6"/>
  <c r="F1437" i="6" s="1"/>
  <c r="H1434" i="6"/>
  <c r="H1437" i="6" s="1"/>
  <c r="F231" i="7" s="1"/>
  <c r="J1434" i="6"/>
  <c r="J1437" i="6" s="1"/>
  <c r="G231" i="7" s="1"/>
  <c r="K1434" i="6"/>
  <c r="F1431" i="6"/>
  <c r="H1431" i="6"/>
  <c r="F230" i="7" s="1"/>
  <c r="G522" i="6" s="1"/>
  <c r="H522" i="6" s="1"/>
  <c r="J1431" i="6"/>
  <c r="G230" i="7" s="1"/>
  <c r="I522" i="6" s="1"/>
  <c r="J522" i="6" s="1"/>
  <c r="F1430" i="6"/>
  <c r="H1430" i="6"/>
  <c r="I1430" i="6"/>
  <c r="J1430" i="6" s="1"/>
  <c r="L1430" i="6" s="1"/>
  <c r="F1429" i="6"/>
  <c r="H1429" i="6"/>
  <c r="J1429" i="6"/>
  <c r="K1429" i="6"/>
  <c r="F1428" i="6"/>
  <c r="L1428" i="6" s="1"/>
  <c r="H1428" i="6"/>
  <c r="J1428" i="6"/>
  <c r="K1428" i="6"/>
  <c r="F1425" i="6"/>
  <c r="E229" i="7" s="1"/>
  <c r="E516" i="6" s="1"/>
  <c r="H1425" i="6"/>
  <c r="F229" i="7" s="1"/>
  <c r="J1425" i="6"/>
  <c r="G229" i="7" s="1"/>
  <c r="I516" i="6" s="1"/>
  <c r="J516" i="6" s="1"/>
  <c r="J517" i="6" s="1"/>
  <c r="G76" i="7" s="1"/>
  <c r="F1424" i="6"/>
  <c r="H1424" i="6"/>
  <c r="J1424" i="6"/>
  <c r="K1424" i="6"/>
  <c r="F1423" i="6"/>
  <c r="H1423" i="6"/>
  <c r="J1423" i="6"/>
  <c r="K1423" i="6"/>
  <c r="F1420" i="6"/>
  <c r="H1420" i="6"/>
  <c r="F228" i="7" s="1"/>
  <c r="G494" i="6" s="1"/>
  <c r="H494" i="6" s="1"/>
  <c r="H495" i="6" s="1"/>
  <c r="F73" i="7" s="1"/>
  <c r="F1419" i="6"/>
  <c r="H1419" i="6"/>
  <c r="I1419" i="6"/>
  <c r="J1419" i="6" s="1"/>
  <c r="J1420" i="6" s="1"/>
  <c r="G228" i="7" s="1"/>
  <c r="I494" i="6" s="1"/>
  <c r="J494" i="6" s="1"/>
  <c r="J495" i="6" s="1"/>
  <c r="G73" i="7" s="1"/>
  <c r="F1418" i="6"/>
  <c r="L1418" i="6" s="1"/>
  <c r="H1418" i="6"/>
  <c r="J1418" i="6"/>
  <c r="K1418" i="6"/>
  <c r="F1417" i="6"/>
  <c r="H1417" i="6"/>
  <c r="J1417" i="6"/>
  <c r="K1417" i="6"/>
  <c r="F1414" i="6"/>
  <c r="E227" i="7" s="1"/>
  <c r="E489" i="6" s="1"/>
  <c r="H1414" i="6"/>
  <c r="J1414" i="6"/>
  <c r="G227" i="7" s="1"/>
  <c r="I489" i="6" s="1"/>
  <c r="J489" i="6" s="1"/>
  <c r="F1413" i="6"/>
  <c r="H1413" i="6"/>
  <c r="J1413" i="6"/>
  <c r="K1413" i="6"/>
  <c r="F1412" i="6"/>
  <c r="H1412" i="6"/>
  <c r="J1412" i="6"/>
  <c r="L1412" i="6" s="1"/>
  <c r="K1412" i="6"/>
  <c r="F1409" i="6"/>
  <c r="H1409" i="6"/>
  <c r="F226" i="7" s="1"/>
  <c r="G488" i="6" s="1"/>
  <c r="H488" i="6" s="1"/>
  <c r="J1409" i="6"/>
  <c r="G226" i="7" s="1"/>
  <c r="I488" i="6" s="1"/>
  <c r="J488" i="6" s="1"/>
  <c r="F1408" i="6"/>
  <c r="H1408" i="6"/>
  <c r="J1408" i="6"/>
  <c r="K1408" i="6"/>
  <c r="F1407" i="6"/>
  <c r="H1407" i="6"/>
  <c r="J1407" i="6"/>
  <c r="K1407" i="6"/>
  <c r="F1404" i="6"/>
  <c r="H1404" i="6"/>
  <c r="F225" i="7" s="1"/>
  <c r="G528" i="6" s="1"/>
  <c r="H528" i="6" s="1"/>
  <c r="J1404" i="6"/>
  <c r="G225" i="7" s="1"/>
  <c r="I528" i="6" s="1"/>
  <c r="J528" i="6" s="1"/>
  <c r="F1403" i="6"/>
  <c r="L1403" i="6" s="1"/>
  <c r="H1403" i="6"/>
  <c r="J1403" i="6"/>
  <c r="K1403" i="6"/>
  <c r="H1399" i="6"/>
  <c r="J1399" i="6"/>
  <c r="F1398" i="6"/>
  <c r="H1398" i="6"/>
  <c r="F1397" i="6"/>
  <c r="H1397" i="6"/>
  <c r="J1397" i="6"/>
  <c r="K1397" i="6"/>
  <c r="F1396" i="6"/>
  <c r="H1396" i="6"/>
  <c r="J1396" i="6"/>
  <c r="K1396" i="6"/>
  <c r="F1395" i="6"/>
  <c r="L1395" i="6" s="1"/>
  <c r="H1395" i="6"/>
  <c r="J1395" i="6"/>
  <c r="K1395" i="6"/>
  <c r="F1394" i="6"/>
  <c r="H1394" i="6"/>
  <c r="H1400" i="6" s="1"/>
  <c r="F224" i="7" s="1"/>
  <c r="J1394" i="6"/>
  <c r="K1394" i="6"/>
  <c r="F1391" i="6"/>
  <c r="H1391" i="6"/>
  <c r="F223" i="7" s="1"/>
  <c r="G685" i="6" s="1"/>
  <c r="H685" i="6" s="1"/>
  <c r="H686" i="6" s="1"/>
  <c r="F106" i="7" s="1"/>
  <c r="J1391" i="6"/>
  <c r="G223" i="7" s="1"/>
  <c r="I685" i="6" s="1"/>
  <c r="J685" i="6" s="1"/>
  <c r="J686" i="6" s="1"/>
  <c r="G106" i="7" s="1"/>
  <c r="F1390" i="6"/>
  <c r="H1390" i="6"/>
  <c r="J1390" i="6"/>
  <c r="K1390" i="6"/>
  <c r="F1385" i="6"/>
  <c r="H1385" i="6"/>
  <c r="J1385" i="6"/>
  <c r="K1385" i="6"/>
  <c r="H1382" i="6"/>
  <c r="F221" i="7" s="1"/>
  <c r="G474" i="6" s="1"/>
  <c r="H474" i="6" s="1"/>
  <c r="F1381" i="6"/>
  <c r="H1381" i="6"/>
  <c r="I1381" i="6"/>
  <c r="J1381" i="6" s="1"/>
  <c r="J1382" i="6" s="1"/>
  <c r="G221" i="7" s="1"/>
  <c r="I474" i="6" s="1"/>
  <c r="J474" i="6" s="1"/>
  <c r="F1380" i="6"/>
  <c r="H1380" i="6"/>
  <c r="J1380" i="6"/>
  <c r="K1380" i="6"/>
  <c r="F1379" i="6"/>
  <c r="F1382" i="6" s="1"/>
  <c r="H1379" i="6"/>
  <c r="J1379" i="6"/>
  <c r="K1379" i="6"/>
  <c r="F1376" i="6"/>
  <c r="H1376" i="6"/>
  <c r="F220" i="7" s="1"/>
  <c r="G1367" i="6" s="1"/>
  <c r="H1367" i="6" s="1"/>
  <c r="H1370" i="6" s="1"/>
  <c r="F219" i="7" s="1"/>
  <c r="G467" i="6" s="1"/>
  <c r="H467" i="6" s="1"/>
  <c r="H468" i="6" s="1"/>
  <c r="F70" i="7" s="1"/>
  <c r="J1376" i="6"/>
  <c r="G220" i="7" s="1"/>
  <c r="I1367" i="6" s="1"/>
  <c r="J1367" i="6" s="1"/>
  <c r="J1370" i="6" s="1"/>
  <c r="G219" i="7" s="1"/>
  <c r="I467" i="6" s="1"/>
  <c r="J467" i="6" s="1"/>
  <c r="J468" i="6" s="1"/>
  <c r="G70" i="7" s="1"/>
  <c r="F1375" i="6"/>
  <c r="H1375" i="6"/>
  <c r="J1375" i="6"/>
  <c r="K1375" i="6"/>
  <c r="F1374" i="6"/>
  <c r="H1374" i="6"/>
  <c r="L1374" i="6" s="1"/>
  <c r="J1374" i="6"/>
  <c r="K1374" i="6"/>
  <c r="F1373" i="6"/>
  <c r="H1373" i="6"/>
  <c r="J1373" i="6"/>
  <c r="K1373" i="6"/>
  <c r="F1369" i="6"/>
  <c r="H1369" i="6"/>
  <c r="J1369" i="6"/>
  <c r="K1369" i="6"/>
  <c r="F1368" i="6"/>
  <c r="H1368" i="6"/>
  <c r="J1368" i="6"/>
  <c r="K1368" i="6"/>
  <c r="F1366" i="6"/>
  <c r="H1366" i="6"/>
  <c r="J1366" i="6"/>
  <c r="K1366" i="6"/>
  <c r="F1365" i="6"/>
  <c r="H1365" i="6"/>
  <c r="J1365" i="6"/>
  <c r="K1365" i="6"/>
  <c r="F1364" i="6"/>
  <c r="L1364" i="6" s="1"/>
  <c r="H1364" i="6"/>
  <c r="J1364" i="6"/>
  <c r="K1364" i="6"/>
  <c r="H1361" i="6"/>
  <c r="F218" i="7" s="1"/>
  <c r="G455" i="6" s="1"/>
  <c r="H455" i="6" s="1"/>
  <c r="J1361" i="6"/>
  <c r="F1360" i="6"/>
  <c r="H1360" i="6"/>
  <c r="J1360" i="6"/>
  <c r="K1360" i="6"/>
  <c r="F1359" i="6"/>
  <c r="H1359" i="6"/>
  <c r="J1359" i="6"/>
  <c r="K1359" i="6"/>
  <c r="F1358" i="6"/>
  <c r="H1358" i="6"/>
  <c r="J1358" i="6"/>
  <c r="K1358" i="6"/>
  <c r="F1357" i="6"/>
  <c r="H1357" i="6"/>
  <c r="J1357" i="6"/>
  <c r="K1357" i="6"/>
  <c r="F1356" i="6"/>
  <c r="F1361" i="6" s="1"/>
  <c r="E218" i="7" s="1"/>
  <c r="E455" i="6" s="1"/>
  <c r="H1356" i="6"/>
  <c r="J1356" i="6"/>
  <c r="K1356" i="6"/>
  <c r="H1353" i="6"/>
  <c r="F217" i="7" s="1"/>
  <c r="G450" i="6" s="1"/>
  <c r="H450" i="6" s="1"/>
  <c r="J1353" i="6"/>
  <c r="G217" i="7" s="1"/>
  <c r="I450" i="6" s="1"/>
  <c r="J450" i="6" s="1"/>
  <c r="F1352" i="6"/>
  <c r="H1352" i="6"/>
  <c r="J1352" i="6"/>
  <c r="K1352" i="6"/>
  <c r="F1351" i="6"/>
  <c r="H1351" i="6"/>
  <c r="J1351" i="6"/>
  <c r="K1351" i="6"/>
  <c r="F1350" i="6"/>
  <c r="H1350" i="6"/>
  <c r="J1350" i="6"/>
  <c r="K1350" i="6"/>
  <c r="F1349" i="6"/>
  <c r="H1349" i="6"/>
  <c r="J1349" i="6"/>
  <c r="K1349" i="6"/>
  <c r="F1348" i="6"/>
  <c r="F1353" i="6" s="1"/>
  <c r="H1348" i="6"/>
  <c r="J1348" i="6"/>
  <c r="K1348" i="6"/>
  <c r="H1345" i="6"/>
  <c r="F216" i="7" s="1"/>
  <c r="G1320" i="6" s="1"/>
  <c r="H1320" i="6" s="1"/>
  <c r="E1344" i="6"/>
  <c r="F1344" i="6" s="1"/>
  <c r="H1344" i="6"/>
  <c r="J1344" i="6"/>
  <c r="F1343" i="6"/>
  <c r="H1343" i="6"/>
  <c r="J1343" i="6"/>
  <c r="K1343" i="6"/>
  <c r="F1342" i="6"/>
  <c r="H1342" i="6"/>
  <c r="J1342" i="6"/>
  <c r="J1345" i="6" s="1"/>
  <c r="G216" i="7" s="1"/>
  <c r="I1320" i="6" s="1"/>
  <c r="J1320" i="6" s="1"/>
  <c r="K1342" i="6"/>
  <c r="F1339" i="6"/>
  <c r="H1339" i="6"/>
  <c r="F215" i="7" s="1"/>
  <c r="G1319" i="6" s="1"/>
  <c r="H1319" i="6" s="1"/>
  <c r="J1339" i="6"/>
  <c r="G215" i="7" s="1"/>
  <c r="I1319" i="6" s="1"/>
  <c r="J1319" i="6" s="1"/>
  <c r="F1338" i="6"/>
  <c r="H1338" i="6"/>
  <c r="J1338" i="6"/>
  <c r="K1338" i="6"/>
  <c r="F1337" i="6"/>
  <c r="H1337" i="6"/>
  <c r="J1337" i="6"/>
  <c r="K1337" i="6"/>
  <c r="H1333" i="6"/>
  <c r="J1333" i="6"/>
  <c r="F1332" i="6"/>
  <c r="H1332" i="6"/>
  <c r="I1332" i="6"/>
  <c r="J1332" i="6" s="1"/>
  <c r="L1332" i="6" s="1"/>
  <c r="F1331" i="6"/>
  <c r="H1331" i="6"/>
  <c r="J1331" i="6"/>
  <c r="K1331" i="6"/>
  <c r="F1330" i="6"/>
  <c r="H1330" i="6"/>
  <c r="J1330" i="6"/>
  <c r="K1330" i="6"/>
  <c r="F1329" i="6"/>
  <c r="H1329" i="6"/>
  <c r="J1329" i="6"/>
  <c r="K1329" i="6"/>
  <c r="F1328" i="6"/>
  <c r="H1328" i="6"/>
  <c r="H1334" i="6" s="1"/>
  <c r="F214" i="7" s="1"/>
  <c r="J1328" i="6"/>
  <c r="K1328" i="6"/>
  <c r="F1325" i="6"/>
  <c r="H1325" i="6"/>
  <c r="F213" i="7" s="1"/>
  <c r="J1325" i="6"/>
  <c r="G213" i="7" s="1"/>
  <c r="I486" i="6" s="1"/>
  <c r="J486" i="6" s="1"/>
  <c r="F1324" i="6"/>
  <c r="H1324" i="6"/>
  <c r="J1324" i="6"/>
  <c r="K1324" i="6"/>
  <c r="H1315" i="6"/>
  <c r="J1315" i="6"/>
  <c r="F1314" i="6"/>
  <c r="H1314" i="6"/>
  <c r="F1313" i="6"/>
  <c r="H1313" i="6"/>
  <c r="J1313" i="6"/>
  <c r="K1313" i="6"/>
  <c r="F1312" i="6"/>
  <c r="H1312" i="6"/>
  <c r="H1316" i="6" s="1"/>
  <c r="F211" i="7" s="1"/>
  <c r="G1298" i="6" s="1"/>
  <c r="H1298" i="6" s="1"/>
  <c r="J1312" i="6"/>
  <c r="K1312" i="6"/>
  <c r="F1311" i="6"/>
  <c r="H1311" i="6"/>
  <c r="J1311" i="6"/>
  <c r="K1311" i="6"/>
  <c r="F1307" i="6"/>
  <c r="H1307" i="6"/>
  <c r="J1307" i="6"/>
  <c r="K1307" i="6"/>
  <c r="F1305" i="6"/>
  <c r="H1305" i="6"/>
  <c r="J1305" i="6"/>
  <c r="K1305" i="6"/>
  <c r="F1299" i="6"/>
  <c r="H1299" i="6"/>
  <c r="J1299" i="6"/>
  <c r="K1299" i="6"/>
  <c r="F1297" i="6"/>
  <c r="H1297" i="6"/>
  <c r="J1297" i="6"/>
  <c r="K1297" i="6"/>
  <c r="F1294" i="6"/>
  <c r="H1294" i="6"/>
  <c r="F208" i="7" s="1"/>
  <c r="G419" i="6" s="1"/>
  <c r="H419" i="6" s="1"/>
  <c r="H421" i="6" s="1"/>
  <c r="F62" i="7" s="1"/>
  <c r="J1294" i="6"/>
  <c r="G208" i="7" s="1"/>
  <c r="I419" i="6" s="1"/>
  <c r="J419" i="6" s="1"/>
  <c r="J421" i="6" s="1"/>
  <c r="G62" i="7" s="1"/>
  <c r="F1293" i="6"/>
  <c r="H1293" i="6"/>
  <c r="J1293" i="6"/>
  <c r="K1293" i="6"/>
  <c r="F1292" i="6"/>
  <c r="H1292" i="6"/>
  <c r="J1292" i="6"/>
  <c r="L1292" i="6" s="1"/>
  <c r="K1292" i="6"/>
  <c r="F1289" i="6"/>
  <c r="H1289" i="6"/>
  <c r="F207" i="7" s="1"/>
  <c r="G1277" i="6" s="1"/>
  <c r="H1277" i="6" s="1"/>
  <c r="H1278" i="6" s="1"/>
  <c r="F205" i="7" s="1"/>
  <c r="G437" i="6" s="1"/>
  <c r="H437" i="6" s="1"/>
  <c r="J1289" i="6"/>
  <c r="G207" i="7" s="1"/>
  <c r="I1277" i="6" s="1"/>
  <c r="J1277" i="6" s="1"/>
  <c r="J1278" i="6" s="1"/>
  <c r="G205" i="7" s="1"/>
  <c r="I437" i="6" s="1"/>
  <c r="J437" i="6" s="1"/>
  <c r="J439" i="6" s="1"/>
  <c r="G65" i="7" s="1"/>
  <c r="F1288" i="6"/>
  <c r="H1288" i="6"/>
  <c r="J1288" i="6"/>
  <c r="L1288" i="6" s="1"/>
  <c r="K1288" i="6"/>
  <c r="F1285" i="6"/>
  <c r="H1285" i="6"/>
  <c r="F206" i="7" s="1"/>
  <c r="G415" i="6" s="1"/>
  <c r="H415" i="6" s="1"/>
  <c r="F1284" i="6"/>
  <c r="H1284" i="6"/>
  <c r="J1284" i="6"/>
  <c r="K1284" i="6"/>
  <c r="F1283" i="6"/>
  <c r="H1283" i="6"/>
  <c r="I1283" i="6"/>
  <c r="J1283" i="6" s="1"/>
  <c r="L1283" i="6" s="1"/>
  <c r="F1282" i="6"/>
  <c r="H1282" i="6"/>
  <c r="J1282" i="6"/>
  <c r="K1282" i="6"/>
  <c r="F1281" i="6"/>
  <c r="H1281" i="6"/>
  <c r="J1281" i="6"/>
  <c r="K1281" i="6"/>
  <c r="F1276" i="6"/>
  <c r="H1276" i="6"/>
  <c r="J1276" i="6"/>
  <c r="L1276" i="6" s="1"/>
  <c r="K1276" i="6"/>
  <c r="F1275" i="6"/>
  <c r="H1275" i="6"/>
  <c r="J1275" i="6"/>
  <c r="K1275" i="6"/>
  <c r="F1272" i="6"/>
  <c r="H1272" i="6"/>
  <c r="F204" i="7" s="1"/>
  <c r="G409" i="6" s="1"/>
  <c r="H409" i="6" s="1"/>
  <c r="H410" i="6" s="1"/>
  <c r="F60" i="7" s="1"/>
  <c r="J1272" i="6"/>
  <c r="G204" i="7" s="1"/>
  <c r="I409" i="6" s="1"/>
  <c r="J409" i="6" s="1"/>
  <c r="J410" i="6" s="1"/>
  <c r="G60" i="7" s="1"/>
  <c r="F1271" i="6"/>
  <c r="H1271" i="6"/>
  <c r="J1271" i="6"/>
  <c r="K1271" i="6"/>
  <c r="F1268" i="6"/>
  <c r="H1268" i="6"/>
  <c r="F203" i="7" s="1"/>
  <c r="G1255" i="6" s="1"/>
  <c r="H1255" i="6" s="1"/>
  <c r="H1256" i="6" s="1"/>
  <c r="F201" i="7" s="1"/>
  <c r="G404" i="6" s="1"/>
  <c r="H404" i="6" s="1"/>
  <c r="F1267" i="6"/>
  <c r="H1267" i="6"/>
  <c r="I1267" i="6"/>
  <c r="K1267" i="6" s="1"/>
  <c r="F1266" i="6"/>
  <c r="H1266" i="6"/>
  <c r="J1266" i="6"/>
  <c r="K1266" i="6"/>
  <c r="F1265" i="6"/>
  <c r="H1265" i="6"/>
  <c r="J1265" i="6"/>
  <c r="K1265" i="6"/>
  <c r="F1262" i="6"/>
  <c r="H1262" i="6"/>
  <c r="F202" i="7" s="1"/>
  <c r="G1248" i="6" s="1"/>
  <c r="H1248" i="6" s="1"/>
  <c r="F1261" i="6"/>
  <c r="H1261" i="6"/>
  <c r="I1261" i="6"/>
  <c r="J1261" i="6" s="1"/>
  <c r="L1261" i="6" s="1"/>
  <c r="F1260" i="6"/>
  <c r="H1260" i="6"/>
  <c r="J1260" i="6"/>
  <c r="K1260" i="6"/>
  <c r="F1259" i="6"/>
  <c r="H1259" i="6"/>
  <c r="J1259" i="6"/>
  <c r="K1259" i="6"/>
  <c r="F1254" i="6"/>
  <c r="H1254" i="6"/>
  <c r="J1254" i="6"/>
  <c r="K1254" i="6"/>
  <c r="F1253" i="6"/>
  <c r="H1253" i="6"/>
  <c r="L1253" i="6" s="1"/>
  <c r="J1253" i="6"/>
  <c r="K1253" i="6"/>
  <c r="F1252" i="6"/>
  <c r="H1252" i="6"/>
  <c r="J1252" i="6"/>
  <c r="K1252" i="6"/>
  <c r="F1247" i="6"/>
  <c r="H1247" i="6"/>
  <c r="J1247" i="6"/>
  <c r="K1247" i="6"/>
  <c r="F1244" i="6"/>
  <c r="E199" i="7" s="1"/>
  <c r="H1244" i="6"/>
  <c r="F199" i="7" s="1"/>
  <c r="G1227" i="6" s="1"/>
  <c r="H1227" i="6" s="1"/>
  <c r="J1244" i="6"/>
  <c r="G199" i="7" s="1"/>
  <c r="I1227" i="6" s="1"/>
  <c r="J1227" i="6" s="1"/>
  <c r="F1243" i="6"/>
  <c r="H1243" i="6"/>
  <c r="J1243" i="6"/>
  <c r="K1243" i="6"/>
  <c r="H1240" i="6"/>
  <c r="F198" i="7" s="1"/>
  <c r="G1226" i="6" s="1"/>
  <c r="H1226" i="6" s="1"/>
  <c r="F1239" i="6"/>
  <c r="H1239" i="6"/>
  <c r="I1239" i="6"/>
  <c r="J1239" i="6" s="1"/>
  <c r="L1239" i="6" s="1"/>
  <c r="F1238" i="6"/>
  <c r="H1238" i="6"/>
  <c r="J1238" i="6"/>
  <c r="K1238" i="6"/>
  <c r="F1237" i="6"/>
  <c r="F1240" i="6" s="1"/>
  <c r="H1237" i="6"/>
  <c r="J1237" i="6"/>
  <c r="K1237" i="6"/>
  <c r="F1234" i="6"/>
  <c r="H1234" i="6"/>
  <c r="F197" i="7" s="1"/>
  <c r="G1225" i="6" s="1"/>
  <c r="H1225" i="6" s="1"/>
  <c r="J1234" i="6"/>
  <c r="G197" i="7" s="1"/>
  <c r="I1225" i="6" s="1"/>
  <c r="J1225" i="6" s="1"/>
  <c r="F1233" i="6"/>
  <c r="H1233" i="6"/>
  <c r="J1233" i="6"/>
  <c r="K1233" i="6"/>
  <c r="F1232" i="6"/>
  <c r="H1232" i="6"/>
  <c r="J1232" i="6"/>
  <c r="K1232" i="6"/>
  <c r="F1231" i="6"/>
  <c r="H1231" i="6"/>
  <c r="J1231" i="6"/>
  <c r="K1231" i="6"/>
  <c r="F1224" i="6"/>
  <c r="L1224" i="6" s="1"/>
  <c r="H1224" i="6"/>
  <c r="J1224" i="6"/>
  <c r="K1224" i="6"/>
  <c r="F1221" i="6"/>
  <c r="E195" i="7" s="1"/>
  <c r="H1221" i="6"/>
  <c r="F195" i="7" s="1"/>
  <c r="G397" i="6" s="1"/>
  <c r="H397" i="6" s="1"/>
  <c r="J1221" i="6"/>
  <c r="G195" i="7" s="1"/>
  <c r="I397" i="6" s="1"/>
  <c r="J397" i="6" s="1"/>
  <c r="F1220" i="6"/>
  <c r="H1220" i="6"/>
  <c r="J1220" i="6"/>
  <c r="K1220" i="6"/>
  <c r="F1219" i="6"/>
  <c r="L1219" i="6" s="1"/>
  <c r="H1219" i="6"/>
  <c r="J1219" i="6"/>
  <c r="K1219" i="6"/>
  <c r="F1216" i="6"/>
  <c r="H1216" i="6"/>
  <c r="F194" i="7" s="1"/>
  <c r="G386" i="6" s="1"/>
  <c r="H386" i="6" s="1"/>
  <c r="H387" i="6" s="1"/>
  <c r="F56" i="7" s="1"/>
  <c r="J1216" i="6"/>
  <c r="G194" i="7" s="1"/>
  <c r="I386" i="6" s="1"/>
  <c r="J386" i="6" s="1"/>
  <c r="J387" i="6" s="1"/>
  <c r="G56" i="7" s="1"/>
  <c r="F1215" i="6"/>
  <c r="H1215" i="6"/>
  <c r="J1215" i="6"/>
  <c r="K1215" i="6"/>
  <c r="F1214" i="6"/>
  <c r="H1214" i="6"/>
  <c r="J1214" i="6"/>
  <c r="K1214" i="6"/>
  <c r="E194" i="7"/>
  <c r="E386" i="6" s="1"/>
  <c r="F1211" i="6"/>
  <c r="E193" i="7" s="1"/>
  <c r="E381" i="6" s="1"/>
  <c r="H1211" i="6"/>
  <c r="F193" i="7" s="1"/>
  <c r="G381" i="6" s="1"/>
  <c r="H381" i="6" s="1"/>
  <c r="H382" i="6" s="1"/>
  <c r="F55" i="7" s="1"/>
  <c r="F1210" i="6"/>
  <c r="H1210" i="6"/>
  <c r="I1210" i="6"/>
  <c r="K1210" i="6" s="1"/>
  <c r="F1209" i="6"/>
  <c r="H1209" i="6"/>
  <c r="J1209" i="6"/>
  <c r="K1209" i="6"/>
  <c r="F1208" i="6"/>
  <c r="H1208" i="6"/>
  <c r="J1208" i="6"/>
  <c r="K1208" i="6"/>
  <c r="H1205" i="6"/>
  <c r="F192" i="7" s="1"/>
  <c r="G374" i="6" s="1"/>
  <c r="H374" i="6" s="1"/>
  <c r="J1205" i="6"/>
  <c r="G192" i="7" s="1"/>
  <c r="I374" i="6" s="1"/>
  <c r="J374" i="6" s="1"/>
  <c r="F1204" i="6"/>
  <c r="H1204" i="6"/>
  <c r="I1204" i="6"/>
  <c r="J1204" i="6" s="1"/>
  <c r="L1204" i="6" s="1"/>
  <c r="F1203" i="6"/>
  <c r="L1203" i="6" s="1"/>
  <c r="H1203" i="6"/>
  <c r="J1203" i="6"/>
  <c r="K1203" i="6"/>
  <c r="F1202" i="6"/>
  <c r="F1205" i="6" s="1"/>
  <c r="H1202" i="6"/>
  <c r="J1202" i="6"/>
  <c r="K1202" i="6"/>
  <c r="F1199" i="6"/>
  <c r="H1199" i="6"/>
  <c r="F191" i="7" s="1"/>
  <c r="G366" i="6" s="1"/>
  <c r="H366" i="6" s="1"/>
  <c r="J1199" i="6"/>
  <c r="G191" i="7" s="1"/>
  <c r="I366" i="6" s="1"/>
  <c r="J366" i="6" s="1"/>
  <c r="F1198" i="6"/>
  <c r="H1198" i="6"/>
  <c r="I1198" i="6"/>
  <c r="J1198" i="6" s="1"/>
  <c r="L1198" i="6" s="1"/>
  <c r="F1197" i="6"/>
  <c r="H1197" i="6"/>
  <c r="J1197" i="6"/>
  <c r="K1197" i="6"/>
  <c r="F1196" i="6"/>
  <c r="H1196" i="6"/>
  <c r="J1196" i="6"/>
  <c r="K1196" i="6"/>
  <c r="F1192" i="6"/>
  <c r="H1192" i="6"/>
  <c r="J1192" i="6"/>
  <c r="K1192" i="6"/>
  <c r="F1191" i="6"/>
  <c r="L1191" i="6" s="1"/>
  <c r="H1191" i="6"/>
  <c r="J1191" i="6"/>
  <c r="K1191" i="6"/>
  <c r="F1190" i="6"/>
  <c r="F1193" i="6" s="1"/>
  <c r="H1190" i="6"/>
  <c r="H1193" i="6" s="1"/>
  <c r="F190" i="7" s="1"/>
  <c r="J1190" i="6"/>
  <c r="J1193" i="6" s="1"/>
  <c r="G190" i="7" s="1"/>
  <c r="K1190" i="6"/>
  <c r="F1187" i="6"/>
  <c r="H1187" i="6"/>
  <c r="F189" i="7" s="1"/>
  <c r="G360" i="6" s="1"/>
  <c r="H360" i="6" s="1"/>
  <c r="F1186" i="6"/>
  <c r="H1186" i="6"/>
  <c r="F1185" i="6"/>
  <c r="H1185" i="6"/>
  <c r="J1185" i="6"/>
  <c r="K1185" i="6"/>
  <c r="F1184" i="6"/>
  <c r="H1184" i="6"/>
  <c r="I1186" i="6" s="1"/>
  <c r="J1186" i="6" s="1"/>
  <c r="J1184" i="6"/>
  <c r="K1184" i="6"/>
  <c r="F1180" i="6"/>
  <c r="H1180" i="6"/>
  <c r="F1179" i="6"/>
  <c r="H1179" i="6"/>
  <c r="J1179" i="6"/>
  <c r="K1179" i="6"/>
  <c r="F1178" i="6"/>
  <c r="F1181" i="6" s="1"/>
  <c r="H1178" i="6"/>
  <c r="H1181" i="6" s="1"/>
  <c r="F188" i="7" s="1"/>
  <c r="J1178" i="6"/>
  <c r="K1178" i="6"/>
  <c r="F1174" i="6"/>
  <c r="H1174" i="6"/>
  <c r="J1174" i="6"/>
  <c r="K1174" i="6"/>
  <c r="F1173" i="6"/>
  <c r="H1173" i="6"/>
  <c r="J1173" i="6"/>
  <c r="K1173" i="6"/>
  <c r="F1172" i="6"/>
  <c r="H1172" i="6"/>
  <c r="H1175" i="6" s="1"/>
  <c r="F187" i="7" s="1"/>
  <c r="G354" i="6" s="1"/>
  <c r="H354" i="6" s="1"/>
  <c r="J1172" i="6"/>
  <c r="K1172" i="6"/>
  <c r="F1171" i="6"/>
  <c r="H1171" i="6"/>
  <c r="J1171" i="6"/>
  <c r="K1171" i="6"/>
  <c r="F1168" i="6"/>
  <c r="H1168" i="6"/>
  <c r="F186" i="7" s="1"/>
  <c r="G350" i="6" s="1"/>
  <c r="H350" i="6" s="1"/>
  <c r="H351" i="6" s="1"/>
  <c r="F50" i="7" s="1"/>
  <c r="J1168" i="6"/>
  <c r="G186" i="7" s="1"/>
  <c r="I350" i="6" s="1"/>
  <c r="J350" i="6" s="1"/>
  <c r="J351" i="6" s="1"/>
  <c r="G50" i="7" s="1"/>
  <c r="F1167" i="6"/>
  <c r="H1167" i="6"/>
  <c r="J1167" i="6"/>
  <c r="K1167" i="6"/>
  <c r="F1164" i="6"/>
  <c r="F1163" i="6"/>
  <c r="H1163" i="6"/>
  <c r="J1163" i="6"/>
  <c r="K1163" i="6"/>
  <c r="F1162" i="6"/>
  <c r="H1162" i="6"/>
  <c r="J1162" i="6"/>
  <c r="K1162" i="6"/>
  <c r="F1161" i="6"/>
  <c r="H1161" i="6"/>
  <c r="H1164" i="6" s="1"/>
  <c r="F185" i="7" s="1"/>
  <c r="G331" i="6" s="1"/>
  <c r="H331" i="6" s="1"/>
  <c r="J1161" i="6"/>
  <c r="J1164" i="6" s="1"/>
  <c r="G185" i="7" s="1"/>
  <c r="I331" i="6" s="1"/>
  <c r="J331" i="6" s="1"/>
  <c r="K1161" i="6"/>
  <c r="F1158" i="6"/>
  <c r="H1158" i="6"/>
  <c r="F184" i="7" s="1"/>
  <c r="G577" i="6" s="1"/>
  <c r="H577" i="6" s="1"/>
  <c r="J1158" i="6"/>
  <c r="G184" i="7" s="1"/>
  <c r="I321" i="6" s="1"/>
  <c r="J321" i="6" s="1"/>
  <c r="F1157" i="6"/>
  <c r="H1157" i="6"/>
  <c r="J1157" i="6"/>
  <c r="K1157" i="6"/>
  <c r="F1156" i="6"/>
  <c r="H1156" i="6"/>
  <c r="J1156" i="6"/>
  <c r="K1156" i="6"/>
  <c r="F1155" i="6"/>
  <c r="H1155" i="6"/>
  <c r="J1155" i="6"/>
  <c r="K1155" i="6"/>
  <c r="F1152" i="6"/>
  <c r="E183" i="7" s="1"/>
  <c r="E301" i="6" s="1"/>
  <c r="H1152" i="6"/>
  <c r="F183" i="7" s="1"/>
  <c r="G301" i="6" s="1"/>
  <c r="H301" i="6" s="1"/>
  <c r="H302" i="6" s="1"/>
  <c r="F43" i="7" s="1"/>
  <c r="J1152" i="6"/>
  <c r="G183" i="7" s="1"/>
  <c r="I301" i="6" s="1"/>
  <c r="J301" i="6" s="1"/>
  <c r="J302" i="6" s="1"/>
  <c r="G43" i="7" s="1"/>
  <c r="F1151" i="6"/>
  <c r="H1151" i="6"/>
  <c r="J1151" i="6"/>
  <c r="K1151" i="6"/>
  <c r="F1150" i="6"/>
  <c r="H1150" i="6"/>
  <c r="J1150" i="6"/>
  <c r="K1150" i="6"/>
  <c r="L1150" i="6"/>
  <c r="F1147" i="6"/>
  <c r="H1147" i="6"/>
  <c r="F182" i="7" s="1"/>
  <c r="G296" i="6" s="1"/>
  <c r="H296" i="6" s="1"/>
  <c r="H297" i="6" s="1"/>
  <c r="F42" i="7" s="1"/>
  <c r="J1147" i="6"/>
  <c r="G182" i="7" s="1"/>
  <c r="I296" i="6" s="1"/>
  <c r="J296" i="6" s="1"/>
  <c r="J297" i="6" s="1"/>
  <c r="G42" i="7" s="1"/>
  <c r="F1146" i="6"/>
  <c r="H1146" i="6"/>
  <c r="J1146" i="6"/>
  <c r="K1146" i="6"/>
  <c r="F1145" i="6"/>
  <c r="H1145" i="6"/>
  <c r="J1145" i="6"/>
  <c r="K1145" i="6"/>
  <c r="F1142" i="6"/>
  <c r="H1142" i="6"/>
  <c r="F181" i="7" s="1"/>
  <c r="G286" i="6" s="1"/>
  <c r="H286" i="6" s="1"/>
  <c r="H287" i="6" s="1"/>
  <c r="F40" i="7" s="1"/>
  <c r="F1141" i="6"/>
  <c r="H1141" i="6"/>
  <c r="I1141" i="6"/>
  <c r="K1141" i="6" s="1"/>
  <c r="F1140" i="6"/>
  <c r="H1140" i="6"/>
  <c r="J1140" i="6"/>
  <c r="K1140" i="6"/>
  <c r="F1139" i="6"/>
  <c r="H1139" i="6"/>
  <c r="J1139" i="6"/>
  <c r="K1139" i="6"/>
  <c r="H1136" i="6"/>
  <c r="F180" i="7" s="1"/>
  <c r="J1136" i="6"/>
  <c r="G180" i="7" s="1"/>
  <c r="F1135" i="6"/>
  <c r="H1135" i="6"/>
  <c r="J1135" i="6"/>
  <c r="K1135" i="6"/>
  <c r="F1134" i="6"/>
  <c r="H1134" i="6"/>
  <c r="J1134" i="6"/>
  <c r="K1134" i="6"/>
  <c r="F1131" i="6"/>
  <c r="H1131" i="6"/>
  <c r="F179" i="7" s="1"/>
  <c r="G275" i="6" s="1"/>
  <c r="H275" i="6" s="1"/>
  <c r="J1131" i="6"/>
  <c r="G179" i="7" s="1"/>
  <c r="I275" i="6" s="1"/>
  <c r="J275" i="6" s="1"/>
  <c r="J276" i="6" s="1"/>
  <c r="G38" i="7" s="1"/>
  <c r="F1130" i="6"/>
  <c r="L1130" i="6" s="1"/>
  <c r="H1130" i="6"/>
  <c r="J1130" i="6"/>
  <c r="K1130" i="6"/>
  <c r="F1129" i="6"/>
  <c r="H1129" i="6"/>
  <c r="J1129" i="6"/>
  <c r="K1129" i="6"/>
  <c r="E179" i="7"/>
  <c r="E275" i="6" s="1"/>
  <c r="F1126" i="6"/>
  <c r="H1126" i="6"/>
  <c r="F178" i="7" s="1"/>
  <c r="G268" i="6" s="1"/>
  <c r="H268" i="6" s="1"/>
  <c r="F1125" i="6"/>
  <c r="H1125" i="6"/>
  <c r="I1125" i="6"/>
  <c r="J1125" i="6" s="1"/>
  <c r="L1125" i="6" s="1"/>
  <c r="F1124" i="6"/>
  <c r="H1124" i="6"/>
  <c r="J1124" i="6"/>
  <c r="K1124" i="6"/>
  <c r="F1123" i="6"/>
  <c r="H1123" i="6"/>
  <c r="J1123" i="6"/>
  <c r="K1123" i="6"/>
  <c r="F1119" i="6"/>
  <c r="H1119" i="6"/>
  <c r="F1118" i="6"/>
  <c r="H1118" i="6"/>
  <c r="J1118" i="6"/>
  <c r="K1118" i="6"/>
  <c r="F1117" i="6"/>
  <c r="F1120" i="6" s="1"/>
  <c r="H1117" i="6"/>
  <c r="H1120" i="6" s="1"/>
  <c r="F177" i="7" s="1"/>
  <c r="G261" i="6" s="1"/>
  <c r="H261" i="6" s="1"/>
  <c r="J1117" i="6"/>
  <c r="K1117" i="6"/>
  <c r="F1114" i="6"/>
  <c r="H1114" i="6"/>
  <c r="F176" i="7" s="1"/>
  <c r="G265" i="6" s="1"/>
  <c r="H265" i="6" s="1"/>
  <c r="J1114" i="6"/>
  <c r="G176" i="7" s="1"/>
  <c r="I265" i="6" s="1"/>
  <c r="J265" i="6" s="1"/>
  <c r="F1113" i="6"/>
  <c r="H1113" i="6"/>
  <c r="J1113" i="6"/>
  <c r="K1113" i="6"/>
  <c r="F1112" i="6"/>
  <c r="H1112" i="6"/>
  <c r="J1112" i="6"/>
  <c r="K1112" i="6"/>
  <c r="E176" i="7"/>
  <c r="E258" i="6" s="1"/>
  <c r="F1109" i="6"/>
  <c r="E175" i="7" s="1"/>
  <c r="E254" i="6" s="1"/>
  <c r="F1108" i="6"/>
  <c r="H1108" i="6"/>
  <c r="F1107" i="6"/>
  <c r="H1107" i="6"/>
  <c r="J1107" i="6"/>
  <c r="K1107" i="6"/>
  <c r="F1106" i="6"/>
  <c r="H1106" i="6"/>
  <c r="H1109" i="6" s="1"/>
  <c r="F175" i="7" s="1"/>
  <c r="G254" i="6" s="1"/>
  <c r="H254" i="6" s="1"/>
  <c r="J1106" i="6"/>
  <c r="K1106" i="6"/>
  <c r="F1103" i="6"/>
  <c r="H1103" i="6"/>
  <c r="F174" i="7" s="1"/>
  <c r="G249" i="6" s="1"/>
  <c r="H249" i="6" s="1"/>
  <c r="J1103" i="6"/>
  <c r="G174" i="7" s="1"/>
  <c r="I249" i="6" s="1"/>
  <c r="J249" i="6" s="1"/>
  <c r="F1102" i="6"/>
  <c r="H1102" i="6"/>
  <c r="I1102" i="6"/>
  <c r="J1102" i="6" s="1"/>
  <c r="L1102" i="6" s="1"/>
  <c r="F1101" i="6"/>
  <c r="H1101" i="6"/>
  <c r="J1101" i="6"/>
  <c r="K1101" i="6"/>
  <c r="F1100" i="6"/>
  <c r="H1100" i="6"/>
  <c r="J1100" i="6"/>
  <c r="K1100" i="6"/>
  <c r="H1097" i="6"/>
  <c r="F173" i="7" s="1"/>
  <c r="G253" i="6" s="1"/>
  <c r="H253" i="6" s="1"/>
  <c r="J1097" i="6"/>
  <c r="G173" i="7" s="1"/>
  <c r="I253" i="6" s="1"/>
  <c r="J253" i="6" s="1"/>
  <c r="H1096" i="6"/>
  <c r="J1096" i="6"/>
  <c r="H1095" i="6"/>
  <c r="J1095" i="6"/>
  <c r="F1094" i="6"/>
  <c r="H1094" i="6"/>
  <c r="J1094" i="6"/>
  <c r="K1094" i="6"/>
  <c r="F1093" i="6"/>
  <c r="E1095" i="6" s="1"/>
  <c r="F1095" i="6" s="1"/>
  <c r="H1093" i="6"/>
  <c r="J1093" i="6"/>
  <c r="K1093" i="6"/>
  <c r="F1090" i="6"/>
  <c r="H1090" i="6"/>
  <c r="F172" i="7" s="1"/>
  <c r="G244" i="6" s="1"/>
  <c r="H244" i="6" s="1"/>
  <c r="F1089" i="6"/>
  <c r="H1089" i="6"/>
  <c r="I1089" i="6"/>
  <c r="J1089" i="6" s="1"/>
  <c r="L1089" i="6" s="1"/>
  <c r="F1088" i="6"/>
  <c r="H1088" i="6"/>
  <c r="J1088" i="6"/>
  <c r="K1088" i="6"/>
  <c r="F1087" i="6"/>
  <c r="H1087" i="6"/>
  <c r="J1087" i="6"/>
  <c r="K1087" i="6"/>
  <c r="H1084" i="6"/>
  <c r="F171" i="7" s="1"/>
  <c r="G243" i="6" s="1"/>
  <c r="H243" i="6" s="1"/>
  <c r="J1084" i="6"/>
  <c r="G171" i="7" s="1"/>
  <c r="I243" i="6" s="1"/>
  <c r="J243" i="6" s="1"/>
  <c r="H1083" i="6"/>
  <c r="J1083" i="6"/>
  <c r="H1082" i="6"/>
  <c r="J1082" i="6"/>
  <c r="F1081" i="6"/>
  <c r="H1081" i="6"/>
  <c r="J1081" i="6"/>
  <c r="K1081" i="6"/>
  <c r="F1080" i="6"/>
  <c r="H1080" i="6"/>
  <c r="J1080" i="6"/>
  <c r="K1080" i="6"/>
  <c r="F1077" i="6"/>
  <c r="H1077" i="6"/>
  <c r="F170" i="7" s="1"/>
  <c r="G239" i="6" s="1"/>
  <c r="H239" i="6" s="1"/>
  <c r="H240" i="6" s="1"/>
  <c r="F32" i="7" s="1"/>
  <c r="J1077" i="6"/>
  <c r="G170" i="7" s="1"/>
  <c r="I239" i="6" s="1"/>
  <c r="J239" i="6" s="1"/>
  <c r="J240" i="6" s="1"/>
  <c r="G32" i="7" s="1"/>
  <c r="F1076" i="6"/>
  <c r="H1076" i="6"/>
  <c r="J1076" i="6"/>
  <c r="K1076" i="6"/>
  <c r="F1073" i="6"/>
  <c r="E169" i="7" s="1"/>
  <c r="E233" i="6" s="1"/>
  <c r="H1073" i="6"/>
  <c r="J1073" i="6"/>
  <c r="G169" i="7" s="1"/>
  <c r="I233" i="6" s="1"/>
  <c r="J233" i="6" s="1"/>
  <c r="F1072" i="6"/>
  <c r="H1072" i="6"/>
  <c r="J1072" i="6"/>
  <c r="K1072" i="6"/>
  <c r="F1071" i="6"/>
  <c r="H1071" i="6"/>
  <c r="I1071" i="6"/>
  <c r="J1071" i="6" s="1"/>
  <c r="L1071" i="6" s="1"/>
  <c r="F1070" i="6"/>
  <c r="H1070" i="6"/>
  <c r="J1070" i="6"/>
  <c r="K1070" i="6"/>
  <c r="F1069" i="6"/>
  <c r="L1069" i="6" s="1"/>
  <c r="H1069" i="6"/>
  <c r="J1069" i="6"/>
  <c r="K1069" i="6"/>
  <c r="F1066" i="6"/>
  <c r="F1065" i="6"/>
  <c r="H1065" i="6"/>
  <c r="F1064" i="6"/>
  <c r="H1064" i="6"/>
  <c r="J1064" i="6"/>
  <c r="K1064" i="6"/>
  <c r="F1063" i="6"/>
  <c r="H1063" i="6"/>
  <c r="H1066" i="6" s="1"/>
  <c r="F168" i="7" s="1"/>
  <c r="G232" i="6" s="1"/>
  <c r="H232" i="6" s="1"/>
  <c r="J1063" i="6"/>
  <c r="K1063" i="6"/>
  <c r="F1059" i="6"/>
  <c r="H1059" i="6"/>
  <c r="H1060" i="6" s="1"/>
  <c r="J1059" i="6"/>
  <c r="K1059" i="6"/>
  <c r="E1058" i="6"/>
  <c r="F1058" i="6" s="1"/>
  <c r="L1058" i="6" s="1"/>
  <c r="H1058" i="6"/>
  <c r="J1058" i="6"/>
  <c r="F1057" i="6"/>
  <c r="H1057" i="6"/>
  <c r="J1057" i="6"/>
  <c r="J1060" i="6" s="1"/>
  <c r="G167" i="7" s="1"/>
  <c r="K1057" i="6"/>
  <c r="F1056" i="6"/>
  <c r="H1056" i="6"/>
  <c r="J1056" i="6"/>
  <c r="K1056" i="6"/>
  <c r="H1053" i="6"/>
  <c r="F166" i="7" s="1"/>
  <c r="G204" i="6" s="1"/>
  <c r="H204" i="6" s="1"/>
  <c r="H205" i="6" s="1"/>
  <c r="F27" i="7" s="1"/>
  <c r="J1053" i="6"/>
  <c r="G166" i="7" s="1"/>
  <c r="I204" i="6" s="1"/>
  <c r="J204" i="6" s="1"/>
  <c r="J205" i="6" s="1"/>
  <c r="G27" i="7" s="1"/>
  <c r="F1052" i="6"/>
  <c r="H1052" i="6"/>
  <c r="J1052" i="6"/>
  <c r="K1052" i="6"/>
  <c r="F1051" i="6"/>
  <c r="H1051" i="6"/>
  <c r="J1051" i="6"/>
  <c r="K1051" i="6"/>
  <c r="F1048" i="6"/>
  <c r="H1048" i="6"/>
  <c r="F165" i="7" s="1"/>
  <c r="J1048" i="6"/>
  <c r="G165" i="7" s="1"/>
  <c r="F1047" i="6"/>
  <c r="H1047" i="6"/>
  <c r="J1047" i="6"/>
  <c r="K1047" i="6"/>
  <c r="H1044" i="6"/>
  <c r="F164" i="7" s="1"/>
  <c r="J1044" i="6"/>
  <c r="G164" i="7" s="1"/>
  <c r="F1043" i="6"/>
  <c r="H1043" i="6"/>
  <c r="J1043" i="6"/>
  <c r="K1043" i="6"/>
  <c r="E1042" i="6"/>
  <c r="F1042" i="6" s="1"/>
  <c r="L1042" i="6" s="1"/>
  <c r="H1042" i="6"/>
  <c r="J1042" i="6"/>
  <c r="F1041" i="6"/>
  <c r="H1041" i="6"/>
  <c r="J1041" i="6"/>
  <c r="K1041" i="6"/>
  <c r="F1040" i="6"/>
  <c r="H1040" i="6"/>
  <c r="J1040" i="6"/>
  <c r="K1040" i="6"/>
  <c r="F1037" i="6"/>
  <c r="H1037" i="6"/>
  <c r="F163" i="7" s="1"/>
  <c r="F1036" i="6"/>
  <c r="H1036" i="6"/>
  <c r="J1036" i="6"/>
  <c r="K1036" i="6"/>
  <c r="E1035" i="6"/>
  <c r="F1035" i="6" s="1"/>
  <c r="L1035" i="6" s="1"/>
  <c r="H1035" i="6"/>
  <c r="J1035" i="6"/>
  <c r="F1034" i="6"/>
  <c r="H1034" i="6"/>
  <c r="J1034" i="6"/>
  <c r="K1034" i="6"/>
  <c r="F1033" i="6"/>
  <c r="H1033" i="6"/>
  <c r="J1033" i="6"/>
  <c r="J1037" i="6" s="1"/>
  <c r="G163" i="7" s="1"/>
  <c r="K1033" i="6"/>
  <c r="F1030" i="6"/>
  <c r="H1030" i="6"/>
  <c r="F162" i="7" s="1"/>
  <c r="G179" i="6" s="1"/>
  <c r="H179" i="6" s="1"/>
  <c r="H180" i="6" s="1"/>
  <c r="F21" i="7" s="1"/>
  <c r="J1030" i="6"/>
  <c r="G162" i="7" s="1"/>
  <c r="I179" i="6" s="1"/>
  <c r="J179" i="6" s="1"/>
  <c r="J180" i="6" s="1"/>
  <c r="G21" i="7" s="1"/>
  <c r="F1029" i="6"/>
  <c r="H1029" i="6"/>
  <c r="J1029" i="6"/>
  <c r="K1029" i="6"/>
  <c r="F1028" i="6"/>
  <c r="H1028" i="6"/>
  <c r="J1028" i="6"/>
  <c r="L1028" i="6" s="1"/>
  <c r="K1028" i="6"/>
  <c r="F1027" i="6"/>
  <c r="L1027" i="6" s="1"/>
  <c r="H1027" i="6"/>
  <c r="J1027" i="6"/>
  <c r="K1027" i="6"/>
  <c r="F1024" i="6"/>
  <c r="H1024" i="6"/>
  <c r="F161" i="7" s="1"/>
  <c r="G1016" i="6" s="1"/>
  <c r="H1016" i="6" s="1"/>
  <c r="J1024" i="6"/>
  <c r="G161" i="7" s="1"/>
  <c r="I1016" i="6" s="1"/>
  <c r="J1016" i="6" s="1"/>
  <c r="F1023" i="6"/>
  <c r="H1023" i="6"/>
  <c r="J1023" i="6"/>
  <c r="K1023" i="6"/>
  <c r="E1022" i="6"/>
  <c r="F1022" i="6" s="1"/>
  <c r="L1022" i="6" s="1"/>
  <c r="H1022" i="6"/>
  <c r="J1022" i="6"/>
  <c r="F1021" i="6"/>
  <c r="H1021" i="6"/>
  <c r="J1021" i="6"/>
  <c r="K1021" i="6"/>
  <c r="F1020" i="6"/>
  <c r="H1020" i="6"/>
  <c r="J1020" i="6"/>
  <c r="K1020" i="6"/>
  <c r="F1015" i="6"/>
  <c r="L1015" i="6" s="1"/>
  <c r="H1015" i="6"/>
  <c r="J1015" i="6"/>
  <c r="K1015" i="6"/>
  <c r="F1014" i="6"/>
  <c r="H1014" i="6"/>
  <c r="J1014" i="6"/>
  <c r="K1014" i="6"/>
  <c r="F1011" i="6"/>
  <c r="H1011" i="6"/>
  <c r="F159" i="7" s="1"/>
  <c r="G155" i="6" s="1"/>
  <c r="H155" i="6" s="1"/>
  <c r="H156" i="6" s="1"/>
  <c r="F19" i="7" s="1"/>
  <c r="J1011" i="6"/>
  <c r="G159" i="7" s="1"/>
  <c r="I155" i="6" s="1"/>
  <c r="J155" i="6" s="1"/>
  <c r="J156" i="6" s="1"/>
  <c r="G19" i="7" s="1"/>
  <c r="F1010" i="6"/>
  <c r="H1010" i="6"/>
  <c r="J1010" i="6"/>
  <c r="K1010" i="6"/>
  <c r="F1009" i="6"/>
  <c r="H1009" i="6"/>
  <c r="L1009" i="6" s="1"/>
  <c r="J1009" i="6"/>
  <c r="K1009" i="6"/>
  <c r="F1006" i="6"/>
  <c r="H1006" i="6"/>
  <c r="F158" i="7" s="1"/>
  <c r="G149" i="6" s="1"/>
  <c r="H149" i="6" s="1"/>
  <c r="H150" i="6" s="1"/>
  <c r="F18" i="7" s="1"/>
  <c r="J1006" i="6"/>
  <c r="G158" i="7" s="1"/>
  <c r="I149" i="6" s="1"/>
  <c r="J149" i="6" s="1"/>
  <c r="J150" i="6" s="1"/>
  <c r="G18" i="7" s="1"/>
  <c r="F1005" i="6"/>
  <c r="H1005" i="6"/>
  <c r="J1005" i="6"/>
  <c r="K1005" i="6"/>
  <c r="F1004" i="6"/>
  <c r="H1004" i="6"/>
  <c r="L1004" i="6" s="1"/>
  <c r="J1004" i="6"/>
  <c r="K1004" i="6"/>
  <c r="F1001" i="6"/>
  <c r="H1001" i="6"/>
  <c r="F157" i="7" s="1"/>
  <c r="G143" i="6" s="1"/>
  <c r="H143" i="6" s="1"/>
  <c r="H144" i="6" s="1"/>
  <c r="F17" i="7" s="1"/>
  <c r="J1001" i="6"/>
  <c r="G157" i="7" s="1"/>
  <c r="I143" i="6" s="1"/>
  <c r="J143" i="6" s="1"/>
  <c r="J144" i="6" s="1"/>
  <c r="G17" i="7" s="1"/>
  <c r="F1000" i="6"/>
  <c r="H1000" i="6"/>
  <c r="J1000" i="6"/>
  <c r="K1000" i="6"/>
  <c r="H997" i="6"/>
  <c r="F156" i="7" s="1"/>
  <c r="G138" i="6" s="1"/>
  <c r="H138" i="6" s="1"/>
  <c r="J997" i="6"/>
  <c r="G156" i="7" s="1"/>
  <c r="I138" i="6" s="1"/>
  <c r="J138" i="6" s="1"/>
  <c r="F996" i="6"/>
  <c r="H996" i="6"/>
  <c r="J996" i="6"/>
  <c r="K996" i="6"/>
  <c r="F995" i="6"/>
  <c r="H995" i="6"/>
  <c r="J995" i="6"/>
  <c r="K995" i="6"/>
  <c r="F992" i="6"/>
  <c r="E155" i="7" s="1"/>
  <c r="E122" i="6" s="1"/>
  <c r="H992" i="6"/>
  <c r="F155" i="7" s="1"/>
  <c r="G122" i="6" s="1"/>
  <c r="H122" i="6" s="1"/>
  <c r="J992" i="6"/>
  <c r="F991" i="6"/>
  <c r="H991" i="6"/>
  <c r="J991" i="6"/>
  <c r="K991" i="6"/>
  <c r="F990" i="6"/>
  <c r="H990" i="6"/>
  <c r="J990" i="6"/>
  <c r="K990" i="6"/>
  <c r="L990" i="6"/>
  <c r="H987" i="6"/>
  <c r="F154" i="7" s="1"/>
  <c r="J987" i="6"/>
  <c r="G154" i="7" s="1"/>
  <c r="E986" i="6"/>
  <c r="K986" i="6" s="1"/>
  <c r="H986" i="6"/>
  <c r="J986" i="6"/>
  <c r="F985" i="6"/>
  <c r="H985" i="6"/>
  <c r="J985" i="6"/>
  <c r="K985" i="6"/>
  <c r="F982" i="6"/>
  <c r="J982" i="6"/>
  <c r="G153" i="7" s="1"/>
  <c r="I82" i="6" s="1"/>
  <c r="J82" i="6" s="1"/>
  <c r="J83" i="6" s="1"/>
  <c r="G12" i="7" s="1"/>
  <c r="F981" i="6"/>
  <c r="H981" i="6"/>
  <c r="H982" i="6" s="1"/>
  <c r="F153" i="7" s="1"/>
  <c r="G82" i="6" s="1"/>
  <c r="H82" i="6" s="1"/>
  <c r="H83" i="6" s="1"/>
  <c r="F12" i="7" s="1"/>
  <c r="J981" i="6"/>
  <c r="K981" i="6"/>
  <c r="F980" i="6"/>
  <c r="H980" i="6"/>
  <c r="J980" i="6"/>
  <c r="K980" i="6"/>
  <c r="H977" i="6"/>
  <c r="F152" i="7" s="1"/>
  <c r="G472" i="6" s="1"/>
  <c r="H472" i="6" s="1"/>
  <c r="H976" i="6"/>
  <c r="J976" i="6"/>
  <c r="F975" i="6"/>
  <c r="H975" i="6"/>
  <c r="F974" i="6"/>
  <c r="H974" i="6"/>
  <c r="J974" i="6"/>
  <c r="K974" i="6"/>
  <c r="F973" i="6"/>
  <c r="H973" i="6"/>
  <c r="I975" i="6" s="1"/>
  <c r="J975" i="6" s="1"/>
  <c r="J977" i="6" s="1"/>
  <c r="G152" i="7" s="1"/>
  <c r="I959" i="6" s="1"/>
  <c r="J959" i="6" s="1"/>
  <c r="J961" i="6" s="1"/>
  <c r="G150" i="7" s="1"/>
  <c r="I33" i="6" s="1"/>
  <c r="J33" i="6" s="1"/>
  <c r="J973" i="6"/>
  <c r="K973" i="6"/>
  <c r="F972" i="6"/>
  <c r="H972" i="6"/>
  <c r="J972" i="6"/>
  <c r="K972" i="6"/>
  <c r="F971" i="6"/>
  <c r="H971" i="6"/>
  <c r="J971" i="6"/>
  <c r="K971" i="6"/>
  <c r="L971" i="6"/>
  <c r="F968" i="6"/>
  <c r="J968" i="6"/>
  <c r="G151" i="7" s="1"/>
  <c r="I38" i="6" s="1"/>
  <c r="J38" i="6" s="1"/>
  <c r="F967" i="6"/>
  <c r="H967" i="6"/>
  <c r="H968" i="6" s="1"/>
  <c r="F151" i="7" s="1"/>
  <c r="G38" i="6" s="1"/>
  <c r="H38" i="6" s="1"/>
  <c r="J967" i="6"/>
  <c r="K967" i="6"/>
  <c r="E966" i="6"/>
  <c r="F966" i="6" s="1"/>
  <c r="L966" i="6" s="1"/>
  <c r="H966" i="6"/>
  <c r="J966" i="6"/>
  <c r="F965" i="6"/>
  <c r="H965" i="6"/>
  <c r="J965" i="6"/>
  <c r="K965" i="6"/>
  <c r="F964" i="6"/>
  <c r="H964" i="6"/>
  <c r="J964" i="6"/>
  <c r="K964" i="6"/>
  <c r="F960" i="6"/>
  <c r="H960" i="6"/>
  <c r="J960" i="6"/>
  <c r="K960" i="6"/>
  <c r="F958" i="6"/>
  <c r="H958" i="6"/>
  <c r="J958" i="6"/>
  <c r="K958" i="6"/>
  <c r="F954" i="6"/>
  <c r="H954" i="6"/>
  <c r="J954" i="6"/>
  <c r="K954" i="6"/>
  <c r="F952" i="6"/>
  <c r="H952" i="6"/>
  <c r="J952" i="6"/>
  <c r="K952" i="6"/>
  <c r="F948" i="6"/>
  <c r="H948" i="6"/>
  <c r="J948" i="6"/>
  <c r="K948" i="6"/>
  <c r="F946" i="6"/>
  <c r="H946" i="6"/>
  <c r="J946" i="6"/>
  <c r="K946" i="6"/>
  <c r="F943" i="6"/>
  <c r="H943" i="6"/>
  <c r="F147" i="7" s="1"/>
  <c r="G26" i="6" s="1"/>
  <c r="H26" i="6" s="1"/>
  <c r="F942" i="6"/>
  <c r="H942" i="6"/>
  <c r="F941" i="6"/>
  <c r="H941" i="6"/>
  <c r="F940" i="6"/>
  <c r="H940" i="6"/>
  <c r="J940" i="6"/>
  <c r="K940" i="6"/>
  <c r="F939" i="6"/>
  <c r="H939" i="6"/>
  <c r="I941" i="6" s="1"/>
  <c r="J941" i="6" s="1"/>
  <c r="L941" i="6" s="1"/>
  <c r="J939" i="6"/>
  <c r="K939" i="6"/>
  <c r="F936" i="6"/>
  <c r="E146" i="7" s="1"/>
  <c r="E25" i="6" s="1"/>
  <c r="H936" i="6"/>
  <c r="F146" i="7" s="1"/>
  <c r="G25" i="6" s="1"/>
  <c r="H25" i="6" s="1"/>
  <c r="F935" i="6"/>
  <c r="H935" i="6"/>
  <c r="F934" i="6"/>
  <c r="H934" i="6"/>
  <c r="F933" i="6"/>
  <c r="H933" i="6"/>
  <c r="J933" i="6"/>
  <c r="K933" i="6"/>
  <c r="F932" i="6"/>
  <c r="H932" i="6"/>
  <c r="I934" i="6" s="1"/>
  <c r="J934" i="6" s="1"/>
  <c r="J932" i="6"/>
  <c r="K932" i="6"/>
  <c r="H929" i="6"/>
  <c r="F145" i="7" s="1"/>
  <c r="G920" i="6" s="1"/>
  <c r="H920" i="6" s="1"/>
  <c r="F928" i="6"/>
  <c r="H928" i="6"/>
  <c r="J928" i="6"/>
  <c r="K928" i="6"/>
  <c r="E927" i="6"/>
  <c r="F927" i="6" s="1"/>
  <c r="L927" i="6" s="1"/>
  <c r="H927" i="6"/>
  <c r="J927" i="6"/>
  <c r="F926" i="6"/>
  <c r="H926" i="6"/>
  <c r="J926" i="6"/>
  <c r="J929" i="6" s="1"/>
  <c r="G145" i="7" s="1"/>
  <c r="I920" i="6" s="1"/>
  <c r="J920" i="6" s="1"/>
  <c r="K926" i="6"/>
  <c r="F925" i="6"/>
  <c r="L925" i="6" s="1"/>
  <c r="H925" i="6"/>
  <c r="J925" i="6"/>
  <c r="K925" i="6"/>
  <c r="F922" i="6"/>
  <c r="E144" i="7" s="1"/>
  <c r="H922" i="6"/>
  <c r="F144" i="7" s="1"/>
  <c r="F921" i="6"/>
  <c r="H921" i="6"/>
  <c r="F919" i="6"/>
  <c r="H919" i="6"/>
  <c r="J919" i="6"/>
  <c r="K919" i="6"/>
  <c r="H918" i="6"/>
  <c r="J918" i="6"/>
  <c r="F915" i="6"/>
  <c r="H915" i="6"/>
  <c r="F143" i="7" s="1"/>
  <c r="F914" i="6"/>
  <c r="H914" i="6"/>
  <c r="F910" i="6"/>
  <c r="H910" i="6"/>
  <c r="F142" i="7" s="1"/>
  <c r="F909" i="6"/>
  <c r="H909" i="6"/>
  <c r="F905" i="6"/>
  <c r="H905" i="6"/>
  <c r="F141" i="7" s="1"/>
  <c r="F904" i="6"/>
  <c r="H904" i="6"/>
  <c r="F902" i="6"/>
  <c r="H902" i="6"/>
  <c r="J902" i="6"/>
  <c r="K902" i="6"/>
  <c r="F901" i="6"/>
  <c r="H901" i="6"/>
  <c r="J901" i="6"/>
  <c r="K901" i="6"/>
  <c r="F898" i="6"/>
  <c r="H898" i="6"/>
  <c r="F140" i="7" s="1"/>
  <c r="J898" i="6"/>
  <c r="G140" i="7" s="1"/>
  <c r="F897" i="6"/>
  <c r="L897" i="6" s="1"/>
  <c r="H897" i="6"/>
  <c r="J897" i="6"/>
  <c r="K897" i="6"/>
  <c r="F896" i="6"/>
  <c r="H896" i="6"/>
  <c r="J896" i="6"/>
  <c r="K896" i="6"/>
  <c r="E140" i="7"/>
  <c r="F893" i="6"/>
  <c r="F892" i="6"/>
  <c r="L892" i="6" s="1"/>
  <c r="H892" i="6"/>
  <c r="J892" i="6"/>
  <c r="K892" i="6"/>
  <c r="F891" i="6"/>
  <c r="H891" i="6"/>
  <c r="J891" i="6"/>
  <c r="K891" i="6"/>
  <c r="F890" i="6"/>
  <c r="H890" i="6"/>
  <c r="J890" i="6"/>
  <c r="K890" i="6"/>
  <c r="F889" i="6"/>
  <c r="H889" i="6"/>
  <c r="J889" i="6"/>
  <c r="K889" i="6"/>
  <c r="F888" i="6"/>
  <c r="H888" i="6"/>
  <c r="J888" i="6"/>
  <c r="K888" i="6"/>
  <c r="F887" i="6"/>
  <c r="H887" i="6"/>
  <c r="J887" i="6"/>
  <c r="K887" i="6"/>
  <c r="F886" i="6"/>
  <c r="H886" i="6"/>
  <c r="J886" i="6"/>
  <c r="K886" i="6"/>
  <c r="F885" i="6"/>
  <c r="H885" i="6"/>
  <c r="J885" i="6"/>
  <c r="K885" i="6"/>
  <c r="F881" i="6"/>
  <c r="H881" i="6"/>
  <c r="J881" i="6"/>
  <c r="K881" i="6"/>
  <c r="F880" i="6"/>
  <c r="H880" i="6"/>
  <c r="J880" i="6"/>
  <c r="K880" i="6"/>
  <c r="F879" i="6"/>
  <c r="F882" i="6" s="1"/>
  <c r="E138" i="7" s="1"/>
  <c r="H879" i="6"/>
  <c r="J879" i="6"/>
  <c r="J882" i="6" s="1"/>
  <c r="G138" i="7" s="1"/>
  <c r="K879" i="6"/>
  <c r="F878" i="6"/>
  <c r="H878" i="6"/>
  <c r="J878" i="6"/>
  <c r="K878" i="6"/>
  <c r="F874" i="6"/>
  <c r="H874" i="6"/>
  <c r="J874" i="6"/>
  <c r="K874" i="6"/>
  <c r="F873" i="6"/>
  <c r="H873" i="6"/>
  <c r="J873" i="6"/>
  <c r="K873" i="6"/>
  <c r="F872" i="6"/>
  <c r="F875" i="6" s="1"/>
  <c r="H872" i="6"/>
  <c r="H875" i="6" s="1"/>
  <c r="F137" i="7" s="1"/>
  <c r="J872" i="6"/>
  <c r="J875" i="6" s="1"/>
  <c r="G137" i="7" s="1"/>
  <c r="K872" i="6"/>
  <c r="F871" i="6"/>
  <c r="H871" i="6"/>
  <c r="J871" i="6"/>
  <c r="K871" i="6"/>
  <c r="F868" i="6"/>
  <c r="H868" i="6"/>
  <c r="F136" i="7" s="1"/>
  <c r="J868" i="6"/>
  <c r="G136" i="7" s="1"/>
  <c r="F867" i="6"/>
  <c r="H867" i="6"/>
  <c r="J867" i="6"/>
  <c r="K867" i="6"/>
  <c r="F866" i="6"/>
  <c r="H866" i="6"/>
  <c r="J866" i="6"/>
  <c r="K866" i="6"/>
  <c r="F865" i="6"/>
  <c r="H865" i="6"/>
  <c r="J865" i="6"/>
  <c r="K865" i="6"/>
  <c r="F864" i="6"/>
  <c r="L864" i="6" s="1"/>
  <c r="H864" i="6"/>
  <c r="J864" i="6"/>
  <c r="K864" i="6"/>
  <c r="F861" i="6"/>
  <c r="E135" i="7" s="1"/>
  <c r="F860" i="6"/>
  <c r="H860" i="6"/>
  <c r="H861" i="6" s="1"/>
  <c r="F135" i="7" s="1"/>
  <c r="J860" i="6"/>
  <c r="J861" i="6" s="1"/>
  <c r="G135" i="7" s="1"/>
  <c r="K860" i="6"/>
  <c r="F857" i="6"/>
  <c r="E134" i="7" s="1"/>
  <c r="H857" i="6"/>
  <c r="F134" i="7" s="1"/>
  <c r="F856" i="6"/>
  <c r="H856" i="6"/>
  <c r="J856" i="6"/>
  <c r="K856" i="6"/>
  <c r="F855" i="6"/>
  <c r="L855" i="6" s="1"/>
  <c r="H855" i="6"/>
  <c r="J855" i="6"/>
  <c r="K855" i="6"/>
  <c r="F854" i="6"/>
  <c r="H854" i="6"/>
  <c r="J854" i="6"/>
  <c r="L854" i="6" s="1"/>
  <c r="K854" i="6"/>
  <c r="F851" i="6"/>
  <c r="E133" i="7" s="1"/>
  <c r="H851" i="6"/>
  <c r="F133" i="7" s="1"/>
  <c r="J851" i="6"/>
  <c r="G133" i="7" s="1"/>
  <c r="F850" i="6"/>
  <c r="H850" i="6"/>
  <c r="J850" i="6"/>
  <c r="K850" i="6"/>
  <c r="F849" i="6"/>
  <c r="H849" i="6"/>
  <c r="J849" i="6"/>
  <c r="K849" i="6"/>
  <c r="F846" i="6"/>
  <c r="E132" i="7" s="1"/>
  <c r="H846" i="6"/>
  <c r="F132" i="7" s="1"/>
  <c r="J846" i="6"/>
  <c r="G132" i="7" s="1"/>
  <c r="F845" i="6"/>
  <c r="H845" i="6"/>
  <c r="J845" i="6"/>
  <c r="K845" i="6"/>
  <c r="F844" i="6"/>
  <c r="H844" i="6"/>
  <c r="L844" i="6" s="1"/>
  <c r="J844" i="6"/>
  <c r="K844" i="6"/>
  <c r="F839" i="6"/>
  <c r="H839" i="6"/>
  <c r="J839" i="6"/>
  <c r="K839" i="6"/>
  <c r="F838" i="6"/>
  <c r="H838" i="6"/>
  <c r="J838" i="6"/>
  <c r="K838" i="6"/>
  <c r="F835" i="6"/>
  <c r="H835" i="6"/>
  <c r="F130" i="7" s="1"/>
  <c r="J835" i="6"/>
  <c r="G130" i="7" s="1"/>
  <c r="F834" i="6"/>
  <c r="H834" i="6"/>
  <c r="I834" i="6"/>
  <c r="J834" i="6" s="1"/>
  <c r="L834" i="6" s="1"/>
  <c r="F833" i="6"/>
  <c r="H833" i="6"/>
  <c r="J833" i="6"/>
  <c r="K833" i="6"/>
  <c r="F832" i="6"/>
  <c r="H832" i="6"/>
  <c r="J832" i="6"/>
  <c r="K832" i="6"/>
  <c r="E831" i="6"/>
  <c r="F831" i="6" s="1"/>
  <c r="L831" i="6" s="1"/>
  <c r="H831" i="6"/>
  <c r="J831" i="6"/>
  <c r="F830" i="6"/>
  <c r="H830" i="6"/>
  <c r="J830" i="6"/>
  <c r="K830" i="6"/>
  <c r="F827" i="6"/>
  <c r="E129" i="7" s="1"/>
  <c r="H827" i="6"/>
  <c r="F129" i="7" s="1"/>
  <c r="J827" i="6"/>
  <c r="G129" i="7" s="1"/>
  <c r="F826" i="6"/>
  <c r="H826" i="6"/>
  <c r="J826" i="6"/>
  <c r="K826" i="6"/>
  <c r="F825" i="6"/>
  <c r="H825" i="6"/>
  <c r="J825" i="6"/>
  <c r="K825" i="6"/>
  <c r="F820" i="6"/>
  <c r="H820" i="6"/>
  <c r="J820" i="6"/>
  <c r="K820" i="6"/>
  <c r="F808" i="6"/>
  <c r="H808" i="6"/>
  <c r="J808" i="6"/>
  <c r="K808" i="6"/>
  <c r="L808" i="6"/>
  <c r="F804" i="6"/>
  <c r="H804" i="6"/>
  <c r="J804" i="6"/>
  <c r="K804" i="6"/>
  <c r="F803" i="6"/>
  <c r="H803" i="6"/>
  <c r="J803" i="6"/>
  <c r="K803" i="6"/>
  <c r="F802" i="6"/>
  <c r="H802" i="6"/>
  <c r="J802" i="6"/>
  <c r="K802" i="6"/>
  <c r="F801" i="6"/>
  <c r="L801" i="6" s="1"/>
  <c r="H801" i="6"/>
  <c r="J801" i="6"/>
  <c r="K801" i="6"/>
  <c r="F800" i="6"/>
  <c r="H800" i="6"/>
  <c r="J800" i="6"/>
  <c r="K800" i="6"/>
  <c r="F799" i="6"/>
  <c r="H799" i="6"/>
  <c r="J799" i="6"/>
  <c r="J805" i="6" s="1"/>
  <c r="G125" i="7" s="1"/>
  <c r="K799" i="6"/>
  <c r="F798" i="6"/>
  <c r="H798" i="6"/>
  <c r="J798" i="6"/>
  <c r="K798" i="6"/>
  <c r="F797" i="6"/>
  <c r="H797" i="6"/>
  <c r="J797" i="6"/>
  <c r="K797" i="6"/>
  <c r="F796" i="6"/>
  <c r="F805" i="6" s="1"/>
  <c r="E125" i="7" s="1"/>
  <c r="H796" i="6"/>
  <c r="J796" i="6"/>
  <c r="K796" i="6"/>
  <c r="F795" i="6"/>
  <c r="H795" i="6"/>
  <c r="J795" i="6"/>
  <c r="K795" i="6"/>
  <c r="F794" i="6"/>
  <c r="L794" i="6" s="1"/>
  <c r="H794" i="6"/>
  <c r="J794" i="6"/>
  <c r="K794" i="6"/>
  <c r="F793" i="6"/>
  <c r="L793" i="6" s="1"/>
  <c r="H793" i="6"/>
  <c r="J793" i="6"/>
  <c r="K793" i="6"/>
  <c r="F792" i="6"/>
  <c r="H792" i="6"/>
  <c r="H805" i="6" s="1"/>
  <c r="F125" i="7" s="1"/>
  <c r="J792" i="6"/>
  <c r="K792" i="6"/>
  <c r="F787" i="6"/>
  <c r="H787" i="6"/>
  <c r="J787" i="6"/>
  <c r="K787" i="6"/>
  <c r="F776" i="6"/>
  <c r="H776" i="6"/>
  <c r="J776" i="6"/>
  <c r="K776" i="6"/>
  <c r="F770" i="6"/>
  <c r="H770" i="6"/>
  <c r="J770" i="6"/>
  <c r="K770" i="6"/>
  <c r="F736" i="6"/>
  <c r="H736" i="6"/>
  <c r="J736" i="6"/>
  <c r="L736" i="6" s="1"/>
  <c r="K736" i="6"/>
  <c r="F725" i="6"/>
  <c r="H725" i="6"/>
  <c r="J725" i="6"/>
  <c r="K725" i="6"/>
  <c r="F722" i="6"/>
  <c r="H722" i="6"/>
  <c r="F113" i="7" s="1"/>
  <c r="J722" i="6"/>
  <c r="G113" i="7" s="1"/>
  <c r="F721" i="6"/>
  <c r="H721" i="6"/>
  <c r="J721" i="6"/>
  <c r="K721" i="6"/>
  <c r="F720" i="6"/>
  <c r="H720" i="6"/>
  <c r="L720" i="6" s="1"/>
  <c r="J720" i="6"/>
  <c r="K720" i="6"/>
  <c r="F717" i="6"/>
  <c r="H717" i="6"/>
  <c r="F112" i="7" s="1"/>
  <c r="J717" i="6"/>
  <c r="G112" i="7" s="1"/>
  <c r="F716" i="6"/>
  <c r="H716" i="6"/>
  <c r="J716" i="6"/>
  <c r="K716" i="6"/>
  <c r="F713" i="6"/>
  <c r="H713" i="6"/>
  <c r="F111" i="7" s="1"/>
  <c r="J713" i="6"/>
  <c r="G111" i="7" s="1"/>
  <c r="F712" i="6"/>
  <c r="H712" i="6"/>
  <c r="J712" i="6"/>
  <c r="K712" i="6"/>
  <c r="F709" i="6"/>
  <c r="H709" i="6"/>
  <c r="J709" i="6"/>
  <c r="G110" i="7" s="1"/>
  <c r="F708" i="6"/>
  <c r="H708" i="6"/>
  <c r="J708" i="6"/>
  <c r="L708" i="6" s="1"/>
  <c r="K708" i="6"/>
  <c r="F707" i="6"/>
  <c r="H707" i="6"/>
  <c r="J707" i="6"/>
  <c r="K707" i="6"/>
  <c r="E110" i="7"/>
  <c r="F110" i="7"/>
  <c r="F704" i="6"/>
  <c r="E109" i="7" s="1"/>
  <c r="J704" i="6"/>
  <c r="G109" i="7" s="1"/>
  <c r="F703" i="6"/>
  <c r="H703" i="6"/>
  <c r="L703" i="6" s="1"/>
  <c r="J703" i="6"/>
  <c r="K703" i="6"/>
  <c r="F702" i="6"/>
  <c r="H702" i="6"/>
  <c r="L702" i="6" s="1"/>
  <c r="J702" i="6"/>
  <c r="K702" i="6"/>
  <c r="F697" i="6"/>
  <c r="H697" i="6"/>
  <c r="L697" i="6" s="1"/>
  <c r="J697" i="6"/>
  <c r="K697" i="6"/>
  <c r="F694" i="6"/>
  <c r="E107" i="7" s="1"/>
  <c r="H694" i="6"/>
  <c r="F107" i="7" s="1"/>
  <c r="F693" i="6"/>
  <c r="H693" i="6"/>
  <c r="J693" i="6"/>
  <c r="K693" i="6"/>
  <c r="F692" i="6"/>
  <c r="H692" i="6"/>
  <c r="J692" i="6"/>
  <c r="K692" i="6"/>
  <c r="F691" i="6"/>
  <c r="H691" i="6"/>
  <c r="I691" i="6"/>
  <c r="J691" i="6" s="1"/>
  <c r="J694" i="6" s="1"/>
  <c r="G107" i="7" s="1"/>
  <c r="F690" i="6"/>
  <c r="H690" i="6"/>
  <c r="J690" i="6"/>
  <c r="K690" i="6"/>
  <c r="F689" i="6"/>
  <c r="H689" i="6"/>
  <c r="J689" i="6"/>
  <c r="K689" i="6"/>
  <c r="F684" i="6"/>
  <c r="H684" i="6"/>
  <c r="J684" i="6"/>
  <c r="K684" i="6"/>
  <c r="F681" i="6"/>
  <c r="H681" i="6"/>
  <c r="F105" i="7" s="1"/>
  <c r="J681" i="6"/>
  <c r="G105" i="7" s="1"/>
  <c r="F680" i="6"/>
  <c r="H680" i="6"/>
  <c r="J680" i="6"/>
  <c r="K680" i="6"/>
  <c r="F679" i="6"/>
  <c r="H679" i="6"/>
  <c r="L679" i="6" s="1"/>
  <c r="J679" i="6"/>
  <c r="K679" i="6"/>
  <c r="F676" i="6"/>
  <c r="E104" i="7" s="1"/>
  <c r="H676" i="6"/>
  <c r="F104" i="7" s="1"/>
  <c r="J676" i="6"/>
  <c r="G104" i="7" s="1"/>
  <c r="F675" i="6"/>
  <c r="H675" i="6"/>
  <c r="J675" i="6"/>
  <c r="K675" i="6"/>
  <c r="F674" i="6"/>
  <c r="L674" i="6" s="1"/>
  <c r="H674" i="6"/>
  <c r="J674" i="6"/>
  <c r="K674" i="6"/>
  <c r="F671" i="6"/>
  <c r="H671" i="6"/>
  <c r="F103" i="7" s="1"/>
  <c r="F670" i="6"/>
  <c r="H670" i="6"/>
  <c r="J670" i="6"/>
  <c r="K670" i="6"/>
  <c r="F669" i="6"/>
  <c r="H669" i="6"/>
  <c r="J669" i="6"/>
  <c r="J671" i="6" s="1"/>
  <c r="G103" i="7" s="1"/>
  <c r="K669" i="6"/>
  <c r="F666" i="6"/>
  <c r="J666" i="6"/>
  <c r="G102" i="7" s="1"/>
  <c r="F665" i="6"/>
  <c r="H665" i="6"/>
  <c r="H666" i="6" s="1"/>
  <c r="F102" i="7" s="1"/>
  <c r="J665" i="6"/>
  <c r="K665" i="6"/>
  <c r="F664" i="6"/>
  <c r="H664" i="6"/>
  <c r="J664" i="6"/>
  <c r="K664" i="6"/>
  <c r="E102" i="7"/>
  <c r="F661" i="6"/>
  <c r="J661" i="6"/>
  <c r="G101" i="7" s="1"/>
  <c r="F660" i="6"/>
  <c r="H660" i="6"/>
  <c r="H661" i="6" s="1"/>
  <c r="F101" i="7" s="1"/>
  <c r="J660" i="6"/>
  <c r="K660" i="6"/>
  <c r="F659" i="6"/>
  <c r="H659" i="6"/>
  <c r="J659" i="6"/>
  <c r="K659" i="6"/>
  <c r="F658" i="6"/>
  <c r="H658" i="6"/>
  <c r="J658" i="6"/>
  <c r="K658" i="6"/>
  <c r="H655" i="6"/>
  <c r="F100" i="7" s="1"/>
  <c r="J655" i="6"/>
  <c r="G100" i="7" s="1"/>
  <c r="F654" i="6"/>
  <c r="H654" i="6"/>
  <c r="J654" i="6"/>
  <c r="K654" i="6"/>
  <c r="F653" i="6"/>
  <c r="H653" i="6"/>
  <c r="J653" i="6"/>
  <c r="K653" i="6"/>
  <c r="F652" i="6"/>
  <c r="F655" i="6" s="1"/>
  <c r="H652" i="6"/>
  <c r="J652" i="6"/>
  <c r="K652" i="6"/>
  <c r="F649" i="6"/>
  <c r="H649" i="6"/>
  <c r="J649" i="6"/>
  <c r="G99" i="7" s="1"/>
  <c r="F648" i="6"/>
  <c r="H648" i="6"/>
  <c r="J648" i="6"/>
  <c r="K648" i="6"/>
  <c r="F99" i="7"/>
  <c r="F644" i="6"/>
  <c r="H644" i="6"/>
  <c r="J644" i="6"/>
  <c r="K644" i="6"/>
  <c r="F643" i="6"/>
  <c r="H643" i="6"/>
  <c r="J643" i="6"/>
  <c r="K643" i="6"/>
  <c r="F642" i="6"/>
  <c r="F645" i="6" s="1"/>
  <c r="E98" i="7" s="1"/>
  <c r="H642" i="6"/>
  <c r="H645" i="6" s="1"/>
  <c r="F98" i="7" s="1"/>
  <c r="J642" i="6"/>
  <c r="J645" i="6" s="1"/>
  <c r="K642" i="6"/>
  <c r="F637" i="6"/>
  <c r="H637" i="6"/>
  <c r="J637" i="6"/>
  <c r="K637" i="6"/>
  <c r="F636" i="6"/>
  <c r="H636" i="6"/>
  <c r="J636" i="6"/>
  <c r="K636" i="6"/>
  <c r="F631" i="6"/>
  <c r="H631" i="6"/>
  <c r="L631" i="6" s="1"/>
  <c r="J631" i="6"/>
  <c r="K631" i="6"/>
  <c r="F626" i="6"/>
  <c r="H626" i="6"/>
  <c r="J626" i="6"/>
  <c r="K626" i="6"/>
  <c r="L626" i="6"/>
  <c r="F621" i="6"/>
  <c r="H621" i="6"/>
  <c r="J621" i="6"/>
  <c r="L621" i="6" s="1"/>
  <c r="K621" i="6"/>
  <c r="F616" i="6"/>
  <c r="H616" i="6"/>
  <c r="J616" i="6"/>
  <c r="K616" i="6"/>
  <c r="F613" i="6"/>
  <c r="H613" i="6"/>
  <c r="F92" i="7" s="1"/>
  <c r="J613" i="6"/>
  <c r="G92" i="7" s="1"/>
  <c r="F612" i="6"/>
  <c r="H612" i="6"/>
  <c r="J612" i="6"/>
  <c r="K612" i="6"/>
  <c r="F611" i="6"/>
  <c r="H611" i="6"/>
  <c r="J611" i="6"/>
  <c r="K611" i="6"/>
  <c r="F610" i="6"/>
  <c r="H610" i="6"/>
  <c r="J610" i="6"/>
  <c r="K610" i="6"/>
  <c r="F607" i="6"/>
  <c r="E91" i="7" s="1"/>
  <c r="F606" i="6"/>
  <c r="J606" i="6"/>
  <c r="F605" i="6"/>
  <c r="H605" i="6"/>
  <c r="F604" i="6"/>
  <c r="H604" i="6"/>
  <c r="I605" i="6" s="1"/>
  <c r="J605" i="6" s="1"/>
  <c r="J604" i="6"/>
  <c r="K604" i="6"/>
  <c r="F598" i="6"/>
  <c r="H598" i="6"/>
  <c r="J598" i="6"/>
  <c r="K598" i="6"/>
  <c r="F592" i="6"/>
  <c r="H592" i="6"/>
  <c r="J592" i="6"/>
  <c r="K592" i="6"/>
  <c r="F563" i="6"/>
  <c r="H563" i="6"/>
  <c r="J563" i="6"/>
  <c r="K563" i="6"/>
  <c r="F562" i="6"/>
  <c r="H562" i="6"/>
  <c r="J562" i="6"/>
  <c r="K562" i="6"/>
  <c r="F560" i="6"/>
  <c r="H560" i="6"/>
  <c r="J560" i="6"/>
  <c r="K560" i="6"/>
  <c r="F556" i="6"/>
  <c r="H556" i="6"/>
  <c r="J556" i="6"/>
  <c r="K556" i="6"/>
  <c r="F555" i="6"/>
  <c r="H555" i="6"/>
  <c r="J555" i="6"/>
  <c r="K555" i="6"/>
  <c r="F553" i="6"/>
  <c r="H553" i="6"/>
  <c r="J553" i="6"/>
  <c r="K553" i="6"/>
  <c r="F548" i="6"/>
  <c r="H548" i="6"/>
  <c r="J548" i="6"/>
  <c r="L548" i="6" s="1"/>
  <c r="K548" i="6"/>
  <c r="F547" i="6"/>
  <c r="L547" i="6" s="1"/>
  <c r="H547" i="6"/>
  <c r="J547" i="6"/>
  <c r="K547" i="6"/>
  <c r="F545" i="6"/>
  <c r="H545" i="6"/>
  <c r="L545" i="6" s="1"/>
  <c r="J545" i="6"/>
  <c r="K545" i="6"/>
  <c r="F526" i="6"/>
  <c r="H526" i="6"/>
  <c r="L526" i="6" s="1"/>
  <c r="J526" i="6"/>
  <c r="K526" i="6"/>
  <c r="F521" i="6"/>
  <c r="H521" i="6"/>
  <c r="J521" i="6"/>
  <c r="K521" i="6"/>
  <c r="F520" i="6"/>
  <c r="H520" i="6"/>
  <c r="J520" i="6"/>
  <c r="K520" i="6"/>
  <c r="E515" i="6"/>
  <c r="K515" i="6" s="1"/>
  <c r="H515" i="6"/>
  <c r="J515" i="6"/>
  <c r="F514" i="6"/>
  <c r="L514" i="6" s="1"/>
  <c r="H514" i="6"/>
  <c r="J514" i="6"/>
  <c r="K514" i="6"/>
  <c r="E509" i="6"/>
  <c r="F509" i="6" s="1"/>
  <c r="L509" i="6" s="1"/>
  <c r="H509" i="6"/>
  <c r="J509" i="6"/>
  <c r="F508" i="6"/>
  <c r="H508" i="6"/>
  <c r="J508" i="6"/>
  <c r="K508" i="6"/>
  <c r="F504" i="6"/>
  <c r="H504" i="6"/>
  <c r="J504" i="6"/>
  <c r="K504" i="6"/>
  <c r="F503" i="6"/>
  <c r="H503" i="6"/>
  <c r="J503" i="6"/>
  <c r="K503" i="6"/>
  <c r="F500" i="6"/>
  <c r="H500" i="6"/>
  <c r="J500" i="6"/>
  <c r="L500" i="6" s="1"/>
  <c r="K500" i="6"/>
  <c r="F499" i="6"/>
  <c r="H499" i="6"/>
  <c r="J499" i="6"/>
  <c r="K499" i="6"/>
  <c r="F498" i="6"/>
  <c r="L498" i="6" s="1"/>
  <c r="H498" i="6"/>
  <c r="J498" i="6"/>
  <c r="K498" i="6"/>
  <c r="F493" i="6"/>
  <c r="H493" i="6"/>
  <c r="J493" i="6"/>
  <c r="K493" i="6"/>
  <c r="F487" i="6"/>
  <c r="H487" i="6"/>
  <c r="J487" i="6"/>
  <c r="K487" i="6"/>
  <c r="F484" i="6"/>
  <c r="L484" i="6" s="1"/>
  <c r="H484" i="6"/>
  <c r="J484" i="6"/>
  <c r="K484" i="6"/>
  <c r="F482" i="6"/>
  <c r="L482" i="6" s="1"/>
  <c r="H482" i="6"/>
  <c r="J482" i="6"/>
  <c r="K482" i="6"/>
  <c r="F481" i="6"/>
  <c r="L481" i="6" s="1"/>
  <c r="H481" i="6"/>
  <c r="J481" i="6"/>
  <c r="K481" i="6"/>
  <c r="F480" i="6"/>
  <c r="H480" i="6"/>
  <c r="J480" i="6"/>
  <c r="K480" i="6"/>
  <c r="F479" i="6"/>
  <c r="H479" i="6"/>
  <c r="J479" i="6"/>
  <c r="K479" i="6"/>
  <c r="F473" i="6"/>
  <c r="H473" i="6"/>
  <c r="J473" i="6"/>
  <c r="K473" i="6"/>
  <c r="F471" i="6"/>
  <c r="H471" i="6"/>
  <c r="J471" i="6"/>
  <c r="K471" i="6"/>
  <c r="F462" i="6"/>
  <c r="H462" i="6"/>
  <c r="J462" i="6"/>
  <c r="K462" i="6"/>
  <c r="F456" i="6"/>
  <c r="H456" i="6"/>
  <c r="J456" i="6"/>
  <c r="K456" i="6"/>
  <c r="F449" i="6"/>
  <c r="H449" i="6"/>
  <c r="J449" i="6"/>
  <c r="K449" i="6"/>
  <c r="F443" i="6"/>
  <c r="H443" i="6"/>
  <c r="J443" i="6"/>
  <c r="K443" i="6"/>
  <c r="F438" i="6"/>
  <c r="H438" i="6"/>
  <c r="J438" i="6"/>
  <c r="K438" i="6"/>
  <c r="F436" i="6"/>
  <c r="H436" i="6"/>
  <c r="J436" i="6"/>
  <c r="K436" i="6"/>
  <c r="F432" i="6"/>
  <c r="H432" i="6"/>
  <c r="J432" i="6"/>
  <c r="K432" i="6"/>
  <c r="F430" i="6"/>
  <c r="H430" i="6"/>
  <c r="J430" i="6"/>
  <c r="K430" i="6"/>
  <c r="F426" i="6"/>
  <c r="H426" i="6"/>
  <c r="J426" i="6"/>
  <c r="K426" i="6"/>
  <c r="F424" i="6"/>
  <c r="H424" i="6"/>
  <c r="J424" i="6"/>
  <c r="K424" i="6"/>
  <c r="F420" i="6"/>
  <c r="H420" i="6"/>
  <c r="J420" i="6"/>
  <c r="K420" i="6"/>
  <c r="F413" i="6"/>
  <c r="H413" i="6"/>
  <c r="J413" i="6"/>
  <c r="K413" i="6"/>
  <c r="F408" i="6"/>
  <c r="H408" i="6"/>
  <c r="L408" i="6" s="1"/>
  <c r="J408" i="6"/>
  <c r="K408" i="6"/>
  <c r="F396" i="6"/>
  <c r="L396" i="6" s="1"/>
  <c r="H396" i="6"/>
  <c r="J396" i="6"/>
  <c r="K396" i="6"/>
  <c r="F393" i="6"/>
  <c r="E57" i="7" s="1"/>
  <c r="H393" i="6"/>
  <c r="F57" i="7" s="1"/>
  <c r="J393" i="6"/>
  <c r="G57" i="7" s="1"/>
  <c r="F392" i="6"/>
  <c r="H392" i="6"/>
  <c r="J392" i="6"/>
  <c r="K392" i="6"/>
  <c r="F391" i="6"/>
  <c r="H391" i="6"/>
  <c r="J391" i="6"/>
  <c r="K391" i="6"/>
  <c r="L391" i="6"/>
  <c r="F390" i="6"/>
  <c r="H390" i="6"/>
  <c r="J390" i="6"/>
  <c r="K390" i="6"/>
  <c r="F385" i="6"/>
  <c r="H385" i="6"/>
  <c r="J385" i="6"/>
  <c r="K385" i="6"/>
  <c r="F380" i="6"/>
  <c r="H380" i="6"/>
  <c r="J380" i="6"/>
  <c r="K380" i="6"/>
  <c r="F379" i="6"/>
  <c r="H379" i="6"/>
  <c r="J379" i="6"/>
  <c r="K379" i="6"/>
  <c r="F378" i="6"/>
  <c r="H378" i="6"/>
  <c r="J378" i="6"/>
  <c r="K378" i="6"/>
  <c r="F373" i="6"/>
  <c r="H373" i="6"/>
  <c r="J373" i="6"/>
  <c r="K373" i="6"/>
  <c r="F372" i="6"/>
  <c r="H372" i="6"/>
  <c r="J372" i="6"/>
  <c r="K372" i="6"/>
  <c r="F371" i="6"/>
  <c r="H371" i="6"/>
  <c r="J371" i="6"/>
  <c r="K371" i="6"/>
  <c r="F365" i="6"/>
  <c r="H365" i="6"/>
  <c r="J365" i="6"/>
  <c r="K365" i="6"/>
  <c r="F359" i="6"/>
  <c r="H359" i="6"/>
  <c r="J359" i="6"/>
  <c r="K359" i="6"/>
  <c r="F349" i="6"/>
  <c r="H349" i="6"/>
  <c r="J349" i="6"/>
  <c r="K349" i="6"/>
  <c r="F346" i="6"/>
  <c r="E49" i="7" s="1"/>
  <c r="H346" i="6"/>
  <c r="F49" i="7" s="1"/>
  <c r="J346" i="6"/>
  <c r="G49" i="7" s="1"/>
  <c r="F345" i="6"/>
  <c r="H345" i="6"/>
  <c r="I345" i="6"/>
  <c r="J345" i="6" s="1"/>
  <c r="L345" i="6" s="1"/>
  <c r="F344" i="6"/>
  <c r="H344" i="6"/>
  <c r="J344" i="6"/>
  <c r="K344" i="6"/>
  <c r="F343" i="6"/>
  <c r="H343" i="6"/>
  <c r="J343" i="6"/>
  <c r="K343" i="6"/>
  <c r="F342" i="6"/>
  <c r="L342" i="6" s="1"/>
  <c r="H342" i="6"/>
  <c r="J342" i="6"/>
  <c r="K342" i="6"/>
  <c r="F341" i="6"/>
  <c r="H341" i="6"/>
  <c r="J341" i="6"/>
  <c r="K341" i="6"/>
  <c r="F338" i="6"/>
  <c r="F337" i="6"/>
  <c r="H337" i="6"/>
  <c r="J337" i="6"/>
  <c r="K337" i="6"/>
  <c r="F336" i="6"/>
  <c r="H336" i="6"/>
  <c r="J336" i="6"/>
  <c r="K336" i="6"/>
  <c r="F335" i="6"/>
  <c r="H335" i="6"/>
  <c r="H338" i="6" s="1"/>
  <c r="F48" i="7" s="1"/>
  <c r="J335" i="6"/>
  <c r="J338" i="6" s="1"/>
  <c r="G48" i="7" s="1"/>
  <c r="K335" i="6"/>
  <c r="F329" i="6"/>
  <c r="H329" i="6"/>
  <c r="J329" i="6"/>
  <c r="K329" i="6"/>
  <c r="F328" i="6"/>
  <c r="H328" i="6"/>
  <c r="F327" i="6"/>
  <c r="H327" i="6"/>
  <c r="J327" i="6"/>
  <c r="K327" i="6"/>
  <c r="F326" i="6"/>
  <c r="L326" i="6" s="1"/>
  <c r="H326" i="6"/>
  <c r="I328" i="6" s="1"/>
  <c r="J328" i="6" s="1"/>
  <c r="J326" i="6"/>
  <c r="K326" i="6"/>
  <c r="F325" i="6"/>
  <c r="H325" i="6"/>
  <c r="J325" i="6"/>
  <c r="K325" i="6"/>
  <c r="F320" i="6"/>
  <c r="L320" i="6" s="1"/>
  <c r="H320" i="6"/>
  <c r="J320" i="6"/>
  <c r="K320" i="6"/>
  <c r="F319" i="6"/>
  <c r="H319" i="6"/>
  <c r="I319" i="6"/>
  <c r="J319" i="6" s="1"/>
  <c r="L319" i="6" s="1"/>
  <c r="F318" i="6"/>
  <c r="H318" i="6"/>
  <c r="J318" i="6"/>
  <c r="K318" i="6"/>
  <c r="F317" i="6"/>
  <c r="H317" i="6"/>
  <c r="J317" i="6"/>
  <c r="K317" i="6"/>
  <c r="F312" i="6"/>
  <c r="H312" i="6"/>
  <c r="J312" i="6"/>
  <c r="K312" i="6"/>
  <c r="F311" i="6"/>
  <c r="H311" i="6"/>
  <c r="I311" i="6"/>
  <c r="J311" i="6" s="1"/>
  <c r="L311" i="6" s="1"/>
  <c r="F310" i="6"/>
  <c r="H310" i="6"/>
  <c r="J310" i="6"/>
  <c r="K310" i="6"/>
  <c r="F309" i="6"/>
  <c r="H309" i="6"/>
  <c r="J309" i="6"/>
  <c r="L309" i="6" s="1"/>
  <c r="K309" i="6"/>
  <c r="F306" i="6"/>
  <c r="E44" i="7" s="1"/>
  <c r="J306" i="6"/>
  <c r="G44" i="7" s="1"/>
  <c r="F305" i="6"/>
  <c r="H305" i="6"/>
  <c r="H306" i="6" s="1"/>
  <c r="J305" i="6"/>
  <c r="K305" i="6"/>
  <c r="F300" i="6"/>
  <c r="H300" i="6"/>
  <c r="L300" i="6" s="1"/>
  <c r="J300" i="6"/>
  <c r="K300" i="6"/>
  <c r="F295" i="6"/>
  <c r="H295" i="6"/>
  <c r="J295" i="6"/>
  <c r="K295" i="6"/>
  <c r="F290" i="6"/>
  <c r="H290" i="6"/>
  <c r="J290" i="6"/>
  <c r="K290" i="6"/>
  <c r="F285" i="6"/>
  <c r="H285" i="6"/>
  <c r="J285" i="6"/>
  <c r="K285" i="6"/>
  <c r="L285" i="6"/>
  <c r="F280" i="6"/>
  <c r="H280" i="6"/>
  <c r="J280" i="6"/>
  <c r="K280" i="6"/>
  <c r="F279" i="6"/>
  <c r="H279" i="6"/>
  <c r="J279" i="6"/>
  <c r="K279" i="6"/>
  <c r="F274" i="6"/>
  <c r="H274" i="6"/>
  <c r="J274" i="6"/>
  <c r="K274" i="6"/>
  <c r="F273" i="6"/>
  <c r="H273" i="6"/>
  <c r="J273" i="6"/>
  <c r="K273" i="6"/>
  <c r="F272" i="6"/>
  <c r="H272" i="6"/>
  <c r="J272" i="6"/>
  <c r="K272" i="6"/>
  <c r="H267" i="6"/>
  <c r="J267" i="6"/>
  <c r="H266" i="6"/>
  <c r="J266" i="6"/>
  <c r="H260" i="6"/>
  <c r="J260" i="6"/>
  <c r="H259" i="6"/>
  <c r="J259" i="6"/>
  <c r="E238" i="6"/>
  <c r="F238" i="6" s="1"/>
  <c r="L238" i="6" s="1"/>
  <c r="H238" i="6"/>
  <c r="J238" i="6"/>
  <c r="F237" i="6"/>
  <c r="H237" i="6"/>
  <c r="J237" i="6"/>
  <c r="K237" i="6"/>
  <c r="F227" i="6"/>
  <c r="H227" i="6"/>
  <c r="I227" i="6"/>
  <c r="J227" i="6" s="1"/>
  <c r="L227" i="6" s="1"/>
  <c r="F226" i="6"/>
  <c r="H226" i="6"/>
  <c r="J226" i="6"/>
  <c r="K226" i="6"/>
  <c r="F225" i="6"/>
  <c r="H225" i="6"/>
  <c r="J225" i="6"/>
  <c r="K225" i="6"/>
  <c r="F224" i="6"/>
  <c r="H224" i="6"/>
  <c r="L224" i="6" s="1"/>
  <c r="J224" i="6"/>
  <c r="K224" i="6"/>
  <c r="F219" i="6"/>
  <c r="H219" i="6"/>
  <c r="I219" i="6"/>
  <c r="J219" i="6" s="1"/>
  <c r="F218" i="6"/>
  <c r="H218" i="6"/>
  <c r="J218" i="6"/>
  <c r="K218" i="6"/>
  <c r="F217" i="6"/>
  <c r="H217" i="6"/>
  <c r="J217" i="6"/>
  <c r="K217" i="6"/>
  <c r="F216" i="6"/>
  <c r="H216" i="6"/>
  <c r="J216" i="6"/>
  <c r="K216" i="6"/>
  <c r="F211" i="6"/>
  <c r="H211" i="6"/>
  <c r="F210" i="6"/>
  <c r="H210" i="6"/>
  <c r="J210" i="6"/>
  <c r="K210" i="6"/>
  <c r="F209" i="6"/>
  <c r="H209" i="6"/>
  <c r="J209" i="6"/>
  <c r="K209" i="6"/>
  <c r="F208" i="6"/>
  <c r="H208" i="6"/>
  <c r="L208" i="6" s="1"/>
  <c r="J208" i="6"/>
  <c r="K208" i="6"/>
  <c r="F203" i="6"/>
  <c r="H203" i="6"/>
  <c r="J203" i="6"/>
  <c r="K203" i="6"/>
  <c r="F200" i="6"/>
  <c r="H200" i="6"/>
  <c r="F26" i="7" s="1"/>
  <c r="J200" i="6"/>
  <c r="G26" i="7" s="1"/>
  <c r="F199" i="6"/>
  <c r="H199" i="6"/>
  <c r="J199" i="6"/>
  <c r="K199" i="6"/>
  <c r="F196" i="6"/>
  <c r="H196" i="6"/>
  <c r="F25" i="7" s="1"/>
  <c r="J196" i="6"/>
  <c r="G25" i="7" s="1"/>
  <c r="F195" i="6"/>
  <c r="H195" i="6"/>
  <c r="J195" i="6"/>
  <c r="K195" i="6"/>
  <c r="F192" i="6"/>
  <c r="H192" i="6"/>
  <c r="F24" i="7" s="1"/>
  <c r="J192" i="6"/>
  <c r="G24" i="7" s="1"/>
  <c r="F191" i="6"/>
  <c r="H191" i="6"/>
  <c r="J191" i="6"/>
  <c r="K191" i="6"/>
  <c r="F188" i="6"/>
  <c r="E23" i="7" s="1"/>
  <c r="H188" i="6"/>
  <c r="F23" i="7" s="1"/>
  <c r="J188" i="6"/>
  <c r="G23" i="7" s="1"/>
  <c r="F187" i="6"/>
  <c r="H187" i="6"/>
  <c r="L187" i="6" s="1"/>
  <c r="J187" i="6"/>
  <c r="K187" i="6"/>
  <c r="F184" i="6"/>
  <c r="H184" i="6"/>
  <c r="F22" i="7" s="1"/>
  <c r="J184" i="6"/>
  <c r="G22" i="7" s="1"/>
  <c r="F183" i="6"/>
  <c r="H183" i="6"/>
  <c r="J183" i="6"/>
  <c r="K183" i="6"/>
  <c r="H178" i="6"/>
  <c r="J178" i="6"/>
  <c r="F177" i="6"/>
  <c r="H177" i="6"/>
  <c r="J177" i="6"/>
  <c r="K177" i="6"/>
  <c r="F176" i="6"/>
  <c r="H176" i="6"/>
  <c r="J176" i="6"/>
  <c r="K176" i="6"/>
  <c r="F175" i="6"/>
  <c r="H175" i="6"/>
  <c r="J175" i="6"/>
  <c r="K175" i="6"/>
  <c r="F174" i="6"/>
  <c r="E178" i="6" s="1"/>
  <c r="F178" i="6" s="1"/>
  <c r="H174" i="6"/>
  <c r="J174" i="6"/>
  <c r="K174" i="6"/>
  <c r="F173" i="6"/>
  <c r="H173" i="6"/>
  <c r="J173" i="6"/>
  <c r="K173" i="6"/>
  <c r="F172" i="6"/>
  <c r="H172" i="6"/>
  <c r="J172" i="6"/>
  <c r="K172" i="6"/>
  <c r="F171" i="6"/>
  <c r="H171" i="6"/>
  <c r="J171" i="6"/>
  <c r="K171" i="6"/>
  <c r="H166" i="6"/>
  <c r="J166" i="6"/>
  <c r="F165" i="6"/>
  <c r="H165" i="6"/>
  <c r="J165" i="6"/>
  <c r="K165" i="6"/>
  <c r="F164" i="6"/>
  <c r="H164" i="6"/>
  <c r="J164" i="6"/>
  <c r="K164" i="6"/>
  <c r="F163" i="6"/>
  <c r="H163" i="6"/>
  <c r="J163" i="6"/>
  <c r="K163" i="6"/>
  <c r="F162" i="6"/>
  <c r="H162" i="6"/>
  <c r="J162" i="6"/>
  <c r="K162" i="6"/>
  <c r="F161" i="6"/>
  <c r="H161" i="6"/>
  <c r="J161" i="6"/>
  <c r="K161" i="6"/>
  <c r="F160" i="6"/>
  <c r="H160" i="6"/>
  <c r="J160" i="6"/>
  <c r="K160" i="6"/>
  <c r="F159" i="6"/>
  <c r="H159" i="6"/>
  <c r="J159" i="6"/>
  <c r="K159" i="6"/>
  <c r="E154" i="6"/>
  <c r="F154" i="6" s="1"/>
  <c r="L154" i="6" s="1"/>
  <c r="H154" i="6"/>
  <c r="J154" i="6"/>
  <c r="F153" i="6"/>
  <c r="H153" i="6"/>
  <c r="J153" i="6"/>
  <c r="K153" i="6"/>
  <c r="E148" i="6"/>
  <c r="F148" i="6" s="1"/>
  <c r="L148" i="6" s="1"/>
  <c r="H148" i="6"/>
  <c r="J148" i="6"/>
  <c r="F147" i="6"/>
  <c r="H147" i="6"/>
  <c r="J147" i="6"/>
  <c r="K147" i="6"/>
  <c r="F142" i="6"/>
  <c r="H142" i="6"/>
  <c r="J142" i="6"/>
  <c r="K142" i="6"/>
  <c r="E136" i="6"/>
  <c r="F136" i="6" s="1"/>
  <c r="L136" i="6" s="1"/>
  <c r="H136" i="6"/>
  <c r="J136" i="6"/>
  <c r="F135" i="6"/>
  <c r="H135" i="6"/>
  <c r="J135" i="6"/>
  <c r="K135" i="6"/>
  <c r="E134" i="6"/>
  <c r="F134" i="6" s="1"/>
  <c r="L134" i="6" s="1"/>
  <c r="H134" i="6"/>
  <c r="J134" i="6"/>
  <c r="F133" i="6"/>
  <c r="H133" i="6"/>
  <c r="J133" i="6"/>
  <c r="K133" i="6"/>
  <c r="H132" i="6"/>
  <c r="J132" i="6"/>
  <c r="F131" i="6"/>
  <c r="H131" i="6"/>
  <c r="J131" i="6"/>
  <c r="K131" i="6"/>
  <c r="F130" i="6"/>
  <c r="H130" i="6"/>
  <c r="J130" i="6"/>
  <c r="K130" i="6"/>
  <c r="F129" i="6"/>
  <c r="E132" i="6" s="1"/>
  <c r="F132" i="6" s="1"/>
  <c r="L132" i="6" s="1"/>
  <c r="H129" i="6"/>
  <c r="J129" i="6"/>
  <c r="K129" i="6"/>
  <c r="F128" i="6"/>
  <c r="H128" i="6"/>
  <c r="J128" i="6"/>
  <c r="K128" i="6"/>
  <c r="F127" i="6"/>
  <c r="H127" i="6"/>
  <c r="J127" i="6"/>
  <c r="K127" i="6"/>
  <c r="F126" i="6"/>
  <c r="H126" i="6"/>
  <c r="J126" i="6"/>
  <c r="K126" i="6"/>
  <c r="E120" i="6"/>
  <c r="F120" i="6" s="1"/>
  <c r="L120" i="6" s="1"/>
  <c r="H120" i="6"/>
  <c r="J120" i="6"/>
  <c r="F119" i="6"/>
  <c r="H119" i="6"/>
  <c r="J119" i="6"/>
  <c r="K119" i="6"/>
  <c r="E118" i="6"/>
  <c r="F118" i="6" s="1"/>
  <c r="L118" i="6" s="1"/>
  <c r="H118" i="6"/>
  <c r="J118" i="6"/>
  <c r="F117" i="6"/>
  <c r="L117" i="6" s="1"/>
  <c r="H117" i="6"/>
  <c r="J117" i="6"/>
  <c r="K117" i="6"/>
  <c r="E116" i="6"/>
  <c r="F116" i="6" s="1"/>
  <c r="L116" i="6" s="1"/>
  <c r="H116" i="6"/>
  <c r="J116" i="6"/>
  <c r="F115" i="6"/>
  <c r="H115" i="6"/>
  <c r="J115" i="6"/>
  <c r="K115" i="6"/>
  <c r="F114" i="6"/>
  <c r="H114" i="6"/>
  <c r="J114" i="6"/>
  <c r="K114" i="6"/>
  <c r="F113" i="6"/>
  <c r="H113" i="6"/>
  <c r="J113" i="6"/>
  <c r="K113" i="6"/>
  <c r="F112" i="6"/>
  <c r="H112" i="6"/>
  <c r="J112" i="6"/>
  <c r="K112" i="6"/>
  <c r="F111" i="6"/>
  <c r="H111" i="6"/>
  <c r="J111" i="6"/>
  <c r="K111" i="6"/>
  <c r="F110" i="6"/>
  <c r="H110" i="6"/>
  <c r="J110" i="6"/>
  <c r="K110" i="6"/>
  <c r="H107" i="6"/>
  <c r="F14" i="7" s="1"/>
  <c r="J107" i="6"/>
  <c r="G14" i="7" s="1"/>
  <c r="F106" i="6"/>
  <c r="H106" i="6"/>
  <c r="J106" i="6"/>
  <c r="K106" i="6"/>
  <c r="E105" i="6"/>
  <c r="F105" i="6" s="1"/>
  <c r="L105" i="6" s="1"/>
  <c r="H105" i="6"/>
  <c r="J105" i="6"/>
  <c r="F104" i="6"/>
  <c r="H104" i="6"/>
  <c r="J104" i="6"/>
  <c r="K104" i="6"/>
  <c r="F103" i="6"/>
  <c r="H103" i="6"/>
  <c r="L103" i="6" s="1"/>
  <c r="J103" i="6"/>
  <c r="K103" i="6"/>
  <c r="H102" i="6"/>
  <c r="J102" i="6"/>
  <c r="F101" i="6"/>
  <c r="H101" i="6"/>
  <c r="J101" i="6"/>
  <c r="K101" i="6"/>
  <c r="F100" i="6"/>
  <c r="H100" i="6"/>
  <c r="J100" i="6"/>
  <c r="K100" i="6"/>
  <c r="E99" i="6"/>
  <c r="F99" i="6" s="1"/>
  <c r="L99" i="6" s="1"/>
  <c r="H99" i="6"/>
  <c r="J99" i="6"/>
  <c r="F98" i="6"/>
  <c r="H98" i="6"/>
  <c r="J98" i="6"/>
  <c r="K98" i="6"/>
  <c r="H95" i="6"/>
  <c r="F13" i="7" s="1"/>
  <c r="J95" i="6"/>
  <c r="G13" i="7" s="1"/>
  <c r="F94" i="6"/>
  <c r="H94" i="6"/>
  <c r="J94" i="6"/>
  <c r="K94" i="6"/>
  <c r="E93" i="6"/>
  <c r="F93" i="6" s="1"/>
  <c r="L93" i="6" s="1"/>
  <c r="H93" i="6"/>
  <c r="J93" i="6"/>
  <c r="F92" i="6"/>
  <c r="H92" i="6"/>
  <c r="J92" i="6"/>
  <c r="K92" i="6"/>
  <c r="F91" i="6"/>
  <c r="H91" i="6"/>
  <c r="J91" i="6"/>
  <c r="K91" i="6"/>
  <c r="E90" i="6"/>
  <c r="F90" i="6" s="1"/>
  <c r="L90" i="6" s="1"/>
  <c r="H90" i="6"/>
  <c r="J90" i="6"/>
  <c r="F89" i="6"/>
  <c r="H89" i="6"/>
  <c r="J89" i="6"/>
  <c r="K89" i="6"/>
  <c r="F88" i="6"/>
  <c r="H88" i="6"/>
  <c r="J88" i="6"/>
  <c r="K88" i="6"/>
  <c r="E87" i="6"/>
  <c r="F87" i="6" s="1"/>
  <c r="L87" i="6" s="1"/>
  <c r="H87" i="6"/>
  <c r="J87" i="6"/>
  <c r="F86" i="6"/>
  <c r="H86" i="6"/>
  <c r="J86" i="6"/>
  <c r="K86" i="6"/>
  <c r="F81" i="6"/>
  <c r="H81" i="6"/>
  <c r="J81" i="6"/>
  <c r="K81" i="6"/>
  <c r="F80" i="6"/>
  <c r="H80" i="6"/>
  <c r="J80" i="6"/>
  <c r="K80" i="6"/>
  <c r="F79" i="6"/>
  <c r="H79" i="6"/>
  <c r="J79" i="6"/>
  <c r="K79" i="6"/>
  <c r="F78" i="6"/>
  <c r="H78" i="6"/>
  <c r="J78" i="6"/>
  <c r="K78" i="6"/>
  <c r="F77" i="6"/>
  <c r="H77" i="6"/>
  <c r="J77" i="6"/>
  <c r="K77" i="6"/>
  <c r="F76" i="6"/>
  <c r="L76" i="6" s="1"/>
  <c r="H76" i="6"/>
  <c r="J76" i="6"/>
  <c r="K76" i="6"/>
  <c r="F75" i="6"/>
  <c r="H75" i="6"/>
  <c r="J75" i="6"/>
  <c r="K75" i="6"/>
  <c r="F74" i="6"/>
  <c r="H74" i="6"/>
  <c r="J74" i="6"/>
  <c r="K74" i="6"/>
  <c r="F73" i="6"/>
  <c r="H73" i="6"/>
  <c r="J73" i="6"/>
  <c r="K73" i="6"/>
  <c r="F69" i="6"/>
  <c r="H69" i="6"/>
  <c r="J69" i="6"/>
  <c r="K69" i="6"/>
  <c r="F68" i="6"/>
  <c r="H68" i="6"/>
  <c r="J68" i="6"/>
  <c r="K68" i="6"/>
  <c r="F67" i="6"/>
  <c r="H67" i="6"/>
  <c r="H70" i="6" s="1"/>
  <c r="F11" i="7" s="1"/>
  <c r="J67" i="6"/>
  <c r="J70" i="6" s="1"/>
  <c r="G11" i="7" s="1"/>
  <c r="K67" i="6"/>
  <c r="H64" i="6"/>
  <c r="F10" i="7" s="1"/>
  <c r="F63" i="6"/>
  <c r="L63" i="6" s="1"/>
  <c r="H63" i="6"/>
  <c r="J63" i="6"/>
  <c r="K63" i="6"/>
  <c r="F62" i="6"/>
  <c r="H62" i="6"/>
  <c r="J62" i="6"/>
  <c r="K62" i="6"/>
  <c r="F61" i="6"/>
  <c r="F64" i="6" s="1"/>
  <c r="H61" i="6"/>
  <c r="J61" i="6"/>
  <c r="J64" i="6" s="1"/>
  <c r="G10" i="7" s="1"/>
  <c r="K61" i="6"/>
  <c r="F58" i="6"/>
  <c r="E9" i="7" s="1"/>
  <c r="H58" i="6"/>
  <c r="F9" i="7" s="1"/>
  <c r="F57" i="6"/>
  <c r="H57" i="6"/>
  <c r="I57" i="6"/>
  <c r="J57" i="6" s="1"/>
  <c r="L57" i="6" s="1"/>
  <c r="F56" i="6"/>
  <c r="H56" i="6"/>
  <c r="J56" i="6"/>
  <c r="K56" i="6"/>
  <c r="F55" i="6"/>
  <c r="H55" i="6"/>
  <c r="J55" i="6"/>
  <c r="K55" i="6"/>
  <c r="F54" i="6"/>
  <c r="H54" i="6"/>
  <c r="I54" i="6"/>
  <c r="J54" i="6" s="1"/>
  <c r="L54" i="6" s="1"/>
  <c r="F53" i="6"/>
  <c r="H53" i="6"/>
  <c r="J53" i="6"/>
  <c r="K53" i="6"/>
  <c r="F50" i="6"/>
  <c r="E8" i="7" s="1"/>
  <c r="H50" i="6"/>
  <c r="F8" i="7" s="1"/>
  <c r="F49" i="6"/>
  <c r="H49" i="6"/>
  <c r="I49" i="6"/>
  <c r="J49" i="6" s="1"/>
  <c r="L49" i="6" s="1"/>
  <c r="F48" i="6"/>
  <c r="H48" i="6"/>
  <c r="J48" i="6"/>
  <c r="K48" i="6"/>
  <c r="F47" i="6"/>
  <c r="H47" i="6"/>
  <c r="J47" i="6"/>
  <c r="K47" i="6"/>
  <c r="F46" i="6"/>
  <c r="H46" i="6"/>
  <c r="F45" i="6"/>
  <c r="H45" i="6"/>
  <c r="J45" i="6"/>
  <c r="K45" i="6"/>
  <c r="F44" i="6"/>
  <c r="H44" i="6"/>
  <c r="J44" i="6"/>
  <c r="K44" i="6"/>
  <c r="F43" i="6"/>
  <c r="I46" i="6" s="1"/>
  <c r="J46" i="6" s="1"/>
  <c r="J50" i="6" s="1"/>
  <c r="G8" i="7" s="1"/>
  <c r="H43" i="6"/>
  <c r="J43" i="6"/>
  <c r="K43" i="6"/>
  <c r="F40" i="6"/>
  <c r="H40" i="6"/>
  <c r="F7" i="7" s="1"/>
  <c r="F39" i="6"/>
  <c r="H39" i="6"/>
  <c r="F37" i="6"/>
  <c r="H37" i="6"/>
  <c r="J37" i="6"/>
  <c r="K37" i="6"/>
  <c r="F36" i="6"/>
  <c r="H36" i="6"/>
  <c r="J36" i="6"/>
  <c r="K36" i="6"/>
  <c r="F35" i="6"/>
  <c r="H35" i="6"/>
  <c r="J35" i="6"/>
  <c r="K35" i="6"/>
  <c r="F34" i="6"/>
  <c r="H34" i="6"/>
  <c r="F31" i="6"/>
  <c r="H31" i="6"/>
  <c r="F24" i="6"/>
  <c r="H24" i="6"/>
  <c r="I24" i="6"/>
  <c r="J24" i="6" s="1"/>
  <c r="L24" i="6" s="1"/>
  <c r="F23" i="6"/>
  <c r="H23" i="6"/>
  <c r="J23" i="6"/>
  <c r="K23" i="6"/>
  <c r="F22" i="6"/>
  <c r="H22" i="6"/>
  <c r="J22" i="6"/>
  <c r="K22" i="6"/>
  <c r="F21" i="6"/>
  <c r="H21" i="6"/>
  <c r="J21" i="6"/>
  <c r="K21" i="6"/>
  <c r="F20" i="6"/>
  <c r="H20" i="6"/>
  <c r="I20" i="6"/>
  <c r="J20" i="6" s="1"/>
  <c r="L20" i="6" s="1"/>
  <c r="F19" i="6"/>
  <c r="H19" i="6"/>
  <c r="J19" i="6"/>
  <c r="K19" i="6"/>
  <c r="F18" i="6"/>
  <c r="H18" i="6"/>
  <c r="I18" i="6"/>
  <c r="J18" i="6" s="1"/>
  <c r="L18" i="6" s="1"/>
  <c r="F17" i="6"/>
  <c r="H17" i="6"/>
  <c r="J17" i="6"/>
  <c r="K17" i="6"/>
  <c r="F14" i="6"/>
  <c r="H14" i="6"/>
  <c r="F5" i="7" s="1"/>
  <c r="F13" i="6"/>
  <c r="H13" i="6"/>
  <c r="F11" i="6"/>
  <c r="H11" i="6"/>
  <c r="J11" i="6"/>
  <c r="K11" i="6"/>
  <c r="F8" i="6"/>
  <c r="H8" i="6"/>
  <c r="F4" i="7" s="1"/>
  <c r="F7" i="6"/>
  <c r="H7" i="6"/>
  <c r="F5" i="6"/>
  <c r="H5" i="6"/>
  <c r="J5" i="6"/>
  <c r="K5" i="6"/>
  <c r="J705" i="8"/>
  <c r="I33" i="9" s="1"/>
  <c r="J33" i="9" s="1"/>
  <c r="H705" i="8"/>
  <c r="G33" i="9" s="1"/>
  <c r="H33" i="9" s="1"/>
  <c r="F705" i="8"/>
  <c r="E33" i="9" s="1"/>
  <c r="F681" i="8"/>
  <c r="H681" i="8"/>
  <c r="J681" i="8"/>
  <c r="K681" i="8"/>
  <c r="J679" i="8"/>
  <c r="I32" i="9" s="1"/>
  <c r="J32" i="9" s="1"/>
  <c r="I31" i="9" s="1"/>
  <c r="J31" i="9" s="1"/>
  <c r="H655" i="8"/>
  <c r="H679" i="8" s="1"/>
  <c r="G32" i="9" s="1"/>
  <c r="H32" i="9" s="1"/>
  <c r="G31" i="9" s="1"/>
  <c r="H31" i="9" s="1"/>
  <c r="H8" i="11" s="1"/>
  <c r="J655" i="8"/>
  <c r="J653" i="8"/>
  <c r="I30" i="9" s="1"/>
  <c r="J30" i="9" s="1"/>
  <c r="H653" i="8"/>
  <c r="G30" i="9" s="1"/>
  <c r="H30" i="9" s="1"/>
  <c r="F653" i="8"/>
  <c r="E30" i="9" s="1"/>
  <c r="F629" i="8"/>
  <c r="H629" i="8"/>
  <c r="J629" i="8"/>
  <c r="K629" i="8"/>
  <c r="H627" i="8"/>
  <c r="G29" i="9" s="1"/>
  <c r="H29" i="9" s="1"/>
  <c r="G28" i="9" s="1"/>
  <c r="H28" i="9" s="1"/>
  <c r="G8" i="11" s="1"/>
  <c r="G16" i="11" s="1"/>
  <c r="H603" i="8"/>
  <c r="F601" i="8"/>
  <c r="E27" i="9" s="1"/>
  <c r="F583" i="8"/>
  <c r="H583" i="8"/>
  <c r="J583" i="8"/>
  <c r="K583" i="8"/>
  <c r="F581" i="8"/>
  <c r="H581" i="8"/>
  <c r="J581" i="8"/>
  <c r="K581" i="8"/>
  <c r="F580" i="8"/>
  <c r="H580" i="8"/>
  <c r="J580" i="8"/>
  <c r="K580" i="8"/>
  <c r="F579" i="8"/>
  <c r="H579" i="8"/>
  <c r="J579" i="8"/>
  <c r="K579" i="8"/>
  <c r="F578" i="8"/>
  <c r="H578" i="8"/>
  <c r="J578" i="8"/>
  <c r="K578" i="8"/>
  <c r="F577" i="8"/>
  <c r="H577" i="8"/>
  <c r="J577" i="8"/>
  <c r="K577" i="8"/>
  <c r="F564" i="8"/>
  <c r="H564" i="8"/>
  <c r="J564" i="8"/>
  <c r="K564" i="8"/>
  <c r="F562" i="8"/>
  <c r="H562" i="8"/>
  <c r="J562" i="8"/>
  <c r="K562" i="8"/>
  <c r="F561" i="8"/>
  <c r="H561" i="8"/>
  <c r="J561" i="8"/>
  <c r="K561" i="8"/>
  <c r="F560" i="8"/>
  <c r="H560" i="8"/>
  <c r="J560" i="8"/>
  <c r="K560" i="8"/>
  <c r="F559" i="8"/>
  <c r="H559" i="8"/>
  <c r="J559" i="8"/>
  <c r="K559" i="8"/>
  <c r="F558" i="8"/>
  <c r="H558" i="8"/>
  <c r="J558" i="8"/>
  <c r="K558" i="8"/>
  <c r="F557" i="8"/>
  <c r="H557" i="8"/>
  <c r="J557" i="8"/>
  <c r="K557" i="8"/>
  <c r="F556" i="8"/>
  <c r="H556" i="8"/>
  <c r="J556" i="8"/>
  <c r="K556" i="8"/>
  <c r="F555" i="8"/>
  <c r="H555" i="8"/>
  <c r="J555" i="8"/>
  <c r="K555" i="8"/>
  <c r="F554" i="8"/>
  <c r="H554" i="8"/>
  <c r="J554" i="8"/>
  <c r="K554" i="8"/>
  <c r="F553" i="8"/>
  <c r="H553" i="8"/>
  <c r="J553" i="8"/>
  <c r="K553" i="8"/>
  <c r="F552" i="8"/>
  <c r="H552" i="8"/>
  <c r="J552" i="8"/>
  <c r="K552" i="8"/>
  <c r="F551" i="8"/>
  <c r="H551" i="8"/>
  <c r="J551" i="8"/>
  <c r="K551" i="8"/>
  <c r="F549" i="8"/>
  <c r="E25" i="9" s="1"/>
  <c r="F527" i="8"/>
  <c r="H527" i="8"/>
  <c r="J527" i="8"/>
  <c r="K527" i="8"/>
  <c r="F526" i="8"/>
  <c r="H526" i="8"/>
  <c r="J526" i="8"/>
  <c r="K526" i="8"/>
  <c r="F525" i="8"/>
  <c r="H525" i="8"/>
  <c r="H549" i="8" s="1"/>
  <c r="G25" i="9" s="1"/>
  <c r="H25" i="9" s="1"/>
  <c r="J525" i="8"/>
  <c r="J549" i="8" s="1"/>
  <c r="I25" i="9" s="1"/>
  <c r="J25" i="9" s="1"/>
  <c r="K525" i="8"/>
  <c r="J523" i="8"/>
  <c r="I24" i="9" s="1"/>
  <c r="J24" i="9" s="1"/>
  <c r="F515" i="8"/>
  <c r="H515" i="8"/>
  <c r="J515" i="8"/>
  <c r="L515" i="8" s="1"/>
  <c r="K515" i="8"/>
  <c r="F513" i="8"/>
  <c r="H513" i="8"/>
  <c r="J513" i="8"/>
  <c r="K513" i="8"/>
  <c r="F512" i="8"/>
  <c r="H512" i="8"/>
  <c r="J512" i="8"/>
  <c r="K512" i="8"/>
  <c r="F511" i="8"/>
  <c r="H511" i="8"/>
  <c r="J511" i="8"/>
  <c r="K511" i="8"/>
  <c r="F510" i="8"/>
  <c r="H510" i="8"/>
  <c r="J510" i="8"/>
  <c r="K510" i="8"/>
  <c r="F508" i="8"/>
  <c r="H508" i="8"/>
  <c r="J508" i="8"/>
  <c r="K508" i="8"/>
  <c r="F507" i="8"/>
  <c r="H507" i="8"/>
  <c r="J507" i="8"/>
  <c r="K507" i="8"/>
  <c r="F506" i="8"/>
  <c r="H506" i="8"/>
  <c r="J506" i="8"/>
  <c r="K506" i="8"/>
  <c r="F505" i="8"/>
  <c r="H505" i="8"/>
  <c r="J505" i="8"/>
  <c r="K505" i="8"/>
  <c r="F504" i="8"/>
  <c r="H504" i="8"/>
  <c r="J504" i="8"/>
  <c r="K504" i="8"/>
  <c r="F503" i="8"/>
  <c r="H503" i="8"/>
  <c r="J503" i="8"/>
  <c r="K503" i="8"/>
  <c r="F502" i="8"/>
  <c r="H502" i="8"/>
  <c r="J502" i="8"/>
  <c r="K502" i="8"/>
  <c r="F501" i="8"/>
  <c r="H501" i="8"/>
  <c r="J501" i="8"/>
  <c r="L501" i="8" s="1"/>
  <c r="K501" i="8"/>
  <c r="F500" i="8"/>
  <c r="H500" i="8"/>
  <c r="J500" i="8"/>
  <c r="K500" i="8"/>
  <c r="F499" i="8"/>
  <c r="H499" i="8"/>
  <c r="J499" i="8"/>
  <c r="K499" i="8"/>
  <c r="F478" i="8"/>
  <c r="H478" i="8"/>
  <c r="J478" i="8"/>
  <c r="K478" i="8"/>
  <c r="F477" i="8"/>
  <c r="F497" i="8" s="1"/>
  <c r="E23" i="9" s="1"/>
  <c r="H477" i="8"/>
  <c r="J477" i="8"/>
  <c r="K477" i="8"/>
  <c r="F476" i="8"/>
  <c r="H476" i="8"/>
  <c r="H497" i="8" s="1"/>
  <c r="G23" i="9" s="1"/>
  <c r="H23" i="9" s="1"/>
  <c r="J476" i="8"/>
  <c r="K476" i="8"/>
  <c r="F475" i="8"/>
  <c r="H475" i="8"/>
  <c r="J475" i="8"/>
  <c r="K475" i="8"/>
  <c r="F474" i="8"/>
  <c r="H474" i="8"/>
  <c r="J474" i="8"/>
  <c r="K474" i="8"/>
  <c r="F473" i="8"/>
  <c r="H473" i="8"/>
  <c r="J473" i="8"/>
  <c r="K473" i="8"/>
  <c r="F460" i="8"/>
  <c r="H460" i="8"/>
  <c r="J460" i="8"/>
  <c r="K460" i="8"/>
  <c r="F459" i="8"/>
  <c r="H459" i="8"/>
  <c r="J459" i="8"/>
  <c r="K459" i="8"/>
  <c r="F458" i="8"/>
  <c r="H458" i="8"/>
  <c r="J458" i="8"/>
  <c r="K458" i="8"/>
  <c r="F457" i="8"/>
  <c r="H457" i="8"/>
  <c r="J457" i="8"/>
  <c r="K457" i="8"/>
  <c r="F456" i="8"/>
  <c r="H456" i="8"/>
  <c r="J456" i="8"/>
  <c r="K456" i="8"/>
  <c r="F455" i="8"/>
  <c r="H455" i="8"/>
  <c r="J455" i="8"/>
  <c r="K455" i="8"/>
  <c r="F454" i="8"/>
  <c r="H454" i="8"/>
  <c r="J454" i="8"/>
  <c r="K454" i="8"/>
  <c r="F453" i="8"/>
  <c r="H453" i="8"/>
  <c r="J453" i="8"/>
  <c r="K453" i="8"/>
  <c r="F452" i="8"/>
  <c r="H452" i="8"/>
  <c r="J452" i="8"/>
  <c r="K452" i="8"/>
  <c r="F451" i="8"/>
  <c r="H451" i="8"/>
  <c r="J451" i="8"/>
  <c r="K451" i="8"/>
  <c r="F450" i="8"/>
  <c r="H450" i="8"/>
  <c r="J450" i="8"/>
  <c r="K450" i="8"/>
  <c r="F449" i="8"/>
  <c r="H449" i="8"/>
  <c r="J449" i="8"/>
  <c r="J471" i="8" s="1"/>
  <c r="I22" i="9" s="1"/>
  <c r="J22" i="9" s="1"/>
  <c r="K449" i="8"/>
  <c r="F448" i="8"/>
  <c r="H448" i="8"/>
  <c r="J448" i="8"/>
  <c r="K448" i="8"/>
  <c r="F447" i="8"/>
  <c r="H447" i="8"/>
  <c r="J447" i="8"/>
  <c r="K447" i="8"/>
  <c r="J445" i="8"/>
  <c r="I21" i="9" s="1"/>
  <c r="J21" i="9" s="1"/>
  <c r="F445" i="8"/>
  <c r="E21" i="9" s="1"/>
  <c r="F424" i="8"/>
  <c r="H424" i="8"/>
  <c r="J424" i="8"/>
  <c r="K424" i="8"/>
  <c r="F423" i="8"/>
  <c r="H423" i="8"/>
  <c r="J423" i="8"/>
  <c r="K423" i="8"/>
  <c r="F422" i="8"/>
  <c r="H422" i="8"/>
  <c r="H445" i="8" s="1"/>
  <c r="G21" i="9" s="1"/>
  <c r="H21" i="9" s="1"/>
  <c r="J422" i="8"/>
  <c r="K422" i="8"/>
  <c r="F421" i="8"/>
  <c r="H421" i="8"/>
  <c r="J421" i="8"/>
  <c r="K421" i="8"/>
  <c r="F410" i="8"/>
  <c r="H410" i="8"/>
  <c r="J410" i="8"/>
  <c r="K410" i="8"/>
  <c r="F409" i="8"/>
  <c r="H409" i="8"/>
  <c r="J409" i="8"/>
  <c r="K409" i="8"/>
  <c r="F408" i="8"/>
  <c r="H408" i="8"/>
  <c r="J408" i="8"/>
  <c r="K408" i="8"/>
  <c r="F407" i="8"/>
  <c r="H407" i="8"/>
  <c r="J407" i="8"/>
  <c r="K407" i="8"/>
  <c r="F406" i="8"/>
  <c r="H406" i="8"/>
  <c r="J406" i="8"/>
  <c r="K406" i="8"/>
  <c r="F405" i="8"/>
  <c r="H405" i="8"/>
  <c r="J405" i="8"/>
  <c r="K405" i="8"/>
  <c r="F404" i="8"/>
  <c r="H404" i="8"/>
  <c r="J404" i="8"/>
  <c r="K404" i="8"/>
  <c r="F403" i="8"/>
  <c r="H403" i="8"/>
  <c r="J403" i="8"/>
  <c r="K403" i="8"/>
  <c r="F402" i="8"/>
  <c r="H402" i="8"/>
  <c r="J402" i="8"/>
  <c r="K402" i="8"/>
  <c r="F401" i="8"/>
  <c r="H401" i="8"/>
  <c r="J401" i="8"/>
  <c r="K401" i="8"/>
  <c r="F400" i="8"/>
  <c r="H400" i="8"/>
  <c r="J400" i="8"/>
  <c r="K400" i="8"/>
  <c r="F399" i="8"/>
  <c r="H399" i="8"/>
  <c r="J399" i="8"/>
  <c r="K399" i="8"/>
  <c r="F398" i="8"/>
  <c r="H398" i="8"/>
  <c r="J398" i="8"/>
  <c r="K398" i="8"/>
  <c r="F397" i="8"/>
  <c r="H397" i="8"/>
  <c r="H419" i="8" s="1"/>
  <c r="G20" i="9" s="1"/>
  <c r="H20" i="9" s="1"/>
  <c r="J397" i="8"/>
  <c r="K397" i="8"/>
  <c r="F396" i="8"/>
  <c r="H396" i="8"/>
  <c r="J396" i="8"/>
  <c r="K396" i="8"/>
  <c r="F395" i="8"/>
  <c r="H395" i="8"/>
  <c r="J395" i="8"/>
  <c r="J419" i="8" s="1"/>
  <c r="I20" i="9" s="1"/>
  <c r="J20" i="9" s="1"/>
  <c r="K395" i="8"/>
  <c r="J393" i="8"/>
  <c r="I19" i="9" s="1"/>
  <c r="J19" i="9" s="1"/>
  <c r="F380" i="8"/>
  <c r="H380" i="8"/>
  <c r="J380" i="8"/>
  <c r="K380" i="8"/>
  <c r="F379" i="8"/>
  <c r="H379" i="8"/>
  <c r="J379" i="8"/>
  <c r="K379" i="8"/>
  <c r="F378" i="8"/>
  <c r="H378" i="8"/>
  <c r="H393" i="8" s="1"/>
  <c r="G19" i="9" s="1"/>
  <c r="H19" i="9" s="1"/>
  <c r="J378" i="8"/>
  <c r="K378" i="8"/>
  <c r="F377" i="8"/>
  <c r="H377" i="8"/>
  <c r="J377" i="8"/>
  <c r="K377" i="8"/>
  <c r="F376" i="8"/>
  <c r="H376" i="8"/>
  <c r="J376" i="8"/>
  <c r="K376" i="8"/>
  <c r="F375" i="8"/>
  <c r="H375" i="8"/>
  <c r="J375" i="8"/>
  <c r="K375" i="8"/>
  <c r="F374" i="8"/>
  <c r="H374" i="8"/>
  <c r="J374" i="8"/>
  <c r="K374" i="8"/>
  <c r="F373" i="8"/>
  <c r="H373" i="8"/>
  <c r="J373" i="8"/>
  <c r="K373" i="8"/>
  <c r="F372" i="8"/>
  <c r="H372" i="8"/>
  <c r="J372" i="8"/>
  <c r="K372" i="8"/>
  <c r="F371" i="8"/>
  <c r="H371" i="8"/>
  <c r="J371" i="8"/>
  <c r="K371" i="8"/>
  <c r="F370" i="8"/>
  <c r="H370" i="8"/>
  <c r="J370" i="8"/>
  <c r="K370" i="8"/>
  <c r="F369" i="8"/>
  <c r="F393" i="8" s="1"/>
  <c r="E19" i="9" s="1"/>
  <c r="H369" i="8"/>
  <c r="J369" i="8"/>
  <c r="K369" i="8"/>
  <c r="F367" i="8"/>
  <c r="E18" i="9" s="1"/>
  <c r="F351" i="8"/>
  <c r="H351" i="8"/>
  <c r="J351" i="8"/>
  <c r="K351" i="8"/>
  <c r="F350" i="8"/>
  <c r="H350" i="8"/>
  <c r="J350" i="8"/>
  <c r="K350" i="8"/>
  <c r="F349" i="8"/>
  <c r="H349" i="8"/>
  <c r="J349" i="8"/>
  <c r="K349" i="8"/>
  <c r="F348" i="8"/>
  <c r="H348" i="8"/>
  <c r="J348" i="8"/>
  <c r="K348" i="8"/>
  <c r="F347" i="8"/>
  <c r="H347" i="8"/>
  <c r="J347" i="8"/>
  <c r="K347" i="8"/>
  <c r="F346" i="8"/>
  <c r="H346" i="8"/>
  <c r="J346" i="8"/>
  <c r="K346" i="8"/>
  <c r="F345" i="8"/>
  <c r="H345" i="8"/>
  <c r="J345" i="8"/>
  <c r="K345" i="8"/>
  <c r="F344" i="8"/>
  <c r="H344" i="8"/>
  <c r="H367" i="8" s="1"/>
  <c r="G18" i="9" s="1"/>
  <c r="H18" i="9" s="1"/>
  <c r="J344" i="8"/>
  <c r="J367" i="8" s="1"/>
  <c r="I18" i="9" s="1"/>
  <c r="J18" i="9" s="1"/>
  <c r="K344" i="8"/>
  <c r="F343" i="8"/>
  <c r="H343" i="8"/>
  <c r="J343" i="8"/>
  <c r="K343" i="8"/>
  <c r="F328" i="8"/>
  <c r="H328" i="8"/>
  <c r="J328" i="8"/>
  <c r="K328" i="8"/>
  <c r="F327" i="8"/>
  <c r="H327" i="8"/>
  <c r="J327" i="8"/>
  <c r="K327" i="8"/>
  <c r="F326" i="8"/>
  <c r="H326" i="8"/>
  <c r="J326" i="8"/>
  <c r="K326" i="8"/>
  <c r="F325" i="8"/>
  <c r="H325" i="8"/>
  <c r="J325" i="8"/>
  <c r="K325" i="8"/>
  <c r="F324" i="8"/>
  <c r="H324" i="8"/>
  <c r="J324" i="8"/>
  <c r="K324" i="8"/>
  <c r="F323" i="8"/>
  <c r="H323" i="8"/>
  <c r="J323" i="8"/>
  <c r="K323" i="8"/>
  <c r="F322" i="8"/>
  <c r="H322" i="8"/>
  <c r="J322" i="8"/>
  <c r="K322" i="8"/>
  <c r="F321" i="8"/>
  <c r="H321" i="8"/>
  <c r="J321" i="8"/>
  <c r="K321" i="8"/>
  <c r="F320" i="8"/>
  <c r="H320" i="8"/>
  <c r="J320" i="8"/>
  <c r="K320" i="8"/>
  <c r="F319" i="8"/>
  <c r="H319" i="8"/>
  <c r="J319" i="8"/>
  <c r="K319" i="8"/>
  <c r="F318" i="8"/>
  <c r="H318" i="8"/>
  <c r="J318" i="8"/>
  <c r="K318" i="8"/>
  <c r="F317" i="8"/>
  <c r="H317" i="8"/>
  <c r="J317" i="8"/>
  <c r="K317" i="8"/>
  <c r="F316" i="8"/>
  <c r="H316" i="8"/>
  <c r="J316" i="8"/>
  <c r="K316" i="8"/>
  <c r="F315" i="8"/>
  <c r="H315" i="8"/>
  <c r="J315" i="8"/>
  <c r="K315" i="8"/>
  <c r="F314" i="8"/>
  <c r="H314" i="8"/>
  <c r="J314" i="8"/>
  <c r="K314" i="8"/>
  <c r="F313" i="8"/>
  <c r="H313" i="8"/>
  <c r="J313" i="8"/>
  <c r="K313" i="8"/>
  <c r="F312" i="8"/>
  <c r="H312" i="8"/>
  <c r="J312" i="8"/>
  <c r="K312" i="8"/>
  <c r="F311" i="8"/>
  <c r="H311" i="8"/>
  <c r="J311" i="8"/>
  <c r="K311" i="8"/>
  <c r="F310" i="8"/>
  <c r="H310" i="8"/>
  <c r="J310" i="8"/>
  <c r="K310" i="8"/>
  <c r="F309" i="8"/>
  <c r="H309" i="8"/>
  <c r="J309" i="8"/>
  <c r="K309" i="8"/>
  <c r="F308" i="8"/>
  <c r="H308" i="8"/>
  <c r="J308" i="8"/>
  <c r="K308" i="8"/>
  <c r="F307" i="8"/>
  <c r="H307" i="8"/>
  <c r="J307" i="8"/>
  <c r="K307" i="8"/>
  <c r="F306" i="8"/>
  <c r="H306" i="8"/>
  <c r="J306" i="8"/>
  <c r="K306" i="8"/>
  <c r="F305" i="8"/>
  <c r="H305" i="8"/>
  <c r="J305" i="8"/>
  <c r="K305" i="8"/>
  <c r="F304" i="8"/>
  <c r="H304" i="8"/>
  <c r="J304" i="8"/>
  <c r="K304" i="8"/>
  <c r="F303" i="8"/>
  <c r="H303" i="8"/>
  <c r="J303" i="8"/>
  <c r="K303" i="8"/>
  <c r="F302" i="8"/>
  <c r="H302" i="8"/>
  <c r="J302" i="8"/>
  <c r="K302" i="8"/>
  <c r="F301" i="8"/>
  <c r="H301" i="8"/>
  <c r="J301" i="8"/>
  <c r="K301" i="8"/>
  <c r="F300" i="8"/>
  <c r="H300" i="8"/>
  <c r="J300" i="8"/>
  <c r="K300" i="8"/>
  <c r="F299" i="8"/>
  <c r="H299" i="8"/>
  <c r="J299" i="8"/>
  <c r="K299" i="8"/>
  <c r="F298" i="8"/>
  <c r="H298" i="8"/>
  <c r="J298" i="8"/>
  <c r="K298" i="8"/>
  <c r="F297" i="8"/>
  <c r="H297" i="8"/>
  <c r="J297" i="8"/>
  <c r="K297" i="8"/>
  <c r="F296" i="8"/>
  <c r="H296" i="8"/>
  <c r="J296" i="8"/>
  <c r="K296" i="8"/>
  <c r="F295" i="8"/>
  <c r="H295" i="8"/>
  <c r="J295" i="8"/>
  <c r="K295" i="8"/>
  <c r="F294" i="8"/>
  <c r="H294" i="8"/>
  <c r="J294" i="8"/>
  <c r="K294" i="8"/>
  <c r="F293" i="8"/>
  <c r="H293" i="8"/>
  <c r="J293" i="8"/>
  <c r="J341" i="8" s="1"/>
  <c r="I17" i="9" s="1"/>
  <c r="J17" i="9" s="1"/>
  <c r="K293" i="8"/>
  <c r="F292" i="8"/>
  <c r="H292" i="8"/>
  <c r="J292" i="8"/>
  <c r="K292" i="8"/>
  <c r="F291" i="8"/>
  <c r="H291" i="8"/>
  <c r="J291" i="8"/>
  <c r="K291" i="8"/>
  <c r="J289" i="8"/>
  <c r="I16" i="9" s="1"/>
  <c r="J16" i="9" s="1"/>
  <c r="F289" i="8"/>
  <c r="E16" i="9" s="1"/>
  <c r="F273" i="8"/>
  <c r="H273" i="8"/>
  <c r="J273" i="8"/>
  <c r="K273" i="8"/>
  <c r="F272" i="8"/>
  <c r="H272" i="8"/>
  <c r="J272" i="8"/>
  <c r="K272" i="8"/>
  <c r="F271" i="8"/>
  <c r="H271" i="8"/>
  <c r="J271" i="8"/>
  <c r="K271" i="8"/>
  <c r="F270" i="8"/>
  <c r="H270" i="8"/>
  <c r="J270" i="8"/>
  <c r="K270" i="8"/>
  <c r="F269" i="8"/>
  <c r="H269" i="8"/>
  <c r="J269" i="8"/>
  <c r="K269" i="8"/>
  <c r="F268" i="8"/>
  <c r="H268" i="8"/>
  <c r="J268" i="8"/>
  <c r="K268" i="8"/>
  <c r="F267" i="8"/>
  <c r="H267" i="8"/>
  <c r="J267" i="8"/>
  <c r="K267" i="8"/>
  <c r="F266" i="8"/>
  <c r="H266" i="8"/>
  <c r="H289" i="8" s="1"/>
  <c r="G16" i="9" s="1"/>
  <c r="H16" i="9" s="1"/>
  <c r="J266" i="8"/>
  <c r="K266" i="8"/>
  <c r="F265" i="8"/>
  <c r="H265" i="8"/>
  <c r="J265" i="8"/>
  <c r="K265" i="8"/>
  <c r="F263" i="8"/>
  <c r="E15" i="9" s="1"/>
  <c r="F260" i="8"/>
  <c r="H260" i="8"/>
  <c r="J260" i="8"/>
  <c r="K260" i="8"/>
  <c r="F259" i="8"/>
  <c r="H259" i="8"/>
  <c r="J259" i="8"/>
  <c r="K259" i="8"/>
  <c r="F258" i="8"/>
  <c r="H258" i="8"/>
  <c r="J258" i="8"/>
  <c r="K258" i="8"/>
  <c r="F257" i="8"/>
  <c r="H257" i="8"/>
  <c r="J257" i="8"/>
  <c r="K257" i="8"/>
  <c r="F256" i="8"/>
  <c r="H256" i="8"/>
  <c r="J256" i="8"/>
  <c r="K256" i="8"/>
  <c r="F255" i="8"/>
  <c r="H255" i="8"/>
  <c r="J255" i="8"/>
  <c r="K255" i="8"/>
  <c r="F254" i="8"/>
  <c r="H254" i="8"/>
  <c r="J254" i="8"/>
  <c r="K254" i="8"/>
  <c r="F253" i="8"/>
  <c r="H253" i="8"/>
  <c r="J253" i="8"/>
  <c r="K253" i="8"/>
  <c r="F252" i="8"/>
  <c r="H252" i="8"/>
  <c r="J252" i="8"/>
  <c r="K252" i="8"/>
  <c r="F251" i="8"/>
  <c r="H251" i="8"/>
  <c r="J251" i="8"/>
  <c r="K251" i="8"/>
  <c r="F250" i="8"/>
  <c r="H250" i="8"/>
  <c r="J250" i="8"/>
  <c r="K250" i="8"/>
  <c r="F249" i="8"/>
  <c r="H249" i="8"/>
  <c r="J249" i="8"/>
  <c r="K249" i="8"/>
  <c r="F248" i="8"/>
  <c r="H248" i="8"/>
  <c r="J248" i="8"/>
  <c r="K248" i="8"/>
  <c r="F247" i="8"/>
  <c r="H247" i="8"/>
  <c r="J247" i="8"/>
  <c r="K247" i="8"/>
  <c r="F246" i="8"/>
  <c r="H246" i="8"/>
  <c r="J246" i="8"/>
  <c r="K246" i="8"/>
  <c r="F245" i="8"/>
  <c r="H245" i="8"/>
  <c r="J245" i="8"/>
  <c r="J263" i="8" s="1"/>
  <c r="I15" i="9" s="1"/>
  <c r="J15" i="9" s="1"/>
  <c r="K245" i="8"/>
  <c r="F244" i="8"/>
  <c r="H244" i="8"/>
  <c r="J244" i="8"/>
  <c r="K244" i="8"/>
  <c r="F243" i="8"/>
  <c r="H243" i="8"/>
  <c r="J243" i="8"/>
  <c r="K243" i="8"/>
  <c r="F242" i="8"/>
  <c r="H242" i="8"/>
  <c r="J242" i="8"/>
  <c r="K242" i="8"/>
  <c r="F241" i="8"/>
  <c r="H241" i="8"/>
  <c r="J241" i="8"/>
  <c r="K241" i="8"/>
  <c r="F240" i="8"/>
  <c r="H240" i="8"/>
  <c r="J240" i="8"/>
  <c r="K240" i="8"/>
  <c r="F239" i="8"/>
  <c r="L239" i="8" s="1"/>
  <c r="H239" i="8"/>
  <c r="J239" i="8"/>
  <c r="K239" i="8"/>
  <c r="J237" i="8"/>
  <c r="I14" i="9" s="1"/>
  <c r="J14" i="9" s="1"/>
  <c r="F237" i="8"/>
  <c r="E14" i="9" s="1"/>
  <c r="F217" i="8"/>
  <c r="H217" i="8"/>
  <c r="J217" i="8"/>
  <c r="K217" i="8"/>
  <c r="F216" i="8"/>
  <c r="H216" i="8"/>
  <c r="J216" i="8"/>
  <c r="K216" i="8"/>
  <c r="F215" i="8"/>
  <c r="H215" i="8"/>
  <c r="J215" i="8"/>
  <c r="K215" i="8"/>
  <c r="F214" i="8"/>
  <c r="H214" i="8"/>
  <c r="J214" i="8"/>
  <c r="K214" i="8"/>
  <c r="F213" i="8"/>
  <c r="H213" i="8"/>
  <c r="H237" i="8" s="1"/>
  <c r="G14" i="9" s="1"/>
  <c r="H14" i="9" s="1"/>
  <c r="J213" i="8"/>
  <c r="K213" i="8"/>
  <c r="J211" i="8"/>
  <c r="I13" i="9" s="1"/>
  <c r="J13" i="9" s="1"/>
  <c r="H211" i="8"/>
  <c r="G13" i="9" s="1"/>
  <c r="H13" i="9" s="1"/>
  <c r="F211" i="8"/>
  <c r="E13" i="9" s="1"/>
  <c r="F189" i="8"/>
  <c r="H189" i="8"/>
  <c r="J189" i="8"/>
  <c r="K189" i="8"/>
  <c r="F188" i="8"/>
  <c r="H188" i="8"/>
  <c r="J188" i="8"/>
  <c r="K188" i="8"/>
  <c r="F187" i="8"/>
  <c r="H187" i="8"/>
  <c r="J187" i="8"/>
  <c r="K187" i="8"/>
  <c r="F169" i="8"/>
  <c r="H169" i="8"/>
  <c r="J169" i="8"/>
  <c r="K169" i="8"/>
  <c r="F168" i="8"/>
  <c r="H168" i="8"/>
  <c r="J168" i="8"/>
  <c r="K168" i="8"/>
  <c r="F167" i="8"/>
  <c r="H167" i="8"/>
  <c r="J167" i="8"/>
  <c r="J185" i="8" s="1"/>
  <c r="I12" i="9" s="1"/>
  <c r="J12" i="9" s="1"/>
  <c r="K167" i="8"/>
  <c r="F166" i="8"/>
  <c r="F185" i="8" s="1"/>
  <c r="E12" i="9" s="1"/>
  <c r="H166" i="8"/>
  <c r="J166" i="8"/>
  <c r="K166" i="8"/>
  <c r="F165" i="8"/>
  <c r="L165" i="8" s="1"/>
  <c r="H165" i="8"/>
  <c r="J165" i="8"/>
  <c r="K165" i="8"/>
  <c r="F164" i="8"/>
  <c r="H164" i="8"/>
  <c r="J164" i="8"/>
  <c r="K164" i="8"/>
  <c r="F163" i="8"/>
  <c r="H163" i="8"/>
  <c r="J163" i="8"/>
  <c r="K163" i="8"/>
  <c r="F162" i="8"/>
  <c r="H162" i="8"/>
  <c r="J162" i="8"/>
  <c r="K162" i="8"/>
  <c r="F161" i="8"/>
  <c r="H161" i="8"/>
  <c r="J161" i="8"/>
  <c r="K161" i="8"/>
  <c r="J159" i="8"/>
  <c r="I11" i="9" s="1"/>
  <c r="J11" i="9" s="1"/>
  <c r="F143" i="8"/>
  <c r="H143" i="8"/>
  <c r="J143" i="8"/>
  <c r="K143" i="8"/>
  <c r="F142" i="8"/>
  <c r="H142" i="8"/>
  <c r="J142" i="8"/>
  <c r="K142" i="8"/>
  <c r="F141" i="8"/>
  <c r="H141" i="8"/>
  <c r="J141" i="8"/>
  <c r="K141" i="8"/>
  <c r="F140" i="8"/>
  <c r="H140" i="8"/>
  <c r="J140" i="8"/>
  <c r="K140" i="8"/>
  <c r="F139" i="8"/>
  <c r="H139" i="8"/>
  <c r="J139" i="8"/>
  <c r="K139" i="8"/>
  <c r="F138" i="8"/>
  <c r="H138" i="8"/>
  <c r="J138" i="8"/>
  <c r="K138" i="8"/>
  <c r="F137" i="8"/>
  <c r="H137" i="8"/>
  <c r="J137" i="8"/>
  <c r="K137" i="8"/>
  <c r="F136" i="8"/>
  <c r="H136" i="8"/>
  <c r="H159" i="8" s="1"/>
  <c r="G11" i="9" s="1"/>
  <c r="H11" i="9" s="1"/>
  <c r="J136" i="8"/>
  <c r="K136" i="8"/>
  <c r="F135" i="8"/>
  <c r="H135" i="8"/>
  <c r="J135" i="8"/>
  <c r="K135" i="8"/>
  <c r="F107" i="8"/>
  <c r="H107" i="8"/>
  <c r="J107" i="8"/>
  <c r="K107" i="8"/>
  <c r="F106" i="8"/>
  <c r="H106" i="8"/>
  <c r="J106" i="8"/>
  <c r="K106" i="8"/>
  <c r="F105" i="8"/>
  <c r="H105" i="8"/>
  <c r="J105" i="8"/>
  <c r="K105" i="8"/>
  <c r="F104" i="8"/>
  <c r="H104" i="8"/>
  <c r="J104" i="8"/>
  <c r="K104" i="8"/>
  <c r="F103" i="8"/>
  <c r="H103" i="8"/>
  <c r="J103" i="8"/>
  <c r="K103" i="8"/>
  <c r="F102" i="8"/>
  <c r="H102" i="8"/>
  <c r="J102" i="8"/>
  <c r="K102" i="8"/>
  <c r="F101" i="8"/>
  <c r="H101" i="8"/>
  <c r="J101" i="8"/>
  <c r="K101" i="8"/>
  <c r="F100" i="8"/>
  <c r="H100" i="8"/>
  <c r="J100" i="8"/>
  <c r="K100" i="8"/>
  <c r="F99" i="8"/>
  <c r="H99" i="8"/>
  <c r="J99" i="8"/>
  <c r="K99" i="8"/>
  <c r="F98" i="8"/>
  <c r="H98" i="8"/>
  <c r="J98" i="8"/>
  <c r="K98" i="8"/>
  <c r="F97" i="8"/>
  <c r="H97" i="8"/>
  <c r="J97" i="8"/>
  <c r="K97" i="8"/>
  <c r="F96" i="8"/>
  <c r="H96" i="8"/>
  <c r="J96" i="8"/>
  <c r="K96" i="8"/>
  <c r="F95" i="8"/>
  <c r="H95" i="8"/>
  <c r="J95" i="8"/>
  <c r="K95" i="8"/>
  <c r="F94" i="8"/>
  <c r="H94" i="8"/>
  <c r="J94" i="8"/>
  <c r="K94" i="8"/>
  <c r="F93" i="8"/>
  <c r="H93" i="8"/>
  <c r="J93" i="8"/>
  <c r="K93" i="8"/>
  <c r="F92" i="8"/>
  <c r="H92" i="8"/>
  <c r="J92" i="8"/>
  <c r="K92" i="8"/>
  <c r="F91" i="8"/>
  <c r="H91" i="8"/>
  <c r="J91" i="8"/>
  <c r="K91" i="8"/>
  <c r="F90" i="8"/>
  <c r="H90" i="8"/>
  <c r="J90" i="8"/>
  <c r="K90" i="8"/>
  <c r="F89" i="8"/>
  <c r="H89" i="8"/>
  <c r="J89" i="8"/>
  <c r="K89" i="8"/>
  <c r="F88" i="8"/>
  <c r="H88" i="8"/>
  <c r="J88" i="8"/>
  <c r="K88" i="8"/>
  <c r="F87" i="8"/>
  <c r="H87" i="8"/>
  <c r="J87" i="8"/>
  <c r="K87" i="8"/>
  <c r="F86" i="8"/>
  <c r="H86" i="8"/>
  <c r="J86" i="8"/>
  <c r="K86" i="8"/>
  <c r="F85" i="8"/>
  <c r="H85" i="8"/>
  <c r="J85" i="8"/>
  <c r="K85" i="8"/>
  <c r="F84" i="8"/>
  <c r="H84" i="8"/>
  <c r="J84" i="8"/>
  <c r="K84" i="8"/>
  <c r="F83" i="8"/>
  <c r="H83" i="8"/>
  <c r="J83" i="8"/>
  <c r="K83" i="8"/>
  <c r="J81" i="8"/>
  <c r="I9" i="9" s="1"/>
  <c r="J9" i="9" s="1"/>
  <c r="F60" i="8"/>
  <c r="H60" i="8"/>
  <c r="J60" i="8"/>
  <c r="K60" i="8"/>
  <c r="F59" i="8"/>
  <c r="H59" i="8"/>
  <c r="J59" i="8"/>
  <c r="K59" i="8"/>
  <c r="F58" i="8"/>
  <c r="H58" i="8"/>
  <c r="H81" i="8" s="1"/>
  <c r="G9" i="9" s="1"/>
  <c r="H9" i="9" s="1"/>
  <c r="J58" i="8"/>
  <c r="K58" i="8"/>
  <c r="F57" i="8"/>
  <c r="F81" i="8" s="1"/>
  <c r="E9" i="9" s="1"/>
  <c r="H57" i="8"/>
  <c r="J57" i="8"/>
  <c r="K57" i="8"/>
  <c r="F48" i="8"/>
  <c r="H48" i="8"/>
  <c r="J48" i="8"/>
  <c r="K48" i="8"/>
  <c r="F47" i="8"/>
  <c r="H47" i="8"/>
  <c r="J47" i="8"/>
  <c r="K47" i="8"/>
  <c r="F46" i="8"/>
  <c r="H46" i="8"/>
  <c r="J46" i="8"/>
  <c r="K46" i="8"/>
  <c r="F45" i="8"/>
  <c r="H45" i="8"/>
  <c r="J45" i="8"/>
  <c r="L45" i="8" s="1"/>
  <c r="K45" i="8"/>
  <c r="F44" i="8"/>
  <c r="H44" i="8"/>
  <c r="J44" i="8"/>
  <c r="K44" i="8"/>
  <c r="F43" i="8"/>
  <c r="H43" i="8"/>
  <c r="J43" i="8"/>
  <c r="K43" i="8"/>
  <c r="F42" i="8"/>
  <c r="H42" i="8"/>
  <c r="J42" i="8"/>
  <c r="K42" i="8"/>
  <c r="F41" i="8"/>
  <c r="H41" i="8"/>
  <c r="J41" i="8"/>
  <c r="K41" i="8"/>
  <c r="F40" i="8"/>
  <c r="H40" i="8"/>
  <c r="J40" i="8"/>
  <c r="K40" i="8"/>
  <c r="F39" i="8"/>
  <c r="H39" i="8"/>
  <c r="J39" i="8"/>
  <c r="K39" i="8"/>
  <c r="F38" i="8"/>
  <c r="H38" i="8"/>
  <c r="J38" i="8"/>
  <c r="K38" i="8"/>
  <c r="F37" i="8"/>
  <c r="H37" i="8"/>
  <c r="J37" i="8"/>
  <c r="K37" i="8"/>
  <c r="F36" i="8"/>
  <c r="H36" i="8"/>
  <c r="J36" i="8"/>
  <c r="K36" i="8"/>
  <c r="F35" i="8"/>
  <c r="H35" i="8"/>
  <c r="J35" i="8"/>
  <c r="K35" i="8"/>
  <c r="F34" i="8"/>
  <c r="H34" i="8"/>
  <c r="J34" i="8"/>
  <c r="K34" i="8"/>
  <c r="F33" i="8"/>
  <c r="H33" i="8"/>
  <c r="J33" i="8"/>
  <c r="K33" i="8"/>
  <c r="F32" i="8"/>
  <c r="H32" i="8"/>
  <c r="J32" i="8"/>
  <c r="K32" i="8"/>
  <c r="F31" i="8"/>
  <c r="H31" i="8"/>
  <c r="J31" i="8"/>
  <c r="K31" i="8"/>
  <c r="F29" i="8"/>
  <c r="E7" i="9" s="1"/>
  <c r="F10" i="8"/>
  <c r="H10" i="8"/>
  <c r="J10" i="8"/>
  <c r="K10" i="8"/>
  <c r="F9" i="8"/>
  <c r="H9" i="8"/>
  <c r="J9" i="8"/>
  <c r="K9" i="8"/>
  <c r="F8" i="8"/>
  <c r="H8" i="8"/>
  <c r="J8" i="8"/>
  <c r="K8" i="8"/>
  <c r="F7" i="8"/>
  <c r="H7" i="8"/>
  <c r="J7" i="8"/>
  <c r="K7" i="8"/>
  <c r="F6" i="8"/>
  <c r="H6" i="8"/>
  <c r="J6" i="8"/>
  <c r="K6" i="8"/>
  <c r="F5" i="8"/>
  <c r="H5" i="8"/>
  <c r="J5" i="8"/>
  <c r="K5" i="8"/>
  <c r="N6" i="12" l="1"/>
  <c r="N5" i="12"/>
  <c r="H575" i="8"/>
  <c r="G26" i="9" s="1"/>
  <c r="H26" i="9" s="1"/>
  <c r="J497" i="8"/>
  <c r="I23" i="9" s="1"/>
  <c r="J23" i="9" s="1"/>
  <c r="F471" i="8"/>
  <c r="E22" i="9" s="1"/>
  <c r="F22" i="9" s="1"/>
  <c r="H471" i="8"/>
  <c r="G22" i="9" s="1"/>
  <c r="H22" i="9" s="1"/>
  <c r="H185" i="8"/>
  <c r="G12" i="9" s="1"/>
  <c r="H12" i="9" s="1"/>
  <c r="J133" i="8"/>
  <c r="I10" i="9" s="1"/>
  <c r="J10" i="9" s="1"/>
  <c r="J55" i="8"/>
  <c r="I8" i="9" s="1"/>
  <c r="J8" i="9" s="1"/>
  <c r="L31" i="8"/>
  <c r="L44" i="8"/>
  <c r="H55" i="8"/>
  <c r="G8" i="9" s="1"/>
  <c r="H8" i="9" s="1"/>
  <c r="J29" i="8"/>
  <c r="I7" i="9" s="1"/>
  <c r="J7" i="9" s="1"/>
  <c r="H29" i="8"/>
  <c r="G7" i="9" s="1"/>
  <c r="H7" i="9" s="1"/>
  <c r="F603" i="8"/>
  <c r="F627" i="8" s="1"/>
  <c r="E29" i="9" s="1"/>
  <c r="F29" i="9" s="1"/>
  <c r="K603" i="8"/>
  <c r="H9" i="11"/>
  <c r="H10" i="11" s="1"/>
  <c r="H15" i="11" s="1"/>
  <c r="H19" i="11"/>
  <c r="F655" i="8"/>
  <c r="F679" i="8" s="1"/>
  <c r="E32" i="9" s="1"/>
  <c r="K32" i="9" s="1"/>
  <c r="K655" i="8"/>
  <c r="F575" i="8"/>
  <c r="E26" i="9" s="1"/>
  <c r="F26" i="9" s="1"/>
  <c r="J575" i="8"/>
  <c r="I26" i="9" s="1"/>
  <c r="J26" i="9" s="1"/>
  <c r="H133" i="8"/>
  <c r="G10" i="9" s="1"/>
  <c r="H10" i="9" s="1"/>
  <c r="F133" i="8"/>
  <c r="E10" i="9" s="1"/>
  <c r="G17" i="11"/>
  <c r="M34" i="11"/>
  <c r="N34" i="11" s="1"/>
  <c r="H16" i="11"/>
  <c r="H18" i="11" s="1"/>
  <c r="H17" i="11"/>
  <c r="G18" i="11"/>
  <c r="G19" i="11"/>
  <c r="R12" i="12"/>
  <c r="G9" i="11"/>
  <c r="R39" i="12"/>
  <c r="S39" i="12" s="1"/>
  <c r="R6" i="12"/>
  <c r="S6" i="12" s="1"/>
  <c r="R5" i="12"/>
  <c r="S5" i="12" s="1"/>
  <c r="R13" i="12"/>
  <c r="L681" i="8"/>
  <c r="L705" i="8" s="1"/>
  <c r="F33" i="9"/>
  <c r="K33" i="9"/>
  <c r="L629" i="8"/>
  <c r="L653" i="8" s="1"/>
  <c r="F30" i="9"/>
  <c r="K30" i="9"/>
  <c r="L583" i="8"/>
  <c r="L581" i="8"/>
  <c r="L580" i="8"/>
  <c r="J582" i="8"/>
  <c r="H582" i="8"/>
  <c r="L579" i="8"/>
  <c r="J601" i="8"/>
  <c r="I27" i="9" s="1"/>
  <c r="J27" i="9" s="1"/>
  <c r="H601" i="8"/>
  <c r="G27" i="9" s="1"/>
  <c r="H27" i="9" s="1"/>
  <c r="L578" i="8"/>
  <c r="F582" i="8"/>
  <c r="L577" i="8"/>
  <c r="F27" i="9"/>
  <c r="L562" i="8"/>
  <c r="L561" i="8"/>
  <c r="L560" i="8"/>
  <c r="L559" i="8"/>
  <c r="L558" i="8"/>
  <c r="L557" i="8"/>
  <c r="L556" i="8"/>
  <c r="L555" i="8"/>
  <c r="J563" i="8"/>
  <c r="L554" i="8"/>
  <c r="L553" i="8"/>
  <c r="F563" i="8"/>
  <c r="L552" i="8"/>
  <c r="H563" i="8"/>
  <c r="L551" i="8"/>
  <c r="L527" i="8"/>
  <c r="L526" i="8"/>
  <c r="L525" i="8"/>
  <c r="L549" i="8" s="1"/>
  <c r="K25" i="9"/>
  <c r="F25" i="9"/>
  <c r="L513" i="8"/>
  <c r="J514" i="8"/>
  <c r="L512" i="8"/>
  <c r="L511" i="8"/>
  <c r="H523" i="8"/>
  <c r="G24" i="9" s="1"/>
  <c r="H24" i="9" s="1"/>
  <c r="H514" i="8"/>
  <c r="F514" i="8"/>
  <c r="L510" i="8"/>
  <c r="L514" i="8" s="1"/>
  <c r="L508" i="8"/>
  <c r="L507" i="8"/>
  <c r="L506" i="8"/>
  <c r="L505" i="8"/>
  <c r="L504" i="8"/>
  <c r="L503" i="8"/>
  <c r="L502" i="8"/>
  <c r="F509" i="8"/>
  <c r="J509" i="8"/>
  <c r="H509" i="8"/>
  <c r="L500" i="8"/>
  <c r="L499" i="8"/>
  <c r="L523" i="8" s="1"/>
  <c r="F523" i="8"/>
  <c r="E24" i="9" s="1"/>
  <c r="L478" i="8"/>
  <c r="L477" i="8"/>
  <c r="L476" i="8"/>
  <c r="L475" i="8"/>
  <c r="L474" i="8"/>
  <c r="F23" i="9"/>
  <c r="L23" i="9" s="1"/>
  <c r="K23" i="9"/>
  <c r="L473" i="8"/>
  <c r="L460" i="8"/>
  <c r="L459" i="8"/>
  <c r="L458" i="8"/>
  <c r="L457" i="8"/>
  <c r="L456" i="8"/>
  <c r="L455" i="8"/>
  <c r="L454" i="8"/>
  <c r="L453" i="8"/>
  <c r="L452" i="8"/>
  <c r="L451" i="8"/>
  <c r="L450" i="8"/>
  <c r="L449" i="8"/>
  <c r="L448" i="8"/>
  <c r="L447" i="8"/>
  <c r="L424" i="8"/>
  <c r="L423" i="8"/>
  <c r="L422" i="8"/>
  <c r="L421" i="8"/>
  <c r="L445" i="8" s="1"/>
  <c r="F21" i="9"/>
  <c r="K21" i="9"/>
  <c r="L410" i="8"/>
  <c r="L409" i="8"/>
  <c r="L408" i="8"/>
  <c r="L407" i="8"/>
  <c r="L406" i="8"/>
  <c r="L405" i="8"/>
  <c r="L404" i="8"/>
  <c r="L403" i="8"/>
  <c r="L402" i="8"/>
  <c r="F419" i="8"/>
  <c r="E20" i="9" s="1"/>
  <c r="K20" i="9" s="1"/>
  <c r="L401" i="8"/>
  <c r="L400" i="8"/>
  <c r="L399" i="8"/>
  <c r="L398" i="8"/>
  <c r="L397" i="8"/>
  <c r="L396" i="8"/>
  <c r="L395" i="8"/>
  <c r="L419" i="8" s="1"/>
  <c r="L380" i="8"/>
  <c r="L379" i="8"/>
  <c r="L378" i="8"/>
  <c r="L377" i="8"/>
  <c r="L376" i="8"/>
  <c r="L375" i="8"/>
  <c r="L374" i="8"/>
  <c r="L373" i="8"/>
  <c r="L372" i="8"/>
  <c r="L371" i="8"/>
  <c r="L370" i="8"/>
  <c r="F19" i="9"/>
  <c r="L19" i="9" s="1"/>
  <c r="K19" i="9"/>
  <c r="L369" i="8"/>
  <c r="L393" i="8" s="1"/>
  <c r="L351" i="8"/>
  <c r="L350" i="8"/>
  <c r="L349" i="8"/>
  <c r="L348" i="8"/>
  <c r="L347" i="8"/>
  <c r="L346" i="8"/>
  <c r="L345" i="8"/>
  <c r="L344" i="8"/>
  <c r="L343" i="8"/>
  <c r="L367" i="8" s="1"/>
  <c r="K18" i="9"/>
  <c r="F18" i="9"/>
  <c r="L18" i="9" s="1"/>
  <c r="L328" i="8"/>
  <c r="L327" i="8"/>
  <c r="L326" i="8"/>
  <c r="L325" i="8"/>
  <c r="L324" i="8"/>
  <c r="L323" i="8"/>
  <c r="L322" i="8"/>
  <c r="H341" i="8"/>
  <c r="G17" i="9" s="1"/>
  <c r="H17" i="9" s="1"/>
  <c r="L321" i="8"/>
  <c r="L320" i="8"/>
  <c r="L319" i="8"/>
  <c r="L318" i="8"/>
  <c r="L317" i="8"/>
  <c r="L316" i="8"/>
  <c r="L315" i="8"/>
  <c r="L314" i="8"/>
  <c r="L313" i="8"/>
  <c r="L312" i="8"/>
  <c r="L311" i="8"/>
  <c r="L310" i="8"/>
  <c r="L309" i="8"/>
  <c r="L308" i="8"/>
  <c r="L307" i="8"/>
  <c r="L306" i="8"/>
  <c r="L305" i="8"/>
  <c r="L304" i="8"/>
  <c r="L303" i="8"/>
  <c r="L302" i="8"/>
  <c r="L301" i="8"/>
  <c r="L300" i="8"/>
  <c r="L299" i="8"/>
  <c r="L298" i="8"/>
  <c r="L297" i="8"/>
  <c r="L296" i="8"/>
  <c r="L295" i="8"/>
  <c r="F341" i="8"/>
  <c r="E17" i="9" s="1"/>
  <c r="F17" i="9" s="1"/>
  <c r="L294" i="8"/>
  <c r="L293" i="8"/>
  <c r="L292" i="8"/>
  <c r="L291" i="8"/>
  <c r="L273" i="8"/>
  <c r="L272" i="8"/>
  <c r="L271" i="8"/>
  <c r="L270" i="8"/>
  <c r="L269" i="8"/>
  <c r="L268" i="8"/>
  <c r="L267" i="8"/>
  <c r="L266" i="8"/>
  <c r="L265" i="8"/>
  <c r="L289" i="8" s="1"/>
  <c r="F16" i="9"/>
  <c r="K16" i="9"/>
  <c r="L260" i="8"/>
  <c r="L259" i="8"/>
  <c r="L258" i="8"/>
  <c r="L257" i="8"/>
  <c r="L256" i="8"/>
  <c r="L255" i="8"/>
  <c r="L254" i="8"/>
  <c r="L253" i="8"/>
  <c r="L252" i="8"/>
  <c r="L251" i="8"/>
  <c r="H263" i="8"/>
  <c r="G15" i="9" s="1"/>
  <c r="H15" i="9" s="1"/>
  <c r="L250" i="8"/>
  <c r="L249" i="8"/>
  <c r="L248" i="8"/>
  <c r="L247" i="8"/>
  <c r="L246" i="8"/>
  <c r="L245" i="8"/>
  <c r="L244" i="8"/>
  <c r="L243" i="8"/>
  <c r="L242" i="8"/>
  <c r="L241" i="8"/>
  <c r="L240" i="8"/>
  <c r="L263" i="8"/>
  <c r="F15" i="9"/>
  <c r="L217" i="8"/>
  <c r="L216" i="8"/>
  <c r="L215" i="8"/>
  <c r="L214" i="8"/>
  <c r="L213" i="8"/>
  <c r="L237" i="8" s="1"/>
  <c r="K14" i="9"/>
  <c r="F14" i="9"/>
  <c r="L14" i="9" s="1"/>
  <c r="L189" i="8"/>
  <c r="L188" i="8"/>
  <c r="K13" i="9"/>
  <c r="F13" i="9"/>
  <c r="L187" i="8"/>
  <c r="L211" i="8" s="1"/>
  <c r="L169" i="8"/>
  <c r="L168" i="8"/>
  <c r="L167" i="8"/>
  <c r="L166" i="8"/>
  <c r="L164" i="8"/>
  <c r="L163" i="8"/>
  <c r="L162" i="8"/>
  <c r="L161" i="8"/>
  <c r="F12" i="9"/>
  <c r="L143" i="8"/>
  <c r="L142" i="8"/>
  <c r="L141" i="8"/>
  <c r="L140" i="8"/>
  <c r="L139" i="8"/>
  <c r="L138" i="8"/>
  <c r="F159" i="8"/>
  <c r="E11" i="9" s="1"/>
  <c r="K11" i="9" s="1"/>
  <c r="L137" i="8"/>
  <c r="L136" i="8"/>
  <c r="L135" i="8"/>
  <c r="L159" i="8" s="1"/>
  <c r="L107" i="8"/>
  <c r="L106" i="8"/>
  <c r="L105" i="8"/>
  <c r="L104" i="8"/>
  <c r="L103" i="8"/>
  <c r="L102" i="8"/>
  <c r="L101" i="8"/>
  <c r="L100" i="8"/>
  <c r="L99" i="8"/>
  <c r="L98" i="8"/>
  <c r="L97" i="8"/>
  <c r="L96" i="8"/>
  <c r="L95" i="8"/>
  <c r="L94" i="8"/>
  <c r="L93" i="8"/>
  <c r="L92" i="8"/>
  <c r="L91" i="8"/>
  <c r="L90" i="8"/>
  <c r="L89" i="8"/>
  <c r="L88" i="8"/>
  <c r="L87" i="8"/>
  <c r="L86" i="8"/>
  <c r="L85" i="8"/>
  <c r="L84" i="8"/>
  <c r="L83" i="8"/>
  <c r="L60" i="8"/>
  <c r="L59" i="8"/>
  <c r="L58" i="8"/>
  <c r="L57" i="8"/>
  <c r="F9" i="9"/>
  <c r="K9" i="9"/>
  <c r="L48" i="8"/>
  <c r="L47" i="8"/>
  <c r="L46" i="8"/>
  <c r="L43" i="8"/>
  <c r="L42" i="8"/>
  <c r="L41" i="8"/>
  <c r="L40" i="8"/>
  <c r="L39" i="8"/>
  <c r="F55" i="8"/>
  <c r="E8" i="9" s="1"/>
  <c r="K8" i="9" s="1"/>
  <c r="L38" i="8"/>
  <c r="L37" i="8"/>
  <c r="L36" i="8"/>
  <c r="L35" i="8"/>
  <c r="L34" i="8"/>
  <c r="L33" i="8"/>
  <c r="L32" i="8"/>
  <c r="L10" i="8"/>
  <c r="L9" i="8"/>
  <c r="L8" i="8"/>
  <c r="L7" i="8"/>
  <c r="L6" i="8"/>
  <c r="L5" i="8"/>
  <c r="F7" i="9"/>
  <c r="G913" i="6"/>
  <c r="H913" i="6" s="1"/>
  <c r="G908" i="6"/>
  <c r="H908" i="6" s="1"/>
  <c r="K1672" i="6"/>
  <c r="J1672" i="6"/>
  <c r="L1671" i="6"/>
  <c r="F913" i="6"/>
  <c r="E908" i="6"/>
  <c r="L1667" i="6"/>
  <c r="L1664" i="6"/>
  <c r="L1668" i="6"/>
  <c r="E269" i="7"/>
  <c r="E903" i="6" s="1"/>
  <c r="L1660" i="6"/>
  <c r="L1658" i="6"/>
  <c r="L1657" i="6"/>
  <c r="L1653" i="6"/>
  <c r="L1651" i="6"/>
  <c r="L1650" i="6"/>
  <c r="L1654" i="6"/>
  <c r="L1645" i="6"/>
  <c r="J1647" i="6"/>
  <c r="G266" i="7" s="1"/>
  <c r="I840" i="6" s="1"/>
  <c r="J840" i="6" s="1"/>
  <c r="J841" i="6" s="1"/>
  <c r="G131" i="7" s="1"/>
  <c r="H841" i="6"/>
  <c r="F131" i="7" s="1"/>
  <c r="E266" i="7"/>
  <c r="E840" i="6" s="1"/>
  <c r="L1644" i="6"/>
  <c r="L1640" i="6"/>
  <c r="L1639" i="6"/>
  <c r="H1641" i="6"/>
  <c r="F265" i="7" s="1"/>
  <c r="G821" i="6" s="1"/>
  <c r="H821" i="6" s="1"/>
  <c r="F821" i="6"/>
  <c r="L1638" i="6"/>
  <c r="L1633" i="6"/>
  <c r="L1632" i="6"/>
  <c r="F819" i="6"/>
  <c r="L1635" i="6"/>
  <c r="L1628" i="6"/>
  <c r="I813" i="6"/>
  <c r="J813" i="6" s="1"/>
  <c r="H815" i="6"/>
  <c r="F127" i="7" s="1"/>
  <c r="L1629" i="6"/>
  <c r="G813" i="6"/>
  <c r="H813" i="6" s="1"/>
  <c r="L1626" i="6"/>
  <c r="L1621" i="6"/>
  <c r="L1620" i="6"/>
  <c r="I1622" i="6"/>
  <c r="J1622" i="6" s="1"/>
  <c r="E262" i="7"/>
  <c r="E809" i="6" s="1"/>
  <c r="L1616" i="6"/>
  <c r="L1617" i="6"/>
  <c r="L1614" i="6"/>
  <c r="L1609" i="6"/>
  <c r="J784" i="6"/>
  <c r="G123" i="7" s="1"/>
  <c r="E1610" i="6"/>
  <c r="F1610" i="6" s="1"/>
  <c r="L1610" i="6" s="1"/>
  <c r="F1611" i="6"/>
  <c r="E260" i="7" s="1"/>
  <c r="H784" i="6"/>
  <c r="F123" i="7" s="1"/>
  <c r="L1608" i="6"/>
  <c r="L1604" i="6"/>
  <c r="L1603" i="6"/>
  <c r="L1602" i="6"/>
  <c r="K782" i="6"/>
  <c r="L1605" i="6"/>
  <c r="L1596" i="6"/>
  <c r="L1595" i="6"/>
  <c r="F1599" i="6"/>
  <c r="L1599" i="6" s="1"/>
  <c r="L1589" i="6"/>
  <c r="L1588" i="6"/>
  <c r="L1587" i="6"/>
  <c r="J779" i="6"/>
  <c r="G122" i="7" s="1"/>
  <c r="I778" i="6"/>
  <c r="J778" i="6" s="1"/>
  <c r="I759" i="6"/>
  <c r="J759" i="6" s="1"/>
  <c r="E1590" i="6"/>
  <c r="F1590" i="6" s="1"/>
  <c r="G1591" i="6"/>
  <c r="H1591" i="6" s="1"/>
  <c r="L1591" i="6" s="1"/>
  <c r="L1586" i="6"/>
  <c r="L1580" i="6"/>
  <c r="L1583" i="6"/>
  <c r="L1579" i="6"/>
  <c r="I765" i="6"/>
  <c r="J765" i="6" s="1"/>
  <c r="G765" i="6"/>
  <c r="H765" i="6" s="1"/>
  <c r="L1575" i="6"/>
  <c r="L1576" i="6"/>
  <c r="L1570" i="6"/>
  <c r="L1569" i="6"/>
  <c r="L1572" i="6"/>
  <c r="J767" i="6"/>
  <c r="G120" i="7" s="1"/>
  <c r="I749" i="6"/>
  <c r="J749" i="6" s="1"/>
  <c r="G763" i="6"/>
  <c r="H763" i="6" s="1"/>
  <c r="G749" i="6"/>
  <c r="H749" i="6" s="1"/>
  <c r="L1565" i="6"/>
  <c r="L1566" i="6"/>
  <c r="E253" i="7"/>
  <c r="L1560" i="6"/>
  <c r="L1559" i="6"/>
  <c r="F1562" i="6"/>
  <c r="L1562" i="6" s="1"/>
  <c r="J753" i="6"/>
  <c r="G118" i="7" s="1"/>
  <c r="I772" i="6"/>
  <c r="J772" i="6" s="1"/>
  <c r="I752" i="6"/>
  <c r="J752" i="6" s="1"/>
  <c r="G772" i="6"/>
  <c r="H772" i="6" s="1"/>
  <c r="L1557" i="6"/>
  <c r="G752" i="6"/>
  <c r="H752" i="6" s="1"/>
  <c r="H753" i="6" s="1"/>
  <c r="F118" i="7" s="1"/>
  <c r="I744" i="6"/>
  <c r="J744" i="6" s="1"/>
  <c r="I771" i="6"/>
  <c r="J771" i="6" s="1"/>
  <c r="J773" i="6" s="1"/>
  <c r="G121" i="7" s="1"/>
  <c r="I758" i="6"/>
  <c r="J758" i="6" s="1"/>
  <c r="L1553" i="6"/>
  <c r="H773" i="6"/>
  <c r="F121" i="7" s="1"/>
  <c r="L1554" i="6"/>
  <c r="G771" i="6"/>
  <c r="H771" i="6" s="1"/>
  <c r="G758" i="6"/>
  <c r="H758" i="6" s="1"/>
  <c r="G744" i="6"/>
  <c r="H744" i="6" s="1"/>
  <c r="L1548" i="6"/>
  <c r="L1550" i="6"/>
  <c r="L1547" i="6"/>
  <c r="G742" i="6"/>
  <c r="H742" i="6" s="1"/>
  <c r="G756" i="6"/>
  <c r="H756" i="6" s="1"/>
  <c r="E756" i="6"/>
  <c r="E742" i="6"/>
  <c r="L1543" i="6"/>
  <c r="L1544" i="6"/>
  <c r="L1538" i="6"/>
  <c r="I732" i="6"/>
  <c r="J732" i="6" s="1"/>
  <c r="L1537" i="6"/>
  <c r="F1539" i="6"/>
  <c r="G732" i="6"/>
  <c r="H732" i="6" s="1"/>
  <c r="L1533" i="6"/>
  <c r="L1532" i="6"/>
  <c r="L1531" i="6"/>
  <c r="I737" i="6"/>
  <c r="J737" i="6" s="1"/>
  <c r="J739" i="6" s="1"/>
  <c r="G116" i="7" s="1"/>
  <c r="I731" i="6"/>
  <c r="J731" i="6" s="1"/>
  <c r="J733" i="6" s="1"/>
  <c r="G115" i="7" s="1"/>
  <c r="G737" i="6"/>
  <c r="H737" i="6" s="1"/>
  <c r="G731" i="6"/>
  <c r="H731" i="6" s="1"/>
  <c r="H733" i="6" s="1"/>
  <c r="F115" i="7" s="1"/>
  <c r="L1534" i="6"/>
  <c r="L1530" i="6"/>
  <c r="E247" i="7"/>
  <c r="L1526" i="6"/>
  <c r="H1527" i="6"/>
  <c r="F246" i="7" s="1"/>
  <c r="G727" i="6" s="1"/>
  <c r="H727" i="6" s="1"/>
  <c r="H728" i="6" s="1"/>
  <c r="F114" i="7" s="1"/>
  <c r="L1525" i="6"/>
  <c r="J728" i="6"/>
  <c r="G114" i="7" s="1"/>
  <c r="L1524" i="6"/>
  <c r="L1520" i="6"/>
  <c r="F726" i="6"/>
  <c r="K726" i="6"/>
  <c r="L1521" i="6"/>
  <c r="L1519" i="6"/>
  <c r="H244" i="7"/>
  <c r="L1516" i="6"/>
  <c r="L1514" i="6"/>
  <c r="E698" i="6"/>
  <c r="J1511" i="6"/>
  <c r="G243" i="7" s="1"/>
  <c r="I638" i="6" s="1"/>
  <c r="J638" i="6" s="1"/>
  <c r="J639" i="6" s="1"/>
  <c r="G97" i="7" s="1"/>
  <c r="L1509" i="6"/>
  <c r="H639" i="6"/>
  <c r="F97" i="7" s="1"/>
  <c r="L1508" i="6"/>
  <c r="E243" i="7"/>
  <c r="E638" i="6" s="1"/>
  <c r="L1503" i="6"/>
  <c r="L1502" i="6"/>
  <c r="H618" i="6"/>
  <c r="F93" i="7" s="1"/>
  <c r="G627" i="6"/>
  <c r="H627" i="6" s="1"/>
  <c r="H628" i="6" s="1"/>
  <c r="F95" i="7" s="1"/>
  <c r="I627" i="6"/>
  <c r="J627" i="6" s="1"/>
  <c r="J628" i="6" s="1"/>
  <c r="G95" i="7" s="1"/>
  <c r="G617" i="6"/>
  <c r="H617" i="6" s="1"/>
  <c r="I617" i="6"/>
  <c r="J617" i="6" s="1"/>
  <c r="J618" i="6" s="1"/>
  <c r="G93" i="7" s="1"/>
  <c r="G632" i="6"/>
  <c r="H632" i="6" s="1"/>
  <c r="H633" i="6" s="1"/>
  <c r="F96" i="7" s="1"/>
  <c r="I632" i="6"/>
  <c r="J632" i="6" s="1"/>
  <c r="J633" i="6" s="1"/>
  <c r="G96" i="7" s="1"/>
  <c r="L1505" i="6"/>
  <c r="H241" i="7"/>
  <c r="L1499" i="6"/>
  <c r="L1497" i="6"/>
  <c r="E600" i="6"/>
  <c r="J601" i="6"/>
  <c r="G90" i="7" s="1"/>
  <c r="H601" i="6"/>
  <c r="F90" i="7" s="1"/>
  <c r="L1492" i="6"/>
  <c r="F599" i="6"/>
  <c r="K599" i="6"/>
  <c r="L1494" i="6"/>
  <c r="L1488" i="6"/>
  <c r="L1486" i="6"/>
  <c r="J595" i="6"/>
  <c r="G89" i="7" s="1"/>
  <c r="L1489" i="6"/>
  <c r="H595" i="6"/>
  <c r="F89" i="7" s="1"/>
  <c r="E239" i="7"/>
  <c r="E594" i="6" s="1"/>
  <c r="H239" i="7"/>
  <c r="L1480" i="6"/>
  <c r="L1482" i="6"/>
  <c r="E238" i="7"/>
  <c r="L1475" i="6"/>
  <c r="J1477" i="6"/>
  <c r="G237" i="7" s="1"/>
  <c r="I583" i="6" s="1"/>
  <c r="J583" i="6" s="1"/>
  <c r="G578" i="6"/>
  <c r="H578" i="6" s="1"/>
  <c r="H579" i="6"/>
  <c r="F86" i="7" s="1"/>
  <c r="E237" i="7"/>
  <c r="L1474" i="6"/>
  <c r="L1469" i="6"/>
  <c r="L1471" i="6"/>
  <c r="L1468" i="6"/>
  <c r="G568" i="6"/>
  <c r="H568" i="6" s="1"/>
  <c r="I568" i="6"/>
  <c r="J568" i="6" s="1"/>
  <c r="K1470" i="6"/>
  <c r="L1462" i="6"/>
  <c r="L1461" i="6"/>
  <c r="L1460" i="6"/>
  <c r="I1463" i="6"/>
  <c r="J1463" i="6" s="1"/>
  <c r="E1464" i="6"/>
  <c r="F1464" i="6" s="1"/>
  <c r="L1464" i="6" s="1"/>
  <c r="L1459" i="6"/>
  <c r="F1465" i="6"/>
  <c r="E235" i="7" s="1"/>
  <c r="L1454" i="6"/>
  <c r="L1450" i="6"/>
  <c r="I536" i="6"/>
  <c r="J536" i="6" s="1"/>
  <c r="G536" i="6"/>
  <c r="H536" i="6" s="1"/>
  <c r="L1451" i="6"/>
  <c r="E233" i="7"/>
  <c r="E1445" i="6"/>
  <c r="F1445" i="6" s="1"/>
  <c r="L1445" i="6" s="1"/>
  <c r="L1444" i="6"/>
  <c r="L1443" i="6"/>
  <c r="L1442" i="6"/>
  <c r="L1441" i="6"/>
  <c r="I530" i="6"/>
  <c r="J530" i="6" s="1"/>
  <c r="G530" i="6"/>
  <c r="H530" i="6" s="1"/>
  <c r="F1446" i="6"/>
  <c r="L1446" i="6" s="1"/>
  <c r="L1436" i="6"/>
  <c r="L1435" i="6"/>
  <c r="I534" i="6"/>
  <c r="J534" i="6" s="1"/>
  <c r="J537" i="6" s="1"/>
  <c r="G79" i="7" s="1"/>
  <c r="I529" i="6"/>
  <c r="J529" i="6" s="1"/>
  <c r="G534" i="6"/>
  <c r="H534" i="6" s="1"/>
  <c r="H537" i="6" s="1"/>
  <c r="F79" i="7" s="1"/>
  <c r="G529" i="6"/>
  <c r="H529" i="6" s="1"/>
  <c r="L1437" i="6"/>
  <c r="L1434" i="6"/>
  <c r="L1429" i="6"/>
  <c r="L1431" i="6"/>
  <c r="J523" i="6"/>
  <c r="G77" i="7" s="1"/>
  <c r="H523" i="6"/>
  <c r="F77" i="7" s="1"/>
  <c r="L1424" i="6"/>
  <c r="L1423" i="6"/>
  <c r="I510" i="6"/>
  <c r="J510" i="6" s="1"/>
  <c r="J511" i="6" s="1"/>
  <c r="G75" i="7" s="1"/>
  <c r="G516" i="6"/>
  <c r="H516" i="6" s="1"/>
  <c r="H517" i="6" s="1"/>
  <c r="F76" i="7" s="1"/>
  <c r="G510" i="6"/>
  <c r="H510" i="6" s="1"/>
  <c r="H511" i="6" s="1"/>
  <c r="F75" i="7" s="1"/>
  <c r="L1425" i="6"/>
  <c r="F516" i="6"/>
  <c r="H229" i="7"/>
  <c r="E510" i="6"/>
  <c r="L1420" i="6"/>
  <c r="L1417" i="6"/>
  <c r="L1413" i="6"/>
  <c r="F489" i="6"/>
  <c r="L1414" i="6"/>
  <c r="L1408" i="6"/>
  <c r="L1409" i="6"/>
  <c r="E226" i="7"/>
  <c r="L1407" i="6"/>
  <c r="I485" i="6"/>
  <c r="J485" i="6" s="1"/>
  <c r="G485" i="6"/>
  <c r="H485" i="6" s="1"/>
  <c r="L1404" i="6"/>
  <c r="L1397" i="6"/>
  <c r="L1396" i="6"/>
  <c r="G502" i="6"/>
  <c r="H502" i="6" s="1"/>
  <c r="G527" i="6"/>
  <c r="H527" i="6" s="1"/>
  <c r="G483" i="6"/>
  <c r="H483" i="6" s="1"/>
  <c r="F1400" i="6"/>
  <c r="I1398" i="6"/>
  <c r="J1398" i="6" s="1"/>
  <c r="J1400" i="6" s="1"/>
  <c r="G224" i="7" s="1"/>
  <c r="E1399" i="6"/>
  <c r="F1399" i="6" s="1"/>
  <c r="L1399" i="6" s="1"/>
  <c r="L1394" i="6"/>
  <c r="I1386" i="6"/>
  <c r="J1386" i="6" s="1"/>
  <c r="J1387" i="6" s="1"/>
  <c r="G222" i="7" s="1"/>
  <c r="I475" i="6" s="1"/>
  <c r="J475" i="6" s="1"/>
  <c r="L1391" i="6"/>
  <c r="G1386" i="6"/>
  <c r="H1386" i="6" s="1"/>
  <c r="H1387" i="6" s="1"/>
  <c r="F222" i="7" s="1"/>
  <c r="G475" i="6" s="1"/>
  <c r="H475" i="6" s="1"/>
  <c r="L1390" i="6"/>
  <c r="L1385" i="6"/>
  <c r="L1380" i="6"/>
  <c r="H476" i="6"/>
  <c r="F71" i="7" s="1"/>
  <c r="L1381" i="6"/>
  <c r="L1382" i="6"/>
  <c r="E221" i="7"/>
  <c r="L1379" i="6"/>
  <c r="L1375" i="6"/>
  <c r="L1373" i="6"/>
  <c r="L1376" i="6"/>
  <c r="L1369" i="6"/>
  <c r="L1368" i="6"/>
  <c r="L1366" i="6"/>
  <c r="L1365" i="6"/>
  <c r="L1360" i="6"/>
  <c r="L1359" i="6"/>
  <c r="L1358" i="6"/>
  <c r="L1357" i="6"/>
  <c r="F455" i="6"/>
  <c r="L1356" i="6"/>
  <c r="L1361" i="6"/>
  <c r="L1352" i="6"/>
  <c r="L1351" i="6"/>
  <c r="L1350" i="6"/>
  <c r="L1349" i="6"/>
  <c r="L1353" i="6"/>
  <c r="E217" i="7"/>
  <c r="E450" i="6" s="1"/>
  <c r="L1348" i="6"/>
  <c r="L1343" i="6"/>
  <c r="K1344" i="6"/>
  <c r="J1321" i="6"/>
  <c r="G212" i="7" s="1"/>
  <c r="I1300" i="6" s="1"/>
  <c r="J1300" i="6" s="1"/>
  <c r="L1342" i="6"/>
  <c r="L1344" i="6"/>
  <c r="F1345" i="6"/>
  <c r="L1345" i="6" s="1"/>
  <c r="H1321" i="6"/>
  <c r="F212" i="7" s="1"/>
  <c r="L1338" i="6"/>
  <c r="L1337" i="6"/>
  <c r="L1339" i="6"/>
  <c r="E215" i="7"/>
  <c r="E1319" i="6" s="1"/>
  <c r="L1331" i="6"/>
  <c r="L1330" i="6"/>
  <c r="L1329" i="6"/>
  <c r="G1306" i="6"/>
  <c r="H1306" i="6" s="1"/>
  <c r="G501" i="6"/>
  <c r="H501" i="6" s="1"/>
  <c r="H1308" i="6"/>
  <c r="F210" i="7" s="1"/>
  <c r="G463" i="6" s="1"/>
  <c r="H463" i="6" s="1"/>
  <c r="E1333" i="6"/>
  <c r="F1333" i="6" s="1"/>
  <c r="J1334" i="6"/>
  <c r="G214" i="7" s="1"/>
  <c r="H505" i="6"/>
  <c r="F74" i="7" s="1"/>
  <c r="L1328" i="6"/>
  <c r="I1301" i="6"/>
  <c r="J1301" i="6" s="1"/>
  <c r="G486" i="6"/>
  <c r="H486" i="6" s="1"/>
  <c r="G1301" i="6"/>
  <c r="H1301" i="6" s="1"/>
  <c r="L1325" i="6"/>
  <c r="L1324" i="6"/>
  <c r="L1313" i="6"/>
  <c r="I1314" i="6"/>
  <c r="J1314" i="6" s="1"/>
  <c r="L1314" i="6" s="1"/>
  <c r="E1315" i="6"/>
  <c r="F1315" i="6" s="1"/>
  <c r="L1315" i="6" s="1"/>
  <c r="L1312" i="6"/>
  <c r="L1311" i="6"/>
  <c r="J1316" i="6"/>
  <c r="G211" i="7" s="1"/>
  <c r="I1298" i="6" s="1"/>
  <c r="J1298" i="6" s="1"/>
  <c r="J1302" i="6" s="1"/>
  <c r="G209" i="7" s="1"/>
  <c r="I454" i="6" s="1"/>
  <c r="J454" i="6" s="1"/>
  <c r="F1316" i="6"/>
  <c r="L1307" i="6"/>
  <c r="L1305" i="6"/>
  <c r="L1299" i="6"/>
  <c r="L1297" i="6"/>
  <c r="L1293" i="6"/>
  <c r="L1294" i="6"/>
  <c r="E208" i="7"/>
  <c r="E419" i="6" s="1"/>
  <c r="L1289" i="6"/>
  <c r="L1284" i="6"/>
  <c r="L1282" i="6"/>
  <c r="L1281" i="6"/>
  <c r="J1285" i="6"/>
  <c r="G206" i="7" s="1"/>
  <c r="I415" i="6" s="1"/>
  <c r="J415" i="6" s="1"/>
  <c r="J416" i="6" s="1"/>
  <c r="G61" i="7" s="1"/>
  <c r="I431" i="6"/>
  <c r="J431" i="6" s="1"/>
  <c r="J433" i="6" s="1"/>
  <c r="G64" i="7" s="1"/>
  <c r="L1275" i="6"/>
  <c r="J427" i="6"/>
  <c r="G63" i="7" s="1"/>
  <c r="I414" i="6"/>
  <c r="J414" i="6" s="1"/>
  <c r="I425" i="6"/>
  <c r="J425" i="6" s="1"/>
  <c r="G431" i="6"/>
  <c r="H431" i="6" s="1"/>
  <c r="H433" i="6" s="1"/>
  <c r="F64" i="7" s="1"/>
  <c r="G414" i="6"/>
  <c r="H414" i="6" s="1"/>
  <c r="H416" i="6" s="1"/>
  <c r="F61" i="7" s="1"/>
  <c r="G425" i="6"/>
  <c r="H425" i="6" s="1"/>
  <c r="H427" i="6" s="1"/>
  <c r="F63" i="7" s="1"/>
  <c r="L1271" i="6"/>
  <c r="L1272" i="6"/>
  <c r="L1266" i="6"/>
  <c r="J1267" i="6"/>
  <c r="L1265" i="6"/>
  <c r="L1260" i="6"/>
  <c r="L1259" i="6"/>
  <c r="J1262" i="6"/>
  <c r="G202" i="7" s="1"/>
  <c r="I1248" i="6" s="1"/>
  <c r="J1248" i="6" s="1"/>
  <c r="J1249" i="6" s="1"/>
  <c r="G200" i="7" s="1"/>
  <c r="I403" i="6" s="1"/>
  <c r="J403" i="6" s="1"/>
  <c r="H1249" i="6"/>
  <c r="F200" i="7" s="1"/>
  <c r="G403" i="6" s="1"/>
  <c r="H403" i="6" s="1"/>
  <c r="H405" i="6" s="1"/>
  <c r="F59" i="7" s="1"/>
  <c r="L1254" i="6"/>
  <c r="L1252" i="6"/>
  <c r="L1247" i="6"/>
  <c r="L1243" i="6"/>
  <c r="H199" i="7"/>
  <c r="E1227" i="6"/>
  <c r="L1244" i="6"/>
  <c r="L1238" i="6"/>
  <c r="H1228" i="6"/>
  <c r="F196" i="7" s="1"/>
  <c r="G399" i="6" s="1"/>
  <c r="H399" i="6" s="1"/>
  <c r="H400" i="6" s="1"/>
  <c r="F58" i="7" s="1"/>
  <c r="J1240" i="6"/>
  <c r="G198" i="7" s="1"/>
  <c r="I1226" i="6" s="1"/>
  <c r="J1226" i="6" s="1"/>
  <c r="J1228" i="6" s="1"/>
  <c r="G196" i="7" s="1"/>
  <c r="I399" i="6" s="1"/>
  <c r="J399" i="6" s="1"/>
  <c r="E198" i="7"/>
  <c r="E1226" i="6" s="1"/>
  <c r="L1237" i="6"/>
  <c r="L1233" i="6"/>
  <c r="L1232" i="6"/>
  <c r="L1234" i="6"/>
  <c r="L1231" i="6"/>
  <c r="E197" i="7"/>
  <c r="E1225" i="6" s="1"/>
  <c r="L1220" i="6"/>
  <c r="H195" i="7"/>
  <c r="E397" i="6"/>
  <c r="L1221" i="6"/>
  <c r="L1215" i="6"/>
  <c r="L1216" i="6"/>
  <c r="L1214" i="6"/>
  <c r="F386" i="6"/>
  <c r="F387" i="6" s="1"/>
  <c r="E56" i="7" s="1"/>
  <c r="H56" i="7" s="1"/>
  <c r="K386" i="6"/>
  <c r="H194" i="7"/>
  <c r="L1209" i="6"/>
  <c r="J1210" i="6"/>
  <c r="L1208" i="6"/>
  <c r="F381" i="6"/>
  <c r="J375" i="6"/>
  <c r="G54" i="7" s="1"/>
  <c r="H375" i="6"/>
  <c r="F54" i="7" s="1"/>
  <c r="E192" i="7"/>
  <c r="L1205" i="6"/>
  <c r="L1202" i="6"/>
  <c r="L1197" i="6"/>
  <c r="L1196" i="6"/>
  <c r="L1199" i="6"/>
  <c r="E191" i="7"/>
  <c r="E366" i="6" s="1"/>
  <c r="L1192" i="6"/>
  <c r="I367" i="6"/>
  <c r="J367" i="6" s="1"/>
  <c r="I361" i="6"/>
  <c r="J361" i="6" s="1"/>
  <c r="J368" i="6"/>
  <c r="G53" i="7" s="1"/>
  <c r="G367" i="6"/>
  <c r="H367" i="6" s="1"/>
  <c r="G361" i="6"/>
  <c r="H361" i="6" s="1"/>
  <c r="L1190" i="6"/>
  <c r="H368" i="6"/>
  <c r="F53" i="7" s="1"/>
  <c r="L1193" i="6"/>
  <c r="L1185" i="6"/>
  <c r="L1186" i="6"/>
  <c r="J1187" i="6"/>
  <c r="G189" i="7" s="1"/>
  <c r="I360" i="6" s="1"/>
  <c r="J360" i="6" s="1"/>
  <c r="J362" i="6" s="1"/>
  <c r="G52" i="7" s="1"/>
  <c r="H362" i="6"/>
  <c r="F52" i="7" s="1"/>
  <c r="L1184" i="6"/>
  <c r="L1179" i="6"/>
  <c r="G355" i="6"/>
  <c r="H355" i="6" s="1"/>
  <c r="G398" i="6"/>
  <c r="H398" i="6" s="1"/>
  <c r="G588" i="6"/>
  <c r="H588" i="6" s="1"/>
  <c r="I1180" i="6"/>
  <c r="H356" i="6"/>
  <c r="F51" i="7" s="1"/>
  <c r="L1178" i="6"/>
  <c r="L1174" i="6"/>
  <c r="J1175" i="6"/>
  <c r="G187" i="7" s="1"/>
  <c r="I354" i="6" s="1"/>
  <c r="J354" i="6" s="1"/>
  <c r="L1173" i="6"/>
  <c r="L1172" i="6"/>
  <c r="F1175" i="6"/>
  <c r="L1171" i="6"/>
  <c r="L1168" i="6"/>
  <c r="L1167" i="6"/>
  <c r="L1163" i="6"/>
  <c r="L1162" i="6"/>
  <c r="L1161" i="6"/>
  <c r="L1164" i="6"/>
  <c r="L1157" i="6"/>
  <c r="L1156" i="6"/>
  <c r="I330" i="6"/>
  <c r="J330" i="6" s="1"/>
  <c r="I577" i="6"/>
  <c r="J577" i="6" s="1"/>
  <c r="I313" i="6"/>
  <c r="J313" i="6" s="1"/>
  <c r="I567" i="6"/>
  <c r="J567" i="6" s="1"/>
  <c r="J569" i="6" s="1"/>
  <c r="G84" i="7" s="1"/>
  <c r="I582" i="6"/>
  <c r="J582" i="6" s="1"/>
  <c r="J584" i="6" s="1"/>
  <c r="G87" i="7" s="1"/>
  <c r="I572" i="6"/>
  <c r="J572" i="6" s="1"/>
  <c r="J574" i="6" s="1"/>
  <c r="G85" i="7" s="1"/>
  <c r="I587" i="6"/>
  <c r="J587" i="6" s="1"/>
  <c r="G567" i="6"/>
  <c r="H567" i="6" s="1"/>
  <c r="L1158" i="6"/>
  <c r="L1155" i="6"/>
  <c r="G582" i="6"/>
  <c r="H582" i="6" s="1"/>
  <c r="H584" i="6" s="1"/>
  <c r="F87" i="7" s="1"/>
  <c r="G321" i="6"/>
  <c r="H321" i="6" s="1"/>
  <c r="H322" i="6" s="1"/>
  <c r="F46" i="7" s="1"/>
  <c r="G572" i="6"/>
  <c r="H572" i="6" s="1"/>
  <c r="H574" i="6" s="1"/>
  <c r="F85" i="7" s="1"/>
  <c r="G313" i="6"/>
  <c r="H313" i="6" s="1"/>
  <c r="H314" i="6" s="1"/>
  <c r="F45" i="7" s="1"/>
  <c r="G330" i="6"/>
  <c r="H330" i="6" s="1"/>
  <c r="G587" i="6"/>
  <c r="H587" i="6" s="1"/>
  <c r="H589" i="6" s="1"/>
  <c r="F88" i="7" s="1"/>
  <c r="L1151" i="6"/>
  <c r="K301" i="6"/>
  <c r="F301" i="6"/>
  <c r="F302" i="6" s="1"/>
  <c r="E43" i="7" s="1"/>
  <c r="H43" i="7" s="1"/>
  <c r="L1152" i="6"/>
  <c r="L1146" i="6"/>
  <c r="L1147" i="6"/>
  <c r="E182" i="7"/>
  <c r="L1145" i="6"/>
  <c r="L1140" i="6"/>
  <c r="G291" i="6"/>
  <c r="H291" i="6" s="1"/>
  <c r="H292" i="6" s="1"/>
  <c r="F41" i="7" s="1"/>
  <c r="L1139" i="6"/>
  <c r="J1141" i="6"/>
  <c r="L1135" i="6"/>
  <c r="I549" i="6"/>
  <c r="J549" i="6" s="1"/>
  <c r="I281" i="6"/>
  <c r="J281" i="6" s="1"/>
  <c r="J282" i="6"/>
  <c r="G549" i="6"/>
  <c r="H549" i="6" s="1"/>
  <c r="G281" i="6"/>
  <c r="H281" i="6" s="1"/>
  <c r="L1134" i="6"/>
  <c r="H282" i="6"/>
  <c r="F39" i="7" s="1"/>
  <c r="F1136" i="6"/>
  <c r="H276" i="6"/>
  <c r="F38" i="7" s="1"/>
  <c r="L1131" i="6"/>
  <c r="F275" i="6"/>
  <c r="L275" i="6" s="1"/>
  <c r="K275" i="6"/>
  <c r="L1129" i="6"/>
  <c r="H179" i="7"/>
  <c r="L1124" i="6"/>
  <c r="L1123" i="6"/>
  <c r="H269" i="6"/>
  <c r="F37" i="7" s="1"/>
  <c r="J1126" i="6"/>
  <c r="G178" i="7" s="1"/>
  <c r="I268" i="6" s="1"/>
  <c r="J268" i="6" s="1"/>
  <c r="J269" i="6" s="1"/>
  <c r="G37" i="7" s="1"/>
  <c r="L1118" i="6"/>
  <c r="I1119" i="6"/>
  <c r="L1117" i="6"/>
  <c r="I258" i="6"/>
  <c r="J258" i="6" s="1"/>
  <c r="L1113" i="6"/>
  <c r="G258" i="6"/>
  <c r="H258" i="6" s="1"/>
  <c r="H262" i="6" s="1"/>
  <c r="F36" i="7" s="1"/>
  <c r="L1114" i="6"/>
  <c r="F258" i="6"/>
  <c r="K258" i="6"/>
  <c r="H176" i="7"/>
  <c r="E265" i="6"/>
  <c r="L1112" i="6"/>
  <c r="L1107" i="6"/>
  <c r="H255" i="6"/>
  <c r="F35" i="7" s="1"/>
  <c r="I1108" i="6"/>
  <c r="L1106" i="6"/>
  <c r="F254" i="6"/>
  <c r="L1101" i="6"/>
  <c r="L1100" i="6"/>
  <c r="L1103" i="6"/>
  <c r="L1094" i="6"/>
  <c r="I248" i="6"/>
  <c r="J248" i="6" s="1"/>
  <c r="H250" i="6"/>
  <c r="F34" i="7" s="1"/>
  <c r="G248" i="6"/>
  <c r="H248" i="6" s="1"/>
  <c r="L1095" i="6"/>
  <c r="L1093" i="6"/>
  <c r="L1088" i="6"/>
  <c r="J1090" i="6"/>
  <c r="G172" i="7" s="1"/>
  <c r="I244" i="6" s="1"/>
  <c r="J244" i="6" s="1"/>
  <c r="J245" i="6" s="1"/>
  <c r="G33" i="7" s="1"/>
  <c r="L1087" i="6"/>
  <c r="H245" i="6"/>
  <c r="F33" i="7" s="1"/>
  <c r="L1081" i="6"/>
  <c r="L1080" i="6"/>
  <c r="E1082" i="6"/>
  <c r="F1082" i="6" s="1"/>
  <c r="E1083" i="6" s="1"/>
  <c r="L1077" i="6"/>
  <c r="L1076" i="6"/>
  <c r="E170" i="7"/>
  <c r="E239" i="6" s="1"/>
  <c r="L1072" i="6"/>
  <c r="L1070" i="6"/>
  <c r="F233" i="6"/>
  <c r="L1073" i="6"/>
  <c r="L1064" i="6"/>
  <c r="L1063" i="6"/>
  <c r="I1065" i="6"/>
  <c r="J1065" i="6" s="1"/>
  <c r="J1066" i="6" s="1"/>
  <c r="G168" i="7" s="1"/>
  <c r="I232" i="6" s="1"/>
  <c r="J232" i="6" s="1"/>
  <c r="J234" i="6" s="1"/>
  <c r="G31" i="7" s="1"/>
  <c r="F1060" i="6"/>
  <c r="E167" i="7" s="1"/>
  <c r="E228" i="6" s="1"/>
  <c r="L1059" i="6"/>
  <c r="L1057" i="6"/>
  <c r="I228" i="6"/>
  <c r="J228" i="6" s="1"/>
  <c r="I212" i="6"/>
  <c r="J212" i="6" s="1"/>
  <c r="I220" i="6"/>
  <c r="J220" i="6" s="1"/>
  <c r="J221" i="6" s="1"/>
  <c r="G29" i="7" s="1"/>
  <c r="L1056" i="6"/>
  <c r="L1052" i="6"/>
  <c r="F1053" i="6"/>
  <c r="E166" i="7" s="1"/>
  <c r="E204" i="6" s="1"/>
  <c r="F204" i="6" s="1"/>
  <c r="L1051" i="6"/>
  <c r="L1047" i="6"/>
  <c r="L1048" i="6"/>
  <c r="F1044" i="6"/>
  <c r="E164" i="7" s="1"/>
  <c r="L1043" i="6"/>
  <c r="L1041" i="6"/>
  <c r="L1040" i="6"/>
  <c r="L1036" i="6"/>
  <c r="L1034" i="6"/>
  <c r="L1037" i="6"/>
  <c r="L1033" i="6"/>
  <c r="K1035" i="6"/>
  <c r="E163" i="7"/>
  <c r="H163" i="7" s="1"/>
  <c r="L1029" i="6"/>
  <c r="L1030" i="6"/>
  <c r="L1023" i="6"/>
  <c r="L1021" i="6"/>
  <c r="J1017" i="6"/>
  <c r="G160" i="7" s="1"/>
  <c r="I167" i="6" s="1"/>
  <c r="J167" i="6" s="1"/>
  <c r="J168" i="6" s="1"/>
  <c r="G20" i="7" s="1"/>
  <c r="L1020" i="6"/>
  <c r="H1017" i="6"/>
  <c r="F160" i="7" s="1"/>
  <c r="G167" i="6" s="1"/>
  <c r="H167" i="6" s="1"/>
  <c r="H168" i="6" s="1"/>
  <c r="F20" i="7" s="1"/>
  <c r="L1024" i="6"/>
  <c r="L1014" i="6"/>
  <c r="L1010" i="6"/>
  <c r="L1011" i="6"/>
  <c r="E159" i="7"/>
  <c r="E155" i="6" s="1"/>
  <c r="L1005" i="6"/>
  <c r="L1006" i="6"/>
  <c r="E158" i="7"/>
  <c r="E149" i="6" s="1"/>
  <c r="L1001" i="6"/>
  <c r="L1000" i="6"/>
  <c r="L996" i="6"/>
  <c r="L995" i="6"/>
  <c r="F997" i="6"/>
  <c r="L991" i="6"/>
  <c r="F122" i="6"/>
  <c r="L992" i="6"/>
  <c r="I121" i="6"/>
  <c r="J121" i="6" s="1"/>
  <c r="I137" i="6"/>
  <c r="J137" i="6" s="1"/>
  <c r="J139" i="6" s="1"/>
  <c r="G16" i="7" s="1"/>
  <c r="G121" i="6"/>
  <c r="H121" i="6" s="1"/>
  <c r="H123" i="6" s="1"/>
  <c r="F15" i="7" s="1"/>
  <c r="G137" i="6"/>
  <c r="H137" i="6" s="1"/>
  <c r="H139" i="6" s="1"/>
  <c r="F16" i="7" s="1"/>
  <c r="L985" i="6"/>
  <c r="F986" i="6"/>
  <c r="L981" i="6"/>
  <c r="L980" i="6"/>
  <c r="L982" i="6"/>
  <c r="E153" i="7"/>
  <c r="E82" i="6" s="1"/>
  <c r="L974" i="6"/>
  <c r="E976" i="6"/>
  <c r="F976" i="6" s="1"/>
  <c r="L973" i="6"/>
  <c r="L972" i="6"/>
  <c r="I953" i="6"/>
  <c r="J953" i="6" s="1"/>
  <c r="I472" i="6"/>
  <c r="J472" i="6" s="1"/>
  <c r="G953" i="6"/>
  <c r="H953" i="6" s="1"/>
  <c r="G546" i="6"/>
  <c r="H546" i="6" s="1"/>
  <c r="H550" i="6" s="1"/>
  <c r="F81" i="7" s="1"/>
  <c r="G947" i="6"/>
  <c r="H947" i="6" s="1"/>
  <c r="H949" i="6" s="1"/>
  <c r="F148" i="7" s="1"/>
  <c r="G30" i="6" s="1"/>
  <c r="H30" i="6" s="1"/>
  <c r="I546" i="6"/>
  <c r="J546" i="6" s="1"/>
  <c r="G561" i="6"/>
  <c r="H561" i="6" s="1"/>
  <c r="H564" i="6" s="1"/>
  <c r="F83" i="7" s="1"/>
  <c r="I947" i="6"/>
  <c r="J947" i="6" s="1"/>
  <c r="J949" i="6" s="1"/>
  <c r="G148" i="7" s="1"/>
  <c r="G554" i="6"/>
  <c r="H554" i="6" s="1"/>
  <c r="H557" i="6" s="1"/>
  <c r="F82" i="7" s="1"/>
  <c r="I561" i="6"/>
  <c r="J561" i="6" s="1"/>
  <c r="J564" i="6" s="1"/>
  <c r="G83" i="7" s="1"/>
  <c r="J955" i="6"/>
  <c r="G149" i="7" s="1"/>
  <c r="I32" i="6" s="1"/>
  <c r="J32" i="6" s="1"/>
  <c r="I554" i="6"/>
  <c r="J554" i="6" s="1"/>
  <c r="J557" i="6" s="1"/>
  <c r="G82" i="7" s="1"/>
  <c r="H955" i="6"/>
  <c r="F149" i="7" s="1"/>
  <c r="G32" i="6" s="1"/>
  <c r="H32" i="6" s="1"/>
  <c r="G959" i="6"/>
  <c r="H959" i="6" s="1"/>
  <c r="H961" i="6" s="1"/>
  <c r="F150" i="7" s="1"/>
  <c r="G33" i="6" s="1"/>
  <c r="H33" i="6" s="1"/>
  <c r="L967" i="6"/>
  <c r="L965" i="6"/>
  <c r="L964" i="6"/>
  <c r="L968" i="6"/>
  <c r="L960" i="6"/>
  <c r="L958" i="6"/>
  <c r="L954" i="6"/>
  <c r="L952" i="6"/>
  <c r="L948" i="6"/>
  <c r="L946" i="6"/>
  <c r="L940" i="6"/>
  <c r="H27" i="6"/>
  <c r="F6" i="7" s="1"/>
  <c r="L939" i="6"/>
  <c r="I942" i="6"/>
  <c r="L933" i="6"/>
  <c r="L932" i="6"/>
  <c r="F25" i="6"/>
  <c r="L928" i="6"/>
  <c r="F929" i="6"/>
  <c r="L929" i="6" s="1"/>
  <c r="L926" i="6"/>
  <c r="L919" i="6"/>
  <c r="G6" i="6"/>
  <c r="H6" i="6" s="1"/>
  <c r="G12" i="6"/>
  <c r="H12" i="6" s="1"/>
  <c r="L918" i="6"/>
  <c r="E12" i="6"/>
  <c r="E6" i="6"/>
  <c r="K918" i="6"/>
  <c r="E142" i="7"/>
  <c r="L902" i="6"/>
  <c r="L901" i="6"/>
  <c r="L896" i="6"/>
  <c r="L898" i="6"/>
  <c r="H140" i="7"/>
  <c r="L891" i="6"/>
  <c r="L890" i="6"/>
  <c r="L889" i="6"/>
  <c r="L888" i="6"/>
  <c r="H893" i="6"/>
  <c r="F139" i="7" s="1"/>
  <c r="J893" i="6"/>
  <c r="G139" i="7" s="1"/>
  <c r="L887" i="6"/>
  <c r="L886" i="6"/>
  <c r="L885" i="6"/>
  <c r="E139" i="7"/>
  <c r="L881" i="6"/>
  <c r="L880" i="6"/>
  <c r="H882" i="6"/>
  <c r="F138" i="7" s="1"/>
  <c r="H138" i="7" s="1"/>
  <c r="L879" i="6"/>
  <c r="L878" i="6"/>
  <c r="L874" i="6"/>
  <c r="L873" i="6"/>
  <c r="L872" i="6"/>
  <c r="L875" i="6"/>
  <c r="L871" i="6"/>
  <c r="E137" i="7"/>
  <c r="H137" i="7" s="1"/>
  <c r="L867" i="6"/>
  <c r="L866" i="6"/>
  <c r="L865" i="6"/>
  <c r="L868" i="6"/>
  <c r="L860" i="6"/>
  <c r="H135" i="7"/>
  <c r="L861" i="6"/>
  <c r="L856" i="6"/>
  <c r="J857" i="6"/>
  <c r="L857" i="6" s="1"/>
  <c r="L850" i="6"/>
  <c r="H133" i="7"/>
  <c r="L851" i="6"/>
  <c r="L849" i="6"/>
  <c r="L845" i="6"/>
  <c r="H132" i="7"/>
  <c r="L846" i="6"/>
  <c r="L839" i="6"/>
  <c r="L838" i="6"/>
  <c r="L833" i="6"/>
  <c r="L832" i="6"/>
  <c r="L835" i="6"/>
  <c r="E130" i="7"/>
  <c r="L830" i="6"/>
  <c r="L826" i="6"/>
  <c r="L825" i="6"/>
  <c r="L827" i="6"/>
  <c r="H822" i="6"/>
  <c r="F128" i="7" s="1"/>
  <c r="L820" i="6"/>
  <c r="L804" i="6"/>
  <c r="L803" i="6"/>
  <c r="L802" i="6"/>
  <c r="L800" i="6"/>
  <c r="L799" i="6"/>
  <c r="L798" i="6"/>
  <c r="L797" i="6"/>
  <c r="L796" i="6"/>
  <c r="L795" i="6"/>
  <c r="L805" i="6"/>
  <c r="L792" i="6"/>
  <c r="H125" i="7"/>
  <c r="L787" i="6"/>
  <c r="L782" i="6"/>
  <c r="L776" i="6"/>
  <c r="L770" i="6"/>
  <c r="K750" i="6"/>
  <c r="L750" i="6"/>
  <c r="H746" i="6"/>
  <c r="F117" i="7" s="1"/>
  <c r="H739" i="6"/>
  <c r="F116" i="7" s="1"/>
  <c r="L726" i="6"/>
  <c r="L725" i="6"/>
  <c r="L721" i="6"/>
  <c r="L722" i="6"/>
  <c r="E113" i="7"/>
  <c r="H113" i="7" s="1"/>
  <c r="L717" i="6"/>
  <c r="L716" i="6"/>
  <c r="E112" i="7"/>
  <c r="L713" i="6"/>
  <c r="L712" i="6"/>
  <c r="H110" i="7"/>
  <c r="L709" i="6"/>
  <c r="L707" i="6"/>
  <c r="H704" i="6"/>
  <c r="F109" i="7" s="1"/>
  <c r="H109" i="7" s="1"/>
  <c r="L693" i="6"/>
  <c r="L692" i="6"/>
  <c r="L690" i="6"/>
  <c r="L689" i="6"/>
  <c r="L694" i="6"/>
  <c r="L684" i="6"/>
  <c r="L680" i="6"/>
  <c r="L681" i="6"/>
  <c r="E105" i="7"/>
  <c r="H105" i="7" s="1"/>
  <c r="L675" i="6"/>
  <c r="L676" i="6"/>
  <c r="H104" i="7"/>
  <c r="L670" i="6"/>
  <c r="L669" i="6"/>
  <c r="L671" i="6"/>
  <c r="E103" i="7"/>
  <c r="H103" i="7"/>
  <c r="L665" i="6"/>
  <c r="L666" i="6"/>
  <c r="L664" i="6"/>
  <c r="H102" i="7"/>
  <c r="L660" i="6"/>
  <c r="L659" i="6"/>
  <c r="L658" i="6"/>
  <c r="L661" i="6"/>
  <c r="E101" i="7"/>
  <c r="H101" i="7" s="1"/>
  <c r="L654" i="6"/>
  <c r="L653" i="6"/>
  <c r="L652" i="6"/>
  <c r="E100" i="7"/>
  <c r="L655" i="6"/>
  <c r="L649" i="6"/>
  <c r="L648" i="6"/>
  <c r="L644" i="6"/>
  <c r="L643" i="6"/>
  <c r="L642" i="6"/>
  <c r="L645" i="6"/>
  <c r="L637" i="6"/>
  <c r="L636" i="6"/>
  <c r="L616" i="6"/>
  <c r="L612" i="6"/>
  <c r="L611" i="6"/>
  <c r="L613" i="6"/>
  <c r="L610" i="6"/>
  <c r="L605" i="6"/>
  <c r="J607" i="6"/>
  <c r="G91" i="7" s="1"/>
  <c r="G606" i="6"/>
  <c r="H606" i="6" s="1"/>
  <c r="L606" i="6" s="1"/>
  <c r="L604" i="6"/>
  <c r="L599" i="6"/>
  <c r="L598" i="6"/>
  <c r="L592" i="6"/>
  <c r="L563" i="6"/>
  <c r="L562" i="6"/>
  <c r="L560" i="6"/>
  <c r="L556" i="6"/>
  <c r="L555" i="6"/>
  <c r="L553" i="6"/>
  <c r="J550" i="6"/>
  <c r="G81" i="7" s="1"/>
  <c r="H542" i="6"/>
  <c r="F80" i="7" s="1"/>
  <c r="H531" i="6"/>
  <c r="F78" i="7" s="1"/>
  <c r="L521" i="6"/>
  <c r="L520" i="6"/>
  <c r="L508" i="6"/>
  <c r="L504" i="6"/>
  <c r="L503" i="6"/>
  <c r="L499" i="6"/>
  <c r="L493" i="6"/>
  <c r="L487" i="6"/>
  <c r="L480" i="6"/>
  <c r="L479" i="6"/>
  <c r="J476" i="6"/>
  <c r="G71" i="7" s="1"/>
  <c r="L473" i="6"/>
  <c r="L471" i="6"/>
  <c r="L462" i="6"/>
  <c r="L456" i="6"/>
  <c r="L449" i="6"/>
  <c r="L443" i="6"/>
  <c r="L438" i="6"/>
  <c r="H439" i="6"/>
  <c r="F65" i="7" s="1"/>
  <c r="L436" i="6"/>
  <c r="L432" i="6"/>
  <c r="L430" i="6"/>
  <c r="L426" i="6"/>
  <c r="L424" i="6"/>
  <c r="L420" i="6"/>
  <c r="L413" i="6"/>
  <c r="L392" i="6"/>
  <c r="L390" i="6"/>
  <c r="L393" i="6"/>
  <c r="L386" i="6"/>
  <c r="L385" i="6"/>
  <c r="F382" i="6"/>
  <c r="E55" i="7" s="1"/>
  <c r="L380" i="6"/>
  <c r="L379" i="6"/>
  <c r="L378" i="6"/>
  <c r="L373" i="6"/>
  <c r="L372" i="6"/>
  <c r="L371" i="6"/>
  <c r="L365" i="6"/>
  <c r="L359" i="6"/>
  <c r="L349" i="6"/>
  <c r="L344" i="6"/>
  <c r="L343" i="6"/>
  <c r="L341" i="6"/>
  <c r="H49" i="7"/>
  <c r="L346" i="6"/>
  <c r="L337" i="6"/>
  <c r="L336" i="6"/>
  <c r="L335" i="6"/>
  <c r="L338" i="6"/>
  <c r="L329" i="6"/>
  <c r="L327" i="6"/>
  <c r="L328" i="6"/>
  <c r="J332" i="6"/>
  <c r="G47" i="7" s="1"/>
  <c r="H332" i="6"/>
  <c r="F47" i="7" s="1"/>
  <c r="L325" i="6"/>
  <c r="L318" i="6"/>
  <c r="L317" i="6"/>
  <c r="J322" i="6"/>
  <c r="G46" i="7" s="1"/>
  <c r="L312" i="6"/>
  <c r="L310" i="6"/>
  <c r="J314" i="6"/>
  <c r="G45" i="7" s="1"/>
  <c r="L305" i="6"/>
  <c r="L306" i="6"/>
  <c r="L301" i="6"/>
  <c r="L302" i="6"/>
  <c r="L295" i="6"/>
  <c r="L290" i="6"/>
  <c r="L280" i="6"/>
  <c r="L279" i="6"/>
  <c r="L274" i="6"/>
  <c r="L273" i="6"/>
  <c r="F276" i="6"/>
  <c r="L276" i="6" s="1"/>
  <c r="L272" i="6"/>
  <c r="L258" i="6"/>
  <c r="J250" i="6"/>
  <c r="G34" i="7" s="1"/>
  <c r="L237" i="6"/>
  <c r="L226" i="6"/>
  <c r="J229" i="6"/>
  <c r="G30" i="7" s="1"/>
  <c r="L225" i="6"/>
  <c r="L218" i="6"/>
  <c r="L217" i="6"/>
  <c r="L216" i="6"/>
  <c r="L210" i="6"/>
  <c r="L209" i="6"/>
  <c r="I211" i="6"/>
  <c r="J211" i="6" s="1"/>
  <c r="L203" i="6"/>
  <c r="L200" i="6"/>
  <c r="L199" i="6"/>
  <c r="E26" i="7"/>
  <c r="H26" i="7" s="1"/>
  <c r="L195" i="6"/>
  <c r="L196" i="6"/>
  <c r="L192" i="6"/>
  <c r="L191" i="6"/>
  <c r="E24" i="7"/>
  <c r="H24" i="7" s="1"/>
  <c r="L188" i="6"/>
  <c r="L184" i="6"/>
  <c r="E22" i="7"/>
  <c r="H22" i="7" s="1"/>
  <c r="L183" i="6"/>
  <c r="L177" i="6"/>
  <c r="L176" i="6"/>
  <c r="L175" i="6"/>
  <c r="L178" i="6"/>
  <c r="L174" i="6"/>
  <c r="L173" i="6"/>
  <c r="L172" i="6"/>
  <c r="L171" i="6"/>
  <c r="L165" i="6"/>
  <c r="L164" i="6"/>
  <c r="L163" i="6"/>
  <c r="L162" i="6"/>
  <c r="E166" i="6"/>
  <c r="F166" i="6" s="1"/>
  <c r="L161" i="6"/>
  <c r="L160" i="6"/>
  <c r="L159" i="6"/>
  <c r="L153" i="6"/>
  <c r="L147" i="6"/>
  <c r="L142" i="6"/>
  <c r="L135" i="6"/>
  <c r="L133" i="6"/>
  <c r="L131" i="6"/>
  <c r="L130" i="6"/>
  <c r="L129" i="6"/>
  <c r="L128" i="6"/>
  <c r="L127" i="6"/>
  <c r="L126" i="6"/>
  <c r="L119" i="6"/>
  <c r="L115" i="6"/>
  <c r="L114" i="6"/>
  <c r="L113" i="6"/>
  <c r="L112" i="6"/>
  <c r="L111" i="6"/>
  <c r="L110" i="6"/>
  <c r="L106" i="6"/>
  <c r="L104" i="6"/>
  <c r="L101" i="6"/>
  <c r="E102" i="6"/>
  <c r="F102" i="6" s="1"/>
  <c r="L100" i="6"/>
  <c r="L98" i="6"/>
  <c r="L94" i="6"/>
  <c r="L92" i="6"/>
  <c r="L91" i="6"/>
  <c r="L89" i="6"/>
  <c r="L88" i="6"/>
  <c r="L86" i="6"/>
  <c r="F95" i="6"/>
  <c r="L95" i="6" s="1"/>
  <c r="L81" i="6"/>
  <c r="L80" i="6"/>
  <c r="L79" i="6"/>
  <c r="L78" i="6"/>
  <c r="L77" i="6"/>
  <c r="L75" i="6"/>
  <c r="L74" i="6"/>
  <c r="L73" i="6"/>
  <c r="L69" i="6"/>
  <c r="L68" i="6"/>
  <c r="L67" i="6"/>
  <c r="F70" i="6"/>
  <c r="L70" i="6" s="1"/>
  <c r="L62" i="6"/>
  <c r="L64" i="6"/>
  <c r="L61" i="6"/>
  <c r="L56" i="6"/>
  <c r="J58" i="6"/>
  <c r="G9" i="7" s="1"/>
  <c r="H9" i="7" s="1"/>
  <c r="L55" i="6"/>
  <c r="L53" i="6"/>
  <c r="L48" i="6"/>
  <c r="L47" i="6"/>
  <c r="L45" i="6"/>
  <c r="L44" i="6"/>
  <c r="L50" i="6"/>
  <c r="L43" i="6"/>
  <c r="L37" i="6"/>
  <c r="L36" i="6"/>
  <c r="L35" i="6"/>
  <c r="E7" i="7"/>
  <c r="L23" i="6"/>
  <c r="L22" i="6"/>
  <c r="L21" i="6"/>
  <c r="L19" i="6"/>
  <c r="L17" i="6"/>
  <c r="L11" i="6"/>
  <c r="L5" i="6"/>
  <c r="H269" i="7"/>
  <c r="K1666" i="6"/>
  <c r="F1659" i="6"/>
  <c r="E267" i="7"/>
  <c r="H267" i="7" s="1"/>
  <c r="K1652" i="6"/>
  <c r="H266" i="7"/>
  <c r="K1646" i="6"/>
  <c r="G265" i="7"/>
  <c r="G264" i="7"/>
  <c r="K1634" i="6"/>
  <c r="E263" i="7"/>
  <c r="K1622" i="6"/>
  <c r="E261" i="7"/>
  <c r="K1610" i="6"/>
  <c r="H259" i="7"/>
  <c r="K1598" i="6"/>
  <c r="K1597" i="6"/>
  <c r="K1591" i="6"/>
  <c r="K1590" i="6"/>
  <c r="E256" i="7"/>
  <c r="K1582" i="6"/>
  <c r="K1581" i="6"/>
  <c r="E255" i="7"/>
  <c r="H254" i="7"/>
  <c r="K1571" i="6"/>
  <c r="K1561" i="6"/>
  <c r="E251" i="7"/>
  <c r="E250" i="7"/>
  <c r="K1549" i="6"/>
  <c r="G249" i="7"/>
  <c r="E246" i="7"/>
  <c r="H245" i="7"/>
  <c r="K1510" i="6"/>
  <c r="E242" i="7"/>
  <c r="K1504" i="6"/>
  <c r="H240" i="7"/>
  <c r="K1493" i="6"/>
  <c r="L1481" i="6"/>
  <c r="K1481" i="6"/>
  <c r="H237" i="7"/>
  <c r="K1476" i="6"/>
  <c r="E236" i="7"/>
  <c r="L1470" i="6"/>
  <c r="K1464" i="6"/>
  <c r="K1463" i="6"/>
  <c r="H233" i="7"/>
  <c r="K1445" i="6"/>
  <c r="E231" i="7"/>
  <c r="E230" i="7"/>
  <c r="K1430" i="6"/>
  <c r="E228" i="7"/>
  <c r="L1419" i="6"/>
  <c r="K1419" i="6"/>
  <c r="F227" i="7"/>
  <c r="G489" i="6" s="1"/>
  <c r="H489" i="6" s="1"/>
  <c r="L489" i="6" s="1"/>
  <c r="E225" i="7"/>
  <c r="E223" i="7"/>
  <c r="K1381" i="6"/>
  <c r="E220" i="7"/>
  <c r="G218" i="7"/>
  <c r="I455" i="6" s="1"/>
  <c r="J455" i="6" s="1"/>
  <c r="L455" i="6" s="1"/>
  <c r="H215" i="7"/>
  <c r="K1333" i="6"/>
  <c r="K1332" i="6"/>
  <c r="E213" i="7"/>
  <c r="K1315" i="6"/>
  <c r="K1314" i="6"/>
  <c r="H208" i="7"/>
  <c r="E207" i="7"/>
  <c r="E206" i="7"/>
  <c r="K1283" i="6"/>
  <c r="E204" i="7"/>
  <c r="E203" i="7"/>
  <c r="E202" i="7"/>
  <c r="K1261" i="6"/>
  <c r="K1239" i="6"/>
  <c r="K1204" i="6"/>
  <c r="H191" i="7"/>
  <c r="K1198" i="6"/>
  <c r="E190" i="7"/>
  <c r="E189" i="7"/>
  <c r="K1186" i="6"/>
  <c r="E188" i="7"/>
  <c r="E186" i="7"/>
  <c r="E185" i="7"/>
  <c r="E331" i="6" s="1"/>
  <c r="E184" i="7"/>
  <c r="H183" i="7"/>
  <c r="E181" i="7"/>
  <c r="E178" i="7"/>
  <c r="K1125" i="6"/>
  <c r="E177" i="7"/>
  <c r="E174" i="7"/>
  <c r="E249" i="6" s="1"/>
  <c r="K1102" i="6"/>
  <c r="E1096" i="6"/>
  <c r="K1095" i="6"/>
  <c r="E172" i="7"/>
  <c r="K1089" i="6"/>
  <c r="H170" i="7"/>
  <c r="F169" i="7"/>
  <c r="K1071" i="6"/>
  <c r="E168" i="7"/>
  <c r="L1065" i="6"/>
  <c r="K1065" i="6"/>
  <c r="F167" i="7"/>
  <c r="K1058" i="6"/>
  <c r="E165" i="7"/>
  <c r="H165" i="7" s="1"/>
  <c r="H164" i="7"/>
  <c r="K1042" i="6"/>
  <c r="E162" i="7"/>
  <c r="E179" i="6" s="1"/>
  <c r="E161" i="7"/>
  <c r="K1022" i="6"/>
  <c r="E157" i="7"/>
  <c r="E143" i="6" s="1"/>
  <c r="H155" i="7"/>
  <c r="G155" i="7"/>
  <c r="I122" i="6" s="1"/>
  <c r="J122" i="6" s="1"/>
  <c r="L122" i="6" s="1"/>
  <c r="H153" i="7"/>
  <c r="K976" i="6"/>
  <c r="L975" i="6"/>
  <c r="K975" i="6"/>
  <c r="E151" i="7"/>
  <c r="K966" i="6"/>
  <c r="E147" i="7"/>
  <c r="J942" i="6"/>
  <c r="K942" i="6"/>
  <c r="K941" i="6"/>
  <c r="K934" i="6"/>
  <c r="L934" i="6"/>
  <c r="I935" i="6" s="1"/>
  <c r="K927" i="6"/>
  <c r="E143" i="7"/>
  <c r="E141" i="7"/>
  <c r="L882" i="6"/>
  <c r="E136" i="7"/>
  <c r="H136" i="7" s="1"/>
  <c r="G134" i="7"/>
  <c r="H134" i="7" s="1"/>
  <c r="H130" i="7"/>
  <c r="K834" i="6"/>
  <c r="K831" i="6"/>
  <c r="H129" i="7"/>
  <c r="H112" i="7"/>
  <c r="E111" i="7"/>
  <c r="H111" i="7" s="1"/>
  <c r="H107" i="7"/>
  <c r="K691" i="6"/>
  <c r="L691" i="6"/>
  <c r="H100" i="7"/>
  <c r="E99" i="7"/>
  <c r="H99" i="7" s="1"/>
  <c r="G98" i="7"/>
  <c r="H98" i="7" s="1"/>
  <c r="E92" i="7"/>
  <c r="H92" i="7" s="1"/>
  <c r="K605" i="6"/>
  <c r="F515" i="6"/>
  <c r="K509" i="6"/>
  <c r="H57" i="7"/>
  <c r="K345" i="6"/>
  <c r="E48" i="7"/>
  <c r="H48" i="7" s="1"/>
  <c r="K328" i="6"/>
  <c r="K319" i="6"/>
  <c r="K311" i="6"/>
  <c r="F44" i="7"/>
  <c r="H44" i="7" s="1"/>
  <c r="G39" i="7"/>
  <c r="K238" i="6"/>
  <c r="K227" i="6"/>
  <c r="K219" i="6"/>
  <c r="L219" i="6"/>
  <c r="E25" i="7"/>
  <c r="H25" i="7" s="1"/>
  <c r="H23" i="7"/>
  <c r="K178" i="6"/>
  <c r="K154" i="6"/>
  <c r="K148" i="6"/>
  <c r="K136" i="6"/>
  <c r="K134" i="6"/>
  <c r="K132" i="6"/>
  <c r="K120" i="6"/>
  <c r="K118" i="6"/>
  <c r="K116" i="6"/>
  <c r="K105" i="6"/>
  <c r="K99" i="6"/>
  <c r="K93" i="6"/>
  <c r="K90" i="6"/>
  <c r="K87" i="6"/>
  <c r="E10" i="7"/>
  <c r="H10" i="7" s="1"/>
  <c r="K57" i="6"/>
  <c r="K54" i="6"/>
  <c r="H8" i="7"/>
  <c r="K49" i="6"/>
  <c r="L46" i="6"/>
  <c r="K46" i="6"/>
  <c r="K24" i="6"/>
  <c r="K20" i="6"/>
  <c r="K18" i="6"/>
  <c r="E5" i="7"/>
  <c r="E4" i="7"/>
  <c r="L33" i="9"/>
  <c r="T33" i="9" s="1"/>
  <c r="L30" i="9"/>
  <c r="T30" i="9" s="1"/>
  <c r="L25" i="9"/>
  <c r="L21" i="9"/>
  <c r="L16" i="9"/>
  <c r="L13" i="9"/>
  <c r="L12" i="9"/>
  <c r="L9" i="9"/>
  <c r="K29" i="9" l="1"/>
  <c r="L603" i="8"/>
  <c r="L627" i="8" s="1"/>
  <c r="L575" i="8"/>
  <c r="L26" i="9"/>
  <c r="E33" i="11" s="1"/>
  <c r="I33" i="11" s="1"/>
  <c r="T25" i="9"/>
  <c r="E13" i="11"/>
  <c r="I6" i="9"/>
  <c r="J6" i="9" s="1"/>
  <c r="I5" i="9" s="1"/>
  <c r="J5" i="9" s="1"/>
  <c r="L22" i="9"/>
  <c r="K22" i="9"/>
  <c r="L471" i="8"/>
  <c r="K12" i="9"/>
  <c r="L185" i="8"/>
  <c r="K10" i="9"/>
  <c r="L55" i="8"/>
  <c r="K7" i="9"/>
  <c r="L29" i="8"/>
  <c r="E28" i="9"/>
  <c r="L29" i="9"/>
  <c r="H14" i="11"/>
  <c r="F32" i="9"/>
  <c r="L655" i="8"/>
  <c r="L679" i="8" s="1"/>
  <c r="T26" i="9"/>
  <c r="K26" i="9"/>
  <c r="F10" i="9"/>
  <c r="L10" i="9" s="1"/>
  <c r="L133" i="8"/>
  <c r="AW133" i="8" s="1"/>
  <c r="G10" i="11"/>
  <c r="L497" i="8"/>
  <c r="L81" i="8"/>
  <c r="L27" i="9"/>
  <c r="T27" i="9" s="1"/>
  <c r="K27" i="9"/>
  <c r="L582" i="8"/>
  <c r="L601" i="8"/>
  <c r="L563" i="8"/>
  <c r="L509" i="8"/>
  <c r="F24" i="9"/>
  <c r="L24" i="9" s="1"/>
  <c r="K24" i="9"/>
  <c r="F20" i="9"/>
  <c r="L20" i="9" s="1"/>
  <c r="G6" i="9"/>
  <c r="H6" i="9" s="1"/>
  <c r="L17" i="9"/>
  <c r="L341" i="8"/>
  <c r="K17" i="9"/>
  <c r="K15" i="9"/>
  <c r="L15" i="9"/>
  <c r="F11" i="9"/>
  <c r="L11" i="9" s="1"/>
  <c r="F8" i="9"/>
  <c r="L8" i="9" s="1"/>
  <c r="L7" i="9"/>
  <c r="L1672" i="6"/>
  <c r="J1673" i="6"/>
  <c r="F908" i="6"/>
  <c r="F903" i="6"/>
  <c r="L903" i="6" s="1"/>
  <c r="I904" i="6" s="1"/>
  <c r="K903" i="6"/>
  <c r="L1659" i="6"/>
  <c r="F1661" i="6"/>
  <c r="L1647" i="6"/>
  <c r="F840" i="6"/>
  <c r="K840" i="6"/>
  <c r="L1641" i="6"/>
  <c r="H265" i="7"/>
  <c r="I821" i="6"/>
  <c r="H264" i="7"/>
  <c r="I819" i="6"/>
  <c r="H263" i="7"/>
  <c r="E818" i="6"/>
  <c r="E813" i="6"/>
  <c r="L1622" i="6"/>
  <c r="J1623" i="6"/>
  <c r="F809" i="6"/>
  <c r="H261" i="7"/>
  <c r="E788" i="6"/>
  <c r="E783" i="6"/>
  <c r="H260" i="7"/>
  <c r="L1611" i="6"/>
  <c r="F783" i="6"/>
  <c r="K783" i="6"/>
  <c r="E258" i="7"/>
  <c r="H258" i="7" s="1"/>
  <c r="H1592" i="6"/>
  <c r="F257" i="7" s="1"/>
  <c r="G766" i="6" s="1"/>
  <c r="H766" i="6" s="1"/>
  <c r="H767" i="6" s="1"/>
  <c r="F120" i="7" s="1"/>
  <c r="L1590" i="6"/>
  <c r="F1592" i="6"/>
  <c r="H256" i="7"/>
  <c r="E757" i="6"/>
  <c r="H255" i="7"/>
  <c r="E765" i="6"/>
  <c r="E751" i="6"/>
  <c r="E763" i="6"/>
  <c r="E749" i="6"/>
  <c r="H253" i="7"/>
  <c r="E252" i="7"/>
  <c r="E777" i="6"/>
  <c r="E758" i="6"/>
  <c r="E771" i="6"/>
  <c r="E744" i="6"/>
  <c r="H251" i="7"/>
  <c r="H250" i="7"/>
  <c r="E743" i="6"/>
  <c r="H249" i="7"/>
  <c r="I742" i="6"/>
  <c r="J742" i="6" s="1"/>
  <c r="J746" i="6" s="1"/>
  <c r="G117" i="7" s="1"/>
  <c r="I756" i="6"/>
  <c r="J756" i="6" s="1"/>
  <c r="J760" i="6" s="1"/>
  <c r="G119" i="7" s="1"/>
  <c r="F742" i="6"/>
  <c r="K742" i="6"/>
  <c r="F756" i="6"/>
  <c r="K756" i="6"/>
  <c r="L1539" i="6"/>
  <c r="F1540" i="6"/>
  <c r="H247" i="7"/>
  <c r="E731" i="6"/>
  <c r="E737" i="6"/>
  <c r="L1527" i="6"/>
  <c r="H246" i="7"/>
  <c r="E727" i="6"/>
  <c r="F698" i="6"/>
  <c r="K698" i="6"/>
  <c r="H243" i="7"/>
  <c r="L1511" i="6"/>
  <c r="F638" i="6"/>
  <c r="K638" i="6"/>
  <c r="H242" i="7"/>
  <c r="E632" i="6"/>
  <c r="E622" i="6"/>
  <c r="E627" i="6"/>
  <c r="E617" i="6"/>
  <c r="F600" i="6"/>
  <c r="K600" i="6"/>
  <c r="F594" i="6"/>
  <c r="L594" i="6" s="1"/>
  <c r="K594" i="6"/>
  <c r="H238" i="7"/>
  <c r="E593" i="6"/>
  <c r="J579" i="6"/>
  <c r="G86" i="7" s="1"/>
  <c r="L1477" i="6"/>
  <c r="I578" i="6"/>
  <c r="J578" i="6" s="1"/>
  <c r="E583" i="6"/>
  <c r="E578" i="6"/>
  <c r="H569" i="6"/>
  <c r="F84" i="7" s="1"/>
  <c r="H236" i="7"/>
  <c r="E573" i="6"/>
  <c r="E568" i="6"/>
  <c r="L1463" i="6"/>
  <c r="J1465" i="6"/>
  <c r="G235" i="7" s="1"/>
  <c r="I1455" i="6" s="1"/>
  <c r="J1455" i="6" s="1"/>
  <c r="J1456" i="6" s="1"/>
  <c r="G234" i="7" s="1"/>
  <c r="I540" i="6" s="1"/>
  <c r="J540" i="6" s="1"/>
  <c r="J542" i="6" s="1"/>
  <c r="G80" i="7" s="1"/>
  <c r="E1455" i="6"/>
  <c r="E541" i="6"/>
  <c r="E536" i="6"/>
  <c r="E232" i="7"/>
  <c r="H232" i="7" s="1"/>
  <c r="H231" i="7"/>
  <c r="E534" i="6"/>
  <c r="E529" i="6"/>
  <c r="H230" i="7"/>
  <c r="E522" i="6"/>
  <c r="K516" i="6"/>
  <c r="L516" i="6"/>
  <c r="F510" i="6"/>
  <c r="K510" i="6"/>
  <c r="H228" i="7"/>
  <c r="E494" i="6"/>
  <c r="H227" i="7"/>
  <c r="H490" i="6"/>
  <c r="F72" i="7" s="1"/>
  <c r="K489" i="6"/>
  <c r="H226" i="7"/>
  <c r="E488" i="6"/>
  <c r="H225" i="7"/>
  <c r="E485" i="6"/>
  <c r="E528" i="6"/>
  <c r="K1398" i="6"/>
  <c r="L1398" i="6"/>
  <c r="K1399" i="6"/>
  <c r="I502" i="6"/>
  <c r="J502" i="6" s="1"/>
  <c r="I527" i="6"/>
  <c r="J527" i="6" s="1"/>
  <c r="J531" i="6" s="1"/>
  <c r="G78" i="7" s="1"/>
  <c r="I483" i="6"/>
  <c r="J483" i="6" s="1"/>
  <c r="J490" i="6" s="1"/>
  <c r="G72" i="7" s="1"/>
  <c r="L1400" i="6"/>
  <c r="E224" i="7"/>
  <c r="H224" i="7" s="1"/>
  <c r="E502" i="6"/>
  <c r="E527" i="6"/>
  <c r="H223" i="7"/>
  <c r="E1386" i="6"/>
  <c r="E685" i="6"/>
  <c r="H221" i="7"/>
  <c r="E474" i="6"/>
  <c r="H220" i="7"/>
  <c r="E1367" i="6"/>
  <c r="H218" i="7"/>
  <c r="K455" i="6"/>
  <c r="H217" i="7"/>
  <c r="F450" i="6"/>
  <c r="L450" i="6" s="1"/>
  <c r="K450" i="6"/>
  <c r="E216" i="7"/>
  <c r="H216" i="7"/>
  <c r="E1320" i="6"/>
  <c r="F1319" i="6"/>
  <c r="K1319" i="6"/>
  <c r="G444" i="6"/>
  <c r="H444" i="6" s="1"/>
  <c r="G457" i="6"/>
  <c r="H457" i="6" s="1"/>
  <c r="I501" i="6"/>
  <c r="J501" i="6" s="1"/>
  <c r="J505" i="6" s="1"/>
  <c r="G74" i="7" s="1"/>
  <c r="I1306" i="6"/>
  <c r="J1306" i="6" s="1"/>
  <c r="J1308" i="6" s="1"/>
  <c r="G210" i="7" s="1"/>
  <c r="L1333" i="6"/>
  <c r="F1334" i="6"/>
  <c r="H213" i="7"/>
  <c r="E1301" i="6"/>
  <c r="E486" i="6"/>
  <c r="G1300" i="6"/>
  <c r="L1316" i="6"/>
  <c r="I461" i="6"/>
  <c r="J461" i="6" s="1"/>
  <c r="I442" i="6"/>
  <c r="J442" i="6" s="1"/>
  <c r="I448" i="6"/>
  <c r="J448" i="6" s="1"/>
  <c r="J451" i="6" s="1"/>
  <c r="G67" i="7" s="1"/>
  <c r="E211" i="7"/>
  <c r="H211" i="7"/>
  <c r="E1298" i="6"/>
  <c r="F419" i="6"/>
  <c r="K419" i="6"/>
  <c r="H207" i="7"/>
  <c r="E1277" i="6"/>
  <c r="L1285" i="6"/>
  <c r="H206" i="7"/>
  <c r="E415" i="6"/>
  <c r="H204" i="7"/>
  <c r="E409" i="6"/>
  <c r="L1267" i="6"/>
  <c r="J1268" i="6"/>
  <c r="E1255" i="6"/>
  <c r="L1262" i="6"/>
  <c r="H202" i="7"/>
  <c r="E1248" i="6"/>
  <c r="F1227" i="6"/>
  <c r="L1227" i="6" s="1"/>
  <c r="K1227" i="6"/>
  <c r="H198" i="7"/>
  <c r="L1240" i="6"/>
  <c r="K1226" i="6"/>
  <c r="F1226" i="6"/>
  <c r="L1226" i="6" s="1"/>
  <c r="F1225" i="6"/>
  <c r="K1225" i="6"/>
  <c r="H197" i="7"/>
  <c r="F397" i="6"/>
  <c r="L397" i="6" s="1"/>
  <c r="K397" i="6"/>
  <c r="L387" i="6"/>
  <c r="L1210" i="6"/>
  <c r="J1211" i="6"/>
  <c r="H192" i="7"/>
  <c r="E374" i="6"/>
  <c r="K366" i="6"/>
  <c r="F366" i="6"/>
  <c r="L366" i="6" s="1"/>
  <c r="H190" i="7"/>
  <c r="E361" i="6"/>
  <c r="E367" i="6"/>
  <c r="L1187" i="6"/>
  <c r="H189" i="7"/>
  <c r="E360" i="6"/>
  <c r="K1180" i="6"/>
  <c r="J1180" i="6"/>
  <c r="E355" i="6"/>
  <c r="E588" i="6"/>
  <c r="E398" i="6"/>
  <c r="L1175" i="6"/>
  <c r="E187" i="7"/>
  <c r="H186" i="7"/>
  <c r="E350" i="6"/>
  <c r="F331" i="6"/>
  <c r="L331" i="6" s="1"/>
  <c r="K331" i="6"/>
  <c r="H185" i="7"/>
  <c r="H184" i="7"/>
  <c r="E321" i="6"/>
  <c r="E313" i="6"/>
  <c r="E587" i="6"/>
  <c r="E577" i="6"/>
  <c r="E567" i="6"/>
  <c r="E582" i="6"/>
  <c r="E572" i="6"/>
  <c r="E330" i="6"/>
  <c r="H182" i="7"/>
  <c r="E296" i="6"/>
  <c r="L1141" i="6"/>
  <c r="J1142" i="6"/>
  <c r="E286" i="6"/>
  <c r="E291" i="6"/>
  <c r="L1136" i="6"/>
  <c r="E180" i="7"/>
  <c r="L1126" i="6"/>
  <c r="H178" i="7"/>
  <c r="E268" i="6"/>
  <c r="J1119" i="6"/>
  <c r="K1119" i="6"/>
  <c r="E261" i="6"/>
  <c r="F265" i="6"/>
  <c r="K265" i="6"/>
  <c r="E259" i="6"/>
  <c r="E260" i="6"/>
  <c r="J1108" i="6"/>
  <c r="K1108" i="6"/>
  <c r="F249" i="6"/>
  <c r="L249" i="6" s="1"/>
  <c r="K249" i="6"/>
  <c r="H174" i="7"/>
  <c r="L1090" i="6"/>
  <c r="H172" i="7"/>
  <c r="E244" i="6"/>
  <c r="K1082" i="6"/>
  <c r="L1082" i="6"/>
  <c r="F1084" i="6"/>
  <c r="K239" i="6"/>
  <c r="F239" i="6"/>
  <c r="H169" i="7"/>
  <c r="G233" i="6"/>
  <c r="L1066" i="6"/>
  <c r="H168" i="7"/>
  <c r="E232" i="6"/>
  <c r="L1060" i="6"/>
  <c r="E212" i="6"/>
  <c r="E220" i="6"/>
  <c r="H167" i="7"/>
  <c r="G228" i="6"/>
  <c r="H228" i="6" s="1"/>
  <c r="H229" i="6" s="1"/>
  <c r="F30" i="7" s="1"/>
  <c r="G220" i="6"/>
  <c r="H220" i="6" s="1"/>
  <c r="H221" i="6" s="1"/>
  <c r="F29" i="7" s="1"/>
  <c r="G212" i="6"/>
  <c r="H212" i="6" s="1"/>
  <c r="H213" i="6" s="1"/>
  <c r="F28" i="7" s="1"/>
  <c r="F212" i="6"/>
  <c r="K212" i="6"/>
  <c r="F220" i="6"/>
  <c r="K220" i="6"/>
  <c r="K228" i="6"/>
  <c r="F228" i="6"/>
  <c r="F205" i="6"/>
  <c r="L204" i="6"/>
  <c r="H166" i="7"/>
  <c r="L1053" i="6"/>
  <c r="K204" i="6"/>
  <c r="L1044" i="6"/>
  <c r="F179" i="6"/>
  <c r="K179" i="6"/>
  <c r="H162" i="7"/>
  <c r="H161" i="7"/>
  <c r="E1016" i="6"/>
  <c r="H159" i="7"/>
  <c r="F155" i="6"/>
  <c r="K155" i="6"/>
  <c r="H158" i="7"/>
  <c r="F149" i="6"/>
  <c r="K149" i="6"/>
  <c r="K143" i="6"/>
  <c r="F143" i="6"/>
  <c r="H157" i="7"/>
  <c r="L997" i="6"/>
  <c r="E156" i="7"/>
  <c r="J123" i="6"/>
  <c r="G15" i="7" s="1"/>
  <c r="K122" i="6"/>
  <c r="L986" i="6"/>
  <c r="F987" i="6"/>
  <c r="K82" i="6"/>
  <c r="F82" i="6"/>
  <c r="L976" i="6"/>
  <c r="F977" i="6"/>
  <c r="H151" i="7"/>
  <c r="E38" i="6"/>
  <c r="I30" i="6"/>
  <c r="L942" i="6"/>
  <c r="J943" i="6"/>
  <c r="E26" i="6"/>
  <c r="E145" i="7"/>
  <c r="E920" i="6" s="1"/>
  <c r="H145" i="7"/>
  <c r="F6" i="6"/>
  <c r="F12" i="6"/>
  <c r="H139" i="7"/>
  <c r="L893" i="6"/>
  <c r="L704" i="6"/>
  <c r="H607" i="6"/>
  <c r="K606" i="6"/>
  <c r="L515" i="6"/>
  <c r="F517" i="6"/>
  <c r="E38" i="7"/>
  <c r="H38" i="7" s="1"/>
  <c r="K211" i="6"/>
  <c r="L211" i="6"/>
  <c r="J213" i="6"/>
  <c r="K166" i="6"/>
  <c r="L166" i="6"/>
  <c r="K102" i="6"/>
  <c r="L102" i="6"/>
  <c r="F107" i="6"/>
  <c r="E13" i="7"/>
  <c r="H13" i="7" s="1"/>
  <c r="E11" i="7"/>
  <c r="H11" i="7" s="1"/>
  <c r="L58" i="6"/>
  <c r="F1096" i="6"/>
  <c r="K1096" i="6"/>
  <c r="F1083" i="6"/>
  <c r="L1083" i="6" s="1"/>
  <c r="K1083" i="6"/>
  <c r="J935" i="6"/>
  <c r="K935" i="6"/>
  <c r="E11" i="11" l="1"/>
  <c r="I11" i="11" s="1"/>
  <c r="I13" i="11"/>
  <c r="E13" i="12" s="1"/>
  <c r="M13" i="11"/>
  <c r="N13" i="11" s="1"/>
  <c r="T24" i="9"/>
  <c r="E12" i="11"/>
  <c r="F28" i="9"/>
  <c r="K28" i="9"/>
  <c r="E31" i="9"/>
  <c r="L32" i="9"/>
  <c r="E37" i="12"/>
  <c r="N37" i="12" s="1"/>
  <c r="R38" i="12"/>
  <c r="S38" i="12" s="1"/>
  <c r="R37" i="12"/>
  <c r="M33" i="11"/>
  <c r="N33" i="11" s="1"/>
  <c r="J52" i="9"/>
  <c r="G5" i="9"/>
  <c r="H5" i="9" s="1"/>
  <c r="E8" i="11"/>
  <c r="I8" i="11" s="1"/>
  <c r="R11" i="12"/>
  <c r="M11" i="11"/>
  <c r="N11" i="11" s="1"/>
  <c r="E11" i="12"/>
  <c r="N11" i="12" s="1"/>
  <c r="G15" i="11"/>
  <c r="G14" i="11"/>
  <c r="E6" i="9"/>
  <c r="F6" i="9" s="1"/>
  <c r="G270" i="7"/>
  <c r="L1673" i="6"/>
  <c r="J904" i="6"/>
  <c r="K904" i="6"/>
  <c r="L1661" i="6"/>
  <c r="E268" i="7"/>
  <c r="H268" i="7" s="1"/>
  <c r="L840" i="6"/>
  <c r="F841" i="6"/>
  <c r="J821" i="6"/>
  <c r="L821" i="6" s="1"/>
  <c r="K821" i="6"/>
  <c r="J819" i="6"/>
  <c r="K819" i="6"/>
  <c r="F813" i="6"/>
  <c r="L813" i="6" s="1"/>
  <c r="K813" i="6"/>
  <c r="F818" i="6"/>
  <c r="K818" i="6"/>
  <c r="G262" i="7"/>
  <c r="L1623" i="6"/>
  <c r="F810" i="6"/>
  <c r="F788" i="6"/>
  <c r="K788" i="6"/>
  <c r="L783" i="6"/>
  <c r="F784" i="6"/>
  <c r="E764" i="6"/>
  <c r="F764" i="6" s="1"/>
  <c r="L764" i="6" s="1"/>
  <c r="K764" i="6"/>
  <c r="G759" i="6"/>
  <c r="H759" i="6" s="1"/>
  <c r="H760" i="6" s="1"/>
  <c r="F119" i="7" s="1"/>
  <c r="G778" i="6"/>
  <c r="H778" i="6" s="1"/>
  <c r="H779" i="6" s="1"/>
  <c r="F122" i="7" s="1"/>
  <c r="E257" i="7"/>
  <c r="L1592" i="6"/>
  <c r="F757" i="6"/>
  <c r="L757" i="6" s="1"/>
  <c r="K757" i="6"/>
  <c r="F751" i="6"/>
  <c r="L751" i="6" s="1"/>
  <c r="K751" i="6"/>
  <c r="F765" i="6"/>
  <c r="L765" i="6" s="1"/>
  <c r="K765" i="6"/>
  <c r="K749" i="6"/>
  <c r="F749" i="6"/>
  <c r="L749" i="6" s="1"/>
  <c r="F763" i="6"/>
  <c r="K763" i="6"/>
  <c r="E772" i="6"/>
  <c r="E752" i="6"/>
  <c r="E745" i="6"/>
  <c r="H252" i="7"/>
  <c r="K744" i="6"/>
  <c r="F744" i="6"/>
  <c r="L744" i="6" s="1"/>
  <c r="F771" i="6"/>
  <c r="K771" i="6"/>
  <c r="F758" i="6"/>
  <c r="L758" i="6" s="1"/>
  <c r="K758" i="6"/>
  <c r="F777" i="6"/>
  <c r="K777" i="6"/>
  <c r="K743" i="6"/>
  <c r="F743" i="6"/>
  <c r="L743" i="6" s="1"/>
  <c r="L756" i="6"/>
  <c r="L742" i="6"/>
  <c r="L1540" i="6"/>
  <c r="E248" i="7"/>
  <c r="F737" i="6"/>
  <c r="K737" i="6"/>
  <c r="K731" i="6"/>
  <c r="F731" i="6"/>
  <c r="F727" i="6"/>
  <c r="K727" i="6"/>
  <c r="F699" i="6"/>
  <c r="L698" i="6"/>
  <c r="F639" i="6"/>
  <c r="L638" i="6"/>
  <c r="K627" i="6"/>
  <c r="F627" i="6"/>
  <c r="F632" i="6"/>
  <c r="K632" i="6"/>
  <c r="K617" i="6"/>
  <c r="F617" i="6"/>
  <c r="K622" i="6"/>
  <c r="F622" i="6"/>
  <c r="F601" i="6"/>
  <c r="L600" i="6"/>
  <c r="F593" i="6"/>
  <c r="K593" i="6"/>
  <c r="F578" i="6"/>
  <c r="L578" i="6" s="1"/>
  <c r="K578" i="6"/>
  <c r="F583" i="6"/>
  <c r="L583" i="6" s="1"/>
  <c r="K583" i="6"/>
  <c r="F568" i="6"/>
  <c r="L568" i="6" s="1"/>
  <c r="K568" i="6"/>
  <c r="F573" i="6"/>
  <c r="L573" i="6" s="1"/>
  <c r="K573" i="6"/>
  <c r="H235" i="7"/>
  <c r="L1465" i="6"/>
  <c r="K1455" i="6"/>
  <c r="F1455" i="6"/>
  <c r="F536" i="6"/>
  <c r="L536" i="6" s="1"/>
  <c r="K536" i="6"/>
  <c r="F541" i="6"/>
  <c r="K541" i="6"/>
  <c r="E535" i="6"/>
  <c r="F535" i="6" s="1"/>
  <c r="L535" i="6" s="1"/>
  <c r="E530" i="6"/>
  <c r="K535" i="6"/>
  <c r="F530" i="6"/>
  <c r="L530" i="6" s="1"/>
  <c r="K530" i="6"/>
  <c r="F529" i="6"/>
  <c r="L529" i="6" s="1"/>
  <c r="K529" i="6"/>
  <c r="F534" i="6"/>
  <c r="K534" i="6"/>
  <c r="K522" i="6"/>
  <c r="F522" i="6"/>
  <c r="L510" i="6"/>
  <c r="F511" i="6"/>
  <c r="F494" i="6"/>
  <c r="K494" i="6"/>
  <c r="F488" i="6"/>
  <c r="L488" i="6" s="1"/>
  <c r="K488" i="6"/>
  <c r="F528" i="6"/>
  <c r="L528" i="6" s="1"/>
  <c r="K528" i="6"/>
  <c r="F485" i="6"/>
  <c r="L485" i="6" s="1"/>
  <c r="K485" i="6"/>
  <c r="E483" i="6"/>
  <c r="F527" i="6"/>
  <c r="K527" i="6"/>
  <c r="K502" i="6"/>
  <c r="F502" i="6"/>
  <c r="L502" i="6" s="1"/>
  <c r="F483" i="6"/>
  <c r="L483" i="6" s="1"/>
  <c r="K483" i="6"/>
  <c r="F1386" i="6"/>
  <c r="K1386" i="6"/>
  <c r="F685" i="6"/>
  <c r="K685" i="6"/>
  <c r="F474" i="6"/>
  <c r="L474" i="6" s="1"/>
  <c r="K474" i="6"/>
  <c r="F1367" i="6"/>
  <c r="K1367" i="6"/>
  <c r="F1320" i="6"/>
  <c r="L1320" i="6" s="1"/>
  <c r="K1320" i="6"/>
  <c r="F1321" i="6"/>
  <c r="L1319" i="6"/>
  <c r="J464" i="6"/>
  <c r="G69" i="7" s="1"/>
  <c r="J445" i="6"/>
  <c r="G66" i="7" s="1"/>
  <c r="L1334" i="6"/>
  <c r="E214" i="7"/>
  <c r="I463" i="6"/>
  <c r="J463" i="6" s="1"/>
  <c r="I457" i="6"/>
  <c r="J457" i="6" s="1"/>
  <c r="J458" i="6" s="1"/>
  <c r="G68" i="7" s="1"/>
  <c r="I444" i="6"/>
  <c r="J444" i="6" s="1"/>
  <c r="F486" i="6"/>
  <c r="K486" i="6"/>
  <c r="F1301" i="6"/>
  <c r="L1301" i="6" s="1"/>
  <c r="K1301" i="6"/>
  <c r="H1300" i="6"/>
  <c r="F1298" i="6"/>
  <c r="K1298" i="6"/>
  <c r="L419" i="6"/>
  <c r="F421" i="6"/>
  <c r="F1277" i="6"/>
  <c r="K1277" i="6"/>
  <c r="F415" i="6"/>
  <c r="L415" i="6" s="1"/>
  <c r="K415" i="6"/>
  <c r="F409" i="6"/>
  <c r="K409" i="6"/>
  <c r="G203" i="7"/>
  <c r="L1268" i="6"/>
  <c r="F1255" i="6"/>
  <c r="F1248" i="6"/>
  <c r="K1248" i="6"/>
  <c r="F1228" i="6"/>
  <c r="L1225" i="6"/>
  <c r="G193" i="7"/>
  <c r="L1211" i="6"/>
  <c r="K374" i="6"/>
  <c r="F374" i="6"/>
  <c r="F367" i="6"/>
  <c r="K367" i="6"/>
  <c r="F361" i="6"/>
  <c r="L361" i="6" s="1"/>
  <c r="K361" i="6"/>
  <c r="F360" i="6"/>
  <c r="K360" i="6"/>
  <c r="J1181" i="6"/>
  <c r="L1180" i="6"/>
  <c r="F588" i="6"/>
  <c r="F355" i="6"/>
  <c r="F398" i="6"/>
  <c r="E354" i="6"/>
  <c r="H187" i="7"/>
  <c r="F350" i="6"/>
  <c r="K350" i="6"/>
  <c r="F572" i="6"/>
  <c r="K572" i="6"/>
  <c r="F582" i="6"/>
  <c r="K582" i="6"/>
  <c r="F567" i="6"/>
  <c r="K567" i="6"/>
  <c r="F577" i="6"/>
  <c r="K577" i="6"/>
  <c r="K587" i="6"/>
  <c r="F587" i="6"/>
  <c r="F330" i="6"/>
  <c r="K330" i="6"/>
  <c r="F313" i="6"/>
  <c r="K313" i="6"/>
  <c r="F321" i="6"/>
  <c r="K321" i="6"/>
  <c r="F296" i="6"/>
  <c r="K296" i="6"/>
  <c r="G181" i="7"/>
  <c r="L1142" i="6"/>
  <c r="F291" i="6"/>
  <c r="F286" i="6"/>
  <c r="E549" i="6"/>
  <c r="E281" i="6"/>
  <c r="H180" i="7"/>
  <c r="F268" i="6"/>
  <c r="L268" i="6" s="1"/>
  <c r="K268" i="6"/>
  <c r="J1120" i="6"/>
  <c r="L1119" i="6"/>
  <c r="F261" i="6"/>
  <c r="F260" i="6"/>
  <c r="L260" i="6" s="1"/>
  <c r="K260" i="6"/>
  <c r="F259" i="6"/>
  <c r="K259" i="6"/>
  <c r="E267" i="6"/>
  <c r="E266" i="6"/>
  <c r="L265" i="6"/>
  <c r="L1108" i="6"/>
  <c r="J1109" i="6"/>
  <c r="L1096" i="6"/>
  <c r="F1097" i="6"/>
  <c r="F244" i="6"/>
  <c r="L244" i="6" s="1"/>
  <c r="K244" i="6"/>
  <c r="L1084" i="6"/>
  <c r="E171" i="7"/>
  <c r="F240" i="6"/>
  <c r="L239" i="6"/>
  <c r="H233" i="6"/>
  <c r="K233" i="6"/>
  <c r="K232" i="6"/>
  <c r="F232" i="6"/>
  <c r="F229" i="6"/>
  <c r="L228" i="6"/>
  <c r="F221" i="6"/>
  <c r="L220" i="6"/>
  <c r="F213" i="6"/>
  <c r="E28" i="7" s="1"/>
  <c r="L212" i="6"/>
  <c r="L205" i="6"/>
  <c r="E27" i="7"/>
  <c r="H27" i="7" s="1"/>
  <c r="L179" i="6"/>
  <c r="F180" i="6"/>
  <c r="F1016" i="6"/>
  <c r="K1016" i="6"/>
  <c r="F156" i="6"/>
  <c r="L155" i="6"/>
  <c r="L149" i="6"/>
  <c r="F150" i="6"/>
  <c r="F144" i="6"/>
  <c r="L143" i="6"/>
  <c r="E138" i="6"/>
  <c r="H156" i="7"/>
  <c r="L987" i="6"/>
  <c r="E154" i="7"/>
  <c r="F83" i="6"/>
  <c r="L82" i="6"/>
  <c r="L977" i="6"/>
  <c r="E152" i="7"/>
  <c r="F38" i="6"/>
  <c r="L38" i="6" s="1"/>
  <c r="I39" i="6" s="1"/>
  <c r="K38" i="6"/>
  <c r="J30" i="6"/>
  <c r="F26" i="6"/>
  <c r="G147" i="7"/>
  <c r="L943" i="6"/>
  <c r="L935" i="6"/>
  <c r="J936" i="6"/>
  <c r="F920" i="6"/>
  <c r="L920" i="6" s="1"/>
  <c r="I921" i="6" s="1"/>
  <c r="K920" i="6"/>
  <c r="F91" i="7"/>
  <c r="H91" i="7" s="1"/>
  <c r="L607" i="6"/>
  <c r="L517" i="6"/>
  <c r="E76" i="7"/>
  <c r="H76" i="7" s="1"/>
  <c r="G28" i="7"/>
  <c r="E14" i="7"/>
  <c r="H14" i="7" s="1"/>
  <c r="L107" i="6"/>
  <c r="N13" i="12" l="1"/>
  <c r="S13" i="12"/>
  <c r="M12" i="11"/>
  <c r="I12" i="11"/>
  <c r="E12" i="12" s="1"/>
  <c r="G4" i="11"/>
  <c r="G7" i="11" s="1"/>
  <c r="L28" i="9"/>
  <c r="F31" i="9"/>
  <c r="K31" i="9"/>
  <c r="S37" i="12"/>
  <c r="H52" i="9"/>
  <c r="E5" i="9"/>
  <c r="E4" i="11"/>
  <c r="S11" i="12"/>
  <c r="E9" i="11"/>
  <c r="I9" i="11" s="1"/>
  <c r="E9" i="12" s="1"/>
  <c r="N9" i="12" s="1"/>
  <c r="E19" i="11"/>
  <c r="I19" i="11" s="1"/>
  <c r="E19" i="12" s="1"/>
  <c r="N19" i="12" s="1"/>
  <c r="E16" i="11"/>
  <c r="I16" i="11" s="1"/>
  <c r="R8" i="12"/>
  <c r="M8" i="11"/>
  <c r="N8" i="11" s="1"/>
  <c r="E17" i="11"/>
  <c r="I17" i="11" s="1"/>
  <c r="E17" i="12" s="1"/>
  <c r="N17" i="12" s="1"/>
  <c r="E8" i="12"/>
  <c r="N8" i="12" s="1"/>
  <c r="K6" i="9"/>
  <c r="L6" i="9"/>
  <c r="I913" i="6"/>
  <c r="I908" i="6"/>
  <c r="H270" i="7"/>
  <c r="L904" i="6"/>
  <c r="J905" i="6"/>
  <c r="E131" i="7"/>
  <c r="H131" i="7" s="1"/>
  <c r="L841" i="6"/>
  <c r="J822" i="6"/>
  <c r="G128" i="7" s="1"/>
  <c r="L819" i="6"/>
  <c r="F822" i="6"/>
  <c r="L818" i="6"/>
  <c r="I809" i="6"/>
  <c r="H262" i="7"/>
  <c r="E126" i="7"/>
  <c r="F789" i="6"/>
  <c r="L788" i="6"/>
  <c r="E123" i="7"/>
  <c r="H123" i="7" s="1"/>
  <c r="L784" i="6"/>
  <c r="E766" i="6"/>
  <c r="H257" i="7"/>
  <c r="E759" i="6"/>
  <c r="E778" i="6"/>
  <c r="L763" i="6"/>
  <c r="F745" i="6"/>
  <c r="L745" i="6" s="1"/>
  <c r="K745" i="6"/>
  <c r="F752" i="6"/>
  <c r="K752" i="6"/>
  <c r="F772" i="6"/>
  <c r="L772" i="6" s="1"/>
  <c r="K772" i="6"/>
  <c r="L777" i="6"/>
  <c r="F773" i="6"/>
  <c r="L771" i="6"/>
  <c r="F746" i="6"/>
  <c r="E117" i="7" s="1"/>
  <c r="H117" i="7" s="1"/>
  <c r="H248" i="7"/>
  <c r="E738" i="6"/>
  <c r="E732" i="6"/>
  <c r="L731" i="6"/>
  <c r="L737" i="6"/>
  <c r="L727" i="6"/>
  <c r="F728" i="6"/>
  <c r="L699" i="6"/>
  <c r="E108" i="7"/>
  <c r="H108" i="7" s="1"/>
  <c r="L639" i="6"/>
  <c r="E97" i="7"/>
  <c r="H97" i="7" s="1"/>
  <c r="F623" i="6"/>
  <c r="L622" i="6"/>
  <c r="F618" i="6"/>
  <c r="L617" i="6"/>
  <c r="F628" i="6"/>
  <c r="L627" i="6"/>
  <c r="F633" i="6"/>
  <c r="L632" i="6"/>
  <c r="L601" i="6"/>
  <c r="E90" i="7"/>
  <c r="H90" i="7" s="1"/>
  <c r="F595" i="6"/>
  <c r="L593" i="6"/>
  <c r="F1456" i="6"/>
  <c r="L1455" i="6"/>
  <c r="L541" i="6"/>
  <c r="F537" i="6"/>
  <c r="L534" i="6"/>
  <c r="F523" i="6"/>
  <c r="L522" i="6"/>
  <c r="E75" i="7"/>
  <c r="H75" i="7" s="1"/>
  <c r="L511" i="6"/>
  <c r="L494" i="6"/>
  <c r="F495" i="6"/>
  <c r="F531" i="6"/>
  <c r="L527" i="6"/>
  <c r="L685" i="6"/>
  <c r="F686" i="6"/>
  <c r="F1387" i="6"/>
  <c r="L1386" i="6"/>
  <c r="L1367" i="6"/>
  <c r="F1370" i="6"/>
  <c r="E212" i="7"/>
  <c r="L1321" i="6"/>
  <c r="H214" i="7"/>
  <c r="E1306" i="6"/>
  <c r="E501" i="6"/>
  <c r="F490" i="6"/>
  <c r="L486" i="6"/>
  <c r="H1302" i="6"/>
  <c r="F209" i="7" s="1"/>
  <c r="L1298" i="6"/>
  <c r="L421" i="6"/>
  <c r="E62" i="7"/>
  <c r="H62" i="7" s="1"/>
  <c r="F1278" i="6"/>
  <c r="L1277" i="6"/>
  <c r="F410" i="6"/>
  <c r="L409" i="6"/>
  <c r="I1255" i="6"/>
  <c r="H203" i="7"/>
  <c r="F1256" i="6"/>
  <c r="F1249" i="6"/>
  <c r="L1248" i="6"/>
  <c r="E196" i="7"/>
  <c r="L1228" i="6"/>
  <c r="H193" i="7"/>
  <c r="I381" i="6"/>
  <c r="F375" i="6"/>
  <c r="L374" i="6"/>
  <c r="F368" i="6"/>
  <c r="L367" i="6"/>
  <c r="F362" i="6"/>
  <c r="L360" i="6"/>
  <c r="G188" i="7"/>
  <c r="L1181" i="6"/>
  <c r="K354" i="6"/>
  <c r="F354" i="6"/>
  <c r="F351" i="6"/>
  <c r="L350" i="6"/>
  <c r="F589" i="6"/>
  <c r="L587" i="6"/>
  <c r="F579" i="6"/>
  <c r="L577" i="6"/>
  <c r="F569" i="6"/>
  <c r="L567" i="6"/>
  <c r="F332" i="6"/>
  <c r="L330" i="6"/>
  <c r="F322" i="6"/>
  <c r="L321" i="6"/>
  <c r="L582" i="6"/>
  <c r="F584" i="6"/>
  <c r="F314" i="6"/>
  <c r="L313" i="6"/>
  <c r="F574" i="6"/>
  <c r="L572" i="6"/>
  <c r="F297" i="6"/>
  <c r="L296" i="6"/>
  <c r="I286" i="6"/>
  <c r="I291" i="6"/>
  <c r="H181" i="7"/>
  <c r="F287" i="6"/>
  <c r="F292" i="6"/>
  <c r="F281" i="6"/>
  <c r="K281" i="6"/>
  <c r="F549" i="6"/>
  <c r="L549" i="6" s="1"/>
  <c r="K549" i="6"/>
  <c r="G177" i="7"/>
  <c r="L1120" i="6"/>
  <c r="F267" i="6"/>
  <c r="L267" i="6" s="1"/>
  <c r="K267" i="6"/>
  <c r="L259" i="6"/>
  <c r="F262" i="6"/>
  <c r="F266" i="6"/>
  <c r="K266" i="6"/>
  <c r="G175" i="7"/>
  <c r="L1109" i="6"/>
  <c r="L1097" i="6"/>
  <c r="E173" i="7"/>
  <c r="H171" i="7"/>
  <c r="E243" i="6"/>
  <c r="L240" i="6"/>
  <c r="E32" i="7"/>
  <c r="H32" i="7" s="1"/>
  <c r="H234" i="6"/>
  <c r="F31" i="7" s="1"/>
  <c r="L233" i="6"/>
  <c r="F234" i="6"/>
  <c r="L232" i="6"/>
  <c r="H28" i="7"/>
  <c r="L213" i="6"/>
  <c r="E29" i="7"/>
  <c r="H29" i="7" s="1"/>
  <c r="L221" i="6"/>
  <c r="E30" i="7"/>
  <c r="H30" i="7" s="1"/>
  <c r="L229" i="6"/>
  <c r="L180" i="6"/>
  <c r="E21" i="7"/>
  <c r="H21" i="7" s="1"/>
  <c r="L1016" i="6"/>
  <c r="F1017" i="6"/>
  <c r="E19" i="7"/>
  <c r="H19" i="7" s="1"/>
  <c r="L156" i="6"/>
  <c r="L150" i="6"/>
  <c r="E18" i="7"/>
  <c r="H18" i="7" s="1"/>
  <c r="E17" i="7"/>
  <c r="H17" i="7" s="1"/>
  <c r="L144" i="6"/>
  <c r="F138" i="6"/>
  <c r="L138" i="6" s="1"/>
  <c r="K138" i="6"/>
  <c r="H154" i="7"/>
  <c r="E121" i="6"/>
  <c r="E137" i="6"/>
  <c r="L83" i="6"/>
  <c r="E12" i="7"/>
  <c r="H12" i="7" s="1"/>
  <c r="E561" i="6"/>
  <c r="H152" i="7"/>
  <c r="E959" i="6"/>
  <c r="E953" i="6"/>
  <c r="E472" i="6"/>
  <c r="E947" i="6"/>
  <c r="E546" i="6"/>
  <c r="E554" i="6"/>
  <c r="J39" i="6"/>
  <c r="L39" i="6" s="1"/>
  <c r="K39" i="6"/>
  <c r="I26" i="6"/>
  <c r="H147" i="7"/>
  <c r="F27" i="6"/>
  <c r="E6" i="7" s="1"/>
  <c r="L936" i="6"/>
  <c r="G146" i="7"/>
  <c r="J921" i="6"/>
  <c r="K921" i="6"/>
  <c r="N12" i="12" l="1"/>
  <c r="S12" i="12"/>
  <c r="N12" i="11"/>
  <c r="E10" i="11"/>
  <c r="E14" i="11" s="1"/>
  <c r="I14" i="11" s="1"/>
  <c r="S8" i="12"/>
  <c r="G25" i="11"/>
  <c r="G23" i="11"/>
  <c r="G21" i="11"/>
  <c r="G24" i="11"/>
  <c r="G20" i="11"/>
  <c r="G22" i="11"/>
  <c r="L31" i="9"/>
  <c r="H4" i="11"/>
  <c r="I4" i="11" s="1"/>
  <c r="R10" i="12"/>
  <c r="M17" i="11"/>
  <c r="N17" i="11" s="1"/>
  <c r="R17" i="12"/>
  <c r="S17" i="12" s="1"/>
  <c r="R16" i="12"/>
  <c r="E18" i="11"/>
  <c r="I18" i="11" s="1"/>
  <c r="E18" i="12" s="1"/>
  <c r="N18" i="12" s="1"/>
  <c r="M16" i="11"/>
  <c r="N16" i="11" s="1"/>
  <c r="R19" i="12"/>
  <c r="S19" i="12" s="1"/>
  <c r="M19" i="11"/>
  <c r="N19" i="11" s="1"/>
  <c r="R9" i="12"/>
  <c r="S9" i="12" s="1"/>
  <c r="M9" i="11"/>
  <c r="N9" i="11" s="1"/>
  <c r="E16" i="12"/>
  <c r="N16" i="12" s="1"/>
  <c r="E7" i="11"/>
  <c r="K5" i="9"/>
  <c r="F5" i="9"/>
  <c r="J908" i="6"/>
  <c r="L908" i="6" s="1"/>
  <c r="I909" i="6" s="1"/>
  <c r="K908" i="6"/>
  <c r="J913" i="6"/>
  <c r="L913" i="6" s="1"/>
  <c r="I914" i="6" s="1"/>
  <c r="K913" i="6"/>
  <c r="G141" i="7"/>
  <c r="H141" i="7" s="1"/>
  <c r="L905" i="6"/>
  <c r="L822" i="6"/>
  <c r="E128" i="7"/>
  <c r="H128" i="7" s="1"/>
  <c r="J809" i="6"/>
  <c r="K809" i="6"/>
  <c r="E814" i="6"/>
  <c r="L789" i="6"/>
  <c r="E124" i="7"/>
  <c r="H124" i="7" s="1"/>
  <c r="K778" i="6"/>
  <c r="F778" i="6"/>
  <c r="F759" i="6"/>
  <c r="K759" i="6"/>
  <c r="K766" i="6"/>
  <c r="F766" i="6"/>
  <c r="F753" i="6"/>
  <c r="L752" i="6"/>
  <c r="L746" i="6"/>
  <c r="L773" i="6"/>
  <c r="E121" i="7"/>
  <c r="H121" i="7" s="1"/>
  <c r="F732" i="6"/>
  <c r="K732" i="6"/>
  <c r="K738" i="6"/>
  <c r="F738" i="6"/>
  <c r="E114" i="7"/>
  <c r="H114" i="7" s="1"/>
  <c r="L728" i="6"/>
  <c r="E95" i="7"/>
  <c r="H95" i="7" s="1"/>
  <c r="L628" i="6"/>
  <c r="L633" i="6"/>
  <c r="E96" i="7"/>
  <c r="H96" i="7" s="1"/>
  <c r="L618" i="6"/>
  <c r="E93" i="7"/>
  <c r="H93" i="7" s="1"/>
  <c r="E94" i="7"/>
  <c r="H94" i="7" s="1"/>
  <c r="L623" i="6"/>
  <c r="L595" i="6"/>
  <c r="E89" i="7"/>
  <c r="H89" i="7" s="1"/>
  <c r="E234" i="7"/>
  <c r="L1456" i="6"/>
  <c r="E79" i="7"/>
  <c r="H79" i="7" s="1"/>
  <c r="L537" i="6"/>
  <c r="E77" i="7"/>
  <c r="H77" i="7" s="1"/>
  <c r="L523" i="6"/>
  <c r="E73" i="7"/>
  <c r="H73" i="7" s="1"/>
  <c r="L495" i="6"/>
  <c r="E78" i="7"/>
  <c r="H78" i="7" s="1"/>
  <c r="L531" i="6"/>
  <c r="E106" i="7"/>
  <c r="H106" i="7" s="1"/>
  <c r="L686" i="6"/>
  <c r="E222" i="7"/>
  <c r="L1387" i="6"/>
  <c r="L1370" i="6"/>
  <c r="E219" i="7"/>
  <c r="E1300" i="6"/>
  <c r="H212" i="7"/>
  <c r="K501" i="6"/>
  <c r="F501" i="6"/>
  <c r="K1306" i="6"/>
  <c r="F1306" i="6"/>
  <c r="E72" i="7"/>
  <c r="H72" i="7" s="1"/>
  <c r="L490" i="6"/>
  <c r="G454" i="6"/>
  <c r="H454" i="6" s="1"/>
  <c r="H458" i="6" s="1"/>
  <c r="F68" i="7" s="1"/>
  <c r="G448" i="6"/>
  <c r="H448" i="6" s="1"/>
  <c r="H451" i="6" s="1"/>
  <c r="F67" i="7" s="1"/>
  <c r="G442" i="6"/>
  <c r="H442" i="6" s="1"/>
  <c r="H445" i="6" s="1"/>
  <c r="F66" i="7" s="1"/>
  <c r="G461" i="6"/>
  <c r="H461" i="6" s="1"/>
  <c r="H464" i="6" s="1"/>
  <c r="F69" i="7" s="1"/>
  <c r="L1278" i="6"/>
  <c r="E205" i="7"/>
  <c r="L410" i="6"/>
  <c r="E60" i="7"/>
  <c r="H60" i="7" s="1"/>
  <c r="J1255" i="6"/>
  <c r="K1255" i="6"/>
  <c r="E201" i="7"/>
  <c r="E200" i="7"/>
  <c r="L1249" i="6"/>
  <c r="E399" i="6"/>
  <c r="H196" i="7"/>
  <c r="J381" i="6"/>
  <c r="K381" i="6"/>
  <c r="E54" i="7"/>
  <c r="H54" i="7" s="1"/>
  <c r="L375" i="6"/>
  <c r="L368" i="6"/>
  <c r="E53" i="7"/>
  <c r="H53" i="7" s="1"/>
  <c r="L362" i="6"/>
  <c r="E52" i="7"/>
  <c r="H52" i="7" s="1"/>
  <c r="I355" i="6"/>
  <c r="I398" i="6"/>
  <c r="I588" i="6"/>
  <c r="H188" i="7"/>
  <c r="F356" i="6"/>
  <c r="L354" i="6"/>
  <c r="E50" i="7"/>
  <c r="H50" i="7" s="1"/>
  <c r="L351" i="6"/>
  <c r="E87" i="7"/>
  <c r="H87" i="7" s="1"/>
  <c r="L584" i="6"/>
  <c r="E47" i="7"/>
  <c r="H47" i="7" s="1"/>
  <c r="L332" i="6"/>
  <c r="E45" i="7"/>
  <c r="H45" i="7" s="1"/>
  <c r="L314" i="6"/>
  <c r="L569" i="6"/>
  <c r="E84" i="7"/>
  <c r="H84" i="7" s="1"/>
  <c r="E46" i="7"/>
  <c r="H46" i="7" s="1"/>
  <c r="L322" i="6"/>
  <c r="L579" i="6"/>
  <c r="E86" i="7"/>
  <c r="H86" i="7" s="1"/>
  <c r="E85" i="7"/>
  <c r="H85" i="7" s="1"/>
  <c r="L574" i="6"/>
  <c r="E88" i="7"/>
  <c r="E42" i="7"/>
  <c r="H42" i="7" s="1"/>
  <c r="L297" i="6"/>
  <c r="J291" i="6"/>
  <c r="K291" i="6"/>
  <c r="J286" i="6"/>
  <c r="K286" i="6"/>
  <c r="E41" i="7"/>
  <c r="E40" i="7"/>
  <c r="F282" i="6"/>
  <c r="L281" i="6"/>
  <c r="I261" i="6"/>
  <c r="H177" i="7"/>
  <c r="E36" i="7"/>
  <c r="L266" i="6"/>
  <c r="F269" i="6"/>
  <c r="I254" i="6"/>
  <c r="H175" i="7"/>
  <c r="H173" i="7"/>
  <c r="E253" i="6"/>
  <c r="E248" i="6"/>
  <c r="F243" i="6"/>
  <c r="K243" i="6"/>
  <c r="E31" i="7"/>
  <c r="H31" i="7" s="1"/>
  <c r="L234" i="6"/>
  <c r="L1017" i="6"/>
  <c r="E160" i="7"/>
  <c r="F137" i="6"/>
  <c r="K137" i="6"/>
  <c r="K121" i="6"/>
  <c r="F121" i="6"/>
  <c r="F472" i="6"/>
  <c r="K472" i="6"/>
  <c r="K554" i="6"/>
  <c r="F554" i="6"/>
  <c r="K546" i="6"/>
  <c r="F546" i="6"/>
  <c r="K947" i="6"/>
  <c r="F947" i="6"/>
  <c r="F953" i="6"/>
  <c r="K953" i="6"/>
  <c r="K959" i="6"/>
  <c r="F959" i="6"/>
  <c r="F561" i="6"/>
  <c r="K561" i="6"/>
  <c r="J26" i="6"/>
  <c r="L26" i="6" s="1"/>
  <c r="K26" i="6"/>
  <c r="H146" i="7"/>
  <c r="I25" i="6"/>
  <c r="J922" i="6"/>
  <c r="L921" i="6"/>
  <c r="E15" i="11" l="1"/>
  <c r="I15" i="11" s="1"/>
  <c r="E15" i="12" s="1"/>
  <c r="N15" i="12" s="1"/>
  <c r="M10" i="11"/>
  <c r="I10" i="11"/>
  <c r="G26" i="11"/>
  <c r="H7" i="11"/>
  <c r="I7" i="11" s="1"/>
  <c r="R4" i="12"/>
  <c r="M4" i="11"/>
  <c r="M18" i="11"/>
  <c r="N18" i="11" s="1"/>
  <c r="R18" i="12"/>
  <c r="S18" i="12" s="1"/>
  <c r="E25" i="11"/>
  <c r="E23" i="11"/>
  <c r="E21" i="11"/>
  <c r="E24" i="11"/>
  <c r="E22" i="11"/>
  <c r="E20" i="11"/>
  <c r="R14" i="12"/>
  <c r="M14" i="11"/>
  <c r="S16" i="12"/>
  <c r="R15" i="12"/>
  <c r="M15" i="11"/>
  <c r="F52" i="9"/>
  <c r="L5" i="9"/>
  <c r="L52" i="9" s="1"/>
  <c r="J914" i="6"/>
  <c r="K914" i="6"/>
  <c r="J909" i="6"/>
  <c r="K909" i="6"/>
  <c r="J810" i="6"/>
  <c r="L809" i="6"/>
  <c r="F814" i="6"/>
  <c r="L766" i="6"/>
  <c r="F767" i="6"/>
  <c r="L759" i="6"/>
  <c r="F760" i="6"/>
  <c r="L778" i="6"/>
  <c r="F779" i="6"/>
  <c r="L753" i="6"/>
  <c r="E118" i="7"/>
  <c r="H118" i="7" s="1"/>
  <c r="L738" i="6"/>
  <c r="F739" i="6"/>
  <c r="L732" i="6"/>
  <c r="F733" i="6"/>
  <c r="E540" i="6"/>
  <c r="H234" i="7"/>
  <c r="E475" i="6"/>
  <c r="H222" i="7"/>
  <c r="H219" i="7"/>
  <c r="E467" i="6"/>
  <c r="F1300" i="6"/>
  <c r="K1300" i="6"/>
  <c r="F1308" i="6"/>
  <c r="L1306" i="6"/>
  <c r="F505" i="6"/>
  <c r="L501" i="6"/>
  <c r="H205" i="7"/>
  <c r="E431" i="6"/>
  <c r="E414" i="6"/>
  <c r="E437" i="6"/>
  <c r="E425" i="6"/>
  <c r="J1256" i="6"/>
  <c r="L1255" i="6"/>
  <c r="E404" i="6"/>
  <c r="E403" i="6"/>
  <c r="H200" i="7"/>
  <c r="F399" i="6"/>
  <c r="K399" i="6"/>
  <c r="J382" i="6"/>
  <c r="L381" i="6"/>
  <c r="J588" i="6"/>
  <c r="K588" i="6"/>
  <c r="J398" i="6"/>
  <c r="K398" i="6"/>
  <c r="J355" i="6"/>
  <c r="K355" i="6"/>
  <c r="E51" i="7"/>
  <c r="J287" i="6"/>
  <c r="L286" i="6"/>
  <c r="J292" i="6"/>
  <c r="L291" i="6"/>
  <c r="E39" i="7"/>
  <c r="H39" i="7" s="1"/>
  <c r="L282" i="6"/>
  <c r="J261" i="6"/>
  <c r="K261" i="6"/>
  <c r="E37" i="7"/>
  <c r="H37" i="7" s="1"/>
  <c r="L269" i="6"/>
  <c r="J254" i="6"/>
  <c r="K254" i="6"/>
  <c r="F248" i="6"/>
  <c r="K248" i="6"/>
  <c r="F253" i="6"/>
  <c r="K253" i="6"/>
  <c r="F245" i="6"/>
  <c r="L243" i="6"/>
  <c r="H160" i="7"/>
  <c r="E167" i="6"/>
  <c r="L121" i="6"/>
  <c r="F123" i="6"/>
  <c r="L137" i="6"/>
  <c r="F139" i="6"/>
  <c r="L546" i="6"/>
  <c r="F550" i="6"/>
  <c r="F961" i="6"/>
  <c r="L959" i="6"/>
  <c r="F557" i="6"/>
  <c r="L554" i="6"/>
  <c r="F955" i="6"/>
  <c r="L953" i="6"/>
  <c r="F949" i="6"/>
  <c r="L947" i="6"/>
  <c r="L561" i="6"/>
  <c r="F564" i="6"/>
  <c r="L472" i="6"/>
  <c r="J25" i="6"/>
  <c r="K25" i="6"/>
  <c r="G144" i="7"/>
  <c r="L922" i="6"/>
  <c r="G27" i="11" l="1"/>
  <c r="G28" i="11" s="1"/>
  <c r="G29" i="11" s="1"/>
  <c r="G30" i="11" s="1"/>
  <c r="N10" i="11"/>
  <c r="E10" i="12"/>
  <c r="N10" i="12" s="1"/>
  <c r="N4" i="11"/>
  <c r="R7" i="12"/>
  <c r="H24" i="11"/>
  <c r="I24" i="11" s="1"/>
  <c r="H20" i="11"/>
  <c r="I20" i="11" s="1"/>
  <c r="H22" i="11"/>
  <c r="I22" i="11" s="1"/>
  <c r="H21" i="11"/>
  <c r="I21" i="11" s="1"/>
  <c r="H23" i="11"/>
  <c r="I23" i="11" s="1"/>
  <c r="H25" i="11"/>
  <c r="I25" i="11" s="1"/>
  <c r="M7" i="11"/>
  <c r="N7" i="11" s="1"/>
  <c r="N15" i="11"/>
  <c r="S15" i="12"/>
  <c r="E14" i="12"/>
  <c r="N14" i="12" s="1"/>
  <c r="E26" i="11"/>
  <c r="N14" i="11"/>
  <c r="E4" i="12"/>
  <c r="N4" i="12" s="1"/>
  <c r="L909" i="6"/>
  <c r="J910" i="6"/>
  <c r="L914" i="6"/>
  <c r="J915" i="6"/>
  <c r="G126" i="7"/>
  <c r="L810" i="6"/>
  <c r="F815" i="6"/>
  <c r="L779" i="6"/>
  <c r="E122" i="7"/>
  <c r="H122" i="7" s="1"/>
  <c r="L760" i="6"/>
  <c r="E119" i="7"/>
  <c r="H119" i="7" s="1"/>
  <c r="L767" i="6"/>
  <c r="E120" i="7"/>
  <c r="H120" i="7" s="1"/>
  <c r="E115" i="7"/>
  <c r="H115" i="7" s="1"/>
  <c r="L733" i="6"/>
  <c r="E116" i="7"/>
  <c r="H116" i="7" s="1"/>
  <c r="L739" i="6"/>
  <c r="F540" i="6"/>
  <c r="K540" i="6"/>
  <c r="K475" i="6"/>
  <c r="F475" i="6"/>
  <c r="F467" i="6"/>
  <c r="K467" i="6"/>
  <c r="F1302" i="6"/>
  <c r="L1300" i="6"/>
  <c r="E74" i="7"/>
  <c r="H74" i="7" s="1"/>
  <c r="L505" i="6"/>
  <c r="E210" i="7"/>
  <c r="L1308" i="6"/>
  <c r="K425" i="6"/>
  <c r="F425" i="6"/>
  <c r="F414" i="6"/>
  <c r="K414" i="6"/>
  <c r="F431" i="6"/>
  <c r="K431" i="6"/>
  <c r="F437" i="6"/>
  <c r="K437" i="6"/>
  <c r="G201" i="7"/>
  <c r="L1256" i="6"/>
  <c r="F404" i="6"/>
  <c r="F403" i="6"/>
  <c r="K403" i="6"/>
  <c r="L399" i="6"/>
  <c r="F400" i="6"/>
  <c r="E58" i="7" s="1"/>
  <c r="G55" i="7"/>
  <c r="H55" i="7" s="1"/>
  <c r="L382" i="6"/>
  <c r="J356" i="6"/>
  <c r="L355" i="6"/>
  <c r="J400" i="6"/>
  <c r="L398" i="6"/>
  <c r="J589" i="6"/>
  <c r="L588" i="6"/>
  <c r="G41" i="7"/>
  <c r="H41" i="7" s="1"/>
  <c r="L292" i="6"/>
  <c r="G40" i="7"/>
  <c r="H40" i="7" s="1"/>
  <c r="L287" i="6"/>
  <c r="J262" i="6"/>
  <c r="L261" i="6"/>
  <c r="L254" i="6"/>
  <c r="J255" i="6"/>
  <c r="G35" i="7" s="1"/>
  <c r="F255" i="6"/>
  <c r="L253" i="6"/>
  <c r="F250" i="6"/>
  <c r="L248" i="6"/>
  <c r="E33" i="7"/>
  <c r="H33" i="7" s="1"/>
  <c r="L245" i="6"/>
  <c r="F167" i="6"/>
  <c r="K167" i="6"/>
  <c r="L123" i="6"/>
  <c r="E15" i="7"/>
  <c r="H15" i="7" s="1"/>
  <c r="L139" i="6"/>
  <c r="E16" i="7"/>
  <c r="H16" i="7" s="1"/>
  <c r="L564" i="6"/>
  <c r="E83" i="7"/>
  <c r="H83" i="7" s="1"/>
  <c r="E148" i="7"/>
  <c r="L949" i="6"/>
  <c r="E149" i="7"/>
  <c r="L955" i="6"/>
  <c r="L557" i="6"/>
  <c r="E82" i="7"/>
  <c r="H82" i="7" s="1"/>
  <c r="E150" i="7"/>
  <c r="L961" i="6"/>
  <c r="E81" i="7"/>
  <c r="H81" i="7" s="1"/>
  <c r="L550" i="6"/>
  <c r="L25" i="6"/>
  <c r="J27" i="6"/>
  <c r="I6" i="6"/>
  <c r="I12" i="6"/>
  <c r="H144" i="7"/>
  <c r="M22" i="11" l="1"/>
  <c r="M23" i="11"/>
  <c r="M20" i="11"/>
  <c r="S10" i="12"/>
  <c r="R21" i="12"/>
  <c r="M25" i="11"/>
  <c r="M21" i="11"/>
  <c r="R23" i="12"/>
  <c r="R24" i="12"/>
  <c r="M24" i="11"/>
  <c r="R25" i="12"/>
  <c r="R22" i="12"/>
  <c r="R20" i="12"/>
  <c r="H26" i="11"/>
  <c r="I26" i="11" s="1"/>
  <c r="S14" i="12"/>
  <c r="E7" i="12"/>
  <c r="N7" i="12" s="1"/>
  <c r="E21" i="12"/>
  <c r="N21" i="12" s="1"/>
  <c r="E23" i="12"/>
  <c r="N23" i="12" s="1"/>
  <c r="E25" i="12"/>
  <c r="N25" i="12" s="1"/>
  <c r="E24" i="12"/>
  <c r="N24" i="12" s="1"/>
  <c r="E22" i="12"/>
  <c r="N22" i="12" s="1"/>
  <c r="S4" i="12"/>
  <c r="M26" i="11"/>
  <c r="E27" i="11"/>
  <c r="G31" i="11"/>
  <c r="G143" i="7"/>
  <c r="H143" i="7" s="1"/>
  <c r="L915" i="6"/>
  <c r="G142" i="7"/>
  <c r="H142" i="7" s="1"/>
  <c r="L910" i="6"/>
  <c r="I814" i="6"/>
  <c r="H126" i="7"/>
  <c r="E127" i="7"/>
  <c r="L540" i="6"/>
  <c r="F542" i="6"/>
  <c r="L475" i="6"/>
  <c r="F476" i="6"/>
  <c r="F468" i="6"/>
  <c r="L467" i="6"/>
  <c r="E209" i="7"/>
  <c r="L1302" i="6"/>
  <c r="E463" i="6"/>
  <c r="E444" i="6"/>
  <c r="E457" i="6"/>
  <c r="H210" i="7"/>
  <c r="F433" i="6"/>
  <c r="L431" i="6"/>
  <c r="F416" i="6"/>
  <c r="L414" i="6"/>
  <c r="F427" i="6"/>
  <c r="L425" i="6"/>
  <c r="F439" i="6"/>
  <c r="L437" i="6"/>
  <c r="I404" i="6"/>
  <c r="H201" i="7"/>
  <c r="F405" i="6"/>
  <c r="L403" i="6"/>
  <c r="G88" i="7"/>
  <c r="H88" i="7" s="1"/>
  <c r="L589" i="6"/>
  <c r="G58" i="7"/>
  <c r="H58" i="7" s="1"/>
  <c r="L400" i="6"/>
  <c r="G51" i="7"/>
  <c r="H51" i="7" s="1"/>
  <c r="L356" i="6"/>
  <c r="G36" i="7"/>
  <c r="H36" i="7" s="1"/>
  <c r="L262" i="6"/>
  <c r="E34" i="7"/>
  <c r="H34" i="7" s="1"/>
  <c r="L250" i="6"/>
  <c r="L255" i="6"/>
  <c r="E35" i="7"/>
  <c r="H35" i="7" s="1"/>
  <c r="F168" i="6"/>
  <c r="L167" i="6"/>
  <c r="E32" i="6"/>
  <c r="H149" i="7"/>
  <c r="H150" i="7"/>
  <c r="E33" i="6"/>
  <c r="E30" i="6"/>
  <c r="H148" i="7"/>
  <c r="G6" i="7"/>
  <c r="H6" i="7" s="1"/>
  <c r="L27" i="6"/>
  <c r="K12" i="6"/>
  <c r="J12" i="6"/>
  <c r="L12" i="6" s="1"/>
  <c r="I13" i="6" s="1"/>
  <c r="K6" i="6"/>
  <c r="J6" i="6"/>
  <c r="L6" i="6" s="1"/>
  <c r="I7" i="6" s="1"/>
  <c r="R26" i="12" l="1"/>
  <c r="H27" i="11"/>
  <c r="M27" i="11" s="1"/>
  <c r="S25" i="12"/>
  <c r="N23" i="11"/>
  <c r="N25" i="11"/>
  <c r="S23" i="12"/>
  <c r="E20" i="12"/>
  <c r="N20" i="12" s="1"/>
  <c r="S24" i="12"/>
  <c r="S22" i="12"/>
  <c r="E28" i="11"/>
  <c r="N20" i="11"/>
  <c r="N24" i="11"/>
  <c r="S7" i="12"/>
  <c r="N21" i="11"/>
  <c r="N22" i="11"/>
  <c r="S21" i="12"/>
  <c r="G32" i="11"/>
  <c r="J814" i="6"/>
  <c r="K814" i="6"/>
  <c r="E80" i="7"/>
  <c r="H80" i="7" s="1"/>
  <c r="L542" i="6"/>
  <c r="L476" i="6"/>
  <c r="E71" i="7"/>
  <c r="H71" i="7" s="1"/>
  <c r="L468" i="6"/>
  <c r="E70" i="7"/>
  <c r="H70" i="7" s="1"/>
  <c r="E442" i="6"/>
  <c r="E454" i="6"/>
  <c r="E448" i="6"/>
  <c r="E461" i="6"/>
  <c r="H209" i="7"/>
  <c r="F457" i="6"/>
  <c r="K457" i="6"/>
  <c r="F444" i="6"/>
  <c r="K444" i="6"/>
  <c r="F463" i="6"/>
  <c r="K463" i="6"/>
  <c r="E65" i="7"/>
  <c r="H65" i="7" s="1"/>
  <c r="L439" i="6"/>
  <c r="E63" i="7"/>
  <c r="H63" i="7" s="1"/>
  <c r="L427" i="6"/>
  <c r="E61" i="7"/>
  <c r="H61" i="7" s="1"/>
  <c r="L416" i="6"/>
  <c r="E64" i="7"/>
  <c r="H64" i="7" s="1"/>
  <c r="L433" i="6"/>
  <c r="J404" i="6"/>
  <c r="K404" i="6"/>
  <c r="E59" i="7"/>
  <c r="E20" i="7"/>
  <c r="H20" i="7" s="1"/>
  <c r="L168" i="6"/>
  <c r="F30" i="6"/>
  <c r="L30" i="6" s="1"/>
  <c r="I31" i="6" s="1"/>
  <c r="K30" i="6"/>
  <c r="K33" i="6"/>
  <c r="F33" i="6"/>
  <c r="L33" i="6" s="1"/>
  <c r="F32" i="6"/>
  <c r="L32" i="6" s="1"/>
  <c r="I34" i="6" s="1"/>
  <c r="K32" i="6"/>
  <c r="J13" i="6"/>
  <c r="K13" i="6"/>
  <c r="J7" i="6"/>
  <c r="K7" i="6"/>
  <c r="I27" i="11" l="1"/>
  <c r="E29" i="11"/>
  <c r="R27" i="12"/>
  <c r="H28" i="11"/>
  <c r="H29" i="11" s="1"/>
  <c r="N26" i="11"/>
  <c r="E26" i="12"/>
  <c r="N26" i="12" s="1"/>
  <c r="S20" i="12"/>
  <c r="G36" i="11"/>
  <c r="J815" i="6"/>
  <c r="L814" i="6"/>
  <c r="K448" i="6"/>
  <c r="F448" i="6"/>
  <c r="K461" i="6"/>
  <c r="F461" i="6"/>
  <c r="L461" i="6" s="1"/>
  <c r="F454" i="6"/>
  <c r="L454" i="6" s="1"/>
  <c r="K454" i="6"/>
  <c r="K442" i="6"/>
  <c r="F442" i="6"/>
  <c r="L442" i="6" s="1"/>
  <c r="L444" i="6"/>
  <c r="F445" i="6"/>
  <c r="L463" i="6"/>
  <c r="F464" i="6"/>
  <c r="L457" i="6"/>
  <c r="F458" i="6"/>
  <c r="J405" i="6"/>
  <c r="L404" i="6"/>
  <c r="K34" i="6"/>
  <c r="J34" i="6"/>
  <c r="L34" i="6" s="1"/>
  <c r="K31" i="6"/>
  <c r="J31" i="6"/>
  <c r="L7" i="6"/>
  <c r="J8" i="6"/>
  <c r="L13" i="6"/>
  <c r="J14" i="6"/>
  <c r="I28" i="11" l="1"/>
  <c r="I29" i="11"/>
  <c r="E30" i="11"/>
  <c r="M28" i="11"/>
  <c r="R28" i="12"/>
  <c r="E27" i="12"/>
  <c r="N27" i="12" s="1"/>
  <c r="S26" i="12"/>
  <c r="N27" i="11"/>
  <c r="G127" i="7"/>
  <c r="H127" i="7" s="1"/>
  <c r="L815" i="6"/>
  <c r="F451" i="6"/>
  <c r="L448" i="6"/>
  <c r="L464" i="6"/>
  <c r="E69" i="7"/>
  <c r="H69" i="7" s="1"/>
  <c r="L445" i="6"/>
  <c r="E66" i="7"/>
  <c r="H66" i="7" s="1"/>
  <c r="L458" i="6"/>
  <c r="E68" i="7"/>
  <c r="H68" i="7" s="1"/>
  <c r="G59" i="7"/>
  <c r="H59" i="7" s="1"/>
  <c r="L405" i="6"/>
  <c r="J40" i="6"/>
  <c r="L31" i="6"/>
  <c r="L8" i="6"/>
  <c r="G4" i="7"/>
  <c r="H4" i="7" s="1"/>
  <c r="G5" i="7"/>
  <c r="H5" i="7" s="1"/>
  <c r="L14" i="6"/>
  <c r="E31" i="11" l="1"/>
  <c r="E32" i="11" s="1"/>
  <c r="M29" i="11"/>
  <c r="R29" i="12"/>
  <c r="H30" i="11"/>
  <c r="I30" i="11" s="1"/>
  <c r="E28" i="12"/>
  <c r="N28" i="12" s="1"/>
  <c r="E29" i="12"/>
  <c r="N29" i="12" s="1"/>
  <c r="N28" i="11"/>
  <c r="S27" i="12"/>
  <c r="L451" i="6"/>
  <c r="E67" i="7"/>
  <c r="H67" i="7" s="1"/>
  <c r="L40" i="6"/>
  <c r="G7" i="7"/>
  <c r="H7" i="7" s="1"/>
  <c r="E36" i="11" l="1"/>
  <c r="H31" i="11"/>
  <c r="H32" i="11" s="1"/>
  <c r="H36" i="11" s="1"/>
  <c r="M30" i="11"/>
  <c r="E33" i="12"/>
  <c r="S29" i="12"/>
  <c r="S28" i="12"/>
  <c r="N29" i="11"/>
  <c r="I36" i="11" l="1"/>
  <c r="I31" i="11"/>
  <c r="I32" i="11"/>
  <c r="S33" i="12"/>
  <c r="N33" i="12"/>
  <c r="M36" i="11"/>
  <c r="R36" i="12"/>
  <c r="M32" i="11"/>
  <c r="R35" i="12"/>
  <c r="R34" i="12"/>
  <c r="S34" i="12" s="1"/>
  <c r="M31" i="11"/>
  <c r="N30" i="11"/>
  <c r="R40" i="12" l="1"/>
  <c r="E35" i="12"/>
  <c r="N35" i="12" s="1"/>
  <c r="N31" i="11"/>
  <c r="E36" i="12" l="1"/>
  <c r="N32" i="11"/>
  <c r="S35" i="12"/>
  <c r="N36" i="12" l="1"/>
  <c r="E40" i="12"/>
  <c r="N40" i="12" s="1"/>
  <c r="N36" i="11"/>
  <c r="S36" i="12"/>
  <c r="S40" i="12" l="1"/>
</calcChain>
</file>

<file path=xl/sharedStrings.xml><?xml version="1.0" encoding="utf-8"?>
<sst xmlns="http://schemas.openxmlformats.org/spreadsheetml/2006/main" count="32443" uniqueCount="4406">
  <si>
    <t>공 종 별 집 계 표</t>
  </si>
  <si>
    <t>[ 김천시 농촌신활력플러스 신축공사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</si>
  <si>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</si>
  <si>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</si>
  <si>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</si>
  <si>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</si>
  <si>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</si>
  <si>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</si>
  <si>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</si>
  <si>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</si>
  <si>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</si>
  <si>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</si>
  <si>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</si>
  <si>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</si>
  <si>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</si>
  <si>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</si>
  <si>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</si>
  <si>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</si>
  <si>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</si>
  <si>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</si>
  <si>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</si>
  <si>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</si>
  <si>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</si>
  <si>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</si>
  <si>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</si>
  <si>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</si>
  <si>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</si>
  <si>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</si>
  <si>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</si>
  <si>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</si>
  <si>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</si>
  <si>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</si>
  <si>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</si>
  <si>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</si>
  <si>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</si>
  <si>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</si>
  <si>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</si>
  <si>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</si>
  <si>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</si>
  <si>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</si>
  <si>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</si>
  <si>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</si>
  <si>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</si>
  <si>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</si>
  <si>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</si>
  <si>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</si>
  <si>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</si>
  <si>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</si>
  <si>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</si>
  <si>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</si>
  <si>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</si>
  <si>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김천시 농촌신활력플러스 신축공사</t>
  </si>
  <si>
    <t/>
  </si>
  <si>
    <t>01</t>
  </si>
  <si>
    <t>0101  ■ 건축공사</t>
  </si>
  <si>
    <t>0101</t>
  </si>
  <si>
    <t>010101  공통 가설 공사</t>
  </si>
  <si>
    <t>010101</t>
  </si>
  <si>
    <t>콘테이너형 가설사무소 설치 및 해체</t>
  </si>
  <si>
    <t>3.0*6.0m, 12개월</t>
  </si>
  <si>
    <t>개소</t>
  </si>
  <si>
    <t>호표 1</t>
  </si>
  <si>
    <t>5E4774EA62E3DC978997176034C319</t>
  </si>
  <si>
    <t>T</t>
  </si>
  <si>
    <t>F</t>
  </si>
  <si>
    <t>0101015E4774EA62E3DC978997176034C319</t>
  </si>
  <si>
    <t>콘테이너형 가설창고 설치 및 해체</t>
  </si>
  <si>
    <t>호표 2</t>
  </si>
  <si>
    <t>5E4774EA62E3DF9338A6B920CE9100</t>
  </si>
  <si>
    <t>0101015E4774EA62E3DF9338A6B920CE9100</t>
  </si>
  <si>
    <t>조립식가설울타리/E.G.I철판</t>
  </si>
  <si>
    <t>H=3.0, 12개월</t>
  </si>
  <si>
    <t>M</t>
  </si>
  <si>
    <t>호표 3</t>
  </si>
  <si>
    <t>5E4774E9424379917BA44DF066A848</t>
  </si>
  <si>
    <t>0101015E4774E9424379917BA44DF066A848</t>
  </si>
  <si>
    <t>조립식가설대문손료(홀딩도어)</t>
  </si>
  <si>
    <t>8000*5500,12개월</t>
  </si>
  <si>
    <t>호표 4</t>
  </si>
  <si>
    <t>5E4774EC1283D89509C25BA0F64926</t>
  </si>
  <si>
    <t>0101015E4774EC1283D89509C25BA0F64926</t>
  </si>
  <si>
    <t>공사용 가설전기설치</t>
  </si>
  <si>
    <t>분전반+강재전선관+배선</t>
  </si>
  <si>
    <t>호표 5</t>
  </si>
  <si>
    <t>5E4774EC1283DA901CF22FE0AA0910</t>
  </si>
  <si>
    <t>0101015E4774EC1283DA901CF22FE0AA0910</t>
  </si>
  <si>
    <t>공사용 가설수도설치</t>
  </si>
  <si>
    <t>수도용배관+수도밸브</t>
  </si>
  <si>
    <t>호표 6</t>
  </si>
  <si>
    <t>5E4774EC1283DA901CF22FE0AA0914</t>
  </si>
  <si>
    <t>0101015E4774EC1283DA901CF22FE0AA0914</t>
  </si>
  <si>
    <t>[ 합           계 ]</t>
  </si>
  <si>
    <t>TOTAL</t>
  </si>
  <si>
    <t>010102  가  설  공  사</t>
  </si>
  <si>
    <t>010102</t>
  </si>
  <si>
    <t>수평 규준틀</t>
  </si>
  <si>
    <t>평</t>
  </si>
  <si>
    <t>호표 7</t>
  </si>
  <si>
    <t>5E4774E942632D919932977034A615</t>
  </si>
  <si>
    <t>0101025E4774E942632D919932977034A615</t>
  </si>
  <si>
    <t>귀</t>
  </si>
  <si>
    <t>호표 8</t>
  </si>
  <si>
    <t>5E4774E942632D919932974060C81C</t>
  </si>
  <si>
    <t>0101025E4774E942632D919932974060C81C</t>
  </si>
  <si>
    <t>강관 조립말비계(이동식)설치 및 해체</t>
  </si>
  <si>
    <t>높이 2m, 3개월</t>
  </si>
  <si>
    <t>대</t>
  </si>
  <si>
    <t>호표 9</t>
  </si>
  <si>
    <t>5E4774E942632D91888591B0AC7C15</t>
  </si>
  <si>
    <t>0101025E4774E942632D91888591B0AC7C15</t>
  </si>
  <si>
    <t>내부수평비계(시스템비계) / 카페테리아</t>
  </si>
  <si>
    <t>H7.0m(발판 유), 3개월, 천장작업용</t>
  </si>
  <si>
    <t>M2</t>
  </si>
  <si>
    <t>호표 11</t>
  </si>
  <si>
    <t>5E4774E942632D91996F93C0DA1458</t>
  </si>
  <si>
    <t>0101025E4774E942632D91996F93C0DA1458</t>
  </si>
  <si>
    <t>내부수평비계(시스템비계) / 3층</t>
  </si>
  <si>
    <t>H4.0m(발판 유), 3개월, 천장작업용</t>
  </si>
  <si>
    <t>호표 10</t>
  </si>
  <si>
    <t>5E4774E942632D91996F93C0D866FC</t>
  </si>
  <si>
    <t>0101025E4774E942632D91996F93C0D866FC</t>
  </si>
  <si>
    <t>시스템비계 설치, 해체(외부)</t>
  </si>
  <si>
    <t>10m이하, 6개월(발판2열)-계단설치해체비포함</t>
  </si>
  <si>
    <t>호표 12</t>
  </si>
  <si>
    <t>5E64545AA2F3E29CECFD8B10DBF3BE</t>
  </si>
  <si>
    <t>0101025E64545AA2F3E29CECFD8B10DBF3BE</t>
  </si>
  <si>
    <t>H=10m초과∼20m이하, 6개월(발판2열)-계단설치해체비포함</t>
  </si>
  <si>
    <t>호표 13</t>
  </si>
  <si>
    <t>5E64545AA2F3E29CECFD8B10DBF0EA</t>
  </si>
  <si>
    <t>0101025E64545AA2F3E29CECFD8B10DBF0EA</t>
  </si>
  <si>
    <t>비계주위 보호망 설치 및 해체</t>
  </si>
  <si>
    <t>P.E망, 210合, 10cm</t>
  </si>
  <si>
    <t>호표 14</t>
  </si>
  <si>
    <t>5E4774E942733B9B9B72DB808FF49E</t>
  </si>
  <si>
    <t>0101025E4774E942733B9B9B72DB808FF49E</t>
  </si>
  <si>
    <t>강관동바리</t>
  </si>
  <si>
    <t>3개월,3.5m이하</t>
  </si>
  <si>
    <t>호표 15</t>
  </si>
  <si>
    <t>5E4774E942632E93DE9CDF90FF334A</t>
  </si>
  <si>
    <t>0101025E4774E942632E93DE9CDF90FF334A</t>
  </si>
  <si>
    <t>3개월,3.5m초과 ~ 4.2m이하</t>
  </si>
  <si>
    <t>호표 16</t>
  </si>
  <si>
    <t>5E4774E942632E93DE9CDF90FF30F6</t>
  </si>
  <si>
    <t>0101025E4774E942632E93DE9CDF90FF30F6</t>
  </si>
  <si>
    <t>시스템동바리 설치 및 해체 / 계단실</t>
  </si>
  <si>
    <t>H=10m이하, 3개월</t>
  </si>
  <si>
    <t>M3</t>
  </si>
  <si>
    <t>호표 17</t>
  </si>
  <si>
    <t>5E64545AA2F3E29CECFDFE00AA5AA4</t>
  </si>
  <si>
    <t>0101025E64545AA2F3E29CECFDFE00AA5AA4</t>
  </si>
  <si>
    <t>시스템동바리 설치 및 해체 / 계단실홀</t>
  </si>
  <si>
    <t>H=10m초과∼20m이하, 3개월</t>
  </si>
  <si>
    <t>호표 18</t>
  </si>
  <si>
    <t>5E64545AA2F3E29CECFDFE00AA599F</t>
  </si>
  <si>
    <t>0101025E64545AA2F3E29CECFDFE00AA599F</t>
  </si>
  <si>
    <t>구조부 먹매김</t>
  </si>
  <si>
    <t>일반</t>
  </si>
  <si>
    <t>호표 19</t>
  </si>
  <si>
    <t>5E4774EC12B3929A247DEE70C432F0</t>
  </si>
  <si>
    <t>0101025E4774EC12B3929A247DEE70C432F0</t>
  </si>
  <si>
    <t>거푸집 먹매김</t>
  </si>
  <si>
    <t>호표 20</t>
  </si>
  <si>
    <t>5E4774EC12B3929A247DC3A04F23DD</t>
  </si>
  <si>
    <t>0101025E4774EC12B3929A247DC3A04F23DD</t>
  </si>
  <si>
    <t>건축물보양 - 콘크리트</t>
  </si>
  <si>
    <t>살수</t>
  </si>
  <si>
    <t>호표 21</t>
  </si>
  <si>
    <t>5E4774EC12B3929A1BCAF6A08E8D95</t>
  </si>
  <si>
    <t>0101025E4774EC12B3929A1BCAF6A08E8D95</t>
  </si>
  <si>
    <t>건축물 현장정리</t>
  </si>
  <si>
    <t>철근콘크리트조, 철골·철근콘크리트조</t>
  </si>
  <si>
    <t>호표 22</t>
  </si>
  <si>
    <t>5E4774EC1283D895353A0CD044CCAB</t>
  </si>
  <si>
    <t>0101025E4774EC1283D895353A0CD044CCAB</t>
  </si>
  <si>
    <t>준공청소비</t>
  </si>
  <si>
    <t>호표 23</t>
  </si>
  <si>
    <t>5E4774EC1283D89535447B70353A93</t>
  </si>
  <si>
    <t>0101025E4774EC1283D89535447B70353A93</t>
  </si>
  <si>
    <t>폐기물상차비</t>
  </si>
  <si>
    <t>신축(시공발생)폐기물</t>
  </si>
  <si>
    <t>TON</t>
  </si>
  <si>
    <t>토목단가</t>
  </si>
  <si>
    <t>5FFCD49FC2931B90A7B75270BA224D41D99561</t>
  </si>
  <si>
    <t>0101025FFCD49FC2931B90A7B75270BA224D41D99561</t>
  </si>
  <si>
    <t>010103  토공및기초공사</t>
  </si>
  <si>
    <t>010103</t>
  </si>
  <si>
    <t>터파기/토사</t>
  </si>
  <si>
    <t>보통, 굴착기 0.7m3</t>
  </si>
  <si>
    <t>산근 1</t>
  </si>
  <si>
    <t>5E6404DCC2D3BB9C18D4EB808644C7</t>
  </si>
  <si>
    <t>0101035E6404DCC2D3BB9C18D4EB808644C7</t>
  </si>
  <si>
    <t>되메우기</t>
  </si>
  <si>
    <t>보통, 유압식백호 0.7m3</t>
  </si>
  <si>
    <t>산근 2</t>
  </si>
  <si>
    <t>5E6404D12233C39FF5C3DDF05C886E</t>
  </si>
  <si>
    <t>0101035E6404D12233C39FF5C3DDF05C886E</t>
  </si>
  <si>
    <t>토사 운반/단지외 10km</t>
  </si>
  <si>
    <t>보통, 덤프 15ton+굴착기 0.7m3</t>
  </si>
  <si>
    <t>산근 3</t>
  </si>
  <si>
    <t>5E6404DF82332F9A4607405036B051</t>
  </si>
  <si>
    <t>0101035E6404DF82332F9A4607405036B051</t>
  </si>
  <si>
    <t>방습필름 설치 - 바닥</t>
  </si>
  <si>
    <t>폴리에틸렌필름, 두께, 0.03mm, 2겹</t>
  </si>
  <si>
    <t>호표 24</t>
  </si>
  <si>
    <t>5E47943112234894BB5C8F600E00D3</t>
  </si>
  <si>
    <t>0101035E47943112234894BB5C8F600E00D3</t>
  </si>
  <si>
    <t>010104  철근콘크리트공사</t>
  </si>
  <si>
    <t>010104</t>
  </si>
  <si>
    <t>레미콘 【 도급자관급 】</t>
  </si>
  <si>
    <t>버림 25-18-120</t>
  </si>
  <si>
    <t>596D84E2B2F3409C275FED80815D70EE0048BC</t>
  </si>
  <si>
    <t>010104596D84E2B2F3409C275FED80815D70EE0048BC</t>
  </si>
  <si>
    <t>누름 25-21-120</t>
  </si>
  <si>
    <t>596D84E2B2F3409C275FED80815D70EE0048BE</t>
  </si>
  <si>
    <t>010104596D84E2B2F3409C275FED80815D70EE0048BE</t>
  </si>
  <si>
    <t>구체 25-30-150</t>
  </si>
  <si>
    <t>596D84E2B2F3409C275FED80815D70EE0048BA</t>
  </si>
  <si>
    <t>010104596D84E2B2F3409C275FED80815D70EE0048BA</t>
  </si>
  <si>
    <t>콘크리트 펌프차 타설(무근, 진동기無)</t>
  </si>
  <si>
    <t>slump 8~12cm, 매트기초 등, f2 : Type-Ⅱ, 36m</t>
  </si>
  <si>
    <t>호표 25</t>
  </si>
  <si>
    <t>5E47246012D3CC9020073AB00125DE</t>
  </si>
  <si>
    <t>0101045E47246012D3CC9020073AB00125DE</t>
  </si>
  <si>
    <t>콘크리트 펌프차 타설</t>
  </si>
  <si>
    <t>slump 15cm, 매트기초 등, f2 : Type-Ⅰ, 36m</t>
  </si>
  <si>
    <t>호표 26</t>
  </si>
  <si>
    <t>5E47246012E3D79D23D087E0145CF0</t>
  </si>
  <si>
    <t>0101045E47246012E3D79D23D087E0145CF0</t>
  </si>
  <si>
    <t>slump 15cm, 벽,기둥,슬래브 등, f2 : Type-Ⅰ, 36m</t>
  </si>
  <si>
    <t>호표 27</t>
  </si>
  <si>
    <t>5E47246012E3D491EB750AA06D6666</t>
  </si>
  <si>
    <t>0101045E47246012E3D491EB750AA06D6666</t>
  </si>
  <si>
    <t>이형철근 【 도급자관급 】</t>
  </si>
  <si>
    <t>SD400,HD10</t>
  </si>
  <si>
    <t>596D84E2B2F3409C275FED80815D70EE004944</t>
  </si>
  <si>
    <t>010104596D84E2B2F3409C275FED80815D70EE004944</t>
  </si>
  <si>
    <t>SD400,HD13</t>
  </si>
  <si>
    <t>596D84E2B2F3409C275FED80815D70EE004945</t>
  </si>
  <si>
    <t>010104596D84E2B2F3409C275FED80815D70EE004945</t>
  </si>
  <si>
    <t>SD400,HD16</t>
  </si>
  <si>
    <t>596D84E2B2F3409C275FED80815D70EE004946</t>
  </si>
  <si>
    <t>010104596D84E2B2F3409C275FED80815D70EE004946</t>
  </si>
  <si>
    <t>SD500,HD22</t>
  </si>
  <si>
    <t>596D84E2B2F3409C275FED80815D70EE004940</t>
  </si>
  <si>
    <t>010104596D84E2B2F3409C275FED80815D70EE004940</t>
  </si>
  <si>
    <t>내진이형철근 【 도급자관급 】</t>
  </si>
  <si>
    <t>SD500S,HD22</t>
  </si>
  <si>
    <t>596D84E2B2F3409C275FED80815D70EE004941</t>
  </si>
  <si>
    <t>010104596D84E2B2F3409C275FED80815D70EE004941</t>
  </si>
  <si>
    <t>SD500S,HD25</t>
  </si>
  <si>
    <t>596D84E2B2F3409C275FED80815D70EE004942</t>
  </si>
  <si>
    <t>010104596D84E2B2F3409C275FED80815D70EE004942</t>
  </si>
  <si>
    <t>철근 공장가공 및 현장조립</t>
  </si>
  <si>
    <t>Type-Ⅰ</t>
  </si>
  <si>
    <t>호표 28</t>
  </si>
  <si>
    <t>5E472464F273B49757C7ADD06897DA</t>
  </si>
  <si>
    <t>0101045E472464F273B49757C7ADD06897DA</t>
  </si>
  <si>
    <t>와이어메시 바닥깔기</t>
  </si>
  <si>
    <t>#8-150*150</t>
  </si>
  <si>
    <t>호표 29</t>
  </si>
  <si>
    <t>5E47C46D42D37A99C61376B0CCC2E0</t>
  </si>
  <si>
    <t>0101045E47C46D42D37A99C61376B0CCC2E0</t>
  </si>
  <si>
    <t>합판거푸집 설치 및 해체</t>
  </si>
  <si>
    <t>매우복잡 2회, 수직고 7m까지</t>
  </si>
  <si>
    <t>호표 30</t>
  </si>
  <si>
    <t>5E47246742F36E9A5D8D232051961F</t>
  </si>
  <si>
    <t>0101045E47246742F36E9A5D8D232051961F</t>
  </si>
  <si>
    <t>보통 4회, 수직고 7m까지</t>
  </si>
  <si>
    <t>호표 31</t>
  </si>
  <si>
    <t>5E47246742E3489A0B5121607CC91B</t>
  </si>
  <si>
    <t>0101045E47246742E3489A0B5121607CC91B</t>
  </si>
  <si>
    <t>보통 4회, 슬래브(경사도 20˚미만)</t>
  </si>
  <si>
    <t>호표 32</t>
  </si>
  <si>
    <t>5E47246742E349948C5861C074314B</t>
  </si>
  <si>
    <t>0101045E47246742E349948C5861C074314B</t>
  </si>
  <si>
    <t>유로폼 설치 및 해체</t>
  </si>
  <si>
    <t>보통, 수직고 7m까지</t>
  </si>
  <si>
    <t>호표 33</t>
  </si>
  <si>
    <t>5E47246742833F9D716E8DE08CE345</t>
  </si>
  <si>
    <t>0101045E47246742833F9D716E8DE08CE345</t>
  </si>
  <si>
    <t>간단, 수직고 7m까지</t>
  </si>
  <si>
    <t>호표 34</t>
  </si>
  <si>
    <t>5E47246742833F9D716E8DE08CE2BE</t>
  </si>
  <si>
    <t>0101045E47246742833F9D716E8DE08CE2BE</t>
  </si>
  <si>
    <t>지수판설치 - 소켓 연결</t>
  </si>
  <si>
    <t>PVC, H200*5t</t>
  </si>
  <si>
    <t>호표 35</t>
  </si>
  <si>
    <t>5E47246EF2F3619838011340281E0D</t>
  </si>
  <si>
    <t>0101045E47246EF2F3619838011340281E0D</t>
  </si>
  <si>
    <t>단열재접착제붙이기 / W1(직접외기)</t>
  </si>
  <si>
    <t>PF보드(심재준불연),T=90mm</t>
  </si>
  <si>
    <t>호표 36</t>
  </si>
  <si>
    <t>5E47E4BC0243BD942426F780F4AC50</t>
  </si>
  <si>
    <t>0101045E47E4BC0243BD942426F780F4AC50</t>
  </si>
  <si>
    <t>단열재 콘크리트타설부착 / F1</t>
  </si>
  <si>
    <t>바닥, PF보드(심재준불연),T=100mm</t>
  </si>
  <si>
    <t>호표 37</t>
  </si>
  <si>
    <t>5E47E4BC0243BD9424269EF049F484</t>
  </si>
  <si>
    <t>0101045E47E4BC0243BD9424269EF049F484</t>
  </si>
  <si>
    <t>단열재 콘크리트타설부착 / R2</t>
  </si>
  <si>
    <t>스라브, 경질우레탄2종2호,T=150mm</t>
  </si>
  <si>
    <t>호표 38</t>
  </si>
  <si>
    <t>5E47E4BC0243BD9424269EF049F6B3</t>
  </si>
  <si>
    <t>0101045E47E4BC0243BD9424269EF049F6B3</t>
  </si>
  <si>
    <t>단열재 슬래브 위 깔기 / F2</t>
  </si>
  <si>
    <t>(가등급)압출법,비중0.03,T=90mm</t>
  </si>
  <si>
    <t>호표 39</t>
  </si>
  <si>
    <t>5E47E4BC0243BD942426B9D023064E</t>
  </si>
  <si>
    <t>0101045E47E4BC0243BD942426B9D023064E</t>
  </si>
  <si>
    <t>단열재 슬래브 위 깔기 / R1</t>
  </si>
  <si>
    <t>지붕, 경질우레탄2종2호,T=150mm</t>
  </si>
  <si>
    <t>호표 40</t>
  </si>
  <si>
    <t>5E47E4BC0243BD942426B9D0226DA2</t>
  </si>
  <si>
    <t>0101045E47E4BC0243BD942426B9D0226DA2</t>
  </si>
  <si>
    <t>010105  조  적  공  사</t>
  </si>
  <si>
    <t>010105</t>
  </si>
  <si>
    <t>콘크리트벽돌</t>
  </si>
  <si>
    <t>콘크리트벽돌, 190*57*90mm, C종2급</t>
  </si>
  <si>
    <t>매</t>
  </si>
  <si>
    <t>596D84E2B2D39296DDCECB5034E9B3F8761AB2</t>
  </si>
  <si>
    <t>010105596D84E2B2D39296DDCECB5034E9B3F8761AB2</t>
  </si>
  <si>
    <t>미장벽돌</t>
  </si>
  <si>
    <t>미장벽돌, 190*90*57mm</t>
  </si>
  <si>
    <t>596D84E2B2D39296DDCED590EA33CB0ADF90ED</t>
  </si>
  <si>
    <t>010105596D84E2B2D39296DDCED590EA33CB0ADF90ED</t>
  </si>
  <si>
    <t>벽돌 소운반</t>
  </si>
  <si>
    <t>장비운반</t>
  </si>
  <si>
    <t>천매</t>
  </si>
  <si>
    <t>호표 41</t>
  </si>
  <si>
    <t>5E47041992B3A296CB2E41E0F48157</t>
  </si>
  <si>
    <t>0101055E47041992B3A296CB2E41E0F48157</t>
  </si>
  <si>
    <t>0.5B 벽돌쌓기</t>
  </si>
  <si>
    <t>3.6m 이하, 시공량 25m2/일당</t>
  </si>
  <si>
    <t>호표 42</t>
  </si>
  <si>
    <t>5E4704199293F794432C16B0A36379</t>
  </si>
  <si>
    <t>0101055E4704199293F794432C16B0A36379</t>
  </si>
  <si>
    <t>1.0B 벽돌쌓기</t>
  </si>
  <si>
    <t>3.6m 이하, 시공량 15m2/일당</t>
  </si>
  <si>
    <t>호표 43</t>
  </si>
  <si>
    <t>5E4704199293F7946FF0DD7029C411</t>
  </si>
  <si>
    <t>0101055E4704199293F7946FF0DD7029C411</t>
  </si>
  <si>
    <t>치장쌓기 및 줄눈설치</t>
  </si>
  <si>
    <t>3.6m 이하, 0.5B, 시공량 20m2/일당</t>
  </si>
  <si>
    <t>호표 44</t>
  </si>
  <si>
    <t>5E4704199293F49F9EFF38609C636F</t>
  </si>
  <si>
    <t>0101055E4704199293F49F9EFF38609C636F</t>
  </si>
  <si>
    <t>치장벽돌정착철물</t>
  </si>
  <si>
    <t>아연도L타입철물+아연도강선</t>
  </si>
  <si>
    <t>호표 45</t>
  </si>
  <si>
    <t>5E47040A1253579834EA548074AFEC</t>
  </si>
  <si>
    <t>0101055E47040A1253579834EA548074AFEC</t>
  </si>
  <si>
    <t>내진형 열교차단 조적인방</t>
  </si>
  <si>
    <t>ST-165, 브라켓(W265*H300, 기본형)</t>
  </si>
  <si>
    <t>호표 46</t>
  </si>
  <si>
    <t>5E47040A1253549CF8B72FD0B7BCF6</t>
  </si>
  <si>
    <t>0101055E47040A1253549CF8B72FD0B7BCF6</t>
  </si>
  <si>
    <t>P.C 경량인방설치</t>
  </si>
  <si>
    <t>1.0B, 80*190</t>
  </si>
  <si>
    <t>호표 47</t>
  </si>
  <si>
    <t>5E47040A1223839240F38CF085711F</t>
  </si>
  <si>
    <t>0101055E47040A1223839240F38CF085711F</t>
  </si>
  <si>
    <t>010106  방  수  공  사</t>
  </si>
  <si>
    <t>010106</t>
  </si>
  <si>
    <t>우레탄도막방수</t>
  </si>
  <si>
    <t>바닥, 비노출 3MM</t>
  </si>
  <si>
    <t>㎡</t>
  </si>
  <si>
    <t>5E47E4B43203129ADBAFB540BAB567</t>
  </si>
  <si>
    <t>0101065E47E4B43203129ADBAFB540BAB567</t>
  </si>
  <si>
    <t>벽, 비노출 3MM</t>
  </si>
  <si>
    <t>5E47E4B43233E69CB848CAB0E98F23</t>
  </si>
  <si>
    <t>0101065E47E4B43233E69CB848CAB0E98F23</t>
  </si>
  <si>
    <t>방수모르타르 바름 / 트렌치</t>
  </si>
  <si>
    <t>바닥 20mm</t>
  </si>
  <si>
    <t>호표 48</t>
  </si>
  <si>
    <t>5E47E4B05263679392F4E8A0777333</t>
  </si>
  <si>
    <t>0101065E47E4B05263679392F4E8A0777333</t>
  </si>
  <si>
    <t>시멘트 액체 방수</t>
  </si>
  <si>
    <t>바닥</t>
  </si>
  <si>
    <t>호표 49</t>
  </si>
  <si>
    <t>5E47E4BE32530C91C2179960C4AEE9</t>
  </si>
  <si>
    <t>0101065E47E4BE32530C91C2179960C4AEE9</t>
  </si>
  <si>
    <t>수직부</t>
  </si>
  <si>
    <t>호표 50</t>
  </si>
  <si>
    <t>5E47E4BE32530C91C217ABD0D2D371</t>
  </si>
  <si>
    <t>0101065E47E4BE32530C91C217ABD0D2D371</t>
  </si>
  <si>
    <t>침투성 액체방수</t>
  </si>
  <si>
    <t>호표 51</t>
  </si>
  <si>
    <t>5E47E4B322831A98B23C383032713E</t>
  </si>
  <si>
    <t>0101065E47E4B322831A98B23C383032713E</t>
  </si>
  <si>
    <t>벽체</t>
  </si>
  <si>
    <t>호표 52</t>
  </si>
  <si>
    <t>5E47E4B322831A98B23C38007E4AA8</t>
  </si>
  <si>
    <t>0101065E47E4B322831A98B23C38007E4AA8</t>
  </si>
  <si>
    <t>방수층보호재 붙임</t>
  </si>
  <si>
    <t>벽체, 방수층 보호재 5mm</t>
  </si>
  <si>
    <t>호표 53</t>
  </si>
  <si>
    <t>5E47E4BD22E31A944EE59FC058987C</t>
  </si>
  <si>
    <t>0101065E47E4BD22E31A944EE59FC058987C</t>
  </si>
  <si>
    <t>배수판설치</t>
  </si>
  <si>
    <t>지하바닥용, 500*500*45mm</t>
  </si>
  <si>
    <t>호표 54</t>
  </si>
  <si>
    <t>5E47E4BA52B342996ACD0960CFE7A0</t>
  </si>
  <si>
    <t>0101065E47E4BA52B342996ACD0960CFE7A0</t>
  </si>
  <si>
    <t>010107  타  일  공  사</t>
  </si>
  <si>
    <t>010107</t>
  </si>
  <si>
    <t>타일 압착붙이기</t>
  </si>
  <si>
    <t>바닥, 바탕47mm + 압5mm + 논슬립자기질300*300</t>
  </si>
  <si>
    <t>호표 55</t>
  </si>
  <si>
    <t>5E47B40302333895D8418620E3CDE1</t>
  </si>
  <si>
    <t>0101075E47B40302333895D8418620E3CDE1</t>
  </si>
  <si>
    <t>타일 접착붙이기</t>
  </si>
  <si>
    <t>벽, 몰탈18mm + 접착제3mm + 도기질300*600</t>
  </si>
  <si>
    <t>호표 56</t>
  </si>
  <si>
    <t>5E47B40302333B9137923C005E2276</t>
  </si>
  <si>
    <t>0101075E47B40302333B9137923C005E2276</t>
  </si>
  <si>
    <t>타일코너비드</t>
  </si>
  <si>
    <t>스텐,OUT</t>
  </si>
  <si>
    <t>호표 57</t>
  </si>
  <si>
    <t>5E47B40302130D91405C97306FDC2C</t>
  </si>
  <si>
    <t>0101075E47B40302130D91405C97306FDC2C</t>
  </si>
  <si>
    <t>010108  석    공    사</t>
  </si>
  <si>
    <t>010108</t>
  </si>
  <si>
    <t>화강석붙임(습식)</t>
  </si>
  <si>
    <t>바닥, 몰탈30mm + 포천석(버너)30mm</t>
  </si>
  <si>
    <t>호표 58</t>
  </si>
  <si>
    <t>5E47B4004283C29014734910EF92FE</t>
  </si>
  <si>
    <t>0101085E47B4004283C29014734910EF92FE</t>
  </si>
  <si>
    <t>화강석두겁(건식)</t>
  </si>
  <si>
    <t>AL후레싱 + 스텐앙카 + 포천석(버너) W420*T50 + 코킹포함</t>
  </si>
  <si>
    <t>호표 59</t>
  </si>
  <si>
    <t>5E47B40042A3F599EF388970FE56BE</t>
  </si>
  <si>
    <t>0101085E47B40042A3F599EF388970FE56BE</t>
  </si>
  <si>
    <t>화강석 통석(습식, 버너) / 하부 받침턱</t>
  </si>
  <si>
    <t>몰탈30MM + 포천석(버너)120*70</t>
  </si>
  <si>
    <t>호표 60</t>
  </si>
  <si>
    <t>5E47B40042C3BF9B77C2908042A924</t>
  </si>
  <si>
    <t>0101085E47B40042C3BF9B77C2908042A924</t>
  </si>
  <si>
    <t>인조대리석붙임(습식) / 화장실</t>
  </si>
  <si>
    <t>선반, 150*20mm, 모르타르 30mm</t>
  </si>
  <si>
    <t>호표 61</t>
  </si>
  <si>
    <t>5E47B40042C3BD98961FB800BE912E</t>
  </si>
  <si>
    <t>0101085E47B40042C3BD98961FB800BE912E</t>
  </si>
  <si>
    <t>화강석 재료분리대(습식, 물갈기) / 타일</t>
  </si>
  <si>
    <t>마천석, 100*30mm, 모르타르 30mm</t>
  </si>
  <si>
    <t>호표 62</t>
  </si>
  <si>
    <t>5E47943232E3D492C438C100E74F86</t>
  </si>
  <si>
    <t>0101085E47943232E3D492C438C100E74F86</t>
  </si>
  <si>
    <t>010109  금  속  공  사</t>
  </si>
  <si>
    <t>010109</t>
  </si>
  <si>
    <t>칼징크 돌출이음(지붕)</t>
  </si>
  <si>
    <t>H25*W430, 방수시트+불연보드+하지틀+칼징크0.6t</t>
  </si>
  <si>
    <t>전문업체조사가</t>
  </si>
  <si>
    <t>5FFCD49FB2C343957EFCD140682006A3F74B6B</t>
  </si>
  <si>
    <t>0101095FFCD49FB2C343957EFCD140682006A3F74B6B</t>
  </si>
  <si>
    <t>칼징크 돌출이음(외장)</t>
  </si>
  <si>
    <t>5FFCD49FB2C343957EFCD140682006A3F74B6C</t>
  </si>
  <si>
    <t>0101095FFCD49FB2C343957EFCD140682006A3F74B6C</t>
  </si>
  <si>
    <t>칼징크 마감후레싱</t>
  </si>
  <si>
    <t>W100~300, 칼징크0.6t</t>
  </si>
  <si>
    <t>5FFCD49FB2C343957EFCD140682006A3F74B6E</t>
  </si>
  <si>
    <t>0101095FFCD49FB2C343957EFCD140682006A3F74B6E</t>
  </si>
  <si>
    <t>AL SHEET판넬(3t,불소코팅)</t>
  </si>
  <si>
    <t>평판, 하지철물포함</t>
  </si>
  <si>
    <t>5E47943F82B3199739503B109E7329</t>
  </si>
  <si>
    <t>0101095E47943F82B3199739503B109E7329</t>
  </si>
  <si>
    <t>핸드레일 / B-TYPE(2~3층 홀)</t>
  </si>
  <si>
    <t>H1400, FB-50*9-6줄+FB-50*9@1000</t>
  </si>
  <si>
    <t>호표 63</t>
  </si>
  <si>
    <t>5E47C46AF2B3E89C810B63200316AA</t>
  </si>
  <si>
    <t>0101095E47C46AF2B3E89C810B63200316AA</t>
  </si>
  <si>
    <t>핸드레일 / C-TYPE(벽부형)</t>
  </si>
  <si>
    <t>(M12세트앙카+L-75*100*7T)@1000 + FB-50*9</t>
  </si>
  <si>
    <t>호표 64</t>
  </si>
  <si>
    <t>5E47C46AF2B3E89C810B63200317B0</t>
  </si>
  <si>
    <t>0101095E47C46AF2B3E89C810B63200317B0</t>
  </si>
  <si>
    <t>핸드레일 / D-TYPE(돌출계단)</t>
  </si>
  <si>
    <t>H1200, FB-50*9-2줄 + FB-25*9@100</t>
  </si>
  <si>
    <t>호표 65</t>
  </si>
  <si>
    <t>5E47C46AF2B3E89C810B6320031001</t>
  </si>
  <si>
    <t>0101095E47C46AF2B3E89C810B6320031001</t>
  </si>
  <si>
    <t>핸드레일 / E-TYPE(3층 테라스)</t>
  </si>
  <si>
    <t>H1200, FB-50*9-4줄 + FB-50*9@1000</t>
  </si>
  <si>
    <t>호표 66</t>
  </si>
  <si>
    <t>5E47C46AF2B3E89C810B6320031128</t>
  </si>
  <si>
    <t>0101095E47C46AF2B3E89C810B6320031128</t>
  </si>
  <si>
    <t>스테인리스사다리 / ELEV PIT</t>
  </si>
  <si>
    <t>W400*H1500, D38.1+25.4*2t</t>
  </si>
  <si>
    <t>개</t>
  </si>
  <si>
    <t>호표 67</t>
  </si>
  <si>
    <t>5E47C46B823342900B6CA600636C55</t>
  </si>
  <si>
    <t>0101095E47C46B823342900B6CA600636C55</t>
  </si>
  <si>
    <t>층간방화구획</t>
  </si>
  <si>
    <t>미네랄울48K + 방화실란트 +갈바1.6t</t>
  </si>
  <si>
    <t>호표 68</t>
  </si>
  <si>
    <t>5E47943DC233149788EDAB8063AA6F</t>
  </si>
  <si>
    <t>0101095E47943DC233149788EDAB8063AA6F</t>
  </si>
  <si>
    <t>트랜치 / 테라스</t>
  </si>
  <si>
    <t>아연도그레이팅, W200. I-25*5*3t</t>
  </si>
  <si>
    <t>호표 69</t>
  </si>
  <si>
    <t>5E47C46E5203F09673468DF0D1B70B</t>
  </si>
  <si>
    <t>0101095E47C46E5203F09673468DF0D1B70B</t>
  </si>
  <si>
    <t>세라믹 논슬립 설치</t>
  </si>
  <si>
    <t>앵글논슬립,W=50*23</t>
  </si>
  <si>
    <t>호표 70</t>
  </si>
  <si>
    <t>5E479434E2738893BA3050C08A68F6</t>
  </si>
  <si>
    <t>0101095E479434E2738893BA3050C08A68F6</t>
  </si>
  <si>
    <t>스테인리스재료분리대</t>
  </si>
  <si>
    <t>바닥, W45*H20*1.5t</t>
  </si>
  <si>
    <t>호표 71</t>
  </si>
  <si>
    <t>5E479432329350965407B4C0759689</t>
  </si>
  <si>
    <t>0101095E479432329350965407B4C0759689</t>
  </si>
  <si>
    <t>루프드레인 설치</t>
  </si>
  <si>
    <t>수직형, D150mm</t>
  </si>
  <si>
    <t>호표 72</t>
  </si>
  <si>
    <t>5E47D453E213C69C60F7DA30A41EF1</t>
  </si>
  <si>
    <t>0101095E47D453E213C69C60F7DA30A41EF1</t>
  </si>
  <si>
    <t>L형, D150mm</t>
  </si>
  <si>
    <t>호표 73</t>
  </si>
  <si>
    <t>5E47D453E223E9974C1F0DD0CBB0C1</t>
  </si>
  <si>
    <t>0101095E47D453E223E9974C1F0DD0CBB0C1</t>
  </si>
  <si>
    <t>스텐 선홈통 설치</t>
  </si>
  <si>
    <t>D152.4 x 1.2t</t>
  </si>
  <si>
    <t>호표 74</t>
  </si>
  <si>
    <t>5E47D452D2B3F996A03DBA502AD297</t>
  </si>
  <si>
    <t>0101095E47D452D2B3F996A03DBA502AD297</t>
  </si>
  <si>
    <t>철재커텐박스(ㄷ자형)</t>
  </si>
  <si>
    <t>150*160*1.2t, 갈바ST'L(분체도장)</t>
  </si>
  <si>
    <t>호표 75</t>
  </si>
  <si>
    <t>5E47943DC233139528B6DAB0ABC7EB</t>
  </si>
  <si>
    <t>0101095E47943DC233139528B6DAB0ABC7EB</t>
  </si>
  <si>
    <t>간접조명박스</t>
  </si>
  <si>
    <t>아연도각관30*30*1.6t + 250*300*1.2t, 갈바ST'L(분체도장)</t>
  </si>
  <si>
    <t>호표 76</t>
  </si>
  <si>
    <t>5E47943DC2331099D3EEA8502F01B9</t>
  </si>
  <si>
    <t>0101095E47943DC2331099D3EEA8502F01B9</t>
  </si>
  <si>
    <t>천정단부후레싱</t>
  </si>
  <si>
    <t>아연도각관ㅁ30*30*1.6t@900*900 + 갈바륨강판1.5t</t>
  </si>
  <si>
    <t>호표 77</t>
  </si>
  <si>
    <t>5E47C46AF2B3E89C810B63106236AB</t>
  </si>
  <si>
    <t>0101095E47C46AF2B3E89C810B63106236AB</t>
  </si>
  <si>
    <t>커튼월 백시트</t>
  </si>
  <si>
    <t>PF보드(심재불연재)90T + 1.2t아연도불소강판</t>
  </si>
  <si>
    <t>호표 78</t>
  </si>
  <si>
    <t>5E47943DC233149788EDAB80628344</t>
  </si>
  <si>
    <t>0101095E47943DC233149788EDAB80628344</t>
  </si>
  <si>
    <t>스틸플랜트 쇄석자갈박스</t>
  </si>
  <si>
    <t>300*7600*H100, ST'L-5t, 아연도금</t>
  </si>
  <si>
    <t>EA</t>
  </si>
  <si>
    <t>호표 79</t>
  </si>
  <si>
    <t>5E47943DC233149788EDAB80628197</t>
  </si>
  <si>
    <t>0101095E47943DC233149788EDAB80628197</t>
  </si>
  <si>
    <t>550*15500*H100, ST'L-5t, 아연도금</t>
  </si>
  <si>
    <t>호표 80</t>
  </si>
  <si>
    <t>5E47943DC233149788EDAB806280F0</t>
  </si>
  <si>
    <t>0101095E47943DC233149788EDAB806280F0</t>
  </si>
  <si>
    <t>010110  미  장  공  사</t>
  </si>
  <si>
    <t>010110</t>
  </si>
  <si>
    <t>모르타르 바름 / PS 조적벽</t>
  </si>
  <si>
    <t>내벽, 9mm(초벌), 3.6m 이하</t>
  </si>
  <si>
    <t>호표 81</t>
  </si>
  <si>
    <t>5E47147E4253E1972C7761E0D7A62A</t>
  </si>
  <si>
    <t>0101105E47147E4253E1972C7761E0D7A62A</t>
  </si>
  <si>
    <t>모르타르 바름 / 화장실천정속 조적벽</t>
  </si>
  <si>
    <t>호표 82</t>
  </si>
  <si>
    <t>5E47147E4253E1972C7761E0D7A62E</t>
  </si>
  <si>
    <t>0101105E47147E4253E1972C7761E0D7A62E</t>
  </si>
  <si>
    <t>모르타르 바름</t>
  </si>
  <si>
    <t>내벽, 15mm, 3.6m 이하</t>
  </si>
  <si>
    <t>호표 83</t>
  </si>
  <si>
    <t>5E47147E4253E1972C7761F0E0465E</t>
  </si>
  <si>
    <t>0101105E47147E4253E1972C7761F0E0465E</t>
  </si>
  <si>
    <t>외벽, 25mm</t>
  </si>
  <si>
    <t>호표 84</t>
  </si>
  <si>
    <t>5E47147E4253E1972C39B4E00CAA08</t>
  </si>
  <si>
    <t>0101105E47147E4253E1972C39B4E00CAA08</t>
  </si>
  <si>
    <t>바닥, 57mm</t>
  </si>
  <si>
    <t>호표 85</t>
  </si>
  <si>
    <t>5E47147E4253E393EAA996F0F86072</t>
  </si>
  <si>
    <t>0101105E47147E4253E393EAA996F0F86072</t>
  </si>
  <si>
    <t>콘크리트면처리(면정리+전면마감)</t>
  </si>
  <si>
    <t>천정,3.6m 이하</t>
  </si>
  <si>
    <t>호표 86</t>
  </si>
  <si>
    <t>5E47147E4263869CCC7DBA10F9966C</t>
  </si>
  <si>
    <t>0101105E47147E4263869CCC7DBA10F9966C</t>
  </si>
  <si>
    <t>콘크리트면처리(면정리+부분마감) / EPS</t>
  </si>
  <si>
    <t>벽체,3.6m 이하</t>
  </si>
  <si>
    <t>호표 87</t>
  </si>
  <si>
    <t>5E47147E4263869CCC7DBA10FE15D2</t>
  </si>
  <si>
    <t>0101105E47147E4263869CCC7DBA10FE15D2</t>
  </si>
  <si>
    <t>표면 마무리(기계휘니셔마감)</t>
  </si>
  <si>
    <t>바닥, 기계마감</t>
  </si>
  <si>
    <t>호표 88</t>
  </si>
  <si>
    <t>5E47147E42037D961A47E150D842C9</t>
  </si>
  <si>
    <t>0101105E47147E42037D961A47E150D842C9</t>
  </si>
  <si>
    <t>쇄석자갈채움</t>
  </si>
  <si>
    <t>T=100mm</t>
  </si>
  <si>
    <t>호표 89</t>
  </si>
  <si>
    <t>5E6404D012D3FA9FF6751620C456A1</t>
  </si>
  <si>
    <t>0101105E6404D012D3FA9FF6751620C456A1</t>
  </si>
  <si>
    <t>010111  창  호  공  사</t>
  </si>
  <si>
    <t>010111</t>
  </si>
  <si>
    <t>알루미늄창호 【 관급자관급 】</t>
  </si>
  <si>
    <t>식</t>
  </si>
  <si>
    <t>596D84E2B2F3409C275FED80815D70EF27505F</t>
  </si>
  <si>
    <t>010111596D84E2B2F3409C275FED80815D70EF27505F</t>
  </si>
  <si>
    <t>2/SD[ST'L도어,정전분체도장]</t>
  </si>
  <si>
    <t>0.840 x 2.000 = 1.68</t>
  </si>
  <si>
    <t>호표 90</t>
  </si>
  <si>
    <t>5E47A41DE2C3FA9CC15EFF90158FD5</t>
  </si>
  <si>
    <t>0101115E47A41DE2C3FA9CC15EFF90158FD5</t>
  </si>
  <si>
    <t>3/SD[ST'L도어,정전분체도장]</t>
  </si>
  <si>
    <t>호표 91</t>
  </si>
  <si>
    <t>5E47A41DE2C3FA9CC15EFF90158FD3</t>
  </si>
  <si>
    <t>0101115E47A41DE2C3FA9CC15EFF90158FD3</t>
  </si>
  <si>
    <t>10/SD[ST'L도어,정전분체도장]</t>
  </si>
  <si>
    <t>1.040 x 2.200 = 2.288</t>
  </si>
  <si>
    <t>호표 92</t>
  </si>
  <si>
    <t>5E47A41DE2C3FA9CC15EFF90158050</t>
  </si>
  <si>
    <t>0101115E47A41DE2C3FA9CC15EFF90158050</t>
  </si>
  <si>
    <t>13/SD[ST'L도어,정전분체도장]</t>
  </si>
  <si>
    <t>0.940 x 2.200 = 2.068</t>
  </si>
  <si>
    <t>호표 93</t>
  </si>
  <si>
    <t>5E47A41DE2C3FA9CC15EFF90158052</t>
  </si>
  <si>
    <t>0101115E47A41DE2C3FA9CC15EFF90158052</t>
  </si>
  <si>
    <t>1/WD[발포문틀 W155 + ABS 갤러리도아]</t>
  </si>
  <si>
    <t>0.900 x 2.100 = 1.890</t>
  </si>
  <si>
    <t>호표 94</t>
  </si>
  <si>
    <t>5E47A41DE2C3FA9CC15EF9207E2ADE</t>
  </si>
  <si>
    <t>0101115E47A41DE2C3FA9CC15EF9207E2ADE</t>
  </si>
  <si>
    <t>1/SSD[SST-150*40*1.5T]</t>
  </si>
  <si>
    <t>4.240 x 2.400 = 10.176</t>
  </si>
  <si>
    <t>호표 95</t>
  </si>
  <si>
    <t>5E47A41DE2C3FA9CC15EF91059CFB6</t>
  </si>
  <si>
    <t>0101115E47A41DE2C3FA9CC15EF91059CFB6</t>
  </si>
  <si>
    <t>3/SSD[SST-150*40*1.5T]</t>
  </si>
  <si>
    <t>1.800 x 2.400 = 4.320</t>
  </si>
  <si>
    <t>호표 96</t>
  </si>
  <si>
    <t>5E47A41DE2C3FA9CC15EF91059CD89</t>
  </si>
  <si>
    <t>0101115E47A41DE2C3FA9CC15EF91059CD89</t>
  </si>
  <si>
    <t>5/SSD[SST-150*40*1.5T]</t>
  </si>
  <si>
    <t>2.800 x 2.700 = 7.560</t>
  </si>
  <si>
    <t>호표 97</t>
  </si>
  <si>
    <t>5E47A41DE2C3FA9CC15EF91059CBDB</t>
  </si>
  <si>
    <t>0101115E47A41DE2C3FA9CC15EF91059CBDB</t>
  </si>
  <si>
    <t>6/SSD[SST-150*40*1.5T]</t>
  </si>
  <si>
    <t>2.800 x 2.200 = 6.160</t>
  </si>
  <si>
    <t>호표 98</t>
  </si>
  <si>
    <t>5E47A41DE2C3FA9CC15EF91059C807</t>
  </si>
  <si>
    <t>0101115E47A41DE2C3FA9CC15EF91059C807</t>
  </si>
  <si>
    <t>손보호용 세이프 강화유리도아</t>
  </si>
  <si>
    <t>보급형, 900 x 2400 x 12T(강화유리)</t>
  </si>
  <si>
    <t>조</t>
  </si>
  <si>
    <t>호표 99</t>
  </si>
  <si>
    <t>5E47A41DE2C3FA9CC15EF960D912B7</t>
  </si>
  <si>
    <t>0101115E47A41DE2C3FA9CC15EF960D912B7</t>
  </si>
  <si>
    <t>보급형, 950 x 2400 x 12T(강화유리)</t>
  </si>
  <si>
    <t>호표 100</t>
  </si>
  <si>
    <t>5E47A41DE2C3FA9CC15EF960D912B6</t>
  </si>
  <si>
    <t>0101115E47A41DE2C3FA9CC15EF960D912B6</t>
  </si>
  <si>
    <t>보급형, 1000 x 2400 x 12T(강화유리)</t>
  </si>
  <si>
    <t>호표 101</t>
  </si>
  <si>
    <t>5E47A41DE2C3FA9CC15EF960D876D1</t>
  </si>
  <si>
    <t>0101115E47A41DE2C3FA9CC15EF960D876D1</t>
  </si>
  <si>
    <t>보급형, 850 x 2200 x 12T(강화유리)</t>
  </si>
  <si>
    <t>호표 102</t>
  </si>
  <si>
    <t>5E47A41DE2C3FA9CC15EF960D875CB</t>
  </si>
  <si>
    <t>0101115E47A41DE2C3FA9CC15EF960D875CB</t>
  </si>
  <si>
    <t>강화유리도아손잡이</t>
  </si>
  <si>
    <t>스텐일자형</t>
  </si>
  <si>
    <t>596D84E2B2933992C96E7890F5B01A8F0B9930</t>
  </si>
  <si>
    <t>010111596D84E2B2933992C96E7890F5B01A8F0B9930</t>
  </si>
  <si>
    <t>BALL BEARING BUTT HINGE 4.5" x 4.0"</t>
  </si>
  <si>
    <t>SOUVERAN 4540</t>
  </si>
  <si>
    <t>5FFCD49FB2C343957EFCD140682006A3F74C0F</t>
  </si>
  <si>
    <t>0101115FFCD49FB2C343957EFCD140682006A3F74C0F</t>
  </si>
  <si>
    <t>BALL BEARING BUTT HINGE 5.0" x 4.0"</t>
  </si>
  <si>
    <t>SOUVERAN 5040</t>
  </si>
  <si>
    <t>5FFCD49FB2C343957EFCD140682006A3F74C0E</t>
  </si>
  <si>
    <t>0101115FFCD49FB2C343957EFCD140682006A3F74C0E</t>
  </si>
  <si>
    <t>MORTISE LOCK - ENT</t>
  </si>
  <si>
    <t>BSI MT5913/LR-02</t>
  </si>
  <si>
    <t>5FFCD49FB2C343957EFCD140682006A3F74C0D</t>
  </si>
  <si>
    <t>0101115FFCD49FB2C343957EFCD140682006A3F74C0D</t>
  </si>
  <si>
    <t>DOOR CLOSER</t>
  </si>
  <si>
    <t>BSI 2530</t>
  </si>
  <si>
    <t>5FFCD49FB2C343957EFCD140682006A3F74C0C</t>
  </si>
  <si>
    <t>0101115FFCD49FB2C343957EFCD140682006A3F74C0C</t>
  </si>
  <si>
    <t>FLOOR HINGE</t>
  </si>
  <si>
    <t>BSI 3368-4</t>
  </si>
  <si>
    <t>5FFCD49FB2C343957EFCD140682006A3F74C0B</t>
  </si>
  <si>
    <t>0101115FFCD49FB2C343957EFCD140682006A3F74C0B</t>
  </si>
  <si>
    <t>PUSH &amp; PULL HANDLE</t>
  </si>
  <si>
    <t>SOUVERAN G60161 / L=700</t>
  </si>
  <si>
    <t>5FFCD49FB2C343957EFCD140682006A3F74C0A</t>
  </si>
  <si>
    <t>0101115FFCD49FB2C343957EFCD140682006A3F74C0A</t>
  </si>
  <si>
    <t>SOUVERAN G60161 / L=1200</t>
  </si>
  <si>
    <t>5FFCD49FB2C343957EFCD140682006A3F74C09</t>
  </si>
  <si>
    <t>0101115FFCD49FB2C343957EFCD140682006A3F74C09</t>
  </si>
  <si>
    <t>PUSH &amp; PULL PLATE</t>
  </si>
  <si>
    <t>SOUVERAN 43014 / 43019</t>
  </si>
  <si>
    <t>5FFCD49FB2C343957EFCD140682006A3F74C08</t>
  </si>
  <si>
    <t>0101115FFCD49FB2C343957EFCD140682006A3F74C08</t>
  </si>
  <si>
    <t>PROFILE CYLINDER / ENT</t>
  </si>
  <si>
    <t>SOUVERAN 1419</t>
  </si>
  <si>
    <t>5FFCD49FB2C343957EFCD140682006A3F74C07</t>
  </si>
  <si>
    <t>0101115FFCD49FB2C343957EFCD140682006A3F74C07</t>
  </si>
  <si>
    <t>PROFILE CYLINDER / BOTTOM</t>
  </si>
  <si>
    <t>SOUVERAN 1419B</t>
  </si>
  <si>
    <t>5FFCD49FB2C343957EFCD140682006A3F74C06</t>
  </si>
  <si>
    <t>0101115FFCD49FB2C343957EFCD140682006A3F74C06</t>
  </si>
  <si>
    <t>MORTISE CYLINDER</t>
  </si>
  <si>
    <t>SOUVERAN 1418ML</t>
  </si>
  <si>
    <t>5FFCD49FB2C343957EFCD140682006A3F74D16</t>
  </si>
  <si>
    <t>0101115FFCD49FB2C343957EFCD140682006A3F74D16</t>
  </si>
  <si>
    <t>MORTISE DEAD LOCK</t>
  </si>
  <si>
    <t>BSI VIRTUES CL0004</t>
  </si>
  <si>
    <t>5FFCD49FB2C343957EFCD140682006A3F74D17</t>
  </si>
  <si>
    <t>0101115FFCD49FB2C343957EFCD140682006A3F74D17</t>
  </si>
  <si>
    <t>BOTTOM RAIL DEAD LOCK</t>
  </si>
  <si>
    <t>SOUVERAN 950NK</t>
  </si>
  <si>
    <t>5FFCD49FB2C343957EFCD140682006A3F74D14</t>
  </si>
  <si>
    <t>0101115FFCD49FB2C343957EFCD140682006A3F74D14</t>
  </si>
  <si>
    <t>TOP PATCH FITTING</t>
  </si>
  <si>
    <t>SOUVERAN PF20</t>
  </si>
  <si>
    <t>5FFCD49FB2C343957EFCD140682006A3F74D15</t>
  </si>
  <si>
    <t>0101115FFCD49FB2C343957EFCD140682006A3F74D15</t>
  </si>
  <si>
    <t>BOTTOM PATCH FITTING</t>
  </si>
  <si>
    <t>SOUVERAN PF10</t>
  </si>
  <si>
    <t>5FFCD49FB2C343957EFCD140682006A3F74D12</t>
  </si>
  <si>
    <t>0101115FFCD49FB2C343957EFCD140682006A3F74D12</t>
  </si>
  <si>
    <t>PATCH LOCK</t>
  </si>
  <si>
    <t>SOUVERAN PF50</t>
  </si>
  <si>
    <t>5FFCD49FB2C343957EFCD140682006A3F74D13</t>
  </si>
  <si>
    <t>0101115FFCD49FB2C343957EFCD140682006A3F74D13</t>
  </si>
  <si>
    <t>FLUSH RING / S</t>
  </si>
  <si>
    <t>SOUVERAN 39001E</t>
  </si>
  <si>
    <t>5FFCD49FB2C343957EFCD140682006A3F74D10</t>
  </si>
  <si>
    <t>0101115FFCD49FB2C343957EFCD140682006A3F74D10</t>
  </si>
  <si>
    <t>FLOOR DOOR STOP / DOME</t>
  </si>
  <si>
    <t>SOUVERAN 30001</t>
  </si>
  <si>
    <t>5FFCD49FB2C343957EFCD140682006A3F74D11</t>
  </si>
  <si>
    <t>0101115FFCD49FB2C343957EFCD140682006A3F74D11</t>
  </si>
  <si>
    <t>DUST PROOF STRIKE</t>
  </si>
  <si>
    <t>SOUVERAN 34001</t>
  </si>
  <si>
    <t>5FFCD49FB2C343957EFCD140682006A3F74D1E</t>
  </si>
  <si>
    <t>0101115FFCD49FB2C343957EFCD140682006A3F74D1E</t>
  </si>
  <si>
    <t>알루미늄후레싱 / 창주위</t>
  </si>
  <si>
    <t>8,11,16/AW , 10/ACW</t>
  </si>
  <si>
    <t>5FFCD49FC2931B90A7B75270BA224D41D99564</t>
  </si>
  <si>
    <t>0101115FFCD49FC2931B90A7B75270BA224D41D99564</t>
  </si>
  <si>
    <t>수밀코킹(실리콘)</t>
  </si>
  <si>
    <t>삼각, 10mm, 창호주위</t>
  </si>
  <si>
    <t>호표 103</t>
  </si>
  <si>
    <t>5E47E4B172E31A9393DB08F00FD0E4</t>
  </si>
  <si>
    <t>0101115E47E4B172E31A9393DB08F00FD0E4</t>
  </si>
  <si>
    <t>창호주위 모르타르 충전</t>
  </si>
  <si>
    <t>호표 104</t>
  </si>
  <si>
    <t>5E47A41A12C3379134A13C60CE3172</t>
  </si>
  <si>
    <t>0101115E47A41A12C3379134A13C60CE3172</t>
  </si>
  <si>
    <t>창호주위 발포우레탄 충전</t>
  </si>
  <si>
    <t>난연, 연질우레탄폼</t>
  </si>
  <si>
    <t>호표 105</t>
  </si>
  <si>
    <t>5E47A41A12C337912A3A9F503A5890</t>
  </si>
  <si>
    <t>0101115E47A41A12C337912A3A9F503A5890</t>
  </si>
  <si>
    <t>010112  유  리  공  사</t>
  </si>
  <si>
    <t>010112</t>
  </si>
  <si>
    <t>강화유리</t>
  </si>
  <si>
    <t>강화유리, 투명, 8mm</t>
  </si>
  <si>
    <t>596D84E2B2933992E4444B804A3D85CF8CCAA4</t>
  </si>
  <si>
    <t>010112596D84E2B2933992E4444B804A3D85CF8CCAA4</t>
  </si>
  <si>
    <t>로이복층유리(Ar),단열간봉</t>
  </si>
  <si>
    <t>투명, 24mm(5LE(소프트코팅,SKN154(2)+14Ar+5CL)</t>
  </si>
  <si>
    <t>596D84E2B2933992E4DB8DD02CC9D317E38977</t>
  </si>
  <si>
    <t>010112596D84E2B2933992E4DB8DD02CC9D317E38977</t>
  </si>
  <si>
    <t>창호유리설치 / 판유리</t>
  </si>
  <si>
    <t>유리두께 9mm 이하</t>
  </si>
  <si>
    <t>호표 106</t>
  </si>
  <si>
    <t>5E47A41B32E35F93A6B094606AEB5E</t>
  </si>
  <si>
    <t>0101125E47A41B32E35F93A6B094606AEB5E</t>
  </si>
  <si>
    <t>카튼월유리 설치</t>
  </si>
  <si>
    <t>유리두께 24mm 이하</t>
  </si>
  <si>
    <t>호표 107</t>
  </si>
  <si>
    <t>5E47A414F203BF981EBC151008B86F</t>
  </si>
  <si>
    <t>0101125E47A414F203BF981EBC151008B86F</t>
  </si>
  <si>
    <t>유리주위 코킹</t>
  </si>
  <si>
    <t>△5*5 반각, 실리콘</t>
  </si>
  <si>
    <t>호표 108</t>
  </si>
  <si>
    <t>5E47E4B172F33F917BBAF6B0AE528D</t>
  </si>
  <si>
    <t>0101125E47E4B172F33F917BBAF6B0AE528D</t>
  </si>
  <si>
    <t>노턴테이프</t>
  </si>
  <si>
    <t>8*10</t>
  </si>
  <si>
    <t>5915146612035694229C1D00DCD097B9C21FBA</t>
  </si>
  <si>
    <t>0101125915146612035694229C1D00DCD097B9C21FBA</t>
  </si>
  <si>
    <t>구조용 코킹</t>
  </si>
  <si>
    <t>5*16, 실리콘</t>
  </si>
  <si>
    <t>호표 109</t>
  </si>
  <si>
    <t>5E47E4B172F33A99605CBA00C867A8</t>
  </si>
  <si>
    <t>0101125E47E4B172F33A99605CBA00C867A8</t>
  </si>
  <si>
    <t>웨더코킹</t>
  </si>
  <si>
    <t>8*10,백업제+실런트</t>
  </si>
  <si>
    <t>호표 110</t>
  </si>
  <si>
    <t>5E47E4B172F33A99605CBA00C86683</t>
  </si>
  <si>
    <t>0101125E47E4B172F33A99605CBA00C86683</t>
  </si>
  <si>
    <t>방습거울설치</t>
  </si>
  <si>
    <t>800*1200*5mm,SST후레임포함</t>
  </si>
  <si>
    <t>호표 111</t>
  </si>
  <si>
    <t>5E47A41592334F928F4D3FA0D4AB82</t>
  </si>
  <si>
    <t>0101125E47A41592334F928F4D3FA0D4AB82</t>
  </si>
  <si>
    <t>010113  도  장  공  사</t>
  </si>
  <si>
    <t>010113</t>
  </si>
  <si>
    <t>외벽단열마감(토탈시스템) / W2</t>
  </si>
  <si>
    <t>비드법2종4호(심재준불연)200t, 스타코플렉스 마감, 현장설치도</t>
  </si>
  <si>
    <t>596D94880283109C527FED10B2EEBF71A1D668</t>
  </si>
  <si>
    <t>010113596D94880283109C527FED10B2EEBF71A1D668</t>
  </si>
  <si>
    <t>외벽단열마감(토탈시스템) / W3</t>
  </si>
  <si>
    <t>비드법2종4호(심재준불연)140t, 스타코플렉스 마감, 현장설치도</t>
  </si>
  <si>
    <t>596D94880283109C527FED10B2EEBF71A1D54F</t>
  </si>
  <si>
    <t>010113596D94880283109C527FED10B2EEBF71A1D54F</t>
  </si>
  <si>
    <t>걸레받이용 페인트칠</t>
  </si>
  <si>
    <t>붓칠 2회</t>
  </si>
  <si>
    <t>호표 112</t>
  </si>
  <si>
    <t>5E4784CC22731691FAF2DEC0B8B27A</t>
  </si>
  <si>
    <t>0101135E4784CC22731691FAF2DEC0B8B27A</t>
  </si>
  <si>
    <t>붓칠 2회, 석고보드면(줄빠데) 바탕만들기포함</t>
  </si>
  <si>
    <t>호표 113</t>
  </si>
  <si>
    <t>5E4784CC22731691FAF2DEC0B8B153</t>
  </si>
  <si>
    <t>0101135E4784CC22731691FAF2DEC0B8B153</t>
  </si>
  <si>
    <t>친환경 수성페인트 롤러칠</t>
  </si>
  <si>
    <t>내벽 2회, 콘크리트면,바탕만들기포함.</t>
  </si>
  <si>
    <t>호표 114</t>
  </si>
  <si>
    <t>5E4784CDC2A3E69B293660C07A2E26</t>
  </si>
  <si>
    <t>0101135E4784CDC2A3E69B293660C07A2E26</t>
  </si>
  <si>
    <t>외벽 2회, 콘크리트면,바탕만들기포함.</t>
  </si>
  <si>
    <t>호표 115</t>
  </si>
  <si>
    <t>5E4784CDC2A3E69B298E2FD0FF32A2</t>
  </si>
  <si>
    <t>0101135E4784CDC2A3E69B298E2FD0FF32A2</t>
  </si>
  <si>
    <t>내천장 2회, 콘크리트면,바탕만들기포함.</t>
  </si>
  <si>
    <t>호표 116</t>
  </si>
  <si>
    <t>5E4784CDC2A3E69B298EFB50FA3455</t>
  </si>
  <si>
    <t>0101135E4784CDC2A3E69B298EFB50FA3455</t>
  </si>
  <si>
    <t>외천장 2회, 콘크리트면,바탕만들기포함.</t>
  </si>
  <si>
    <t>호표 117</t>
  </si>
  <si>
    <t>5E4784CDC2A3E69B2998FF003CF31D</t>
  </si>
  <si>
    <t>0101135E4784CDC2A3E69B2998FF003CF31D</t>
  </si>
  <si>
    <t>내벽 2회, 석고보드면(줄빠데) 바탕만들기포함.</t>
  </si>
  <si>
    <t>호표 118</t>
  </si>
  <si>
    <t>5E4784CDC2A3E69B2998FF20E86055</t>
  </si>
  <si>
    <t>0101135E4784CDC2A3E69B2998FF20E86055</t>
  </si>
  <si>
    <t>내천정 2회, 석고보드면(줄빠데) 바탕만들기포함.</t>
  </si>
  <si>
    <t>호표 119</t>
  </si>
  <si>
    <t>5E4784CDC2A3E69B2998FF20EB35D8</t>
  </si>
  <si>
    <t>0101135E4784CDC2A3E69B2998FF20EB35D8</t>
  </si>
  <si>
    <t>에폭시 코팅(분진방지용)</t>
  </si>
  <si>
    <t>0.3mm</t>
  </si>
  <si>
    <t>호표 120</t>
  </si>
  <si>
    <t>5E4784C4E2E3419CD74DF820DC76AB</t>
  </si>
  <si>
    <t>0101135E4784C4E2E3419CD74DF820DC76AB</t>
  </si>
  <si>
    <t>콘크리트 폴리싱마감</t>
  </si>
  <si>
    <t>바닥, 현장설치도</t>
  </si>
  <si>
    <t>596D94880283109C527FED10B2EEBF71A1D4A6</t>
  </si>
  <si>
    <t>010113596D94880283109C527FED10B2EEBF71A1D4A6</t>
  </si>
  <si>
    <t>010114  수  장  공  사</t>
  </si>
  <si>
    <t>010114</t>
  </si>
  <si>
    <t>비닐타일 깔기</t>
  </si>
  <si>
    <t>비닐타일, 3.0*450*450mm, 갤런트타일</t>
  </si>
  <si>
    <t>호표 121</t>
  </si>
  <si>
    <t>5E479434E2433B96ECF38A404A25DF</t>
  </si>
  <si>
    <t>0101145E479434E2433B96ECF38A404A25DF</t>
  </si>
  <si>
    <t>친환경건식벽</t>
  </si>
  <si>
    <t>STUD-100 + GW50t + 석고12.5*2겹,양면</t>
  </si>
  <si>
    <t>호표 122</t>
  </si>
  <si>
    <t>5E479437B2839A9AAE22B800A87D9C</t>
  </si>
  <si>
    <t>0101145E479437B2839A9AAE22B800A87D9C</t>
  </si>
  <si>
    <t>석고판 설치</t>
  </si>
  <si>
    <t>벽, 일반석고9.5mm-2겹 붙임</t>
  </si>
  <si>
    <t>호표 123</t>
  </si>
  <si>
    <t>5E47943692138E915CDD065054CCE9</t>
  </si>
  <si>
    <t>0101145E47943692138E915CDD065054CCE9</t>
  </si>
  <si>
    <t>석고판 설치 / 보(상,하)측판</t>
  </si>
  <si>
    <t>벽체, 아연도각관ㅁ50*50*1.6t@450*600 + 일반석고9.5t-2겹</t>
  </si>
  <si>
    <t>호표 124</t>
  </si>
  <si>
    <t>5E47943692138E915CDD06505325A1</t>
  </si>
  <si>
    <t>0101145E47943692138E915CDD06505325A1</t>
  </si>
  <si>
    <t>CRC 보드판설치 / 외부처마</t>
  </si>
  <si>
    <t>천장, 아연도각관ㅁ50*50*1.6t@450*600 + CRC보드 9t + 줄빠데 + 수성페인트2회</t>
  </si>
  <si>
    <t>호표 125</t>
  </si>
  <si>
    <t>5E47943692138E915CDD0650532498</t>
  </si>
  <si>
    <t>0101145E47943692138E915CDD0650532498</t>
  </si>
  <si>
    <t>알루미늄 마이너스 몰딩 설치</t>
  </si>
  <si>
    <t>걸레받이</t>
  </si>
  <si>
    <t>호표 126</t>
  </si>
  <si>
    <t>5E47943C3293CC974D9488A0FCA62D</t>
  </si>
  <si>
    <t>0101145E47943C3293CC974D9488A0FCA62D</t>
  </si>
  <si>
    <t>내진경량천장틀</t>
  </si>
  <si>
    <t>M-BAR, 마감판(석고보드2P)부착노임포함, 현장설치도</t>
  </si>
  <si>
    <t>5FFCD49FB2C343957EFCD140682006A3F74895</t>
  </si>
  <si>
    <t>0101145FFCD49FB2C343957EFCD140682006A3F74895</t>
  </si>
  <si>
    <t>T-BAR, 마감판(텍스)부착노임포함, 현장설치도</t>
  </si>
  <si>
    <t>5FFCD49FB2C343957EFCD140682006A3F74896</t>
  </si>
  <si>
    <t>0101145FFCD49FB2C343957EFCD140682006A3F74896</t>
  </si>
  <si>
    <t>석고보드</t>
  </si>
  <si>
    <t>석고보드, 평보드, 9.5*900*1800mm(㎡)</t>
  </si>
  <si>
    <t>596D84E2B283109570DABE609667286C88C439</t>
  </si>
  <si>
    <t>010114596D84E2B283109570DABE609667286C88C439</t>
  </si>
  <si>
    <t>불연천장재</t>
  </si>
  <si>
    <t>불연천장재, MCD-900, T-Bar용, 15*603*603mm</t>
  </si>
  <si>
    <t>596D84E2B28310954B961F707B5CA48627D7F3</t>
  </si>
  <si>
    <t>010114596D84E2B28310954B961F707B5CA48627D7F3</t>
  </si>
  <si>
    <t>내진 ㄷ자몰딩</t>
  </si>
  <si>
    <t>20*40*0.8t, 텍스시공부, 현장설치도</t>
  </si>
  <si>
    <t>5FFCD49FB2C343957EFCD140682006A3F74897</t>
  </si>
  <si>
    <t>0101145FFCD49FB2C343957EFCD140682006A3F74897</t>
  </si>
  <si>
    <t>금속천장재 / 방풍실,외부</t>
  </si>
  <si>
    <t>내진CLIP-BAR + 평판600*600*0.4T(외풍압용), 현장설치도</t>
  </si>
  <si>
    <t>596D84E2B28310954B961F7079AECDDCA5EBF5</t>
  </si>
  <si>
    <t>010114596D84E2B28310954B961F7079AECDDCA5EBF5</t>
  </si>
  <si>
    <t>열경화성 수지천정재(난연3급)</t>
  </si>
  <si>
    <t>1.5*300*300</t>
  </si>
  <si>
    <t>5E4644B7C243519D34E122207BD6D1</t>
  </si>
  <si>
    <t>0101145E4644B7C243519D34E122207BD6D1</t>
  </si>
  <si>
    <t>25*30*1.0t, 금속천장판시공부, 현장설치도</t>
  </si>
  <si>
    <t>5FFCD49FB2C343957EFCD140682006A3F74890</t>
  </si>
  <si>
    <t>0101145FFCD49FB2C343957EFCD140682006A3F74890</t>
  </si>
  <si>
    <t>천장점검구 설치</t>
  </si>
  <si>
    <t>AL 백색, 600*600mm</t>
  </si>
  <si>
    <t>호표 127</t>
  </si>
  <si>
    <t>5E47C460F2333A9D4DBF2760207657</t>
  </si>
  <si>
    <t>0101145E47C460F2333A9D4DBF2760207657</t>
  </si>
  <si>
    <t>화장실칸막이</t>
  </si>
  <si>
    <t>전면30t,간벽20t/마감-도아:HPM마감/중판및간벽:SUS마감, 현장설치도</t>
  </si>
  <si>
    <t>596D84E2B2636594FA440910CC7C538BB8B7E5</t>
  </si>
  <si>
    <t>010114596D84E2B2636594FA440910CC7C538BB8B7E5</t>
  </si>
  <si>
    <t>010115  기  타  공  사</t>
  </si>
  <si>
    <t>010115</t>
  </si>
  <si>
    <t>장애인겸용승강기</t>
  </si>
  <si>
    <t>12인승, 60M/MIN, 3ST</t>
  </si>
  <si>
    <t>5FFCD49FB2C343957EFCD140682006A3F74FC6</t>
  </si>
  <si>
    <t>0101155FFCD49FB2C343957EFCD140682006A3F74FC6</t>
  </si>
  <si>
    <t>재활용 분리수거용기</t>
  </si>
  <si>
    <t>FRP종형BOX,240L:585*717*1075</t>
  </si>
  <si>
    <t>596D84E2B2933992C9E356C0B7FD27EAD2CB59</t>
  </si>
  <si>
    <t>010115596D84E2B2933992C9E356C0B7FD27EAD2CB59</t>
  </si>
  <si>
    <t>장애인점자타일붙임</t>
  </si>
  <si>
    <t>자기질 300*300*18T</t>
  </si>
  <si>
    <t>호표 128</t>
  </si>
  <si>
    <t>5E47A41592334F928F4D3FA0D4AAFB</t>
  </si>
  <si>
    <t>0101155E47A41592334F928F4D3FA0D4AAFB</t>
  </si>
  <si>
    <t>인조대리석 세면대 상판</t>
  </si>
  <si>
    <t>W=600, 인조대리석</t>
  </si>
  <si>
    <t>호표 129</t>
  </si>
  <si>
    <t>5E47943B1253F59EBD824740F8AB0B</t>
  </si>
  <si>
    <t>0101155E47943B1253F59EBD824740F8AB0B</t>
  </si>
  <si>
    <t>010116  오수처리시설</t>
  </si>
  <si>
    <t>010116</t>
  </si>
  <si>
    <t>0101165E6404DCC2D3BB9C18D4EB808644C7</t>
  </si>
  <si>
    <t>0101165E6404D12233C39FF5C3DDF05C886E</t>
  </si>
  <si>
    <t>0101165E6404DF82332F9A4607405036B051</t>
  </si>
  <si>
    <t>0101165E47943112234894BB5C8F600E00D3</t>
  </si>
  <si>
    <t>건사 채움</t>
  </si>
  <si>
    <t>호표 130</t>
  </si>
  <si>
    <t>5E6404D012D3FA9FF6751620C45851</t>
  </si>
  <si>
    <t>0101165E6404D012D3FA9FF6751620C45851</t>
  </si>
  <si>
    <t>010116596D84E2B2F3409C275FED80815D70EE0048BC</t>
  </si>
  <si>
    <t>구체 25-27-150</t>
  </si>
  <si>
    <t>596D84E2B2F3409C275FED80815D70EE0048B9</t>
  </si>
  <si>
    <t>010116596D84E2B2F3409C275FED80815D70EE0048B9</t>
  </si>
  <si>
    <t>0101165E47246012D3CC9020073AB00125DE</t>
  </si>
  <si>
    <t>0101165E47246012E3D79D23D087E0145CF0</t>
  </si>
  <si>
    <t>0101165E47246012E3D491EB750AA06D6666</t>
  </si>
  <si>
    <t>010116596D84E2B2F3409C275FED80815D70EE004945</t>
  </si>
  <si>
    <t>0101165E472464F273B49757C7ADD06897DA</t>
  </si>
  <si>
    <t>0101165E47246742833F9D716E8DE08CE2BE</t>
  </si>
  <si>
    <t>오수처리시설</t>
  </si>
  <si>
    <t>26M3/일</t>
  </si>
  <si>
    <t>SET</t>
  </si>
  <si>
    <t>5FFCD49FC2931B90A7B75270BA224D41D99601</t>
  </si>
  <si>
    <t>0101165FFCD49FC2931B90A7B75270BA224D41D99601</t>
  </si>
  <si>
    <t>010117  골재대및운반비</t>
  </si>
  <si>
    <t>010117</t>
  </si>
  <si>
    <t>쇄석자갈</t>
  </si>
  <si>
    <t>자갈, 현장도착도</t>
  </si>
  <si>
    <t>5942B46F52D36296FBF2AAD01E76FC365476E3</t>
  </si>
  <si>
    <t>0101175942B46F52D36296FBF2AAD01E76FC365476E3</t>
  </si>
  <si>
    <t>모래</t>
  </si>
  <si>
    <t>모래, 현장도착도</t>
  </si>
  <si>
    <t>5942B46F52D36296E977B0B0757B88F910EEA8</t>
  </si>
  <si>
    <t>0101175942B46F52D36296E977B0B0757B88F910EEA8</t>
  </si>
  <si>
    <t>시멘트</t>
  </si>
  <si>
    <t>대리점 40KG</t>
  </si>
  <si>
    <t>포</t>
  </si>
  <si>
    <t>596D84E2B2F3409C16E88EE0CBAC3D60966FD0</t>
  </si>
  <si>
    <t>010117596D84E2B2F3409C16E88EE0CBAC3D60966FD0</t>
  </si>
  <si>
    <t>시멘트운반</t>
  </si>
  <si>
    <t>L:10km, 덤프 8ton</t>
  </si>
  <si>
    <t>산근 4</t>
  </si>
  <si>
    <t>5E4624FB8293E49165B02B30058036</t>
  </si>
  <si>
    <t>0101175E4624FB8293E49165B02B30058036</t>
  </si>
  <si>
    <t>운반비(트레일러 20ton+크레인 10ton)</t>
  </si>
  <si>
    <t>철근, L:10km</t>
  </si>
  <si>
    <t>산근 5</t>
  </si>
  <si>
    <t>5E4624FB82E3669503A776302B9355</t>
  </si>
  <si>
    <t>0101175E4624FB82E3669503A776302B9355</t>
  </si>
  <si>
    <t>철근, L:10km(공장→현장)</t>
  </si>
  <si>
    <t>산근 6</t>
  </si>
  <si>
    <t>5E4624FB82E3669503A776302B924F</t>
  </si>
  <si>
    <t>0101175E4624FB82E3669503A776302B924F</t>
  </si>
  <si>
    <t>010118  &gt;&gt; 품 질 관 리 비</t>
  </si>
  <si>
    <t>010118</t>
  </si>
  <si>
    <t>별도집계</t>
  </si>
  <si>
    <t>5</t>
  </si>
  <si>
    <t>1)품질시험비</t>
  </si>
  <si>
    <t>5FFCD49FC2931B90A7B75270BA224D41D993B2</t>
  </si>
  <si>
    <t>0101185FFCD49FC2931B90A7B75270BA224D41D993B2</t>
  </si>
  <si>
    <t>레미콘(굳지아니한 콘크리트)(150m3마다)</t>
  </si>
  <si>
    <t>슬럼프,공기량,염화물함량</t>
  </si>
  <si>
    <t>회</t>
  </si>
  <si>
    <t>호표 131</t>
  </si>
  <si>
    <t>5E4774EA62E3D59CEEA4F060A7DD59</t>
  </si>
  <si>
    <t>0101185E4774EA62E3D59CEEA4F060A7DD59</t>
  </si>
  <si>
    <t>레미콘(굳은 콘크리트)(1일타설량마다)</t>
  </si>
  <si>
    <t>압축강도</t>
  </si>
  <si>
    <t>호표 132</t>
  </si>
  <si>
    <t>5E4774EA62E3D59CEEA4F060A7DD5F</t>
  </si>
  <si>
    <t>0101185E4774EA62E3D59CEEA4F060A7DD5F</t>
  </si>
  <si>
    <t>레미콘(단위수량)(1일타설량마다)</t>
  </si>
  <si>
    <t>5FFCD49FC2931B90A7B75270BA224D41D99724</t>
  </si>
  <si>
    <t>0101185FFCD49FC2931B90A7B75270BA224D41D99724</t>
  </si>
  <si>
    <t>철근콘크리트용봉강(50톤마다)</t>
  </si>
  <si>
    <t>항복점,인장강도,연신율,굽힘성</t>
  </si>
  <si>
    <t>호표 133</t>
  </si>
  <si>
    <t>5E4774EA62E3D59CEEA4F060A7DD5D</t>
  </si>
  <si>
    <t>0101185E4774EA62E3D59CEEA4F060A7DD5D</t>
  </si>
  <si>
    <t>콘크리트벽돌(100,000매당)</t>
  </si>
  <si>
    <t>겉모양,치수,압축강도,흡수율</t>
  </si>
  <si>
    <t>호표 134</t>
  </si>
  <si>
    <t>5E4774EA62E3D59CEEA4F060A7DCB4</t>
  </si>
  <si>
    <t>0101185E4774EA62E3D59CEEA4F060A7DCB4</t>
  </si>
  <si>
    <t>단열재(1,000m2마다)</t>
  </si>
  <si>
    <t>겉모양및치수,굴곡강도,초기열전도율,압축강도</t>
  </si>
  <si>
    <t>호표 135</t>
  </si>
  <si>
    <t>5E4774EA62E3D59CEEA4F060A7DCBC</t>
  </si>
  <si>
    <t>0101185E4774EA62E3D59CEEA4F060A7DCBC</t>
  </si>
  <si>
    <t>타일(제조회사별,제품규격별)</t>
  </si>
  <si>
    <t>겉모양및치수,뒤틀림,치수불규칙도,흡수율,내균열성,꺽임강도,내약품성</t>
  </si>
  <si>
    <t>호표 136</t>
  </si>
  <si>
    <t>5E4774EA62E3D59CEEA4F060A7DF08</t>
  </si>
  <si>
    <t>0101185E4774EA62E3D59CEEA4F060A7DF08</t>
  </si>
  <si>
    <t>석재(골재원마다,재질변화시마다)</t>
  </si>
  <si>
    <t>밀도및흡수율,압축강도</t>
  </si>
  <si>
    <t>호표 137</t>
  </si>
  <si>
    <t>5E4774EA62E3D59CEEA4F060A7DD53</t>
  </si>
  <si>
    <t>0101185E4774EA62E3D59CEEA4F060A7DD53</t>
  </si>
  <si>
    <t>평판재하시험</t>
  </si>
  <si>
    <t>1일2회기준,굴삭기(무한궤도)사용</t>
  </si>
  <si>
    <t>일</t>
  </si>
  <si>
    <t>호표 138</t>
  </si>
  <si>
    <t>5E64A4DAF2D3449E216F5EA0DEC819</t>
  </si>
  <si>
    <t>0101185E64A4DAF2D3449E216F5EA0DEC819</t>
  </si>
  <si>
    <t>소    계</t>
  </si>
  <si>
    <t>5FFD649852E3BE999FE42500C077</t>
  </si>
  <si>
    <t>0101185FFD649852E3BE999FE42500C077</t>
  </si>
  <si>
    <t>2)품질관리활동비</t>
  </si>
  <si>
    <t>5FFCD49FC2931B90A7B75270BA224D41D993B0</t>
  </si>
  <si>
    <t>0101185FFCD49FC2931B90A7B75270BA224D41D993B0</t>
  </si>
  <si>
    <t>품질문서작성 및 관리비</t>
  </si>
  <si>
    <t>건설기술자 인건비의 1%, 초급=(초급1인)</t>
  </si>
  <si>
    <t>호표 139</t>
  </si>
  <si>
    <t>5E64A4DAF2D3449E216F5E9037821D</t>
  </si>
  <si>
    <t>0101185E64A4DAF2D3449E216F5E9037821D</t>
  </si>
  <si>
    <t>품질관련 교육훈련비</t>
  </si>
  <si>
    <t>호표 140</t>
  </si>
  <si>
    <t>5E64A4DAF2D3449E216F5E9037821F</t>
  </si>
  <si>
    <t>0101185E64A4DAF2D3449E216F5E9037821F</t>
  </si>
  <si>
    <t>품질검사비</t>
  </si>
  <si>
    <t>품질시험비의 1%</t>
  </si>
  <si>
    <t>5FFCD49FB2C343957EFCD140682006A2D6CF08</t>
  </si>
  <si>
    <t>0101185FFCD49FB2C343957EFCD140682006A2D6CF08</t>
  </si>
  <si>
    <t>기타비용</t>
  </si>
  <si>
    <t>품질관리활동비총액의 1%</t>
  </si>
  <si>
    <t>5F5D94B452D3789F390BE0B0BC18001</t>
  </si>
  <si>
    <t>0101185F5D94B452D3789F390BE0B0BC18001</t>
  </si>
  <si>
    <t>010119  &gt;&gt; 안 전 관 리 비</t>
  </si>
  <si>
    <t>010119</t>
  </si>
  <si>
    <t>6</t>
  </si>
  <si>
    <t>안전관리계획서 작성 및 검토비용</t>
  </si>
  <si>
    <t>5FFCD49FB2C343957EFCD140682006A3F3EC54</t>
  </si>
  <si>
    <t>0101195FFCD49FB2C343957EFCD140682006A3F3EC54</t>
  </si>
  <si>
    <t>공사현장의 안전점검비</t>
  </si>
  <si>
    <t>5FFCD49FB2C343957EFCD140682006A3F3EF13</t>
  </si>
  <si>
    <t>0101195FFCD49FB2C343957EFCD140682006A3F3EF13</t>
  </si>
  <si>
    <t>가설구조물의 구조적 안전성</t>
  </si>
  <si>
    <t>확인에 필요한 비용</t>
  </si>
  <si>
    <t>5FFCD49FB2C343957EFCD140682006A3F3EF11</t>
  </si>
  <si>
    <t>0101195FFCD49FB2C343957EFCD140682006A3F3EF11</t>
  </si>
  <si>
    <t>010120  &gt;&gt; 도급자설치관급</t>
  </si>
  <si>
    <t>010120</t>
  </si>
  <si>
    <t>3</t>
  </si>
  <si>
    <t>☞ 레미콘</t>
  </si>
  <si>
    <t>5FFCD49FC2931B90A7B75270BA224D41D99602</t>
  </si>
  <si>
    <t>0101205FFCD49FC2931B90A7B75270BA224D41D99602</t>
  </si>
  <si>
    <t>레미콘</t>
  </si>
  <si>
    <t>25-18-120</t>
  </si>
  <si>
    <t>23734421</t>
  </si>
  <si>
    <t>5FFCD49FC2931B90A7B75270BA224D41D99607</t>
  </si>
  <si>
    <t>0101205FFCD49FC2931B90A7B75270BA224D41D99607</t>
  </si>
  <si>
    <t>25-21-120</t>
  </si>
  <si>
    <t>23734428</t>
  </si>
  <si>
    <t>5FFCD49FB2C343957EFCFC10FCC079145EB0F6</t>
  </si>
  <si>
    <t>0101205FFCD49FB2C343957EFCFC10FCC079145EB0F6</t>
  </si>
  <si>
    <t>25-27-150</t>
  </si>
  <si>
    <t>23734440</t>
  </si>
  <si>
    <t>5FFCD49FC2931B90A7B75270BA224D41D9960E</t>
  </si>
  <si>
    <t>0101205FFCD49FC2931B90A7B75270BA224D41D9960E</t>
  </si>
  <si>
    <t>25-30-150</t>
  </si>
  <si>
    <t>23734443</t>
  </si>
  <si>
    <t>5FFCD49FB2C343957EFCFC10FCC079145EB0F7</t>
  </si>
  <si>
    <t>0101205FFCD49FB2C343957EFCFC10FCC079145EB0F7</t>
  </si>
  <si>
    <t>☞ 이형철근</t>
  </si>
  <si>
    <t>5FFCD49FC2931B90A7B75270BA224D41D99603</t>
  </si>
  <si>
    <t>0101205FFCD49FC2931B90A7B75270BA224D41D99603</t>
  </si>
  <si>
    <t>이형철근</t>
  </si>
  <si>
    <t>톤</t>
  </si>
  <si>
    <t>10063865</t>
  </si>
  <si>
    <t>5FFCD49FB2C343957EFCFC10FCC079145EB0F4</t>
  </si>
  <si>
    <t>0101205FFCD49FB2C343957EFCFC10FCC079145EB0F4</t>
  </si>
  <si>
    <t>10063866</t>
  </si>
  <si>
    <t>5FFCD49FB2C343957EFCFC10FCC079145EB0F5</t>
  </si>
  <si>
    <t>0101205FFCD49FB2C343957EFCFC10FCC079145EB0F5</t>
  </si>
  <si>
    <t>10063867</t>
  </si>
  <si>
    <t>5FFCD49FB2C343957EFCFC10FCC079145EB0FA</t>
  </si>
  <si>
    <t>0101205FFCD49FB2C343957EFCFC10FCC079145EB0FA</t>
  </si>
  <si>
    <t>10063869</t>
  </si>
  <si>
    <t>5FFCD49FB2C343957EFCFC10FCC079145EB199</t>
  </si>
  <si>
    <t>0101205FFCD49FB2C343957EFCFC10FCC079145EB199</t>
  </si>
  <si>
    <t>내진이형철근</t>
  </si>
  <si>
    <t>5FFCD49FC2931B90A7B75270BA224D41D99565</t>
  </si>
  <si>
    <t>0101205FFCD49FC2931B90A7B75270BA224D41D99565</t>
  </si>
  <si>
    <t>5FFCD49FB2C343957EFCFC10FCC079145EB198</t>
  </si>
  <si>
    <t>0101205FFCD49FB2C343957EFCFC10FCC079145EB198</t>
  </si>
  <si>
    <t>&lt;안전관리비계상 적용금액&gt;</t>
  </si>
  <si>
    <t>0101205FFD649852E3BE999FE42500C077</t>
  </si>
  <si>
    <t>조달수수료</t>
  </si>
  <si>
    <t>0.54%</t>
  </si>
  <si>
    <t>5FFCD49FC2931B90A7B75270BA224D41D99600</t>
  </si>
  <si>
    <t>0101205FFCD49FC2931B90A7B75270BA224D41D99600</t>
  </si>
  <si>
    <t>010121  &gt;&gt; 관급자설치관급</t>
  </si>
  <si>
    <t>010121</t>
  </si>
  <si>
    <t>4</t>
  </si>
  <si>
    <t>☞ 금속제창호</t>
  </si>
  <si>
    <t>5FFCD49FB2C343957EFCD140682006A3F7489C</t>
  </si>
  <si>
    <t>0101215FFCD49FB2C343957EFCD140682006A3F7489C</t>
  </si>
  <si>
    <t>알루미늄창호</t>
  </si>
  <si>
    <t>180mm단열히든커튼월</t>
  </si>
  <si>
    <t>KG</t>
  </si>
  <si>
    <t>24762652</t>
  </si>
  <si>
    <t>5FFCD49FB2C343957EFCD140682006A3F749BC</t>
  </si>
  <si>
    <t>0101215FFCD49FB2C343957EFCD140682006A3F749BC</t>
  </si>
  <si>
    <t>단열히든프로젝트창</t>
  </si>
  <si>
    <t>24886294</t>
  </si>
  <si>
    <t>5FFCD49FB2C343957EFCD140682006A3F749B3</t>
  </si>
  <si>
    <t>0101215FFCD49FB2C343957EFCD140682006A3F749B3</t>
  </si>
  <si>
    <t>단열히든케이스먼트창</t>
  </si>
  <si>
    <t>24886295</t>
  </si>
  <si>
    <t>5FFCD49FB2C343957EFCD140682006A3F749B2</t>
  </si>
  <si>
    <t>0101215FFCD49FB2C343957EFCD140682006A3F749B2</t>
  </si>
  <si>
    <t>롤방충망</t>
  </si>
  <si>
    <t>23529556</t>
  </si>
  <si>
    <t>5FFCD49FB2C343957EFCD140682006A3F74A43</t>
  </si>
  <si>
    <t>0101215FFCD49FB2C343957EFCD140682006A3F74A43</t>
  </si>
  <si>
    <t>0101215FFD649852E3BE999FE42500C077</t>
  </si>
  <si>
    <t>5FFCD49FC2931B90A7B75270BA224D41D99605</t>
  </si>
  <si>
    <t>0101215FFCD49FC2931B90A7B75270BA224D41D99605</t>
  </si>
  <si>
    <t>0102  ■ 토목공사</t>
  </si>
  <si>
    <t>0102</t>
  </si>
  <si>
    <t>010201  순공사비</t>
  </si>
  <si>
    <t>010201</t>
  </si>
  <si>
    <t>토목공사</t>
  </si>
  <si>
    <t>5FFCD49FC2931B90A7B75270BA224D41D9960F</t>
  </si>
  <si>
    <t>0102015FFCD49FC2931B90A7B75270BA224D41D9960F</t>
  </si>
  <si>
    <t>010202  &gt;&gt; 도급자설치관급</t>
  </si>
  <si>
    <t>010202</t>
  </si>
  <si>
    <t>5FFCD49FC2931B90A7B75270BA224D41D99560</t>
  </si>
  <si>
    <t>0102025FFCD49FC2931B90A7B75270BA224D41D99560</t>
  </si>
  <si>
    <t>0103  ■ 기계공사</t>
  </si>
  <si>
    <t>0103</t>
  </si>
  <si>
    <t>010301  순공사비</t>
  </si>
  <si>
    <t>010301</t>
  </si>
  <si>
    <t>기계공사</t>
  </si>
  <si>
    <t>5FFCD49FC2931B90A7B75270BA224D41D99562</t>
  </si>
  <si>
    <t>0103015FFCD49FC2931B90A7B75270BA224D41D99562</t>
  </si>
  <si>
    <t>010302  &gt;&gt; 관급자설치관급</t>
  </si>
  <si>
    <t>010302</t>
  </si>
  <si>
    <t>5FFCD49FC2931B90A7B75270BA224D41D99563</t>
  </si>
  <si>
    <t>0103025FFCD49FC2931B90A7B75270BA224D41D99563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</si>
  <si>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</si>
  <si>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</si>
  <si>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</si>
  <si>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</si>
  <si>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</si>
  <si>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</si>
  <si>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</si>
  <si>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</si>
  <si>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</si>
  <si>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</si>
  <si>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</si>
  <si>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</si>
  <si>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</si>
  <si>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</si>
  <si>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</si>
  <si>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</si>
  <si>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</si>
  <si>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</si>
  <si>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</si>
  <si>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</si>
  <si>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</si>
  <si>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콘테이너형 가설사무소 설치 및 해체  3.0*6.0m, 12개월  개소     ( 호표 1 )</t>
  </si>
  <si>
    <t>컨테이너하우스</t>
  </si>
  <si>
    <t>컨테이너하우스, 사무실용, 3.0*6.0*2.6m</t>
  </si>
  <si>
    <t>금액제외</t>
  </si>
  <si>
    <t>596D84E19243DD9FC637D420B09BDBAB2D5EDA</t>
  </si>
  <si>
    <t>5E4774EA62E3DC978997176034C319596D84E19243DD9FC637D420B09BDBAB2D5EDA</t>
  </si>
  <si>
    <t>-</t>
  </si>
  <si>
    <t>콘테이너형 가설건축물 설치 및 해체</t>
  </si>
  <si>
    <t>3.0*6.0m</t>
  </si>
  <si>
    <t>5E4774EA62E3DC978913BB70402F69</t>
  </si>
  <si>
    <t>5E4774EA62E3DC978997176034C3195E4774EA62E3DC978913BB70402F69</t>
  </si>
  <si>
    <t>경비로 적용</t>
  </si>
  <si>
    <t>합계의 100%</t>
  </si>
  <si>
    <t>5E4774EA62E3DC978997176034C3195F5D94B452D3789F390BE0B0BC18001</t>
  </si>
  <si>
    <t xml:space="preserve"> [ 합          계 ]</t>
  </si>
  <si>
    <t>콘테이너형 가설창고 설치 및 해체  3.0*6.0m, 12개월  개소     ( 호표 2 )</t>
  </si>
  <si>
    <t>컨테이너하우스, 창고용, 3.0*6.0*2.6m</t>
  </si>
  <si>
    <t>596D84E19243DD9FC637D420B09BDBAB2D58BC</t>
  </si>
  <si>
    <t>5E4774EA62E3DF9338A6B920CE9100596D84E19243DD9FC637D420B09BDBAB2D58BC</t>
  </si>
  <si>
    <t>5E4774EA62E3DF9338A6B920CE91005E4774EA62E3DC978913BB70402F69</t>
  </si>
  <si>
    <t>5E4774EA62E3DF9338A6B920CE91005F5D94B452D3789F390BE0B0BC18001</t>
  </si>
  <si>
    <t>조립식가설울타리/E.G.I철판  H=3.0, 12개월  M     ( 호표 3 )</t>
  </si>
  <si>
    <t>조립식 가설울타리 부재</t>
  </si>
  <si>
    <t>EGI철판, 550*2400</t>
  </si>
  <si>
    <t>596D84E2B2730A901164FE6056BA562C305265</t>
  </si>
  <si>
    <t>5E4774E9424379917BA44DF066A848596D84E2B2730A901164FE6056BA562C305265</t>
  </si>
  <si>
    <t>주재료비의 43%</t>
  </si>
  <si>
    <t>5E4774E9424379917BA44DF066A8485F5D94B452D3789F390BE0B0BC18001</t>
  </si>
  <si>
    <t>강관비계</t>
  </si>
  <si>
    <t>강관비계, 비계파이프, 48.6*2.3mm</t>
  </si>
  <si>
    <t>596D84E2B2730A9023D517504B8296B3742141</t>
  </si>
  <si>
    <t>5E4774E9424379917BA44DF066A848596D84E2B2730A9023D517504B8296B3742141</t>
  </si>
  <si>
    <t>주재료비의 19%</t>
  </si>
  <si>
    <t>5F5D94B452D3789F390BE0B0BC1B002</t>
  </si>
  <si>
    <t>5E4774E9424379917BA44DF066A8485F5D94B452D3789F390BE0B0BC1B002</t>
  </si>
  <si>
    <t>강관비계 부속철물</t>
  </si>
  <si>
    <t>클램프 고정, 자동</t>
  </si>
  <si>
    <t>596D84E2B2730A9023D517504B8296B375CD08</t>
  </si>
  <si>
    <t>5E4774E9424379917BA44DF066A848596D84E2B2730A9023D517504B8296B375CD08</t>
  </si>
  <si>
    <t>이음철물, 연결핀</t>
  </si>
  <si>
    <t>596D84E2B2730A9023D517504B8296B375CD0F</t>
  </si>
  <si>
    <t>5E4774E9424379917BA44DF066A848596D84E2B2730A9023D517504B8296B375CD0F</t>
  </si>
  <si>
    <t>볼트/넛트</t>
  </si>
  <si>
    <t>596D84E2B2730A901164FE6056BA562C3056DE</t>
  </si>
  <si>
    <t>5E4774E9424379917BA44DF066A848596D84E2B2730A901164FE6056BA562C3056DE</t>
  </si>
  <si>
    <t>주재료비의 38%</t>
  </si>
  <si>
    <t>5F5D94B452D3789F390BE0B0BC1A003</t>
  </si>
  <si>
    <t>5E4774E9424379917BA44DF066A8485F5D94B452D3789F390BE0B0BC1A003</t>
  </si>
  <si>
    <t>가설울타리판 설치</t>
  </si>
  <si>
    <t>설치높이 3m 이하</t>
  </si>
  <si>
    <t>10M</t>
  </si>
  <si>
    <t>호표 143</t>
  </si>
  <si>
    <t>5E4774E9424379917BB6BE802AF712</t>
  </si>
  <si>
    <t>5E4774E9424379917BA44DF066A8485E4774E9424379917BB6BE802AF712</t>
  </si>
  <si>
    <t>가설울타리판 해체</t>
  </si>
  <si>
    <t>호표 144</t>
  </si>
  <si>
    <t>5E4774E9424379917BB6BE802AF60C</t>
  </si>
  <si>
    <t>5E4774E9424379917BA44DF066A8485E4774E9424379917BB6BE802AF60C</t>
  </si>
  <si>
    <t>조립식가설대문손료(홀딩도어)  8000*5500,12개월  개소     ( 호표 4 )</t>
  </si>
  <si>
    <t>아연도칼라강판</t>
  </si>
  <si>
    <t>1.6t &lt;불소수지&gt;</t>
  </si>
  <si>
    <t>5E47943DC233149788ED7E4083E578</t>
  </si>
  <si>
    <t>5E4774EC1283D89509C25BA0F649265E47943DC233149788ED7E4083E578</t>
  </si>
  <si>
    <t>철판 손료&lt;가설울타리&gt;</t>
  </si>
  <si>
    <t>100%</t>
  </si>
  <si>
    <t>5E4774EC1283D89509C25BA0F649265F5D94B452D3789F390BE0B0BC1D004</t>
  </si>
  <si>
    <t>ST'L 각관 제작설치</t>
  </si>
  <si>
    <t>ㅁ-50*50*2.3,아연도각관</t>
  </si>
  <si>
    <t>5E47943DC233149788ED7E10CD0A3F</t>
  </si>
  <si>
    <t>5E4774EC1283D89509C25BA0F649265E47943DC233149788ED7E10CD0A3F</t>
  </si>
  <si>
    <t>ㅁ-75*75*2.3,아연도각관</t>
  </si>
  <si>
    <t>5E47943DC233149788ED7E30FED9D2</t>
  </si>
  <si>
    <t>5E4774EC1283D89509C25BA0F649265E47943DC233149788ED7E30FED9D2</t>
  </si>
  <si>
    <t>파이프 손료&lt;구조물비계&gt;</t>
  </si>
  <si>
    <t>5E4774EC1283D89509C25BA0F649265F5D94B452D3789F390BE0B0BC1C005</t>
  </si>
  <si>
    <t>철공</t>
  </si>
  <si>
    <t>일반공사 직종</t>
  </si>
  <si>
    <t>인</t>
  </si>
  <si>
    <t>5E9884F722235E983893ED1026885697AE1A9D</t>
  </si>
  <si>
    <t>5E4774EC1283D89509C25BA0F649265E9884F722235E983893ED1026885697AE1A9D</t>
  </si>
  <si>
    <t>철판공</t>
  </si>
  <si>
    <t>5E9884F722235E983893ED1026885697AE1BBB</t>
  </si>
  <si>
    <t>5E4774EC1283D89509C25BA0F649265E9884F722235E983893ED1026885697AE1BBB</t>
  </si>
  <si>
    <t>보통인부</t>
  </si>
  <si>
    <t>5E9884F722235E983893ED1026885697AE1A96</t>
  </si>
  <si>
    <t>5E4774EC1283D89509C25BA0F649265E9884F722235E983893ED1026885697AE1A96</t>
  </si>
  <si>
    <t>트럭탑재형 크레인</t>
  </si>
  <si>
    <t>10ton</t>
  </si>
  <si>
    <t>HR</t>
  </si>
  <si>
    <t>595314B98233999B713E9E1007063AA26D3ABDAD</t>
  </si>
  <si>
    <t>5E4774EC1283D89509C25BA0F64926595314B98233999B713E9E1007063AA26D3ABDAD</t>
  </si>
  <si>
    <t>5E4774EC1283D89509C25BA0F649265F5D94B452D3789F390BE0B0BC1A003</t>
  </si>
  <si>
    <t>공사용 가설전기설치  분전반+강재전선관+배선  개소     ( 호표 5 )</t>
  </si>
  <si>
    <t>강제전선관</t>
  </si>
  <si>
    <t>강제전선관, 후강전선관, 아연도, 36mm</t>
  </si>
  <si>
    <t>m</t>
  </si>
  <si>
    <t>596D14B2C2B39D98E16D0610AE90C0CB372EC0</t>
  </si>
  <si>
    <t>5E4774EC1283DA901CF22FE0AA0910596D14B2C2B39D98E16D0610AE90C0CB372EC0</t>
  </si>
  <si>
    <t>내열전선</t>
  </si>
  <si>
    <t>내열전선, 내열전선, F-FR-3, 10C*1.78mm</t>
  </si>
  <si>
    <t>597F9465C2B3AB98DDAFEAF0EA56798190EA3F</t>
  </si>
  <si>
    <t>5E4774EC1283DA901CF22FE0AA0910597F9465C2B3AB98DDAFEAF0EA56798190EA3F</t>
  </si>
  <si>
    <t>분전반</t>
  </si>
  <si>
    <t>분전함, Steel문짝, 매입형, 400*500*150</t>
  </si>
  <si>
    <t>596D14B2C2A3F49533DD76902449CD9D9CCECB</t>
  </si>
  <si>
    <t>5E4774EC1283DA901CF22FE0AA0910596D14B2C2A3F49533DD76902449CD9D9CCECB</t>
  </si>
  <si>
    <t>경비로 적용(손료50%)</t>
  </si>
  <si>
    <t>주재료비의 50%</t>
  </si>
  <si>
    <t>5E4774EC1283DA901CF22FE0AA09105F5D94B452D3789F390BE0B0BC18001</t>
  </si>
  <si>
    <t>내선전공</t>
  </si>
  <si>
    <t>5E9884F722235E983893ED1026885697AE1D6C</t>
  </si>
  <si>
    <t>5E4774EC1283DA901CF22FE0AA09105E9884F722235E983893ED1026885697AE1D6C</t>
  </si>
  <si>
    <t>5E4774EC1283DA901CF22FE0AA09105E9884F722235E983893ED1026885697AE1A96</t>
  </si>
  <si>
    <t>경비로 적용(설치+해체포함)</t>
  </si>
  <si>
    <t>인력품의 100%</t>
  </si>
  <si>
    <t>5E4774EC1283DA901CF22FE0AA09105F5D94B452D3789F390BE0B0BC1B002</t>
  </si>
  <si>
    <t>공사용 가설수도설치  수도용배관+수도밸브  개소     ( 호표 6 )</t>
  </si>
  <si>
    <t>압력배관용탄소강관</t>
  </si>
  <si>
    <t>압력배관용탄소강관, 백관(Sch80), Φ20mm</t>
  </si>
  <si>
    <t>591564E822F30195DE093130826EACD7167166</t>
  </si>
  <si>
    <t>5E4774EC1283DA901CF22FE0AA0914591564E822F30195DE093130826EACD7167166</t>
  </si>
  <si>
    <t>5E4774EC1283DA901CF22FE0AA09145F5D94B452D3789F390BE0B0BC18001</t>
  </si>
  <si>
    <t>배관공(수도)</t>
  </si>
  <si>
    <t>5E9884F722235E983893ED1026885697AE1E0F</t>
  </si>
  <si>
    <t>5E4774EC1283DA901CF22FE0AA09145E9884F722235E983893ED1026885697AE1E0F</t>
  </si>
  <si>
    <t>5E4774EC1283DA901CF22FE0AA09145E9884F722235E983893ED1026885697AE1A96</t>
  </si>
  <si>
    <t>5E4774EC1283DA901CF22FE0AA09145F5D94B452D3789F390BE0B0BC1B002</t>
  </si>
  <si>
    <t>수평 규준틀  평  개소     ( 호표 7 )</t>
  </si>
  <si>
    <t>각재</t>
  </si>
  <si>
    <t>각재, 외송</t>
  </si>
  <si>
    <t>596D84E2B2E3B9973C2513E0A86907793456A5</t>
  </si>
  <si>
    <t>5E4774E942632D919932977034A615596D84E2B2E3B9973C2513E0A86907793456A5</t>
  </si>
  <si>
    <t>건축목공</t>
  </si>
  <si>
    <t>5E9884F722235E983893ED1026885697AE18E4</t>
  </si>
  <si>
    <t>5E4774E942632D919932977034A6155E9884F722235E983893ED1026885697AE18E4</t>
  </si>
  <si>
    <t>5E4774E942632D919932977034A6155E9884F722235E983893ED1026885697AE1A96</t>
  </si>
  <si>
    <t>수평 규준틀  귀  개소     ( 호표 8 )</t>
  </si>
  <si>
    <t>5E4774E942632D919932974060C81C596D84E2B2E3B9973C2513E0A86907793456A5</t>
  </si>
  <si>
    <t>5E4774E942632D919932974060C81C5E9884F722235E983893ED1026885697AE18E4</t>
  </si>
  <si>
    <t>5E4774E942632D919932974060C81C5E9884F722235E983893ED1026885697AE1A96</t>
  </si>
  <si>
    <t>강관 조립말비계(이동식)설치 및 해체  높이 2m, 3개월  대     ( 호표 9 )</t>
  </si>
  <si>
    <t>비계안정장치</t>
  </si>
  <si>
    <t>비계안정장치, 비계기본틀, 기둥, 1.2*1.7m</t>
  </si>
  <si>
    <t>596D84E2B2730A901164B0B0C638A3BB03268A</t>
  </si>
  <si>
    <t>5E4774E942632D91888591B0AC7C15596D84E2B2730A901164B0B0C638A3BB03268A</t>
  </si>
  <si>
    <t>비계안정장치, 가새, 1.2*1.9m</t>
  </si>
  <si>
    <t>596D84E2B2730A901164B0B0C638A3BB032684</t>
  </si>
  <si>
    <t>5E4774E942632D91888591B0AC7C15596D84E2B2730A901164B0B0C638A3BB032684</t>
  </si>
  <si>
    <t>비계안정장치, 수평띠장, 1829mm</t>
  </si>
  <si>
    <t>596D84E2B2730A901164B0B0C638A3BB032940</t>
  </si>
  <si>
    <t>5E4774E942632D91888591B0AC7C15596D84E2B2730A901164B0B0C638A3BB032940</t>
  </si>
  <si>
    <t>비계안정장치, 손잡이기둥</t>
  </si>
  <si>
    <t>596D84E2B2730A901164B0B0C638A3BB032947</t>
  </si>
  <si>
    <t>5E4774E942632D91888591B0AC7C15596D84E2B2730A901164B0B0C638A3BB032947</t>
  </si>
  <si>
    <t>비계안정장치, 손잡이, 1229mm</t>
  </si>
  <si>
    <t>596D84E2B2730A901164B0B0C638A3BB032941</t>
  </si>
  <si>
    <t>5E4774E942632D91888591B0AC7C15596D84E2B2730A901164B0B0C638A3BB032941</t>
  </si>
  <si>
    <t>비계안정장치, 손잡이, 1829mm</t>
  </si>
  <si>
    <t>596D84E2B2730A901164B0B0C638A3BB032946</t>
  </si>
  <si>
    <t>5E4774E942632D91888591B0AC7C15596D84E2B2730A901164B0B0C638A3BB032946</t>
  </si>
  <si>
    <t>비계안정장치, 바퀴</t>
  </si>
  <si>
    <t>596D84E2B2730A901164B0B0C638A3BB032944</t>
  </si>
  <si>
    <t>5E4774E942632D91888591B0AC7C15596D84E2B2730A901164B0B0C638A3BB032944</t>
  </si>
  <si>
    <t>비계안정장치, 쟈키</t>
  </si>
  <si>
    <t>596D84E2B2730A901164B0B0C638A3BB032945</t>
  </si>
  <si>
    <t>5E4774E942632D91888591B0AC7C15596D84E2B2730A901164B0B0C638A3BB032945</t>
  </si>
  <si>
    <t>비계안정장치, 발판, 400*1817</t>
  </si>
  <si>
    <t>596D84E2B2730A901164B0B0C40F2DCF68372D</t>
  </si>
  <si>
    <t>5E4774E942632D91888591B0AC7C15596D84E2B2730A901164B0B0C40F2DCF68372D</t>
  </si>
  <si>
    <t>높이 2m, 노무비</t>
  </si>
  <si>
    <t>호표 150</t>
  </si>
  <si>
    <t>5E4774E942632D91888591A0867B6B</t>
  </si>
  <si>
    <t>5E4774E942632D91888591B0AC7C155E4774E942632D91888591A0867B6B</t>
  </si>
  <si>
    <t>내부수평비계(시스템비계) / 3층  H4.0m(발판 유), 3개월, 천장작업용  M2     ( 호표 10 )</t>
  </si>
  <si>
    <t>5E4774E942632D91996F93C0D866FC596D84E2B2730A9023D517504B8296B3742141</t>
  </si>
  <si>
    <t>강관손료</t>
  </si>
  <si>
    <t>주재료비의 6%</t>
  </si>
  <si>
    <t>5E4774E942632D91996F93C0D866FC5F5D94B452D3789F390BE0B0BC1A003</t>
  </si>
  <si>
    <t>5E4774E942632D91996F93C0D866FC596D84E2B2730A9023D517504B8296B375CD0F</t>
  </si>
  <si>
    <t>조임철물, 직교 및 가새</t>
  </si>
  <si>
    <t>596D84E2B2730A9023D517504B8296B375CD0C</t>
  </si>
  <si>
    <t>5E4774E942632D91996F93C0D866FC596D84E2B2730A9023D517504B8296B375CD0C</t>
  </si>
  <si>
    <t>이음,조임철물손료</t>
  </si>
  <si>
    <t>주재료비의 12%</t>
  </si>
  <si>
    <t>5E4774E942632D91996F93C0D866FC5F5D94B452D3789F390BE0B0BC1D004</t>
  </si>
  <si>
    <t>받침철물</t>
  </si>
  <si>
    <t>596D84E2B2730A9023D517504B8296B375CD0A</t>
  </si>
  <si>
    <t>5E4774E942632D91996F93C0D866FC596D84E2B2730A9023D517504B8296B375CD0A</t>
  </si>
  <si>
    <t>계단식발판</t>
  </si>
  <si>
    <t>계단식발판, 안전발판, 400*3000mm</t>
  </si>
  <si>
    <t>596D84E2B2730A901164FE60574A06DCFD761E</t>
  </si>
  <si>
    <t>5E4774E942632D91996F93C0D866FC596D84E2B2730A901164FE60574A06DCFD761E</t>
  </si>
  <si>
    <t>받침철물손료</t>
  </si>
  <si>
    <t>주재료비의 9%</t>
  </si>
  <si>
    <t>5E4774E942632D91996F93C0D866FC5F5D94B452D3789F390BE0B0BC1C005</t>
  </si>
  <si>
    <t>내부수평비계(시스템비계)</t>
  </si>
  <si>
    <t>10m이하, 천장작업용, 재료비 별도</t>
  </si>
  <si>
    <t>㎥</t>
  </si>
  <si>
    <t>5E4774E942632D918885CEB06EB09B</t>
  </si>
  <si>
    <t>5E4774E942632D91996F93C0D866FC5E4774E942632D918885CEB06EB09B</t>
  </si>
  <si>
    <t>내부수평비계(시스템비계) / 카페테리아  H7.0m(발판 유), 3개월, 천장작업용  M2     ( 호표 11 )</t>
  </si>
  <si>
    <t>5E4774E942632D91996F93C0DA1458596D84E2B2730A9023D517504B8296B3742141</t>
  </si>
  <si>
    <t>5E4774E942632D91996F93C0DA14585F5D94B452D3789F390BE0B0BC1A003</t>
  </si>
  <si>
    <t>5E4774E942632D91996F93C0DA1458596D84E2B2730A9023D517504B8296B375CD0F</t>
  </si>
  <si>
    <t>5E4774E942632D91996F93C0DA1458596D84E2B2730A9023D517504B8296B375CD0C</t>
  </si>
  <si>
    <t>5E4774E942632D91996F93C0DA14585F5D94B452D3789F390BE0B0BC1D004</t>
  </si>
  <si>
    <t>5E4774E942632D91996F93C0DA1458596D84E2B2730A9023D517504B8296B375CD0A</t>
  </si>
  <si>
    <t>5E4774E942632D91996F93C0DA1458596D84E2B2730A901164FE60574A06DCFD761E</t>
  </si>
  <si>
    <t>5E4774E942632D91996F93C0DA14585F5D94B452D3789F390BE0B0BC1C005</t>
  </si>
  <si>
    <t>5E4774E942632D91996F93C0DA14585E4774E942632D918885CEB06EB09B</t>
  </si>
  <si>
    <t>시스템비계 설치, 해체(외부)  10m이하, 6개월(발판2열)-계단설치해체비포함  M2     ( 호표 12 )</t>
  </si>
  <si>
    <t>시스템비계-수직재</t>
  </si>
  <si>
    <t>S-38(3800mm)</t>
  </si>
  <si>
    <t>본</t>
  </si>
  <si>
    <t>596D84E2B2730A901164FE60548F2CBDBC02</t>
  </si>
  <si>
    <t>5E64545AA2F3E29CECFD8B10DBF3BE596D84E2B2730A901164FE60548F2CBDBC02</t>
  </si>
  <si>
    <t>시스템비계-대각재</t>
  </si>
  <si>
    <t>B-1918(2484mm)</t>
  </si>
  <si>
    <t>596D84E2B2730A901164FE60548F2CBDB8A7</t>
  </si>
  <si>
    <t>5E64545AA2F3E29CECFD8B10DBF3BE596D84E2B2730A901164FE60548F2CBDB8A7</t>
  </si>
  <si>
    <t>시스템비계-수평재</t>
  </si>
  <si>
    <t>L-12(1200mm)</t>
  </si>
  <si>
    <t>596D84E2B2730A901164FE60548F2CBDBA54</t>
  </si>
  <si>
    <t>5E64545AA2F3E29CECFD8B10DBF3BE596D84E2B2730A901164FE60548F2CBDBA54</t>
  </si>
  <si>
    <t>L-18(1829MM)</t>
  </si>
  <si>
    <t>596D84E2B2730A901164FE60548F2CBDBB7B</t>
  </si>
  <si>
    <t>5E64545AA2F3E29CECFD8B10DBF3BE596D84E2B2730A901164FE60548F2CBDBB7B</t>
  </si>
  <si>
    <t>시스템비계-난간대</t>
  </si>
  <si>
    <t>HL-12(1200mm)</t>
  </si>
  <si>
    <t>596D84E2B2730A901164FE60548F2CBDB6F9</t>
  </si>
  <si>
    <t>5E64545AA2F3E29CECFD8B10DBF3BE596D84E2B2730A901164FE60548F2CBDB6F9</t>
  </si>
  <si>
    <t>HL-18(1829mm)</t>
  </si>
  <si>
    <t>596D84E2B2730A901164FE60548F2CBDB780</t>
  </si>
  <si>
    <t>5E64545AA2F3E29CECFD8B10DBF3BE596D84E2B2730A901164FE60548F2CBDB780</t>
  </si>
  <si>
    <t>주재료비의 10%</t>
  </si>
  <si>
    <t>5E64545AA2F3E29CECFD8B10DBF3BE5F5D94B452D3789F390BE0B0BC18001</t>
  </si>
  <si>
    <t>비계안정장치, 기둥, 각파이프, 60*60*2.3mm</t>
  </si>
  <si>
    <t>596D84E2B2730A901164B0B0C638A3BB03294B</t>
  </si>
  <si>
    <t>5E64545AA2F3E29CECFD8B10DBF3BE596D84E2B2730A901164B0B0C638A3BB03294B</t>
  </si>
  <si>
    <t>주재료비의 15%</t>
  </si>
  <si>
    <t>5E64545AA2F3E29CECFD8B10DBF3BE5F5D94B452D3789F390BE0B0BC1B002</t>
  </si>
  <si>
    <t>앙카용철물</t>
  </si>
  <si>
    <t>596D84E2B2730A9023D517504B8296B375CD0B</t>
  </si>
  <si>
    <t>5E64545AA2F3E29CECFD8B10DBF3BE596D84E2B2730A9023D517504B8296B375CD0B</t>
  </si>
  <si>
    <t>철물(앵커)손료</t>
  </si>
  <si>
    <t>주재료비의 100%</t>
  </si>
  <si>
    <t>5E64545AA2F3E29CECFD8B10DBF3BE5F5D94B452D3789F390BE0B0BC1A003</t>
  </si>
  <si>
    <t>작업발판(6개월)</t>
  </si>
  <si>
    <t>안전발판 손료(2열)</t>
  </si>
  <si>
    <t>호표 151</t>
  </si>
  <si>
    <t>5E4774E942632D9188967BB0430BE0</t>
  </si>
  <si>
    <t>5E64545AA2F3E29CECFD8B10DBF3BE5E4774E942632D9188967BB0430BE0</t>
  </si>
  <si>
    <t>시스템비계 설치 및 해체</t>
  </si>
  <si>
    <t>10m 이하</t>
  </si>
  <si>
    <t>호표 152</t>
  </si>
  <si>
    <t>5E4774E942632D9188A0B50017B311</t>
  </si>
  <si>
    <t>5E64545AA2F3E29CECFD8B10DBF3BE5E4774E942632D9188A0B50017B311</t>
  </si>
  <si>
    <t>시스템비계 설치, 해체(외부)  H=10m초과∼20m이하, 6개월(발판2열)-계단설치해체비포함  M2     ( 호표 13 )</t>
  </si>
  <si>
    <t>5E64545AA2F3E29CECFD8B10DBF0EA596D84E2B2730A901164FE60548F2CBDBC02</t>
  </si>
  <si>
    <t>5E64545AA2F3E29CECFD8B10DBF0EA596D84E2B2730A901164FE60548F2CBDB8A7</t>
  </si>
  <si>
    <t>5E64545AA2F3E29CECFD8B10DBF0EA596D84E2B2730A901164FE60548F2CBDBA54</t>
  </si>
  <si>
    <t>5E64545AA2F3E29CECFD8B10DBF0EA596D84E2B2730A901164FE60548F2CBDBB7B</t>
  </si>
  <si>
    <t>5E64545AA2F3E29CECFD8B10DBF0EA596D84E2B2730A901164FE60548F2CBDB6F9</t>
  </si>
  <si>
    <t>5E64545AA2F3E29CECFD8B10DBF0EA596D84E2B2730A901164FE60548F2CBDB780</t>
  </si>
  <si>
    <t>5E64545AA2F3E29CECFD8B10DBF0EA5F5D94B452D3789F390BE0B0BC18001</t>
  </si>
  <si>
    <t>5E64545AA2F3E29CECFD8B10DBF0EA596D84E2B2730A901164B0B0C638A3BB03294B</t>
  </si>
  <si>
    <t>5E64545AA2F3E29CECFD8B10DBF0EA5F5D94B452D3789F390BE0B0BC1B002</t>
  </si>
  <si>
    <t>5E64545AA2F3E29CECFD8B10DBF0EA596D84E2B2730A9023D517504B8296B375CD0B</t>
  </si>
  <si>
    <t>5E64545AA2F3E29CECFD8B10DBF0EA5F5D94B452D3789F390BE0B0BC1A003</t>
  </si>
  <si>
    <t>5E64545AA2F3E29CECFD8B10DBF0EA5E4774E942632D9188967BB0430BE0</t>
  </si>
  <si>
    <t>10m 초과~20m 이하</t>
  </si>
  <si>
    <t>호표 153</t>
  </si>
  <si>
    <t>5E4774E942632D9188A089D0774FD7</t>
  </si>
  <si>
    <t>5E64545AA2F3E29CECFD8B10DBF0EA5E4774E942632D9188A089D0774FD7</t>
  </si>
  <si>
    <t>비계주위 보호망 설치 및 해체  P.E망, 210合, 10cm  M2     ( 호표 14 )</t>
  </si>
  <si>
    <t>낙하물방지망</t>
  </si>
  <si>
    <t>낙하물방지망, 안전망, P.E망, 210合, 10cm</t>
  </si>
  <si>
    <t>596D84E2B2730A9011FAE7904B69765B3040B5</t>
  </si>
  <si>
    <t>5E4774E942733B9B9B72DB808FF49E596D84E2B2730A9011FAE7904B69765B3040B5</t>
  </si>
  <si>
    <t xml:space="preserve"> - 재료비 별도 -</t>
  </si>
  <si>
    <t>호표 154</t>
  </si>
  <si>
    <t>5E4774E942733B9B9B72DB808EEC86</t>
  </si>
  <si>
    <t>5E4774E942733B9B9B72DB808FF49E5E4774E942733B9B9B72DB808EEC86</t>
  </si>
  <si>
    <t>강관동바리  3개월,3.5m이하  M2     ( 호표 15 )</t>
  </si>
  <si>
    <t>건설용거푸집액세서리</t>
  </si>
  <si>
    <t>건설용거푸집액세서리, 파이프지주, 60.5, 3470mm</t>
  </si>
  <si>
    <t>596D84E2B273029389CDC4E03413FB840A1341</t>
  </si>
  <si>
    <t>5E4774E942632E93DE9CDF90FF334A596D84E2B273029389CDC4E03413FB840A1341</t>
  </si>
  <si>
    <t>잡재료</t>
  </si>
  <si>
    <t>주재료비의 5%</t>
  </si>
  <si>
    <t>5E4774E942632E93DE9CDF90FF334A5F5D94B452D3789F390BE0B0BC18001</t>
  </si>
  <si>
    <t>강관동바리 설치 및 해체</t>
  </si>
  <si>
    <t>3.5m 이하</t>
  </si>
  <si>
    <t>호표 155</t>
  </si>
  <si>
    <t>5E4774E942632E93DE9CDFF008DFC1</t>
  </si>
  <si>
    <t>5E4774E942632E93DE9CDF90FF334A5E4774E942632E93DE9CDFF008DFC1</t>
  </si>
  <si>
    <t>강관동바리  3개월,3.5m초과 ~ 4.2m이하  M2     ( 호표 16 )</t>
  </si>
  <si>
    <t>건설용거푸집액세서리, 파이프지주, 60.5, 4220mm</t>
  </si>
  <si>
    <t>596D84E2B273029389CDC4E03413FB840A134F</t>
  </si>
  <si>
    <t>5E4774E942632E93DE9CDF90FF30F6596D84E2B273029389CDC4E03413FB840A134F</t>
  </si>
  <si>
    <t>5E4774E942632E93DE9CDF90FF30F65F5D94B452D3789F390BE0B0BC18001</t>
  </si>
  <si>
    <t>3.5m 초과 ~ 4.2m 이하</t>
  </si>
  <si>
    <t>호표 156</t>
  </si>
  <si>
    <t>5E4774E942632E93DE9CDFE0615519</t>
  </si>
  <si>
    <t>5E4774E942632E93DE9CDF90FF30F65E4774E942632E93DE9CDFE0615519</t>
  </si>
  <si>
    <t>시스템동바리 설치 및 해체 / 계단실  H=10m이하, 3개월  M3     ( 호표 17 )</t>
  </si>
  <si>
    <t>수직재(POST)</t>
  </si>
  <si>
    <t>P17,D60.5*2.6T, 8.0KG</t>
  </si>
  <si>
    <t>596D84E2B2730A9023D517504B8296B26FE2AB</t>
  </si>
  <si>
    <t>5E64545AA2F3E29CECFDFE00AA5AA4596D84E2B2730A9023D517504B8296B26FE2AB</t>
  </si>
  <si>
    <t>수평재(HANDLE)</t>
  </si>
  <si>
    <t>H09,D42.7*2.3T, 2.8KG</t>
  </si>
  <si>
    <t>596D84E2B2730A9023D517504B8296B26FE2AD</t>
  </si>
  <si>
    <t>5E64545AA2F3E29CECFDFE00AA5AA4596D84E2B2730A9023D517504B8296B26FE2AD</t>
  </si>
  <si>
    <t>대각재(BRACING)</t>
  </si>
  <si>
    <t>B17-09,,D42.7*2.3T, 4.7KG</t>
  </si>
  <si>
    <t>596D84E2B2730A9023D517504B8296B26FE2AC</t>
  </si>
  <si>
    <t>5E64545AA2F3E29CECFDFE00AA5AA4596D84E2B2730A9023D517504B8296B26FE2AC</t>
  </si>
  <si>
    <t>상부쟈키(U-Head Jackey)</t>
  </si>
  <si>
    <t>200W 600L, L=600, 5.0KG</t>
  </si>
  <si>
    <t>596D84E2B2730A9023D517504B8296B26FE2AF</t>
  </si>
  <si>
    <t>5E64545AA2F3E29CECFDFE00AA5AA4596D84E2B2730A9023D517504B8296B26FE2AF</t>
  </si>
  <si>
    <t>하부쟈키(Base Jackey)</t>
  </si>
  <si>
    <t>600L, L=600, 4.0KG</t>
  </si>
  <si>
    <t>596D84E2B2730A9023D517504B8296B26FE2A1</t>
  </si>
  <si>
    <t>5E64545AA2F3E29CECFDFE00AA5AA4596D84E2B2730A9023D517504B8296B26FE2A1</t>
  </si>
  <si>
    <t>쟈키소켓</t>
  </si>
  <si>
    <t>120L, L=120, 0.5KG</t>
  </si>
  <si>
    <t>596D84E2B2730A9023D517504B8296B26FE34F</t>
  </si>
  <si>
    <t>5E64545AA2F3E29CECFDFE00AA5AA4596D84E2B2730A9023D517504B8296B26FE34F</t>
  </si>
  <si>
    <t>멍애제</t>
  </si>
  <si>
    <t>3.0ML  125×75×3.0T  27.0㎏</t>
  </si>
  <si>
    <t>596D84E2B2730A9023D517504B8296B26FE34B</t>
  </si>
  <si>
    <t>5E64545AA2F3E29CECFDFE00AA5AA4596D84E2B2730A9023D517504B8296B26FE34B</t>
  </si>
  <si>
    <t>가설재손료</t>
  </si>
  <si>
    <t>5E64545AA2F3E29CECFDFE00AA5AA45F5D94B452D3789F390BE0B0BC18001</t>
  </si>
  <si>
    <t>시스템동바리 설치 및 해체</t>
  </si>
  <si>
    <t>10m 이하, 자재비 별도</t>
  </si>
  <si>
    <t>10공M3</t>
  </si>
  <si>
    <t>호표 157</t>
  </si>
  <si>
    <t>5E4774E942632E93CC69C3706E7A4C</t>
  </si>
  <si>
    <t>5E64545AA2F3E29CECFDFE00AA5AA45E4774E942632E93CC69C3706E7A4C</t>
  </si>
  <si>
    <t>시스템동바리 설치 및 해체 / 계단실홀  H=10m초과∼20m이하, 3개월  M3     ( 호표 18 )</t>
  </si>
  <si>
    <t>5E64545AA2F3E29CECFDFE00AA599F596D84E2B2730A9023D517504B8296B26FE2AB</t>
  </si>
  <si>
    <t>5E64545AA2F3E29CECFDFE00AA599F596D84E2B2730A9023D517504B8296B26FE2AD</t>
  </si>
  <si>
    <t>5E64545AA2F3E29CECFDFE00AA599F596D84E2B2730A9023D517504B8296B26FE2AC</t>
  </si>
  <si>
    <t>5E64545AA2F3E29CECFDFE00AA599F596D84E2B2730A9023D517504B8296B26FE2AF</t>
  </si>
  <si>
    <t>5E64545AA2F3E29CECFDFE00AA599F596D84E2B2730A9023D517504B8296B26FE2A1</t>
  </si>
  <si>
    <t>5E64545AA2F3E29CECFDFE00AA599F596D84E2B2730A9023D517504B8296B26FE34F</t>
  </si>
  <si>
    <t>5E64545AA2F3E29CECFDFE00AA599F596D84E2B2730A9023D517504B8296B26FE34B</t>
  </si>
  <si>
    <t>5E64545AA2F3E29CECFDFE00AA599F5F5D94B452D3789F390BE0B0BC18001</t>
  </si>
  <si>
    <t>10m 초과∼20m 이하, 자재비 별도</t>
  </si>
  <si>
    <t>호표 159</t>
  </si>
  <si>
    <t>5E4774E942632E93CC84A93036D40F</t>
  </si>
  <si>
    <t>5E64545AA2F3E29CECFDFE00AA599F5E4774E942632E93CC84A93036D40F</t>
  </si>
  <si>
    <t>구조부 먹매김  일반  M2     ( 호표 19 )</t>
  </si>
  <si>
    <t>5E4774EC12B3929A247DEE70C432F05E9884F722235E983893ED1026885697AE18E4</t>
  </si>
  <si>
    <t>거푸집 먹매김  일반  M2     ( 호표 20 )</t>
  </si>
  <si>
    <t>5E4774EC12B3929A247DC3A04F23DD5E9884F722235E983893ED1026885697AE18E4</t>
  </si>
  <si>
    <t>건축물보양 - 콘크리트  살수  M2     ( 호표 21 )</t>
  </si>
  <si>
    <t>5E4774EC12B3929A1BCAF6A08E8D955E9884F722235E983893ED1026885697AE1A96</t>
  </si>
  <si>
    <t>건축물 현장정리  철근콘크리트조, 철골·철근콘크리트조  M2     ( 호표 22 )</t>
  </si>
  <si>
    <t>5E4774EC1283D895353A0CD044CCAB5E9884F722235E983893ED1026885697AE1A96</t>
  </si>
  <si>
    <t>준공청소비    M2     ( 호표 23 )</t>
  </si>
  <si>
    <t>5E4774EC1283D89535447B70353A935E9884F722235E983893ED1026885697AE1A96</t>
  </si>
  <si>
    <t>방습필름 설치 - 바닥  폴리에틸렌필름, 두께, 0.03mm, 2겹  M2     ( 호표 24 )</t>
  </si>
  <si>
    <t>폴리에틸렌필름</t>
  </si>
  <si>
    <t>폴리에틸렌필름, 두께, 0.03mm</t>
  </si>
  <si>
    <t>594294A022330F98CAD3FF505F23E534DA5576</t>
  </si>
  <si>
    <t>5E47943112234894BB5C8F600E00D3594294A022330F98CAD3FF505F23E534DA5576</t>
  </si>
  <si>
    <t>방습필름 설치</t>
  </si>
  <si>
    <t>호표 163</t>
  </si>
  <si>
    <t>5E47943112234894988D3470A365C4</t>
  </si>
  <si>
    <t>5E47943112234894BB5C8F600E00D35E47943112234894988D3470A365C4</t>
  </si>
  <si>
    <t>콘크리트 펌프차 타설(무근, 진동기無)  slump 8~12cm, 매트기초 등, f2 : Type-Ⅱ, 36m  M3     ( 호표 25 )</t>
  </si>
  <si>
    <t>콘크리트공</t>
  </si>
  <si>
    <t>5E9884F722235E983893ED1026885697AE1BB8</t>
  </si>
  <si>
    <t>5E47246012D3CC9020073AB00125DE5E9884F722235E983893ED1026885697AE1BB8</t>
  </si>
  <si>
    <t>특별인부</t>
  </si>
  <si>
    <t>5E9884F722235E983893ED1026885697AE1A97</t>
  </si>
  <si>
    <t>5E47246012D3CC9020073AB00125DE5E9884F722235E983893ED1026885697AE1A97</t>
  </si>
  <si>
    <t>5E47246012D3CC9020073AB00125DE5E9884F722235E983893ED1026885697AE1A96</t>
  </si>
  <si>
    <t>공구손료</t>
  </si>
  <si>
    <t>인력품의 5%</t>
  </si>
  <si>
    <t>5E47246012D3CC9020073AB00125DE5F5D94B452D3789F390BE0B0BC18001</t>
  </si>
  <si>
    <t>콘크리트 펌프차</t>
  </si>
  <si>
    <t>36m(80∼95㎥/hr)</t>
  </si>
  <si>
    <t>호표 164</t>
  </si>
  <si>
    <t>595314B982339F9DB1402A408CAFA63A697F9818</t>
  </si>
  <si>
    <t>5E47246012D3CC9020073AB00125DE595314B982339F9DB1402A408CAFA63A697F9818</t>
  </si>
  <si>
    <t>콘크리트 펌프차 타설  slump 15cm, 매트기초 등, f2 : Type-Ⅰ, 36m  M3     ( 호표 26 )</t>
  </si>
  <si>
    <t>5E47246012E3D79D23D087E0145CF05E9884F722235E983893ED1026885697AE1BB8</t>
  </si>
  <si>
    <t>5E47246012E3D79D23D087E0145CF05E9884F722235E983893ED1026885697AE1A97</t>
  </si>
  <si>
    <t>5E47246012E3D79D23D087E0145CF05E9884F722235E983893ED1026885697AE1A96</t>
  </si>
  <si>
    <t>5E47246012E3D79D23D087E0145CF05F5D94B452D3789F390BE0B0BC18001</t>
  </si>
  <si>
    <t>5E47246012E3D79D23D087E0145CF0595314B982339F9DB1402A408CAFA63A697F9818</t>
  </si>
  <si>
    <t>콘크리트 펌프차 타설  slump 15cm, 벽,기둥,슬래브 등, f2 : Type-Ⅰ, 36m  M3     ( 호표 27 )</t>
  </si>
  <si>
    <t>5E47246012E3D491EB750AA06D66665E9884F722235E983893ED1026885697AE1BB8</t>
  </si>
  <si>
    <t>5E47246012E3D491EB750AA06D66665E9884F722235E983893ED1026885697AE1A97</t>
  </si>
  <si>
    <t>5E47246012E3D491EB750AA06D66665E9884F722235E983893ED1026885697AE1A96</t>
  </si>
  <si>
    <t>5E47246012E3D491EB750AA06D66665F5D94B452D3789F390BE0B0BC18001</t>
  </si>
  <si>
    <t>5E47246012E3D491EB750AA06D6666595314B982339F9DB1402A408CAFA63A697F9818</t>
  </si>
  <si>
    <t>철근 공장가공 및 현장조립  Type-Ⅰ  TON     ( 호표 28 )</t>
  </si>
  <si>
    <t>철근 공장가공</t>
  </si>
  <si>
    <t>호표 165</t>
  </si>
  <si>
    <t>5E472464F273B49757E25E207E591E</t>
  </si>
  <si>
    <t>5E472464F273B49757C7ADD06897DA5E472464F273B49757E25E207E591E</t>
  </si>
  <si>
    <t>철근 현장조립</t>
  </si>
  <si>
    <t>호표 166</t>
  </si>
  <si>
    <t>5E472464F273B49745824390E1282F</t>
  </si>
  <si>
    <t>5E472464F273B49757C7ADD06897DA5E472464F273B49745824390E1282F</t>
  </si>
  <si>
    <t>와이어메시 바닥깔기  #8-150*150  M2     ( 호표 29 )</t>
  </si>
  <si>
    <t>용접철망</t>
  </si>
  <si>
    <t>용접철망, 와이어메시, #8-150*150</t>
  </si>
  <si>
    <t>596D84E2B2F3409CFCDCCA10A815A506C9530B</t>
  </si>
  <si>
    <t>5E47C46D42D37A99C61376B0CCC2E0596D84E2B2F3409CFCDCCA10A815A506C9530B</t>
  </si>
  <si>
    <t>주재료비의 3%</t>
  </si>
  <si>
    <t>5E47C46D42D37A99C61376B0CCC2E05F5D94B452D3789F390BE0B0BC18001</t>
  </si>
  <si>
    <t>1800*1800 기준</t>
  </si>
  <si>
    <t>호표 167</t>
  </si>
  <si>
    <t>5E47C46D42D37A99C61376B0CCC4AD</t>
  </si>
  <si>
    <t>5E47C46D42D37A99C61376B0CCC2E05E47C46D42D37A99C61376B0CCC4AD</t>
  </si>
  <si>
    <t>합판거푸집 설치 및 해체  매우복잡 2회, 수직고 7m까지  M2     ( 호표 30 )</t>
  </si>
  <si>
    <t>합판거푸집 - 자재비</t>
  </si>
  <si>
    <t>2회</t>
  </si>
  <si>
    <t>호표 168</t>
  </si>
  <si>
    <t>5E47246742F36E9A5D9F9DC07123BE</t>
  </si>
  <si>
    <t>5E47246742F36E9A5D8D232051961F5E47246742F36E9A5D9F9DC07123BE</t>
  </si>
  <si>
    <t>합판거푸집 - 인력투입</t>
  </si>
  <si>
    <t>매우복잡, 수직고 7m까지</t>
  </si>
  <si>
    <t>호표 169</t>
  </si>
  <si>
    <t>5E47246742F36E9A5D9F9DC07018D2</t>
  </si>
  <si>
    <t>5E47246742F36E9A5D8D232051961F5E47246742F36E9A5D9F9DC07018D2</t>
  </si>
  <si>
    <t>합판거푸집 설치 및 해체  보통 4회, 수직고 7m까지  M2     ( 호표 31 )</t>
  </si>
  <si>
    <t>4회</t>
  </si>
  <si>
    <t>호표 170</t>
  </si>
  <si>
    <t>5E47246742E3489A0B40CCB0ED4BC5</t>
  </si>
  <si>
    <t>5E47246742E3489A0B5121607CC91B5E47246742E3489A0B40CCB0ED4BC5</t>
  </si>
  <si>
    <t>호표 171</t>
  </si>
  <si>
    <t>5E47246742E3489A0B40DD20DF01B1</t>
  </si>
  <si>
    <t>5E47246742E3489A0B5121607CC91B5E47246742E3489A0B40DD20DF01B1</t>
  </si>
  <si>
    <t>합판거푸집 설치 및 해체  보통 4회, 슬래브(경사도 20˚미만)  M2     ( 호표 32 )</t>
  </si>
  <si>
    <t>5E47246742E349948C5861C074314B5E47246742E3489A0B40CCB0ED4BC5</t>
  </si>
  <si>
    <t>보통, 슬래브(경사도 20˚미만)</t>
  </si>
  <si>
    <t>호표 172</t>
  </si>
  <si>
    <t>5E47246742E349948C4E1400E6EAA7</t>
  </si>
  <si>
    <t>5E47246742E349948C5861C074314B5E47246742E349948C4E1400E6EAA7</t>
  </si>
  <si>
    <t>유로폼 설치 및 해체  보통, 수직고 7m까지  M2     ( 호표 33 )</t>
  </si>
  <si>
    <t>유로폼 - 주자재비</t>
  </si>
  <si>
    <t>10M2</t>
  </si>
  <si>
    <t>호표 173</t>
  </si>
  <si>
    <t>5E47246742833F9D7178F480DD1737</t>
  </si>
  <si>
    <t>5E47246742833F9D716E8DE08CE3455E47246742833F9D7178F480DD1737</t>
  </si>
  <si>
    <t>부자재</t>
  </si>
  <si>
    <t>주재료비의 52%</t>
  </si>
  <si>
    <t>5E47246742833F9D716E8DE08CE3455F5D94B452D3789F390BE0B0BC18001</t>
  </si>
  <si>
    <t>소모자재</t>
  </si>
  <si>
    <t>5E47246742833F9D716E8DE08CE3455F5D94B452D3789F390BE0B0BC1B002</t>
  </si>
  <si>
    <t>유로폼 - 인력투입</t>
  </si>
  <si>
    <t>호표 174</t>
  </si>
  <si>
    <t>5E47246742833F9D7178CF409ECDF0</t>
  </si>
  <si>
    <t>5E47246742833F9D716E8DE08CE3455E47246742833F9D7178CF409ECDF0</t>
  </si>
  <si>
    <t>유로폼 설치 및 해체  간단, 수직고 7m까지  M2     ( 호표 34 )</t>
  </si>
  <si>
    <t>5E47246742833F9D716E8DE08CE2BE5E47246742833F9D7178F480DD1737</t>
  </si>
  <si>
    <t>주재료비의 24%</t>
  </si>
  <si>
    <t>5E47246742833F9D716E8DE08CE2BE5F5D94B452D3789F390BE0B0BC18001</t>
  </si>
  <si>
    <t>5E47246742833F9D716E8DE08CE2BE5F5D94B452D3789F390BE0B0BC1B002</t>
  </si>
  <si>
    <t>호표 175</t>
  </si>
  <si>
    <t>5E47246742833F9D7178CF409ECCE9</t>
  </si>
  <si>
    <t>5E47246742833F9D716E8DE08CE2BE5E47246742833F9D7178CF409ECCE9</t>
  </si>
  <si>
    <t>지수판설치 - 소켓 연결  PVC, H200*5t  M     ( 호표 35 )</t>
  </si>
  <si>
    <t>폴리염화비닐지수판</t>
  </si>
  <si>
    <t>폴리염화비닐지수판, 200*5mm</t>
  </si>
  <si>
    <t>596D84E2B2E3B896CD8DD210DC0BDC4AF16396</t>
  </si>
  <si>
    <t>5E47246EF2F3619838011340281E0D596D84E2B2E3B896CD8DD210DC0BDC4AF16396</t>
  </si>
  <si>
    <t>PVC용접봉</t>
  </si>
  <si>
    <t>PVC용접봉, ∮2.6mm</t>
  </si>
  <si>
    <t>kg</t>
  </si>
  <si>
    <t>597FC43A4283D69B53872FC07E6E7B018EC126</t>
  </si>
  <si>
    <t>5E47246EF2F3619838011340281E0D597FC43A4283D69B53872FC07E6E7B018EC126</t>
  </si>
  <si>
    <t>철선</t>
  </si>
  <si>
    <t>철선, 어닐링, ∮4.0mm</t>
  </si>
  <si>
    <t>596D94880243BF99B1802FE00D8A05D0192223</t>
  </si>
  <si>
    <t>5E47246EF2F3619838011340281E0D596D94880243BF99B1802FE00D8A05D0192223</t>
  </si>
  <si>
    <t>호표 176</t>
  </si>
  <si>
    <t>5E47246EF2F3619838011330017532</t>
  </si>
  <si>
    <t>5E47246EF2F3619838011340281E0D5E47246EF2F3619838011330017532</t>
  </si>
  <si>
    <t>단열재접착제붙이기 / W1(직접외기)  PF보드(심재준불연),T=90mm  M2     ( 호표 36 )</t>
  </si>
  <si>
    <t>심재 페놀폼 단열재</t>
  </si>
  <si>
    <t>PF보드, 준불연심재, 1mm</t>
  </si>
  <si>
    <t>596D84E2B2A3DE9A14CBD4005C3191BB83EC9A</t>
  </si>
  <si>
    <t>5E47E4BC0243BD942426F780F4AC50596D84E2B2A3DE9A14CBD4005C3191BB83EC9A</t>
  </si>
  <si>
    <t>초산비닐계접착제</t>
  </si>
  <si>
    <t>초산비닐계접착제, 스치로폴, 암면</t>
  </si>
  <si>
    <t>596D948BD2530190F6BC81C09E65A3E43B04E8</t>
  </si>
  <si>
    <t>5E47E4BC0243BD942426F780F4AC50596D948BD2530190F6BC81C09E65A3E43B04E8</t>
  </si>
  <si>
    <t>단열재 접착제 붙이기</t>
  </si>
  <si>
    <t>100mm 이하, 벽</t>
  </si>
  <si>
    <t>호표 177</t>
  </si>
  <si>
    <t>5E47943112039D9A09E816D08C71C1</t>
  </si>
  <si>
    <t>5E47E4BC0243BD942426F780F4AC505E47943112039D9A09E816D08C71C1</t>
  </si>
  <si>
    <t>단열재 콘크리트타설부착 / F1  바닥, PF보드(심재준불연),T=100mm  M2     ( 호표 37 )</t>
  </si>
  <si>
    <t>5E47E4BC0243BD9424269EF049F484596D84E2B2A3DE9A14CBD4005C3191BB83EC9A</t>
  </si>
  <si>
    <t>단열재 콘크리트타설 부착(벽 및 바닥)</t>
  </si>
  <si>
    <t>100mm 이하</t>
  </si>
  <si>
    <t>호표 178</t>
  </si>
  <si>
    <t>5E47943112039D9A09E816F0BB13C5</t>
  </si>
  <si>
    <t>5E47E4BC0243BD9424269EF049F4845E47943112039D9A09E816F0BB13C5</t>
  </si>
  <si>
    <t>단열재 콘크리트타설부착 / R2  스라브, 경질우레탄2종2호,T=150mm  M2     ( 호표 38 )</t>
  </si>
  <si>
    <t>경질 우레탄폼 단열재</t>
  </si>
  <si>
    <t>2종2호,1mm</t>
  </si>
  <si>
    <t>596D84E2B2A3DE9A14CBCBE00830750FE1FFB8</t>
  </si>
  <si>
    <t>5E47E4BC0243BD9424269EF049F6B3596D84E2B2A3DE9A14CBCBE00830750FE1FFB8</t>
  </si>
  <si>
    <t>5E47E4BC0243BD9424269EF049F6B35E47943112039D9A09E816F0BB13C5</t>
  </si>
  <si>
    <t>단열재 슬래브 위 깔기 / F2  (가등급)압출법,비중0.03,T=90mm  M2     ( 호표 39 )</t>
  </si>
  <si>
    <t>압출발포폴리스티렌단열재(가등급)</t>
  </si>
  <si>
    <t>압출법, 0.03, 1mm</t>
  </si>
  <si>
    <t>596D84E2B2A3DE9A14CBCBE00830750FE3A9BE</t>
  </si>
  <si>
    <t>5E47E4BC0243BD942426B9D023064E596D84E2B2A3DE9A14CBCBE00830750FE3A9BE</t>
  </si>
  <si>
    <t>단열재 슬래브 위 깔기</t>
  </si>
  <si>
    <t>호표 179</t>
  </si>
  <si>
    <t>5E47943112039D9A09E816901317E2</t>
  </si>
  <si>
    <t>5E47E4BC0243BD942426B9D023064E5E47943112039D9A09E816901317E2</t>
  </si>
  <si>
    <t>단열재 슬래브 위 깔기 / R1  지붕, 경질우레탄2종2호,T=150mm  M2     ( 호표 40 )</t>
  </si>
  <si>
    <t>5E47E4BC0243BD942426B9D0226DA2596D84E2B2A3DE9A14CBCBE00830750FE1FFB8</t>
  </si>
  <si>
    <t>200mm 이하</t>
  </si>
  <si>
    <t>호표 180</t>
  </si>
  <si>
    <t>5E47943112039D9A09E81690131260</t>
  </si>
  <si>
    <t>5E47E4BC0243BD942426B9D0226DA25E47943112039D9A09E81690131260</t>
  </si>
  <si>
    <t>벽돌 소운반  장비운반  천매     ( 호표 41 )</t>
  </si>
  <si>
    <t>벽돌소운반</t>
  </si>
  <si>
    <t>5E47041992B3A296CB383B009E7329</t>
  </si>
  <si>
    <t>5E47041992B3A296CB2E41E0F481575E47041992B3A296CB383B009E7329</t>
  </si>
  <si>
    <t>0.5B 벽돌쌓기  3.6m 이하, 시공량 25m2/일당  M2     ( 호표 42 )</t>
  </si>
  <si>
    <t>조적공</t>
  </si>
  <si>
    <t>5E9884F722235E983893ED1026885697AE18E6</t>
  </si>
  <si>
    <t>5E4704199293F794432C16B0A363795E9884F722235E983893ED1026885697AE18E6</t>
  </si>
  <si>
    <t>5E4704199293F794432C16B0A363795E9884F722235E983893ED1026885697AE1A96</t>
  </si>
  <si>
    <t>인력품의 2%</t>
  </si>
  <si>
    <t>5E4704199293F794432C16B0A363795F5D94B452D3789F390BE0B0BC18001</t>
  </si>
  <si>
    <t>별도</t>
  </si>
  <si>
    <t>596D84E2B2D39296DDCECB60DA036E6F19B114</t>
  </si>
  <si>
    <t>5E4704199293F794432C16B0A36379596D84E2B2D39296DDCECB60DA036E6F19B114</t>
  </si>
  <si>
    <t>모르타르 배합(배합품 포함)</t>
  </si>
  <si>
    <t>배합용적비 1:3, 시멘트, 모래 별도</t>
  </si>
  <si>
    <t>호표 181</t>
  </si>
  <si>
    <t>5E47147E4253E0969282BE80A3905E</t>
  </si>
  <si>
    <t>5E4704199293F794432C16B0A363795E47147E4253E0969282BE80A3905E</t>
  </si>
  <si>
    <t>1.0B 벽돌쌓기  3.6m 이하, 시공량 15m2/일당  M2     ( 호표 43 )</t>
  </si>
  <si>
    <t>5E4704199293F7946FF0DD7029C4115E9884F722235E983893ED1026885697AE18E6</t>
  </si>
  <si>
    <t>5E4704199293F7946FF0DD7029C4115E9884F722235E983893ED1026885697AE1A96</t>
  </si>
  <si>
    <t>5E4704199293F7946FF0DD7029C4115F5D94B452D3789F390BE0B0BC18001</t>
  </si>
  <si>
    <t>5E4704199293F7946FF0DD7029C411596D84E2B2D39296DDCECB60DA036E6F19B114</t>
  </si>
  <si>
    <t>5E4704199293F7946FF0DD7029C4115E47147E4253E0969282BE80A3905E</t>
  </si>
  <si>
    <t>치장쌓기 및 줄눈설치  3.6m 이하, 0.5B, 시공량 20m2/일당  M2     ( 호표 44 )</t>
  </si>
  <si>
    <t>5E4704199293F49F9EFF38609C636F5E9884F722235E983893ED1026885697AE18E6</t>
  </si>
  <si>
    <t>줄눈공</t>
  </si>
  <si>
    <t>5E9884F722235E983893ED1026885697AE198A</t>
  </si>
  <si>
    <t>5E4704199293F49F9EFF38609C636F5E9884F722235E983893ED1026885697AE198A</t>
  </si>
  <si>
    <t>5E4704199293F49F9EFF38609C636F5E9884F722235E983893ED1026885697AE1A96</t>
  </si>
  <si>
    <t>5E4704199293F49F9EFF38609C636F5F5D94B452D3789F390BE0B0BC18001</t>
  </si>
  <si>
    <t>미장벽돌, 190*90*57mm, 견출1종 - 별도 -</t>
  </si>
  <si>
    <t>596D84E2B2D39296DDCED590EA33CB0ADCDC3F</t>
  </si>
  <si>
    <t>5E4704199293F49F9EFF38609C636F596D84E2B2D39296DDCED590EA33CB0ADCDC3F</t>
  </si>
  <si>
    <t>5E4704199293F49F9EFF38609C636F5E47147E4253E0969282BE80A3905E</t>
  </si>
  <si>
    <t>배합용적비 1:1, 시멘트, 모래 별도</t>
  </si>
  <si>
    <t>호표 182</t>
  </si>
  <si>
    <t>5E47147E4253E0969282BEA0510C1F</t>
  </si>
  <si>
    <t>5E4704199293F49F9EFF38609C636F5E47147E4253E0969282BEA0510C1F</t>
  </si>
  <si>
    <t>치장벽돌정착철물  아연도L타입철물+아연도강선  M2     ( 호표 45 )</t>
  </si>
  <si>
    <t>L형앵커</t>
  </si>
  <si>
    <t>아연도180~200*25, 1.6t</t>
  </si>
  <si>
    <t>596D84E2B2C38D9208401E705286162753EAFB</t>
  </si>
  <si>
    <t>5E47040A1253579834EA548074AFEC596D84E2B2C38D9208401E705286162753EAFB</t>
  </si>
  <si>
    <t>아연도금강선</t>
  </si>
  <si>
    <t>￠4</t>
  </si>
  <si>
    <t>596D84E2B2C38D9208401E705286162753EAFA</t>
  </si>
  <si>
    <t>5E47040A1253579834EA548074AFEC596D84E2B2C38D9208401E705286162753EAFA</t>
  </si>
  <si>
    <t>칼블럭</t>
  </si>
  <si>
    <t>6*110</t>
  </si>
  <si>
    <t>596D84E2B2C38D9208401E705286162753EAFC</t>
  </si>
  <si>
    <t>5E47040A1253579834EA548074AFEC596D84E2B2C38D9208401E705286162753EAFC</t>
  </si>
  <si>
    <t>내진형 열교차단 조적인방  ST-165, 브라켓(W265*H300, 기본형)  M     ( 호표 46 )</t>
  </si>
  <si>
    <t>열교차단브래킷</t>
  </si>
  <si>
    <t>ST-165, 265*300*1219</t>
  </si>
  <si>
    <t>596D84E2B2C38D9208401E70528578C9E8286A</t>
  </si>
  <si>
    <t>5E47040A1253549CF8B72FD0B7BCF6596D84E2B2C38D9208401E70528578C9E8286A</t>
  </si>
  <si>
    <t>5E47040A1253549CF8B72FD0B7BCF65E9884F722235E983893ED1026885697AE1A9D</t>
  </si>
  <si>
    <t>5E47040A1253549CF8B72FD0B7BCF65E9884F722235E983893ED1026885697AE1A97</t>
  </si>
  <si>
    <t>5E47040A1253549CF8B72FD0B7BCF65E9884F722235E983893ED1026885697AE1A96</t>
  </si>
  <si>
    <t>5E47040A1253549CF8B72FD0B7BCF65F5D94B452D3789F390BE0B0BC18001</t>
  </si>
  <si>
    <t>P.C 경량인방설치  1.0B, 80*190  M     ( 호표 47 )</t>
  </si>
  <si>
    <t>P.C 경량인방재-1.0B조적용</t>
  </si>
  <si>
    <t>80*190</t>
  </si>
  <si>
    <t>596D84E2B2C38D9208401E705286162753EE51</t>
  </si>
  <si>
    <t>5E47040A1223839240F38CF085711F596D84E2B2C38D9208401E705286162753EE51</t>
  </si>
  <si>
    <t>인방보 설치</t>
  </si>
  <si>
    <t>벽돌</t>
  </si>
  <si>
    <t>호표 183</t>
  </si>
  <si>
    <t>5E47040A12238291E24546304B0821</t>
  </si>
  <si>
    <t>5E47040A1223839240F38CF085711F5E47040A12238291E24546304B0821</t>
  </si>
  <si>
    <t>방수모르타르 바름 / 트렌치  바닥 20mm  M2     ( 호표 48 )</t>
  </si>
  <si>
    <t>방수모르타르 배합(배합품 포함)</t>
  </si>
  <si>
    <t>배합용적비 1:3, 시멘트,모래별도,방수액포함</t>
  </si>
  <si>
    <t>호표 184</t>
  </si>
  <si>
    <t>5E47E4B05263679392F4E8A0777061</t>
  </si>
  <si>
    <t>5E47E4B05263679392F4E8A07773335E47E4B05263679392F4E8A0777061</t>
  </si>
  <si>
    <t>바탕 고르기</t>
  </si>
  <si>
    <t>바닥, 24mm 이하 기준, 62m2/일당</t>
  </si>
  <si>
    <t>호표 185</t>
  </si>
  <si>
    <t>5E47B40302130C97175A2300D39C75</t>
  </si>
  <si>
    <t>5E47E4B05263679392F4E8A07773335E47B40302130C97175A2300D39C75</t>
  </si>
  <si>
    <t>시멘트 액체 방수  바닥  M2     ( 호표 49 )</t>
  </si>
  <si>
    <t>기타도막방수재</t>
  </si>
  <si>
    <t>기타도막방수재, 방수액고점도(1:50희석)</t>
  </si>
  <si>
    <t>L</t>
  </si>
  <si>
    <t>5942849BF2B32A96EC982BF018E0C3AF183D59</t>
  </si>
  <si>
    <t>5E47E4BE32530C91C2179960C4AEE95942849BF2B32A96EC982BF018E0C3AF183D59</t>
  </si>
  <si>
    <t>시멘트 액체방수 바름</t>
  </si>
  <si>
    <t>호표 186</t>
  </si>
  <si>
    <t>5E47E4BE32530C91C2179960C76290</t>
  </si>
  <si>
    <t>5E47E4BE32530C91C2179960C4AEE95E47E4BE32530C91C2179960C76290</t>
  </si>
  <si>
    <t>배합용적비 1:2, 시멘트, 모래 별도</t>
  </si>
  <si>
    <t>호표 187</t>
  </si>
  <si>
    <t>5E47147E4253E0969282BE904A1A48</t>
  </si>
  <si>
    <t>5E47E4BE32530C91C2179960C4AEE95E47147E4253E0969282BE904A1A48</t>
  </si>
  <si>
    <t>시멘트 액체 방수  수직부  M2     ( 호표 50 )</t>
  </si>
  <si>
    <t>5E47E4BE32530C91C217ABD0D2D3715942849BF2B32A96EC982BF018E0C3AF183D59</t>
  </si>
  <si>
    <t>호표 188</t>
  </si>
  <si>
    <t>5E47E4BE32530C91C217ABD0D1CC1F</t>
  </si>
  <si>
    <t>5E47E4BE32530C91C217ABD0D2D3715E47E4BE32530C91C217ABD0D1CC1F</t>
  </si>
  <si>
    <t>5E47E4BE32530C91C217ABD0D2D3715E47147E4253E0969282BE904A1A48</t>
  </si>
  <si>
    <t>침투성 액체방수  바닥  M2     ( 호표 51 )</t>
  </si>
  <si>
    <t>침투성방수제</t>
  </si>
  <si>
    <t>침투성방수제, 규산질계 분말형</t>
  </si>
  <si>
    <t>5942849BF2B32A96EC0ACA00CB56441FF2F22B</t>
  </si>
  <si>
    <t>5E47E4B322831A98B23C383032713E5942849BF2B32A96EC0ACA00CB56441FF2F22B</t>
  </si>
  <si>
    <t>시멘트(별도)</t>
  </si>
  <si>
    <t>596D84E2B2F3409C16E88EE0CBAC3D60966FD5</t>
  </si>
  <si>
    <t>5E47E4B322831A98B23C383032713E596D84E2B2F3409C16E88EE0CBAC3D60966FD5</t>
  </si>
  <si>
    <t>(별도)</t>
  </si>
  <si>
    <t>5942B46F52D36296E977B0B0757B88F910EFB0</t>
  </si>
  <si>
    <t>5E47E4B322831A98B23C383032713E5942B46F52D36296E977B0B0757B88F910EFB0</t>
  </si>
  <si>
    <t>규산질계 도포방수 바름</t>
  </si>
  <si>
    <t>호표 189</t>
  </si>
  <si>
    <t>5E47E4B322B3EF9CF0F5D71003E43E</t>
  </si>
  <si>
    <t>5E47E4B322831A98B23C383032713E5E47E4B322B3EF9CF0F5D71003E43E</t>
  </si>
  <si>
    <t>침투성 액체방수  벽체  M2     ( 호표 52 )</t>
  </si>
  <si>
    <t>5E47E4B322831A98B23C38007E4AA85942849BF2B32A96EC0ACA00CB56441FF2F22B</t>
  </si>
  <si>
    <t>5E47E4B322831A98B23C38007E4AA8596D84E2B2F3409C16E88EE0CBAC3D60966FD5</t>
  </si>
  <si>
    <t>5E47E4B322831A98B23C38007E4AA85942B46F52D36296E977B0B0757B88F910EFB0</t>
  </si>
  <si>
    <t>호표 190</t>
  </si>
  <si>
    <t>5E47E4B322831B9910EA8770E47AA6</t>
  </si>
  <si>
    <t>5E47E4B322831A98B23C38007E4AA85E47E4B322831B9910EA8770E47AA6</t>
  </si>
  <si>
    <t>방수층보호재 붙임  벽체, 방수층 보호재 5mm  M2     ( 호표 53 )</t>
  </si>
  <si>
    <t>방수층 보호재</t>
  </si>
  <si>
    <t>5mm</t>
  </si>
  <si>
    <t>596D84E2B2B3E79466216DD066CBD01B287D7F</t>
  </si>
  <si>
    <t>5E47E4BD22E31A944EE59FC058987C596D84E2B2B3E79466216DD066CBD01B287D7F</t>
  </si>
  <si>
    <t>발포 PE시트, 수직부</t>
  </si>
  <si>
    <t>호표 191</t>
  </si>
  <si>
    <t>5E47E4BD22E31A944EE58D50B10C60</t>
  </si>
  <si>
    <t>5E47E4BD22E31A944EE59FC058987C5E47E4BD22E31A944EE58D50B10C60</t>
  </si>
  <si>
    <t>배수판설치  지하바닥용, 500*500*45mm  M2     ( 호표 54 )</t>
  </si>
  <si>
    <t>배수판</t>
  </si>
  <si>
    <t>500*500*45mm, 지하용수</t>
  </si>
  <si>
    <t>591564E822F302965F0148A0F583C8A769E2F3</t>
  </si>
  <si>
    <t>5E47E4BA52B342996ACD0960CFE7A0591564E822F302965F0148A0F583C8A769E2F3</t>
  </si>
  <si>
    <t>토목용부직포</t>
  </si>
  <si>
    <t>토목용부직포, 부직포, 장섬유</t>
  </si>
  <si>
    <t>596D84E2B2C38D9208400DC0857EF33605A419</t>
  </si>
  <si>
    <t>5E47E4BA52B342996ACD0960CFE7A0596D84E2B2C38D9208400DC0857EF33605A419</t>
  </si>
  <si>
    <t>바닥용 배수판 설치</t>
  </si>
  <si>
    <t>지하층 바닥용</t>
  </si>
  <si>
    <t>5E47E4BA52B342996ADF6990A74711</t>
  </si>
  <si>
    <t>5E47E4BA52B342996ACD0960CFE7A05E47E4BA52B342996ADF6990A74711</t>
  </si>
  <si>
    <t>타일 압착붙이기  바닥, 바탕47mm + 압5mm + 논슬립자기질300*300  M2     ( 호표 55 )</t>
  </si>
  <si>
    <t>자기질타일</t>
  </si>
  <si>
    <t>자기질타일, 시유, 300*300*8mm</t>
  </si>
  <si>
    <t>596D84E2B2D39296C3649470B2B7B7F2021CF0</t>
  </si>
  <si>
    <t>5E47B40302333895D8418620E3CDE1596D84E2B2D39296C3649470B2B7B7F2021CF0</t>
  </si>
  <si>
    <t>모르타르 배합(배합품 제외)</t>
  </si>
  <si>
    <t>호표 192</t>
  </si>
  <si>
    <t>5E47147E4253E0969282BEB07816E8</t>
  </si>
  <si>
    <t>5E47B40302333895D8418620E3CDE15E47147E4253E0969282BEB07816E8</t>
  </si>
  <si>
    <t>5E47B40302333895D8418620E3CDE15E47B40302130C97175A2300D39C75</t>
  </si>
  <si>
    <t>압착 붙이기, 바닥면, 바름두께 5mm</t>
  </si>
  <si>
    <t>0.04∼0.10 이하, 일반C, 백색줄눈</t>
  </si>
  <si>
    <t>호표 193</t>
  </si>
  <si>
    <t>5E47B40302333895D8418610DCDA02</t>
  </si>
  <si>
    <t>5E47B40302333895D8418620E3CDE15E47B40302333895D8418610DCDA02</t>
  </si>
  <si>
    <t>타일 접착붙이기  벽, 몰탈18mm + 접착제3mm + 도기질300*600  M2     ( 호표 56 )</t>
  </si>
  <si>
    <t>벽, 18mm, 45m2/일당</t>
  </si>
  <si>
    <t>호표 197</t>
  </si>
  <si>
    <t>5E47B40302130C9717751BD04886A9</t>
  </si>
  <si>
    <t>5E47B40302333B9137923C005E22765E47B40302130C9717751BD04886A9</t>
  </si>
  <si>
    <t>타일 접착제붙임</t>
  </si>
  <si>
    <t>벽, 접착제 + 도기질300*600</t>
  </si>
  <si>
    <t>호표 198</t>
  </si>
  <si>
    <t>5E47B40302130D91405C97C049B35E</t>
  </si>
  <si>
    <t>5E47B40302333B9137923C005E22765E47B40302130D91405C97C049B35E</t>
  </si>
  <si>
    <t>타일코너비드  스텐,OUT  M     ( 호표 57 )</t>
  </si>
  <si>
    <t>코너비드</t>
  </si>
  <si>
    <t>코너비드, SUS 타일코너, 10mm</t>
  </si>
  <si>
    <t>596D84E2B2B3E794BE30B2F0134E805231F34C</t>
  </si>
  <si>
    <t>5E47B40302130D91405C97306FDC2C596D84E2B2B3E794BE30B2F0134E805231F34C</t>
  </si>
  <si>
    <t>코너비드 설치</t>
  </si>
  <si>
    <t>재료비 별도</t>
  </si>
  <si>
    <t>호표 201</t>
  </si>
  <si>
    <t>5E4714756283B69DF0386300A30BA7</t>
  </si>
  <si>
    <t>5E47B40302130D91405C97306FDC2C5E4714756283B69DF0386300A30BA7</t>
  </si>
  <si>
    <t>화강석붙임(습식)  바닥, 몰탈30mm + 포천석(버너)30mm  M2     ( 호표 58 )</t>
  </si>
  <si>
    <t>자연석판석</t>
  </si>
  <si>
    <t>자연석판석, 버너마감, 30mm, 포천석판재</t>
  </si>
  <si>
    <t>596D84E2B2D39296C364FEF04C60344D617128</t>
  </si>
  <si>
    <t>5E47B4004283C29014734910EF92FE596D84E2B2D39296C364FEF04C60344D617128</t>
  </si>
  <si>
    <t>모르타르비빔 - 돌붙임(바닥)</t>
  </si>
  <si>
    <t>호표 202</t>
  </si>
  <si>
    <t>5E47B40042B3989AD93E37A0F7808D</t>
  </si>
  <si>
    <t>5E47B4004283C29014734910EF92FE5E47B40042B3989AD93E37A0F7808D</t>
  </si>
  <si>
    <t>습식공법 - 화강석</t>
  </si>
  <si>
    <t>바닥, 자재 별도</t>
  </si>
  <si>
    <t>호표 203</t>
  </si>
  <si>
    <t>5E47B4004283C197AF5F7E50ECBF34</t>
  </si>
  <si>
    <t>5E47B4004283C29014734910EF92FE5E47B4004283C197AF5F7E50ECBF34</t>
  </si>
  <si>
    <t>화강석두겁(건식)  AL후레싱 + 스텐앙카 + 포천석(버너) W420*T50 + 코킹포함  M     ( 호표 59 )</t>
  </si>
  <si>
    <t>화강석붙임(건식)</t>
  </si>
  <si>
    <t>벽체, 스텐앙카 + 포천석(버너) 50mm + 코킹포함</t>
  </si>
  <si>
    <t>호표 205</t>
  </si>
  <si>
    <t>5E47B40042A3F599EF388970FE5741</t>
  </si>
  <si>
    <t>5E47B40042A3F599EF388970FE56BE5E47B40042A3F599EF388970FE5741</t>
  </si>
  <si>
    <t>AL 후레싱</t>
  </si>
  <si>
    <t>W=300</t>
  </si>
  <si>
    <t>591564E822F30195DE1BE94098836EB623129C</t>
  </si>
  <si>
    <t>5E47B40042A3F599EF388970FE56BE591564E822F30195DE1BE94098836EB623129C</t>
  </si>
  <si>
    <t>화강석 통석(습식, 버너) / 하부 받침턱  몰탈30MM + 포천석(버너)120*70  M     ( 호표 60 )</t>
  </si>
  <si>
    <t>통석, 120*70 포천석(버너)</t>
  </si>
  <si>
    <t>596D84E2B2D39296C364FEF04E2E433683CC39</t>
  </si>
  <si>
    <t>5E47B40042C3BF9B77C2908042A924596D84E2B2D39296C364FEF04E2E433683CC39</t>
  </si>
  <si>
    <t>5E47B40042C3BF9B77C2908042A9245E47B40042B3989AD93E37A0F7808D</t>
  </si>
  <si>
    <t>두겁석설치</t>
  </si>
  <si>
    <t>T30-T65 * W100-W190</t>
  </si>
  <si>
    <t>5E47B40042C3BF9B77C2A100595EEB</t>
  </si>
  <si>
    <t>5E47B40042C3BF9B77C2908042A9245E47B40042C3BF9B77C2A100595EEB</t>
  </si>
  <si>
    <t>인조대리석붙임(습식) / 화장실  선반, 150*20mm, 모르타르 30mm  M     ( 호표 61 )</t>
  </si>
  <si>
    <t>인조대리석</t>
  </si>
  <si>
    <t>20t</t>
  </si>
  <si>
    <t>596D84E2B2D39296C364FEF04E2E4336807440</t>
  </si>
  <si>
    <t>5E47B40042C3BD98961FB800BE912E596D84E2B2D39296C364FEF04E2E4336807440</t>
  </si>
  <si>
    <t>5E47B40042C3BD98961FB800BE912E5E47B40042B3989AD93E37A0F7808D</t>
  </si>
  <si>
    <t>창대석</t>
  </si>
  <si>
    <t>T30-T50*W100-W150</t>
  </si>
  <si>
    <t>5E47B40042C3BD9885BADFF0D26BE0</t>
  </si>
  <si>
    <t>5E47B40042C3BD98961FB800BE912E5E47B40042C3BD9885BADFF0D26BE0</t>
  </si>
  <si>
    <t>화강석 재료분리대(습식, 물갈기) / 타일  마천석, 100*30mm, 모르타르 30mm  M     ( 호표 62 )</t>
  </si>
  <si>
    <t>자연석판석, 물갈기, 30mm, 마천석판재</t>
  </si>
  <si>
    <t>596D84E2B2D39296C364FEF04C60344D606BDD</t>
  </si>
  <si>
    <t>5E47943232E3D492C438C100E74F86596D84E2B2D39296C364FEF04C60344D606BDD</t>
  </si>
  <si>
    <t>5E47943232E3D492C438C100E74F865E47B40042B3989AD93E37A0F7808D</t>
  </si>
  <si>
    <t>석재 재료분리대 설치</t>
  </si>
  <si>
    <t>T:20-30mm, W:100-200mm, 재료비 별도</t>
  </si>
  <si>
    <t>5E47943232E3D5933B07F2D01D63BF</t>
  </si>
  <si>
    <t>5E47943232E3D492C438C100E74F865E47943232E3D5933B07F2D01D63BF</t>
  </si>
  <si>
    <t>핸드레일 / B-TYPE(2~3층 홀)  H1400, FB-50*9-6줄+FB-50*9@1000  M     ( 호표 63 )</t>
  </si>
  <si>
    <t>스틸 평철 핸드레일</t>
  </si>
  <si>
    <t>FB50*9, 유성페인트마감</t>
  </si>
  <si>
    <t>호표 206</t>
  </si>
  <si>
    <t>5E47943DC233149788EDE1606552CC</t>
  </si>
  <si>
    <t>5E47C46AF2B3E89C810B63200316AA5E47943DC233149788EDE1606552CC</t>
  </si>
  <si>
    <t>세트앵커</t>
  </si>
  <si>
    <t>세트앵커, M12*L100mm</t>
  </si>
  <si>
    <t>596D94880273089C6D655B20F12EADFE63BBB6</t>
  </si>
  <si>
    <t>5E47C46AF2B3E89C810B63200316AA596D94880273089C6D655B20F12EADFE63BBB6</t>
  </si>
  <si>
    <t>스테인리스 CAP</t>
  </si>
  <si>
    <t>D60*1.2t</t>
  </si>
  <si>
    <t>호표 207</t>
  </si>
  <si>
    <t>5E47943DC233149788EDE100D4D570</t>
  </si>
  <si>
    <t>5E47C46AF2B3E89C810B63200316AA5E47943DC233149788EDE100D4D570</t>
  </si>
  <si>
    <t>핸드레일 / C-TYPE(벽부형)  (M12세트앙카+L-75*100*7T)@1000 + FB-50*9  M     ( 호표 64 )</t>
  </si>
  <si>
    <t>5E47C46AF2B3E89C810B63200317B05E47943DC233149788EDE1606552CC</t>
  </si>
  <si>
    <t>5E47C46AF2B3E89C810B63200317B0596D94880273089C6D655B20F12EADFE63BBB6</t>
  </si>
  <si>
    <t>앵글제작설치</t>
  </si>
  <si>
    <t>L-100*75*7, 유성페인트마감</t>
  </si>
  <si>
    <t>호표 214</t>
  </si>
  <si>
    <t>5E47943DC233149788EDE160644D81</t>
  </si>
  <si>
    <t>5E47C46AF2B3E89C810B63200317B05E47943DC233149788EDE160644D81</t>
  </si>
  <si>
    <t>핸드레일 / D-TYPE(돌출계단)  H1200, FB-50*9-2줄 + FB-25*9@100  M     ( 호표 65 )</t>
  </si>
  <si>
    <t>5E47C46AF2B3E89C810B63200310015E47943DC233149788EDE1606552CC</t>
  </si>
  <si>
    <t>FB25*9, 유성페인트마감</t>
  </si>
  <si>
    <t>호표 215</t>
  </si>
  <si>
    <t>5E47943DC233149788EDE1700CDF47</t>
  </si>
  <si>
    <t>5E47C46AF2B3E89C810B63200310015E47943DC233149788EDE1700CDF47</t>
  </si>
  <si>
    <t>5E47C46AF2B3E89C810B6320031001596D94880273089C6D655B20F12EADFE63BBB6</t>
  </si>
  <si>
    <t>5E47C46AF2B3E89C810B63200310015E47943DC233149788EDE100D4D570</t>
  </si>
  <si>
    <t>핸드레일 / E-TYPE(3층 테라스)  H1200, FB-50*9-4줄 + FB-50*9@1000  M     ( 호표 66 )</t>
  </si>
  <si>
    <t>5E47C46AF2B3E89C810B63200311285E47943DC233149788EDE1606552CC</t>
  </si>
  <si>
    <t>5E47C46AF2B3E89C810B6320031128596D94880273089C6D655B20F12EADFE63BBB6</t>
  </si>
  <si>
    <t>5E47C46AF2B3E89C810B63200311285E47943DC233149788EDE100D4D570</t>
  </si>
  <si>
    <t>스테인리스사다리 / ELEV PIT  W400*H1500, D38.1+25.4*2t  개     ( 호표 67 )</t>
  </si>
  <si>
    <t>스테인리스사다리</t>
  </si>
  <si>
    <t>W:400, D38.1+22.3*2t</t>
  </si>
  <si>
    <t>호표 216</t>
  </si>
  <si>
    <t>5E47C46B823342900B525E40DC05E1</t>
  </si>
  <si>
    <t>5E47C46B823342900B6CA600636C555E47C46B823342900B525E40DC05E1</t>
  </si>
  <si>
    <t>층간방화구획  미네랄울48K + 방화실란트 +갈바1.6t  M     ( 호표 68 )</t>
  </si>
  <si>
    <t>합금화용융아연도금강판</t>
  </si>
  <si>
    <t>합금화용융아연도금강판, 갈바륨, 1.60mm</t>
  </si>
  <si>
    <t>596D84E2B2E3B896CD9FAC50FB3465888FF45A</t>
  </si>
  <si>
    <t>5E47943DC233149788EDAB8063AA6F596D84E2B2E3B896CD9FAC50FB3465888FF45A</t>
  </si>
  <si>
    <t>잡철물 제작 및 설치</t>
  </si>
  <si>
    <t>규격철물 설치, 일반철재</t>
  </si>
  <si>
    <t>호표 149</t>
  </si>
  <si>
    <t>5E47C4645223C69E30736D0029C6D8</t>
  </si>
  <si>
    <t>5E47943DC233149788EDAB8063AA6F5E47C4645223C69E30736D0029C6D8</t>
  </si>
  <si>
    <t>섬유단열재</t>
  </si>
  <si>
    <t>섬유단열재, 밀도48kg/㎥, 75mm, 유리면보드</t>
  </si>
  <si>
    <t>596D84E2B2A3DE9A14D488D0DF5B1FCE83D669</t>
  </si>
  <si>
    <t>5E47943DC233149788EDAB8063AA6F596D84E2B2A3DE9A14D488D0DF5B1FCE83D669</t>
  </si>
  <si>
    <t>흡음판 설치</t>
  </si>
  <si>
    <t>벽</t>
  </si>
  <si>
    <t>호표 218</t>
  </si>
  <si>
    <t>5E4794384213199DF5770C90A02518</t>
  </si>
  <si>
    <t>5E47943DC233149788EDAB8063AA6F5E4794384213199DF5770C90A02518</t>
  </si>
  <si>
    <t>방화실란트</t>
  </si>
  <si>
    <t>호표 219</t>
  </si>
  <si>
    <t>5E47E4B172E31A9393DB08F00FD0E6</t>
  </si>
  <si>
    <t>5E47943DC233149788EDAB8063AA6F5E47E4B172E31A9393DB08F00FD0E6</t>
  </si>
  <si>
    <t>트랜치 / 테라스  아연도그레이팅, W200. I-25*5*3t  M     ( 호표 69 )</t>
  </si>
  <si>
    <t>스틸그레이팅</t>
  </si>
  <si>
    <t>상판용, I-25*5*3, 995*1000mm</t>
  </si>
  <si>
    <t>공장상차도</t>
  </si>
  <si>
    <t>596D84E2B2E3B9977A6071105D7FF875B859CD</t>
  </si>
  <si>
    <t>5E47C46E5203F09673468DF0D1B70B596D84E2B2E3B9977A6071105D7FF875B859CD</t>
  </si>
  <si>
    <t>ㄱ형강</t>
  </si>
  <si>
    <t>ㄱ형강, 등변, 25*25*3mm</t>
  </si>
  <si>
    <t>596D84E2B2E3BB927CF5FE008F19F2A1BF1DAA</t>
  </si>
  <si>
    <t>5E47C46E5203F09673468DF0D1B70B596D84E2B2E3BB927CF5FE008F19F2A1BF1DAA</t>
  </si>
  <si>
    <t>평강</t>
  </si>
  <si>
    <t>평강, t6*38∼75mm</t>
  </si>
  <si>
    <t>596D84E2B2E3BB9247B59B805E08F3873EE561</t>
  </si>
  <si>
    <t>5E47C46E5203F09673468DF0D1B70B596D84E2B2E3BB9247B59B805E08F3873EE561</t>
  </si>
  <si>
    <t>평강, t3*19∼50mm</t>
  </si>
  <si>
    <t>596D84E2B2E3BB9247B59B805E08F3873EE562</t>
  </si>
  <si>
    <t>5E47C46E5203F09673468DF0D1B70B596D84E2B2E3BB9247B59B805E08F3873EE562</t>
  </si>
  <si>
    <t>현장제작 설치, 일반철재</t>
  </si>
  <si>
    <t>호표 221</t>
  </si>
  <si>
    <t>5E47C4645223C69E304604509C5683</t>
  </si>
  <si>
    <t>5E47C46E5203F09673468DF0D1B70B5E47C4645223C69E304604509C5683</t>
  </si>
  <si>
    <t>아연도금</t>
  </si>
  <si>
    <t>596D84E2B2E3B896B32B1760A5D8202D4C332F</t>
  </si>
  <si>
    <t>5E47C46E5203F09673468DF0D1B70B596D84E2B2E3B896B32B1760A5D8202D4C332F</t>
  </si>
  <si>
    <t>녹막이페인트 붓칠(재료비 미포함)</t>
  </si>
  <si>
    <t>철재면, 1회 2종</t>
  </si>
  <si>
    <t>호표 222</t>
  </si>
  <si>
    <t>5E4784CFF283E092451364B0793C0B</t>
  </si>
  <si>
    <t>5E47C46E5203F09673468DF0D1B70B5E4784CFF283E092451364B0793C0B</t>
  </si>
  <si>
    <t>유성페인트 붓칠</t>
  </si>
  <si>
    <t>철재면, 2회 1급</t>
  </si>
  <si>
    <t>호표 210</t>
  </si>
  <si>
    <t>5E4784CC2253689BC57D44D085943F</t>
  </si>
  <si>
    <t>5E47C46E5203F09673468DF0D1B70B5E4784CC2253689BC57D44D085943F</t>
  </si>
  <si>
    <t>철강설</t>
  </si>
  <si>
    <t>철강설, 고철, 작업설부산물</t>
  </si>
  <si>
    <t>수집상차도</t>
  </si>
  <si>
    <t>5942B46F52532C9AF24CAB40D102BB32A51118</t>
  </si>
  <si>
    <t>5E47C46E5203F09673468DF0D1B70B5942B46F52532C9AF24CAB40D102BB32A51118</t>
  </si>
  <si>
    <t>녹막이 페인트칠 재료비(20년 품셈기준)</t>
  </si>
  <si>
    <t>철재면, 1회, 2종</t>
  </si>
  <si>
    <t>호표 223</t>
  </si>
  <si>
    <t>5E4784CFF283E0924502F5809AFAB2</t>
  </si>
  <si>
    <t>5E47C46E5203F09673468DF0D1B70B5E4784CFF283E0924502F5809AFAB2</t>
  </si>
  <si>
    <t>유성페인트 붓칠 재료비(20년 품셈기준)</t>
  </si>
  <si>
    <t>철재면, 2회, 1급</t>
  </si>
  <si>
    <t>호표 224</t>
  </si>
  <si>
    <t>5E4784CC2253689BC57D449028F69A</t>
  </si>
  <si>
    <t>5E47C46E5203F09673468DF0D1B70B5E4784CC2253689BC57D449028F69A</t>
  </si>
  <si>
    <t>세라믹 논슬립 설치  앵글논슬립,W=50*23  M     ( 호표 70 )</t>
  </si>
  <si>
    <t>세라믹논슬립(일반형).</t>
  </si>
  <si>
    <t>596D84E2B2831095BE83A400D3500AEEC11845</t>
  </si>
  <si>
    <t>5E479434E2738893BA3050C08A68F6596D84E2B2831095BE83A400D3500AEEC11845</t>
  </si>
  <si>
    <t>계단논슬립 설치</t>
  </si>
  <si>
    <t>콘크리트계단, 재료비 별도</t>
  </si>
  <si>
    <t>호표 225</t>
  </si>
  <si>
    <t>5E479434E2738E9436657BD0317292</t>
  </si>
  <si>
    <t>5E479434E2738893BA3050C08A68F65E479434E2738E9436657BD0317292</t>
  </si>
  <si>
    <t>스테인리스재료분리대  바닥, W45*H20*1.5t  M     ( 호표 71 )</t>
  </si>
  <si>
    <t>스테인리스강판</t>
  </si>
  <si>
    <t>스테인리스강판, STS304, 1.5mm</t>
  </si>
  <si>
    <t>596D84E2B2E3B896CD9FBEF059DD2B6299DCE0</t>
  </si>
  <si>
    <t>5E479432329350965407B4C0759689596D84E2B2E3B896CD9FBEF059DD2B6299DCE0</t>
  </si>
  <si>
    <t>일반구조용압연강판</t>
  </si>
  <si>
    <t>일반구조용압연강판, 2.3mm</t>
  </si>
  <si>
    <t>596D84E2B2E3B896CD9FAC50FB346587EBC6E3</t>
  </si>
  <si>
    <t>5E479432329350965407B4C0759689596D84E2B2E3B896CD9FAC50FB346587EBC6E3</t>
  </si>
  <si>
    <t>일반구조용압연강판, 1.6mm</t>
  </si>
  <si>
    <t>596D84E2B2E3B896CD9FAC50FB346587EBC6E4</t>
  </si>
  <si>
    <t>5E479432329350965407B4C0759689596D84E2B2E3B896CD9FAC50FB346587EBC6E4</t>
  </si>
  <si>
    <t>현장제작 설치, 경량철재</t>
  </si>
  <si>
    <t>호표 211</t>
  </si>
  <si>
    <t>5E47C4645223C69E3046273097D01B</t>
  </si>
  <si>
    <t>5E479432329350965407B4C07596895E47C4645223C69E3046273097D01B</t>
  </si>
  <si>
    <t>5E479432329350965407B4C07596895E47C4645223C69E304604509C5683</t>
  </si>
  <si>
    <t>철강설, 스텐레스, 작업설부산물</t>
  </si>
  <si>
    <t>5942B46F52532C9AF24CAB40D102BB32A51072</t>
  </si>
  <si>
    <t>5E479432329350965407B4C07596895942B46F52532C9AF24CAB40D102BB32A51072</t>
  </si>
  <si>
    <t>5E479432329350965407B4C07596895942B46F52532C9AF24CAB40D102BB32A51118</t>
  </si>
  <si>
    <t>루프드레인 설치  수직형, D150mm  개소     ( 호표 72 )</t>
  </si>
  <si>
    <t>루프드레인</t>
  </si>
  <si>
    <t>루프드레인, ISRD1610, 150mm</t>
  </si>
  <si>
    <t>596D84E2B2B3E79455B26370CCFB3196B91650</t>
  </si>
  <si>
    <t>5E47D453E213C69C60F7DA30A41EF1596D84E2B2B3E79455B26370CCFB3196B91650</t>
  </si>
  <si>
    <t>재료비의 2%</t>
  </si>
  <si>
    <t>5E47D453E213C69C60F7DA30A41EF15F5D94B452D3789F390BE0B0BC18001</t>
  </si>
  <si>
    <t>호표 226</t>
  </si>
  <si>
    <t>5E47D453E213C4918D4AD270D2647E</t>
  </si>
  <si>
    <t>5E47D453E213C69C60F7DA30A41EF15E47D453E213C4918D4AD270D2647E</t>
  </si>
  <si>
    <t>루프드레인 설치  L형, D150mm  개소     ( 호표 73 )</t>
  </si>
  <si>
    <t>루프드레인, L형, ISRD8570, 150mm</t>
  </si>
  <si>
    <t>596D84E2B2B3E79455B26370CCFB3196B9177D</t>
  </si>
  <si>
    <t>5E47D453E223E9974C1F0DD0CBB0C1596D84E2B2B3E79455B26370CCFB3196B9177D</t>
  </si>
  <si>
    <t>5E47D453E223E9974C1F0DD0CBB0C15F5D94B452D3789F390BE0B0BC18001</t>
  </si>
  <si>
    <t>5E47D453E223E9974C1F0DD0CBB0C15E47D453E213C4918D4AD270D2647E</t>
  </si>
  <si>
    <t>스텐 선홈통 설치  D152.4 x 1.2t  M     ( 호표 74 )</t>
  </si>
  <si>
    <t>기계구조용스테인리스강관</t>
  </si>
  <si>
    <t>기계구조용스테인리스강관, ∮152.4*1.2mm</t>
  </si>
  <si>
    <t>591564E822F30195DE8E0AF0C127569BE435F9</t>
  </si>
  <si>
    <t>5E47D452D2B3F996A03DBA502AD297591564E822F30195DE8E0AF0C127569BE435F9</t>
  </si>
  <si>
    <t>일반철물</t>
  </si>
  <si>
    <t>일반철물, 선홈통지지철물, STS</t>
  </si>
  <si>
    <t>596D94880273089CF3A94DA03301B8A20AA071</t>
  </si>
  <si>
    <t>5E47D452D2B3F996A03DBA502AD297596D94880273089CF3A94DA03301B8A20AA071</t>
  </si>
  <si>
    <t>금속 선홈통 설치</t>
  </si>
  <si>
    <t>150mm 이하 기준</t>
  </si>
  <si>
    <t>호표 227</t>
  </si>
  <si>
    <t>5E47D452D2B3F996A03DA9E0392738</t>
  </si>
  <si>
    <t>5E47D452D2B3F996A03DBA502AD2975E47D452D2B3F996A03DA9E0392738</t>
  </si>
  <si>
    <t>철재커텐박스(ㄷ자형)  150*160*1.2t, 갈바ST'L(분체도장)  M     ( 호표 75 )</t>
  </si>
  <si>
    <t>5E47943DC233139528B6DAB0ABC7EB596D84E2B2E3BB927CF5FE008F19F2A1BF1DAA</t>
  </si>
  <si>
    <t>5E47943DC233139528B6DAB0ABC7EB5E47C4645223C69E304604509C5683</t>
  </si>
  <si>
    <t>5E47943DC233139528B6DAB0ABC7EB5E4784CFF283E092451364B0793C0B</t>
  </si>
  <si>
    <t>갈바강판</t>
  </si>
  <si>
    <t>1.2t</t>
  </si>
  <si>
    <t>호표 228</t>
  </si>
  <si>
    <t>5E47C4645243F79B27F7FB0075DF97</t>
  </si>
  <si>
    <t>5E47943DC233139528B6DAB0ABC7EB5E47C4645243F79B27F7FB0075DF97</t>
  </si>
  <si>
    <t>분체도장</t>
  </si>
  <si>
    <t>철재면</t>
  </si>
  <si>
    <t>호표 229</t>
  </si>
  <si>
    <t>5E4784CC22637390A650B650AC624A</t>
  </si>
  <si>
    <t>5E47943DC233139528B6DAB0ABC7EB5E4784CC22637390A650B650AC624A</t>
  </si>
  <si>
    <t>간접조명박스  아연도각관30*30*1.6t + 250*300*1.2t, 갈바ST'L(분체도장)  M     ( 호표 76 )</t>
  </si>
  <si>
    <t>5E47943DC2331099D3EEA8502F01B95E47C4645243F79B27F7FB0075DF97</t>
  </si>
  <si>
    <t>5E47943DC2331099D3EEA8502F01B95E4784CC22637390A650B650AC624A</t>
  </si>
  <si>
    <t>아연도각관</t>
  </si>
  <si>
    <t>30*30*1.6t</t>
  </si>
  <si>
    <t>호표 230</t>
  </si>
  <si>
    <t>5E479437B2F3C794E040D730B1EE8B</t>
  </si>
  <si>
    <t>5E47943DC2331099D3EEA8502F01B95E479437B2F3C794E040D730B1EE8B</t>
  </si>
  <si>
    <t>천정단부후레싱  아연도각관ㅁ30*30*1.6t@900*900 + 갈바륨강판1.5t  M2     ( 호표 77 )</t>
  </si>
  <si>
    <t>갈바륨강판 제작설치</t>
  </si>
  <si>
    <t>1.5T</t>
  </si>
  <si>
    <t>호표 231</t>
  </si>
  <si>
    <t>5E479437B2F3C794E040D700FC03EB</t>
  </si>
  <si>
    <t>5E47C46AF2B3E89C810B63106236AB5E479437B2F3C794E040D700FC03EB</t>
  </si>
  <si>
    <t>5E47C46AF2B3E89C810B63106236AB5E479437B2F3C794E040D730B1EE8B</t>
  </si>
  <si>
    <t>커튼월 백시트  PF보드(심재불연재)90T + 1.2t아연도불소강판  M2     ( 호표 78 )</t>
  </si>
  <si>
    <t>도장용융아연도강판</t>
  </si>
  <si>
    <t>도장용융아연도강판, 불소수지(일면), 1.20mm</t>
  </si>
  <si>
    <t>596D84E2B2E3B896CD9FAC50FB3465888FFC91</t>
  </si>
  <si>
    <t>5E47943DC233149788EDAB80628344596D84E2B2E3B896CD9FAC50FB3465888FFC91</t>
  </si>
  <si>
    <t>5E47943DC233149788EDAB806283445E47C4645223C69E30736D0029C6D8</t>
  </si>
  <si>
    <t>5E47943DC233149788EDAB806283445942B46F52532C9AF24CAB40D102BB32A51118</t>
  </si>
  <si>
    <t>5E47943DC233149788EDAB80628344596D84E2B2A3DE9A14CBD4005C3191BB83EC9A</t>
  </si>
  <si>
    <t>5E47943DC233149788EDAB806283445E47943112039D9A09E816D08C71C1</t>
  </si>
  <si>
    <t>스틸플랜트 쇄석자갈박스  300*7600*H100, ST'L-5t, 아연도금  EA     ( 호표 79 )</t>
  </si>
  <si>
    <t>일반구조용압연강판, 5mm</t>
  </si>
  <si>
    <t>596D84E2B2E3B896CD9FAC50FB346587EBC788</t>
  </si>
  <si>
    <t>5E47943DC233149788EDAB80628197596D84E2B2E3B896CD9FAC50FB346587EBC788</t>
  </si>
  <si>
    <t>5E47943DC233149788EDAB806281975E47C4645223C69E30736D0029C6D8</t>
  </si>
  <si>
    <t>5E47943DC233149788EDAB806281975942B46F52532C9AF24CAB40D102BB32A51118</t>
  </si>
  <si>
    <t>5E47943DC233149788EDAB80628197596D84E2B2E3B896B32B1760A5D8202D4C332F</t>
  </si>
  <si>
    <t>스틸플랜트 쇄석자갈박스  550*15500*H100, ST'L-5t, 아연도금  EA     ( 호표 80 )</t>
  </si>
  <si>
    <t>5E47943DC233149788EDAB806280F0596D84E2B2E3B896CD9FAC50FB346587EBC788</t>
  </si>
  <si>
    <t>5E47943DC233149788EDAB806280F05E47C4645223C69E30736D0029C6D8</t>
  </si>
  <si>
    <t>5E47943DC233149788EDAB806280F05942B46F52532C9AF24CAB40D102BB32A51118</t>
  </si>
  <si>
    <t>5E47943DC233149788EDAB806280F0596D84E2B2E3B896B32B1760A5D8202D4C332F</t>
  </si>
  <si>
    <t>모르타르 바름 / PS 조적벽  내벽, 9mm(초벌), 3.6m 이하  M2     ( 호표 81 )</t>
  </si>
  <si>
    <t>5E47147E4253E1972C7761E0D7A62A5E47147E4253E0969282BE80A3905E</t>
  </si>
  <si>
    <t>3.6m 이하, 1회, 40m2/일당</t>
  </si>
  <si>
    <t>호표 233</t>
  </si>
  <si>
    <t>5E47147E4253E19701AE23D0B55576</t>
  </si>
  <si>
    <t>5E47147E4253E1972C7761E0D7A62A5E47147E4253E19701AE23D0B55576</t>
  </si>
  <si>
    <t>모르타르 바름 / 화장실천정속 조적벽  내벽, 9mm(초벌), 3.6m 이하  M2     ( 호표 82 )</t>
  </si>
  <si>
    <t>5E47147E4253E1972C7761E0D7A62E5E47147E4253E0969282BE80A3905E</t>
  </si>
  <si>
    <t>5E47147E4253E1972C7761E0D7A62E5E47147E4253E19701AE23D0B55576</t>
  </si>
  <si>
    <t>모르타르 바름  내벽, 15mm, 3.6m 이하  M2     ( 호표 83 )</t>
  </si>
  <si>
    <t>5E47147E4253E1972C7761F0E0465E5E47147E4253E0969282BE80A3905E</t>
  </si>
  <si>
    <t>3.6m 이하, 2회, 29m2/일당</t>
  </si>
  <si>
    <t>호표 234</t>
  </si>
  <si>
    <t>5E47147E4253E19701AE23D0B5561D</t>
  </si>
  <si>
    <t>5E47147E4253E1972C7761F0E0465E5E47147E4253E19701AE23D0B5561D</t>
  </si>
  <si>
    <t>모르타르 바름  외벽, 25mm  M2     ( 호표 84 )</t>
  </si>
  <si>
    <t>5E47147E4253E1972C39B4E00CAA085E47147E4253E0969282BE80A3905E</t>
  </si>
  <si>
    <t>5E47147E4253E1972C39B4E00CAA085E47147E4253E19701AE23D0B5561D</t>
  </si>
  <si>
    <t>모르타르 바름  바닥, 57mm  M2     ( 호표 85 )</t>
  </si>
  <si>
    <t>5E47147E4253E393EAA996F0F860725E47147E4253E0969282BE80A3905E</t>
  </si>
  <si>
    <t>5E47147E4253E393EAA996F0F860725E47B40302130C97175A2300D39C75</t>
  </si>
  <si>
    <t>콘크리트면처리(면정리+전면마감)  천정,3.6m 이하  M2     ( 호표 86 )</t>
  </si>
  <si>
    <t>5E47147E4263869CCC7DBA10F9966C596D84E2B2F3409C16E88EE0CBAC3D60966FD5</t>
  </si>
  <si>
    <t>콘크리트면 정리</t>
  </si>
  <si>
    <t>3.6m 이하, 천장</t>
  </si>
  <si>
    <t>호표 235</t>
  </si>
  <si>
    <t>5E47147E4263869CCC7DA980DF6809</t>
  </si>
  <si>
    <t>5E47147E4263869CCC7DBA10F9966C5E47147E4263869CCC7DA980DF6809</t>
  </si>
  <si>
    <t>전면 마감</t>
  </si>
  <si>
    <t>3.6m 이하, 천장, 99.60m2/일당</t>
  </si>
  <si>
    <t>호표 236</t>
  </si>
  <si>
    <t>5E47147E4263869CCC7D8ED032C4A3</t>
  </si>
  <si>
    <t>5E47147E4263869CCC7DBA10F9966C5E47147E4263869CCC7D8ED032C4A3</t>
  </si>
  <si>
    <t>콘크리트면처리(면정리+부분마감) / EPS  벽체,3.6m 이하  M2     ( 호표 87 )</t>
  </si>
  <si>
    <t>5E47147E4263869CCC7DBA10FE15D2596D84E2B2F3409C16E88EE0CBAC3D60966FD5</t>
  </si>
  <si>
    <t>3.6m 이하</t>
  </si>
  <si>
    <t>호표 237</t>
  </si>
  <si>
    <t>5E47147E4263869CCC7DA980D9DFDD</t>
  </si>
  <si>
    <t>5E47147E4263869CCC7DBA10FE15D25E47147E4263869CCC7DA980D9DFDD</t>
  </si>
  <si>
    <t>부분 마감</t>
  </si>
  <si>
    <t>3.6m 이하, 170m2/일당</t>
  </si>
  <si>
    <t>호표 238</t>
  </si>
  <si>
    <t>5E47147E4263869CCC7DBA10FAB8F4</t>
  </si>
  <si>
    <t>5E47147E4263869CCC7DBA10FE15D25E47147E4263869CCC7DBA10FAB8F4</t>
  </si>
  <si>
    <t>표면 마무리(기계휘니셔마감)  바닥, 기계마감  M2     ( 호표 88 )</t>
  </si>
  <si>
    <t>미장공</t>
  </si>
  <si>
    <t>5E9884F722235E983893ED1026885697AE18E0</t>
  </si>
  <si>
    <t>5E47147E42037D961A47E150D842C95E9884F722235E983893ED1026885697AE18E0</t>
  </si>
  <si>
    <t>인력품의 9%</t>
  </si>
  <si>
    <t>5E47147E42037D961A47E150D842C95F5D94B452D3789F390BE0B0BC18001</t>
  </si>
  <si>
    <t>노임할증</t>
  </si>
  <si>
    <t>인력품의 75%</t>
  </si>
  <si>
    <t>5E47147E42037D961A47E150D842C95F5D94B452D3789F390BE0B0BC1B002</t>
  </si>
  <si>
    <t>쇄석자갈채움  T=100mm  M2     ( 호표 89 )</t>
  </si>
  <si>
    <t>5E6404D012D3FA9FF6751620C456A15E9884F722235E983893ED1026885697AE1A97</t>
  </si>
  <si>
    <t>5E6404D012D3FA9FF6751620C456A15E9884F722235E983893ED1026885697AE1A96</t>
  </si>
  <si>
    <t>자갈</t>
  </si>
  <si>
    <t>(별도), 25mm, #57</t>
  </si>
  <si>
    <t>5942B46F52D36296FBF2AAD01E76FC3654743A</t>
  </si>
  <si>
    <t>5E6404D012D3FA9FF6751620C456A15942B46F52D36296FBF2AAD01E76FC3654743A</t>
  </si>
  <si>
    <t>2/SD[ST'L도어,정전분체도장]  0.840 x 2.000 = 1.68  EA     ( 호표 90 )</t>
  </si>
  <si>
    <t>철재일반도아(일반분체), 문틀 포함</t>
  </si>
  <si>
    <t>150*45*1.6T, 0.9*2.1, 편개</t>
  </si>
  <si>
    <t>596D84E2B2933992C96E31204936433EC0D8AB</t>
  </si>
  <si>
    <t>5E47A41DE2C3FA9CC15EFF90158FD5596D84E2B2933992C96E31204936433EC0D8AB</t>
  </si>
  <si>
    <t>강재창호 설치 / 여닫이</t>
  </si>
  <si>
    <t>창호면적 m2, 1.0 ~ 3.0 이하</t>
  </si>
  <si>
    <t>호표 239</t>
  </si>
  <si>
    <t>5E47A41DE2D38199EF49FC502F626C</t>
  </si>
  <si>
    <t>5E47A41DE2C3FA9CC15EFF90158FD55E47A41DE2D38199EF49FC502F626C</t>
  </si>
  <si>
    <t>3/SD[ST'L도어,정전분체도장]  0.840 x 2.000 = 1.68  EA     ( 호표 91 )</t>
  </si>
  <si>
    <t>5E47A41DE2C3FA9CC15EFF90158FD3596D84E2B2933992C96E31204936433EC0D8AB</t>
  </si>
  <si>
    <t>5E47A41DE2C3FA9CC15EFF90158FD35E47A41DE2D38199EF49FC502F626C</t>
  </si>
  <si>
    <t>10/SD[ST'L도어,정전분체도장]  1.040 x 2.200 = 2.288  EA     ( 호표 92 )</t>
  </si>
  <si>
    <t>5E47A41DE2C3FA9CC15EFF90158050596D84E2B2933992C96E31204936433EC0D8AB</t>
  </si>
  <si>
    <t>5E47A41DE2C3FA9CC15EFF901580505E47A41DE2D38199EF49FC502F626C</t>
  </si>
  <si>
    <t>13/SD[ST'L도어,정전분체도장]  0.940 x 2.200 = 2.068  EA     ( 호표 93 )</t>
  </si>
  <si>
    <t>5E47A41DE2C3FA9CC15EFF90158052596D84E2B2933992C96E31204936433EC0D8AB</t>
  </si>
  <si>
    <t>5E47A41DE2C3FA9CC15EFF901580525E47A41DE2D38199EF49FC502F626C</t>
  </si>
  <si>
    <t>1/WD[발포문틀 W155 + ABS 갤러리도아]  0.900 x 2.100 = 1.890  EA     ( 호표 94 )</t>
  </si>
  <si>
    <t>합성수지도아(발포문틀)</t>
  </si>
  <si>
    <t>1000*2100,W=155</t>
  </si>
  <si>
    <t>틀</t>
  </si>
  <si>
    <t>596D84E2B2933992F63100F0DD3587956429D0</t>
  </si>
  <si>
    <t>5E47A41DE2C3FA9CC15EF9207E2ADE596D84E2B2933992F63100F0DD3587956429D0</t>
  </si>
  <si>
    <t>합성수지 갤러리도아</t>
  </si>
  <si>
    <t>700*2200</t>
  </si>
  <si>
    <t>596D84E2B2933992F63100F0DD3587956429D3</t>
  </si>
  <si>
    <t>5E47A41DE2C3FA9CC15EF9207E2ADE596D84E2B2933992F63100F0DD3587956429D3</t>
  </si>
  <si>
    <t>목재창호 설치 / 여닫이</t>
  </si>
  <si>
    <t>호표 240</t>
  </si>
  <si>
    <t>5E47A41DE2F34F912AEDEB408C4BD1</t>
  </si>
  <si>
    <t>5E47A41DE2C3FA9CC15EF9207E2ADE5E47A41DE2F34F912AEDEB408C4BD1</t>
  </si>
  <si>
    <t>1/SSD[SST-150*40*1.5T]  4.240 x 2.400 = 10.176  EA     ( 호표 95 )</t>
  </si>
  <si>
    <t>스텐창호(헤어라인)-문틀</t>
  </si>
  <si>
    <t>150*40*1.2T</t>
  </si>
  <si>
    <t>5E47A41DE2E3AB97C3519830B80AD8</t>
  </si>
  <si>
    <t>5E47A41DE2C3FA9CC15EF91059CFB65E47A41DE2E3AB97C3519830B80AD8</t>
  </si>
  <si>
    <t>스텐창호(헤어라인)- 중간틀</t>
  </si>
  <si>
    <t>150*40*1.5T</t>
  </si>
  <si>
    <t>5E47A41DE2E3AB97C3519800ECFE7C</t>
  </si>
  <si>
    <t>5E47A41DE2C3FA9CC15EF91059CFB65E47A41DE2E3AB97C3519800ECFE7C</t>
  </si>
  <si>
    <t>스텐창호(헤어라인)-밑틀</t>
  </si>
  <si>
    <t>5E47A41DE2E3AB97C3519810F74FDF</t>
  </si>
  <si>
    <t>5E47A41DE2C3FA9CC15EF91059CFB65E47A41DE2E3AB97C3519810F74FDF</t>
  </si>
  <si>
    <t>3/SSD[SST-150*40*1.5T]  1.800 x 2.400 = 4.320  EA     ( 호표 96 )</t>
  </si>
  <si>
    <t>5E47A41DE2C3FA9CC15EF91059CD895E47A41DE2E3AB97C3519830B80AD8</t>
  </si>
  <si>
    <t>5/SSD[SST-150*40*1.5T]  2.800 x 2.700 = 7.560  EA     ( 호표 97 )</t>
  </si>
  <si>
    <t>5E47A41DE2C3FA9CC15EF91059CBDB5E47A41DE2E3AB97C3519830B80AD8</t>
  </si>
  <si>
    <t>5E47A41DE2C3FA9CC15EF91059CBDB5E47A41DE2E3AB97C3519800ECFE7C</t>
  </si>
  <si>
    <t>5E47A41DE2C3FA9CC15EF91059CBDB5E47A41DE2E3AB97C3519810F74FDF</t>
  </si>
  <si>
    <t>6/SSD[SST-150*40*1.5T]  2.800 x 2.200 = 6.160  EA     ( 호표 98 )</t>
  </si>
  <si>
    <t>5E47A41DE2C3FA9CC15EF91059C8075E47A41DE2E3AB97C3519830B80AD8</t>
  </si>
  <si>
    <t>5E47A41DE2C3FA9CC15EF91059C8075E47A41DE2E3AB97C3519800ECFE7C</t>
  </si>
  <si>
    <t>5E47A41DE2C3FA9CC15EF91059C8075E47A41DE2E3AB97C3519810F74FDF</t>
  </si>
  <si>
    <t>손보호용 세이프 강화유리도아  보급형, 900 x 2400 x 12T(강화유리)  조     ( 호표 99 )</t>
  </si>
  <si>
    <t>손보호용강화유리문</t>
  </si>
  <si>
    <t>900*2100*12T,투명</t>
  </si>
  <si>
    <t>596D84E2B2933992C96E7890F5B01B95543D5E</t>
  </si>
  <si>
    <t>5E47A41DE2C3FA9CC15EF960D912B7596D84E2B2933992C96E7890F5B01B95543D5E</t>
  </si>
  <si>
    <t>강화유리문</t>
  </si>
  <si>
    <t>W,H=50mm+11,000원추가</t>
  </si>
  <si>
    <t>596D84E2B2933992C96E7890F5B01A8F09D2D0</t>
  </si>
  <si>
    <t>5E47A41DE2C3FA9CC15EF960D912B7596D84E2B2933992C96E7890F5B01A8F09D2D0</t>
  </si>
  <si>
    <t>손보호용 세이프 강화유리도아  보급형, 950 x 2400 x 12T(강화유리)  조     ( 호표 100 )</t>
  </si>
  <si>
    <t>5E47A41DE2C3FA9CC15EF960D912B6596D84E2B2933992C96E7890F5B01B95543D5E</t>
  </si>
  <si>
    <t>5E47A41DE2C3FA9CC15EF960D912B6596D84E2B2933992C96E7890F5B01A8F09D2D0</t>
  </si>
  <si>
    <t>손보호용 세이프 강화유리도아  보급형, 1000 x 2400 x 12T(강화유리)  조     ( 호표 101 )</t>
  </si>
  <si>
    <t>1000*2100*12T,투명</t>
  </si>
  <si>
    <t>596D84E2B2933992C96E7890F5B01B95543A8A</t>
  </si>
  <si>
    <t>5E47A41DE2C3FA9CC15EF960D876D1596D84E2B2933992C96E7890F5B01B95543A8A</t>
  </si>
  <si>
    <t>5E47A41DE2C3FA9CC15EF960D876D1596D84E2B2933992C96E7890F5B01A8F09D2D0</t>
  </si>
  <si>
    <t>손보호용 세이프 강화유리도아  보급형, 850 x 2200 x 12T(강화유리)  조     ( 호표 102 )</t>
  </si>
  <si>
    <t>5E47A41DE2C3FA9CC15EF960D875CB596D84E2B2933992C96E7890F5B01B95543D5E</t>
  </si>
  <si>
    <t>5E47A41DE2C3FA9CC15EF960D875CB596D84E2B2933992C96E7890F5B01A8F09D2D0</t>
  </si>
  <si>
    <t>수밀코킹(실리콘)  삼각, 10mm, 창호주위  M     ( 호표 103 )</t>
  </si>
  <si>
    <t>실링재</t>
  </si>
  <si>
    <t>실링재, 실리콘, 비초산, 유리용, 창호주위</t>
  </si>
  <si>
    <t>596D948BD2437898E0A092D0DAB0E8010F0568</t>
  </si>
  <si>
    <t>5E47E4B172E31A9393DB08F00FD0E4596D948BD2437898E0A092D0DAB0E8010F0568</t>
  </si>
  <si>
    <t>수밀코킹</t>
  </si>
  <si>
    <t>호표 220</t>
  </si>
  <si>
    <t>5E47E4B172D371982DEF1C0065352C</t>
  </si>
  <si>
    <t>5E47E4B172E31A9393DB08F00FD0E45E47E4B172D371982DEF1C0065352C</t>
  </si>
  <si>
    <t>창호주위 모르타르 충전    M     ( 호표 104 )</t>
  </si>
  <si>
    <t>5E47A41A12C3379134A13C60CE31725E9884F722235E983893ED1026885697AE18E0</t>
  </si>
  <si>
    <t>5E47A41A12C3379134A13C60CE31725E9884F722235E983893ED1026885697AE1A96</t>
  </si>
  <si>
    <t>5E47A41A12C3379134A13C60CE31725F5D94B452D3789F390BE0B0BC18001</t>
  </si>
  <si>
    <t>5E47A41A12C3379134A13C60CE3172596D84E2B2F3409C16E88EE0CBAC3D60966FD5</t>
  </si>
  <si>
    <t>5E47A41A12C3379134A13C60CE31725942B46F52D36296E977B0B0757B88F910EFB0</t>
  </si>
  <si>
    <t>창호주위 발포우레탄 충전  난연, 연질우레탄폼  M     ( 호표 105 )</t>
  </si>
  <si>
    <t>연질 우레탄폼 스프레이</t>
  </si>
  <si>
    <t>난연재료, 경질</t>
  </si>
  <si>
    <t>59151466122304923D1CAFB002F76BD801E606</t>
  </si>
  <si>
    <t>5E47A41A12C337912A3A9F503A589059151466122304923D1CAFB002F76BD801E606</t>
  </si>
  <si>
    <t>호표 241</t>
  </si>
  <si>
    <t>5E47A41A12C337912A3A9F5039B000</t>
  </si>
  <si>
    <t>5E47A41A12C337912A3A9F503A58905E47A41A12C337912A3A9F5039B000</t>
  </si>
  <si>
    <t>창호유리설치 / 판유리  유리두께 9mm 이하  M2     ( 호표 106 )</t>
  </si>
  <si>
    <t>유리공</t>
  </si>
  <si>
    <t>5E9884F722235E983893ED1026885697AE18E2</t>
  </si>
  <si>
    <t>5E47A41B32E35F93A6B094606AEB5E5E9884F722235E983893ED1026885697AE18E2</t>
  </si>
  <si>
    <t>5E47A41B32E35F93A6B094606AEB5E5E9884F722235E983893ED1026885697AE1A96</t>
  </si>
  <si>
    <t>카튼월유리 설치  유리두께 24mm 이하  M2     ( 호표 107 )</t>
  </si>
  <si>
    <t>5E47A414F203BF981EBC151008B86F5E9884F722235E983893ED1026885697AE18E2</t>
  </si>
  <si>
    <t>5E47A414F203BF981EBC151008B86F5E9884F722235E983893ED1026885697AE1A96</t>
  </si>
  <si>
    <t>유리주위 코킹  △5*5 반각, 실리콘  M     ( 호표 108 )</t>
  </si>
  <si>
    <t>5E47E4B172F33F917BBAF6B0AE528D596D948BD2437898E0A092D0DAB0E8010F0568</t>
  </si>
  <si>
    <t>구조용 코킹  5*16, 실리콘  M     ( 호표 109 )</t>
  </si>
  <si>
    <t>실링재, 실리콘, 비초산, 구조용</t>
  </si>
  <si>
    <t>596D948BD2437898E0A092D0DAB0E8010F0566</t>
  </si>
  <si>
    <t>5E47E4B172F33A99605CBA00C867A8596D948BD2437898E0A092D0DAB0E8010F0566</t>
  </si>
  <si>
    <t>웨더코킹  8*10,백업제+실런트  M     ( 호표 110 )</t>
  </si>
  <si>
    <t>5E47E4B172F33A99605CBA00C86683596D948BD2437898E0A092D0DAB0E8010F0568</t>
  </si>
  <si>
    <t>백업제</t>
  </si>
  <si>
    <t>원형8mm</t>
  </si>
  <si>
    <t>5915146612035694229C1D00DCD097B9C21E90</t>
  </si>
  <si>
    <t>5E47E4B172F33A99605CBA00C866835915146612035694229C1D00DCD097B9C21E90</t>
  </si>
  <si>
    <t>방습거울설치  800*1200*5mm,SST후레임포함  EA     ( 호표 111 )</t>
  </si>
  <si>
    <t>거울</t>
  </si>
  <si>
    <t>거울, 1000*1000*5mm</t>
  </si>
  <si>
    <t>A * M2단가</t>
  </si>
  <si>
    <t>5904946E72032D9BB95874C00E5E0ADF7CEF24</t>
  </si>
  <si>
    <t>5E47A41592334F928F4D3FA0D4AB825904946E72032D9BB95874C00E5E0ADF7CEF24</t>
  </si>
  <si>
    <t>유리두께 5mm 이하</t>
  </si>
  <si>
    <t>호표 242</t>
  </si>
  <si>
    <t>5E47A41B32E35F93A6B094606AEAB7</t>
  </si>
  <si>
    <t>5E47A41592334F928F4D3FA0D4AB825E47A41B32E35F93A6B094606AEAB7</t>
  </si>
  <si>
    <t>방습거울후레임</t>
  </si>
  <si>
    <t>스테인리스, W50*1.5t</t>
  </si>
  <si>
    <t>호표 243</t>
  </si>
  <si>
    <t>5E47C462A223BC9BFC5A4A50D6DA0C</t>
  </si>
  <si>
    <t>5E47A41592334F928F4D3FA0D4AB825E47C462A223BC9BFC5A4A50D6DA0C</t>
  </si>
  <si>
    <t>걸레받이용 페인트칠  붓칠 2회  M2     ( 호표 112 )</t>
  </si>
  <si>
    <t>걸레받이용 페인트칠 재료비(20년 품셈기준)</t>
  </si>
  <si>
    <t>붓칠, 2회</t>
  </si>
  <si>
    <t>호표 244</t>
  </si>
  <si>
    <t>5E4784CC22731691FAF2DEC0B8B300</t>
  </si>
  <si>
    <t>5E4784CC22731691FAF2DEC0B8B27A5E4784CC22731691FAF2DEC0B8B300</t>
  </si>
  <si>
    <t>붓칠 2회 노무비</t>
  </si>
  <si>
    <t>호표 245</t>
  </si>
  <si>
    <t>5E4784CC22731691FAF2DED05F3C63</t>
  </si>
  <si>
    <t>5E4784CC22731691FAF2DEC0B8B27A5E4784CC22731691FAF2DED05F3C63</t>
  </si>
  <si>
    <t>걸레받이용 페인트칠  붓칠 2회, 석고보드면(줄빠데) 바탕만들기포함  M2     ( 호표 113 )</t>
  </si>
  <si>
    <t>바탕만들기</t>
  </si>
  <si>
    <t>석고보드면, 줄퍼티</t>
  </si>
  <si>
    <t>5E4784DD52635F9C49ADD560D02A4D</t>
  </si>
  <si>
    <t>5E4784CC22731691FAF2DEC0B8B1535E4784DD52635F9C49ADD560D02A4D</t>
  </si>
  <si>
    <t>5E4784CC22731691FAF2DEC0B8B1535E4784CC22731691FAF2DEC0B8B300</t>
  </si>
  <si>
    <t>5E4784CC22731691FAF2DEC0B8B1535E4784CC22731691FAF2DED05F3C63</t>
  </si>
  <si>
    <t>친환경 수성페인트 롤러칠  내벽 2회, 콘크리트면,바탕만들기포함.  M2     ( 호표 114 )</t>
  </si>
  <si>
    <t>con'c, mortar면 바탕만들기 재료비</t>
  </si>
  <si>
    <t>내부, 친환경(20년 품셈 기준)</t>
  </si>
  <si>
    <t>호표 246</t>
  </si>
  <si>
    <t>5E4784DD52635F9C49ADE7807E3AC1</t>
  </si>
  <si>
    <t>5E4784CDC2A3E69B293660C07A2E265E4784DD52635F9C49ADE7807E3AC1</t>
  </si>
  <si>
    <t>con'c, mortar면 바탕만들기</t>
  </si>
  <si>
    <t>내부 친환경 노무비</t>
  </si>
  <si>
    <t>호표 247</t>
  </si>
  <si>
    <t>5E4784DD52635F9C49ADE7B0CDB79F</t>
  </si>
  <si>
    <t>5E4784CDC2A3E69B293660C07A2E265E4784DD52635F9C49ADE7B0CDB79F</t>
  </si>
  <si>
    <t>수성페인트 롤러칠 재료비(20년 품셈기준)</t>
  </si>
  <si>
    <t>내부, 2회, 친환경페인트</t>
  </si>
  <si>
    <t>호표 248</t>
  </si>
  <si>
    <t>5E4784CDC2A3E69B29639C40CE00B4</t>
  </si>
  <si>
    <t>5E4784CDC2A3E69B293660C07A2E265E4784CDC2A3E69B29639C40CE00B4</t>
  </si>
  <si>
    <t>수성페인트 롤러칠</t>
  </si>
  <si>
    <t>2회 노무비</t>
  </si>
  <si>
    <t>호표 249</t>
  </si>
  <si>
    <t>5E4784CDC2A3E69B29365660968A33</t>
  </si>
  <si>
    <t>5E4784CDC2A3E69B293660C07A2E265E4784CDC2A3E69B29365660968A33</t>
  </si>
  <si>
    <t>친환경 수성페인트 롤러칠  외벽 2회, 콘크리트면,바탕만들기포함.  M2     ( 호표 115 )</t>
  </si>
  <si>
    <t>외부, 친환경(20년 품셈 기준)</t>
  </si>
  <si>
    <t>호표 250</t>
  </si>
  <si>
    <t>5E4784DD52635F9C49ADE7807FC152</t>
  </si>
  <si>
    <t>5E4784CDC2A3E69B298E2FD0FF32A25E4784DD52635F9C49ADE7807FC152</t>
  </si>
  <si>
    <t>외부 친환경 노무비</t>
  </si>
  <si>
    <t>호표 251</t>
  </si>
  <si>
    <t>5E4784DD52635F9C49ADE7B0C9DCCF</t>
  </si>
  <si>
    <t>5E4784CDC2A3E69B298E2FD0FF32A25E4784DD52635F9C49ADE7B0C9DCCF</t>
  </si>
  <si>
    <t>외부, 2회, 친환경페인트</t>
  </si>
  <si>
    <t>호표 252</t>
  </si>
  <si>
    <t>5E4784CDC2A3E69B29639C60FC1F41</t>
  </si>
  <si>
    <t>5E4784CDC2A3E69B298E2FD0FF32A25E4784CDC2A3E69B29639C60FC1F41</t>
  </si>
  <si>
    <t>5E4784CDC2A3E69B298E2FD0FF32A25E4784CDC2A3E69B29365660968A33</t>
  </si>
  <si>
    <t>친환경 수성페인트 롤러칠  내천장 2회, 콘크리트면,바탕만들기포함.  M2     ( 호표 116 )</t>
  </si>
  <si>
    <t>5E4784CDC2A3E69B298EFB50FA34555E4784DD52635F9C49ADE7807E3AC1</t>
  </si>
  <si>
    <t>내천장 친환경 노무비</t>
  </si>
  <si>
    <t>호표 253</t>
  </si>
  <si>
    <t>5E4784DD52635F9C49ADE78079B887</t>
  </si>
  <si>
    <t>5E4784CDC2A3E69B298EFB50FA34555E4784DD52635F9C49ADE78079B887</t>
  </si>
  <si>
    <t>5E4784CDC2A3E69B298EFB50FA34555E4784CDC2A3E69B29639C40CE00B4</t>
  </si>
  <si>
    <t>천장 2회 노무비</t>
  </si>
  <si>
    <t>호표 254</t>
  </si>
  <si>
    <t>5E4784CDC2A3E69B2940FA40054BF9</t>
  </si>
  <si>
    <t>5E4784CDC2A3E69B298EFB50FA34555E4784CDC2A3E69B2940FA40054BF9</t>
  </si>
  <si>
    <t>친환경 수성페인트 롤러칠  외천장 2회, 콘크리트면,바탕만들기포함.  M2     ( 호표 117 )</t>
  </si>
  <si>
    <t>5E4784CDC2A3E69B2998FF003CF31D5E4784DD52635F9C49ADE7807FC152</t>
  </si>
  <si>
    <t>외천장 친환경 노무비</t>
  </si>
  <si>
    <t>호표 255</t>
  </si>
  <si>
    <t>5E4784DD52635F9C49ADE7807D1338</t>
  </si>
  <si>
    <t>5E4784CDC2A3E69B2998FF003CF31D5E4784DD52635F9C49ADE7807D1338</t>
  </si>
  <si>
    <t>5E4784CDC2A3E69B2998FF003CF31D5E4784CDC2A3E69B29639C60FC1F41</t>
  </si>
  <si>
    <t>5E4784CDC2A3E69B2998FF003CF31D5E4784CDC2A3E69B2940FA40054BF9</t>
  </si>
  <si>
    <t>친환경 수성페인트 롤러칠  내벽 2회, 석고보드면(줄빠데) 바탕만들기포함.  M2     ( 호표 118 )</t>
  </si>
  <si>
    <t>5E4784CDC2A3E69B2998FF20E860555E4784DD52635F9C49ADD560D02A4D</t>
  </si>
  <si>
    <t>5E4784CDC2A3E69B2998FF20E860555E4784CDC2A3E69B29639C40CE00B4</t>
  </si>
  <si>
    <t>5E4784CDC2A3E69B2998FF20E860555E4784CDC2A3E69B29365660968A33</t>
  </si>
  <si>
    <t>친환경 수성페인트 롤러칠  내천정 2회, 석고보드면(줄빠데) 바탕만들기포함.  M2     ( 호표 119 )</t>
  </si>
  <si>
    <t>5E4784CDC2A3E69B2998FF20EB35D85E4784DD52635F9C49ADD560D02A4D</t>
  </si>
  <si>
    <t>5E4784CDC2A3E69B2998FF20EB35D85E4784CDC2A3E69B29639C40CE00B4</t>
  </si>
  <si>
    <t>5E4784CDC2A3E69B2998FF20EB35D85E4784CDC2A3E69B2940FA40054BF9</t>
  </si>
  <si>
    <t>에폭시 코팅(분진방지용)  0.3mm  M2     ( 호표 120 )</t>
  </si>
  <si>
    <t>에폭시 페인트칠 재료비(20년 품셈기준)</t>
  </si>
  <si>
    <t>콘크리트, 시멘트 모르타르용</t>
  </si>
  <si>
    <t>호표 256</t>
  </si>
  <si>
    <t>5E4784C4E2E3419CD768D7F0C54021</t>
  </si>
  <si>
    <t>5E4784C4E2E3419CD74DF820DC76AB5E4784C4E2E3419CD768D7F0C54021</t>
  </si>
  <si>
    <t>에폭시 코팅(롤러칠 노무비)</t>
  </si>
  <si>
    <t>하도1회, 퍼티 및 연마, 에폭시 페인트 2회칠 기준</t>
  </si>
  <si>
    <t>호표 257</t>
  </si>
  <si>
    <t>5E4784C4E2E3419CD74DF830E40FEC</t>
  </si>
  <si>
    <t>5E4784C4E2E3419CD74DF820DC76AB5E4784C4E2E3419CD74DF830E40FEC</t>
  </si>
  <si>
    <t>비닐타일 깔기  비닐타일, 3.0*450*450mm, 갤런트타일  M2     ( 호표 121 )</t>
  </si>
  <si>
    <t>비닐타일</t>
  </si>
  <si>
    <t>596D84E2B2831095540324C007DB74DA5B4DA8</t>
  </si>
  <si>
    <t>5E479434E2433B96ECF38A404A25DF596D84E2B2831095540324C007DB74DA5B4DA8</t>
  </si>
  <si>
    <t>PVC계 바닥재 설치 - 타일형</t>
  </si>
  <si>
    <t>주재료 제외</t>
  </si>
  <si>
    <t>호표 258</t>
  </si>
  <si>
    <t>5E479434E2433B96ECC64C50A87D5F</t>
  </si>
  <si>
    <t>5E479434E2433B96ECF38A404A25DF5E479434E2433B96ECC64C50A87D5F</t>
  </si>
  <si>
    <t>친환경건식벽  STUD-100 + GW50t + 석고12.5*2겹,양면  M2     ( 호표 122 )</t>
  </si>
  <si>
    <t>석고보드, 평보드, 12.5*900*1800mm(㎡)</t>
  </si>
  <si>
    <t>596D84E2B283109570DABE609667286C88C5D2</t>
  </si>
  <si>
    <t>5E479437B2839A9AAE22B800A87D9C596D84E2B283109570DABE609667286C88C5D2</t>
  </si>
  <si>
    <t>석고보드 설치</t>
  </si>
  <si>
    <t>건식벽체, 2P, 3.6m 이하,일반, 방수, 차음, 방화 15mm이하</t>
  </si>
  <si>
    <t>5E4794369203E995957DEA00FEAA8F</t>
  </si>
  <si>
    <t>5E479437B2839A9AAE22B800A87D9C5E4794369203E995957DEA00FEAA8F</t>
  </si>
  <si>
    <t>C-RUNNER</t>
  </si>
  <si>
    <t>102*40*0.8t</t>
  </si>
  <si>
    <t>596D84E2B28310954B9671C0454334AD0B13</t>
  </si>
  <si>
    <t>5E479437B2839A9AAE22B800A87D9C596D84E2B28310954B9671C0454334AD0B13</t>
  </si>
  <si>
    <t>METAL STUD</t>
  </si>
  <si>
    <t>100*45*0.8t</t>
  </si>
  <si>
    <t>596D84E2B28310954B9671C0454334AC64A9</t>
  </si>
  <si>
    <t>5E479437B2839A9AAE22B800A87D9C596D84E2B28310954B9671C0454334AC64A9</t>
  </si>
  <si>
    <t>STUD-SPACER</t>
  </si>
  <si>
    <t>SP-65,75</t>
  </si>
  <si>
    <t>59C6941E92730E911BB818308739A1BB6E27</t>
  </si>
  <si>
    <t>5E479437B2839A9AAE22B800A87D9C59C6941E92730E911BB818308739A1BB6E27</t>
  </si>
  <si>
    <t>CORNER BEAD</t>
  </si>
  <si>
    <t>40*40*0.5t</t>
  </si>
  <si>
    <t>59C6941E92730E911BB818308739A1BB69A5</t>
  </si>
  <si>
    <t>5E479437B2839A9AAE22B800A87D9C59C6941E92730E911BB818308739A1BB69A5</t>
  </si>
  <si>
    <t>힐티앙카</t>
  </si>
  <si>
    <t>NK-27</t>
  </si>
  <si>
    <t>59C6941E92730E911BB818308739A1BB689E</t>
  </si>
  <si>
    <t>5E479437B2839A9AAE22B800A87D9C59C6941E92730E911BB818308739A1BB689E</t>
  </si>
  <si>
    <t>Metal Screw</t>
  </si>
  <si>
    <t>φ4.2*13mm</t>
  </si>
  <si>
    <t>59C6941E92730E911BB818308739A1BB6B52</t>
  </si>
  <si>
    <t>5E479437B2839A9AAE22B800A87D9C59C6941E92730E911BB818308739A1BB6B52</t>
  </si>
  <si>
    <t>집성스크류</t>
  </si>
  <si>
    <t>φ4*32mm(1¼")</t>
  </si>
  <si>
    <t>59C6941E92730E911BB818308739A1BB6A4C</t>
  </si>
  <si>
    <t>5E479437B2839A9AAE22B800A87D9C59C6941E92730E911BB818308739A1BB6A4C</t>
  </si>
  <si>
    <t>φ4*44mm(1¾")</t>
  </si>
  <si>
    <t>59C6941E92730E911BB818308739A1BB65CA</t>
  </si>
  <si>
    <t>5E479437B2839A9AAE22B800A87D9C59C6941E92730E911BB818308739A1BB65CA</t>
  </si>
  <si>
    <t>경량철골틀 설치</t>
  </si>
  <si>
    <t>건식벽체, C-100이하(또는 W-100이하)</t>
  </si>
  <si>
    <t>5E47C46612F3B2925458B150FCFAFB</t>
  </si>
  <si>
    <t>5E479437B2839A9AAE22B800A87D9C5E47C46612F3B2925458B150FCFAFB</t>
  </si>
  <si>
    <t>섬유단열재, 밀도24kg/㎥, 50mm, 유리면보드</t>
  </si>
  <si>
    <t>596D84E2B2A3DE9A14D488D0DF5B1FCE83D547</t>
  </si>
  <si>
    <t>5E479437B2839A9AAE22B800A87D9C596D84E2B2A3DE9A14D488D0DF5B1FCE83D547</t>
  </si>
  <si>
    <t>단열재(흡음재) 설치</t>
  </si>
  <si>
    <t>건식벽체, 50mm이하, (유리면, 발포폴리스티렌 등)</t>
  </si>
  <si>
    <t>5E47943842131893828CF6A0C0EB91</t>
  </si>
  <si>
    <t>5E479437B2839A9AAE22B800A87D9C5E47943842131893828CF6A0C0EB91</t>
  </si>
  <si>
    <t>석고판 설치  벽, 일반석고9.5mm-2겹 붙임  M2     ( 호표 123 )</t>
  </si>
  <si>
    <t>5E47943692138E915CDD065054CCE9596D84E2B283109570DABE609667286C88C439</t>
  </si>
  <si>
    <t>석고판 설치(나사고정) - 바탕용</t>
  </si>
  <si>
    <t>벽, 2겹 붙임</t>
  </si>
  <si>
    <t>호표 259</t>
  </si>
  <si>
    <t>5E47943692138E915CDD0640B014D2</t>
  </si>
  <si>
    <t>5E47943692138E915CDD065054CCE95E47943692138E915CDD0640B014D2</t>
  </si>
  <si>
    <t>석고판 설치 / 보(상,하)측판  벽체, 아연도각관ㅁ50*50*1.6t@450*600 + 일반석고9.5t-2겹  M2     ( 호표 124 )</t>
  </si>
  <si>
    <t>ㅁ-50*50*1.6,아연도각관</t>
  </si>
  <si>
    <t>호표 260</t>
  </si>
  <si>
    <t>5E47943DC233149788ED7E10CD0BC6</t>
  </si>
  <si>
    <t>5E47943692138E915CDD06505325A15E47943DC233149788ED7E10CD0BC6</t>
  </si>
  <si>
    <t>5E47943692138E915CDD06505325A15E47943692138E915CDD065054CCE9</t>
  </si>
  <si>
    <t>CRC 보드판설치 / 외부처마  천장, 아연도각관ㅁ50*50*1.6t@450*600 + CRC보드 9t + 줄빠데 + 수성페인트2회  M2     ( 호표 125 )</t>
  </si>
  <si>
    <t>5E47943692138E915CDD06505324985E47943DC233149788ED7E10CD0BC6</t>
  </si>
  <si>
    <t>천장, 1겹 붙임</t>
  </si>
  <si>
    <t>호표 261</t>
  </si>
  <si>
    <t>5E47943692138E916D33BAA071A2E4</t>
  </si>
  <si>
    <t>5E47943692138E915CDD06505324985E47943692138E916D33BAA071A2E4</t>
  </si>
  <si>
    <t>CRC 보드</t>
  </si>
  <si>
    <t>9mm</t>
  </si>
  <si>
    <t>596D84E2B283109570DABE50F085B89C0E70F5</t>
  </si>
  <si>
    <t>5E47943692138E915CDD0650532498596D84E2B283109570DABE50F085B89C0E70F5</t>
  </si>
  <si>
    <t>외천정 2회, 석고보드면(줄빠데) 바탕만들기포함.</t>
  </si>
  <si>
    <t>호표 262</t>
  </si>
  <si>
    <t>5E4784CDC2A3E69B2998FF20EB3433</t>
  </si>
  <si>
    <t>5E47943692138E915CDD06505324985E4784CDC2A3E69B2998FF20EB3433</t>
  </si>
  <si>
    <t>알루미늄 마이너스 몰딩 설치  걸레받이  M     ( 호표 126 )</t>
  </si>
  <si>
    <t>알루미늄 마이너스 몰딩</t>
  </si>
  <si>
    <t>596D84E2B28310954B961F7079AECDDCA68A26</t>
  </si>
  <si>
    <t>5E47943C3293CC974D9488A0FCA62D596D84E2B28310954B961F7079AECDDCA68A26</t>
  </si>
  <si>
    <t>마이너스 몰딩 설치</t>
  </si>
  <si>
    <t>천정</t>
  </si>
  <si>
    <t>5E47943C32B3FA90FE068500EA4D39</t>
  </si>
  <si>
    <t>5E47943C3293CC974D9488A0FCA62D5E47943C32B3FA90FE068500EA4D39</t>
  </si>
  <si>
    <t>천장점검구 설치  AL 백색, 600*600mm  개소     ( 호표 127 )</t>
  </si>
  <si>
    <t>점검구</t>
  </si>
  <si>
    <t>AL(백색), 600*600mm</t>
  </si>
  <si>
    <t>596D84E2B2933992C9E356C0B7FD27EDA749AE</t>
  </si>
  <si>
    <t>5E47C460F2333A9D4DBF2760207657596D84E2B2933992C9E356C0B7FD27EDA749AE</t>
  </si>
  <si>
    <t>5E47C460F2333A9D4DBF27602076575F5D94B452D3789F390BE0B0BC18001</t>
  </si>
  <si>
    <t>내장공</t>
  </si>
  <si>
    <t>5E9884F722235E983893ED1026885697AE198E</t>
  </si>
  <si>
    <t>5E47C460F2333A9D4DBF27602076575E9884F722235E983893ED1026885697AE198E</t>
  </si>
  <si>
    <t>5E47C460F2333A9D4DBF27602076575E9884F722235E983893ED1026885697AE1A96</t>
  </si>
  <si>
    <t>인력품의 3%</t>
  </si>
  <si>
    <t>5E47C460F2333A9D4DBF27602076575F5D94B452D3789F390BE0B0BC1B002</t>
  </si>
  <si>
    <t>장애인점자타일붙임  자기질 300*300*18T  매     ( 호표 128 )</t>
  </si>
  <si>
    <t>자기질점자블럭</t>
  </si>
  <si>
    <t>300*300*18T</t>
  </si>
  <si>
    <t>596D94880273089CF33635E0D68BE06F2880B7</t>
  </si>
  <si>
    <t>5E47A41592334F928F4D3FA0D4AAFB596D94880273089CF33635E0D68BE06F2880B7</t>
  </si>
  <si>
    <t>에폭시접착제</t>
  </si>
  <si>
    <t>에폭시접착제, 세라믹타일용</t>
  </si>
  <si>
    <t>596D948BD2530190F6BCEA40E3C4B60E572FA2</t>
  </si>
  <si>
    <t>5E47A41592334F928F4D3FA0D4AAFB596D948BD2530190F6BCEA40E3C4B60E572FA2</t>
  </si>
  <si>
    <t>타일 붙임 / 접착 붙이기</t>
  </si>
  <si>
    <t>벽, 타일 0.04∼0.10m2 이하, 25m2/일당</t>
  </si>
  <si>
    <t>호표 263</t>
  </si>
  <si>
    <t>5E47B40302130E93EE104690B76386</t>
  </si>
  <si>
    <t>5E47A41592334F928F4D3FA0D4AAFB5E47B40302130E93EE104690B76386</t>
  </si>
  <si>
    <t>인조대리석 세면대 상판  W=600, 인조대리석  M     ( 호표 129 )</t>
  </si>
  <si>
    <t>인조대리석 세면대</t>
  </si>
  <si>
    <t>596D84E2B2636594FA44C460B07684F17B7F49</t>
  </si>
  <si>
    <t>5E47943B1253F59EBD824740F8AB0B596D84E2B2636594FA44C460B07684F17B7F49</t>
  </si>
  <si>
    <t>5E47943B1253F59EBD824740F8AB0B5E9884F722235E983893ED1026885697AE1A97</t>
  </si>
  <si>
    <t>건사 채움    M3     ( 호표 130 )</t>
  </si>
  <si>
    <t>5E6404D012D3FA9FF6751620C458515942B46F52D36296E977B0B0757B88F910EFB0</t>
  </si>
  <si>
    <t>5E6404D012D3FA9FF6751620C458515E9884F722235E983893ED1026885697AE1A96</t>
  </si>
  <si>
    <t>레미콘(굳지아니한 콘크리트)(150m3마다)  슬럼프,공기량,염화물함량  회     ( 호표 131 )</t>
  </si>
  <si>
    <t>콘크리트시험-KS F 2438</t>
  </si>
  <si>
    <t>슬럼프(1일타설량 150M3마다)</t>
  </si>
  <si>
    <t>KCL수수료</t>
  </si>
  <si>
    <t>591564E822E37D95ED96FDC04C4358E4985594</t>
  </si>
  <si>
    <t>5E4774EA62E3D59CEEA4F060A7DD59591564E822E37D95ED96FDC04C4358E4985594</t>
  </si>
  <si>
    <t>공기함유량(1일타설량 150M3마다)</t>
  </si>
  <si>
    <t>591564E822E37D95ED96FDC04C4358E4985596</t>
  </si>
  <si>
    <t>5E4774EA62E3D59CEEA4F060A7DD59591564E822E37D95ED96FDC04C4358E4985596</t>
  </si>
  <si>
    <t>염화물함유량(1일타설량 150M3마다)</t>
  </si>
  <si>
    <t>591564E822E37D95ED96FDC04C4358E4985590</t>
  </si>
  <si>
    <t>5E4774EA62E3D59CEEA4F060A7DD59591564E822E37D95ED96FDC04C4358E4985590</t>
  </si>
  <si>
    <t>레미콘(굳은 콘크리트)(1일타설량마다)  압축강도  회     ( 호표 132 )</t>
  </si>
  <si>
    <t>콘크리트시험-KS F 2405,2403</t>
  </si>
  <si>
    <t>압축강도,1일타설량마다</t>
  </si>
  <si>
    <t>591564E822E37D95ED96FDC04C4358E4985592</t>
  </si>
  <si>
    <t>5E4774EA62E3D59CEEA4F060A7DD5F591564E822E37D95ED96FDC04C4358E4985592</t>
  </si>
  <si>
    <t>철근콘크리트용봉강(50톤마다)  항복점,인장강도,연신율,굽힘성  회     ( 호표 133 )</t>
  </si>
  <si>
    <t>철근콘크리트용 봉강-KS D 3504, 1조(3개)60cm</t>
  </si>
  <si>
    <t>항복점 또는 항복강도(제품규격별 50톤마다)</t>
  </si>
  <si>
    <t>591564E822E37D95ED96FDC04C4358E498559C</t>
  </si>
  <si>
    <t>5E4774EA62E3D59CEEA4F060A7DD5D591564E822E37D95ED96FDC04C4358E498559C</t>
  </si>
  <si>
    <t>인장강도(제품규격별 50톤마다)</t>
  </si>
  <si>
    <t>591564E822E37D95ED96FDC04C4358E49856BB</t>
  </si>
  <si>
    <t>5E4774EA62E3D59CEEA4F060A7DD5D591564E822E37D95ED96FDC04C4358E49856BB</t>
  </si>
  <si>
    <t>연신율(제품규격별 50톤마다)</t>
  </si>
  <si>
    <t>591564E822E37D95ED96FDC04C4358E49856B9</t>
  </si>
  <si>
    <t>5E4774EA62E3D59CEEA4F060A7DD5D591564E822E37D95ED96FDC04C4358E49856B9</t>
  </si>
  <si>
    <t>굽힘성(제품규격별 50톤마다)</t>
  </si>
  <si>
    <t>591564E822E37D95ED96FDC04C4358E49856BF</t>
  </si>
  <si>
    <t>5E4774EA62E3D59CEEA4F060A7DD5D591564E822E37D95ED96FDC04C4358E49856BF</t>
  </si>
  <si>
    <t>콘크리트벽돌(100,000매당)  겉모양,치수,압축강도,흡수율  회     ( 호표 134 )</t>
  </si>
  <si>
    <t>콘크리트벽돌-KS F 4004</t>
  </si>
  <si>
    <t>겉모양(제품100,000매당)</t>
  </si>
  <si>
    <t>591564E822E37D95ED96FDC04C4358E49856BD</t>
  </si>
  <si>
    <t>5E4774EA62E3D59CEEA4F060A7DCB4591564E822E37D95ED96FDC04C4358E49856BD</t>
  </si>
  <si>
    <t>콘크리트벽돌-KS F 4004, 1조(3개)</t>
  </si>
  <si>
    <t>치수(제품100,000매당)</t>
  </si>
  <si>
    <t>591564E822E37D95ED96FDC04C4358E49856B3</t>
  </si>
  <si>
    <t>5E4774EA62E3D59CEEA4F060A7DCB4591564E822E37D95ED96FDC04C4358E49856B3</t>
  </si>
  <si>
    <t>압축강도(제품100,000매당)</t>
  </si>
  <si>
    <t>591564E822E37D95ED96FDC04C4358E4985742</t>
  </si>
  <si>
    <t>5E4774EA62E3D59CEEA4F060A7DCB4591564E822E37D95ED96FDC04C4358E4985742</t>
  </si>
  <si>
    <t>흡수율(제품100,000매당)</t>
  </si>
  <si>
    <t>591564E822E37D95ED96FDC04C4358E4985740</t>
  </si>
  <si>
    <t>5E4774EA62E3D59CEEA4F060A7DCB4591564E822E37D95ED96FDC04C4358E4985740</t>
  </si>
  <si>
    <t>단열재(1,000m2마다)  겉모양및치수,굴곡강도,초기열전도율,압축강도  회     ( 호표 135 )</t>
  </si>
  <si>
    <t>발포폴리스티렌 단열재(비드,압출법)-KS M 3808</t>
  </si>
  <si>
    <t>겉모양,치수(1,000M2마다)</t>
  </si>
  <si>
    <t>591564E822E37D95ED96FDC04C4358E4985139</t>
  </si>
  <si>
    <t>5E4774EA62E3D59CEEA4F060A7DCBC591564E822E37D95ED96FDC04C4358E4985139</t>
  </si>
  <si>
    <t>발포폴리스티렌 단열재(압출법)-KS M 3808</t>
  </si>
  <si>
    <t>굴곡강도(1,000M2마다)</t>
  </si>
  <si>
    <t>591564E822E37D95ED96FDC04C4358E498513B</t>
  </si>
  <si>
    <t>5E4774EA62E3D59CEEA4F060A7DCBC591564E822E37D95ED96FDC04C4358E498513B</t>
  </si>
  <si>
    <t>초기열전도율(1,000M2마다)</t>
  </si>
  <si>
    <t>591564E822E37D95ED96FDC04C4358E498513D</t>
  </si>
  <si>
    <t>5E4774EA62E3D59CEEA4F060A7DCBC591564E822E37D95ED96FDC04C4358E498513D</t>
  </si>
  <si>
    <t>압축강도(1,000M2마다)</t>
  </si>
  <si>
    <t>591564E822E37D95ED96FDC04C4358E498513F</t>
  </si>
  <si>
    <t>5E4774EA62E3D59CEEA4F060A7DCBC591564E822E37D95ED96FDC04C4358E498513F</t>
  </si>
  <si>
    <t>타일(제조회사별,제품규격별)  겉모양및치수,뒤틀림,치수불규칙도,흡수율,내균열성,꺽임강도,내약품성  회     ( 호표 136 )</t>
  </si>
  <si>
    <t>도자기질 타일-KS L 1001</t>
  </si>
  <si>
    <t>겉모양(제조회사,제품규격별)</t>
  </si>
  <si>
    <t>591564E822E37D95ED96FDC04C4358E4985131</t>
  </si>
  <si>
    <t>5E4774EA62E3D59CEEA4F060A7DF08591564E822E37D95ED96FDC04C4358E4985131</t>
  </si>
  <si>
    <t>치수(제조회사,제품규격별)</t>
  </si>
  <si>
    <t>591564E822E37D95ED96FDC04C4358E4985130</t>
  </si>
  <si>
    <t>5E4774EA62E3D59CEEA4F060A7DF08591564E822E37D95ED96FDC04C4358E4985130</t>
  </si>
  <si>
    <t>뒤틀림(제조회사,제품규격별)</t>
  </si>
  <si>
    <t>591564E822E37D95ED96FDC04C4358E49852C0</t>
  </si>
  <si>
    <t>5E4774EA62E3D59CEEA4F060A7DF08591564E822E37D95ED96FDC04C4358E49852C0</t>
  </si>
  <si>
    <t>치수의불규칙도(제조회사,제품규격별)</t>
  </si>
  <si>
    <t>591564E822E37D95ED96FDC04C4358E49852C2</t>
  </si>
  <si>
    <t>5E4774EA62E3D59CEEA4F060A7DF08591564E822E37D95ED96FDC04C4358E49852C2</t>
  </si>
  <si>
    <t>흡수율(제조회사,제품규격별)</t>
  </si>
  <si>
    <t>591564E822E37D95ED96FDC04C4358E49852C4</t>
  </si>
  <si>
    <t>5E4774EA62E3D59CEEA4F060A7DF08591564E822E37D95ED96FDC04C4358E49852C4</t>
  </si>
  <si>
    <t>내균열성(제조회사,제품규격별)</t>
  </si>
  <si>
    <t>591564E822E37D95ED96FDC04C4358E49852C6</t>
  </si>
  <si>
    <t>5E4774EA62E3D59CEEA4F060A7DF08591564E822E37D95ED96FDC04C4358E49852C6</t>
  </si>
  <si>
    <t>꺽임강도(제조회사,제품규격별)</t>
  </si>
  <si>
    <t>591564E822E37D95ED96FDC04C4358E49852C8</t>
  </si>
  <si>
    <t>5E4774EA62E3D59CEEA4F060A7DF08591564E822E37D95ED96FDC04C4358E49852C8</t>
  </si>
  <si>
    <t>내약품성(제조회사,제품규격별)</t>
  </si>
  <si>
    <t>591564E822E37D95ED96FDC04C4358E49853E7</t>
  </si>
  <si>
    <t>5E4774EA62E3D59CEEA4F060A7DF08591564E822E37D95ED96FDC04C4358E49853E7</t>
  </si>
  <si>
    <t>석재(골재원마다,재질변화시마다)  밀도및흡수율,압축강도  회     ( 호표 137 )</t>
  </si>
  <si>
    <t>석 재-KS F 2518, 1조(3개)</t>
  </si>
  <si>
    <t>밀도 및 흡수율(재질변화시마다)</t>
  </si>
  <si>
    <t>대전광역시</t>
  </si>
  <si>
    <t>591564E822E37D95ED96FDC04C4358E49853E5</t>
  </si>
  <si>
    <t>5E4774EA62E3D59CEEA4F060A7DD53591564E822E37D95ED96FDC04C4358E49853E5</t>
  </si>
  <si>
    <t>석 재-KS F 2519, 1조(10개,5cm*5cm*5cm)</t>
  </si>
  <si>
    <t>압축강도(재질변화시마다)</t>
  </si>
  <si>
    <t>591564E822E37D95ED96FDC04C4358E49853E3</t>
  </si>
  <si>
    <t>5E4774EA62E3D59CEEA4F060A7DD53591564E822E37D95ED96FDC04C4358E49853E3</t>
  </si>
  <si>
    <t>평판재하시험  1일2회기준,굴삭기(무한궤도)사용  일     ( 호표 138 )</t>
  </si>
  <si>
    <t>현장출장비</t>
  </si>
  <si>
    <t>591564E822E37D95ED96FDD053B54F08972F79</t>
  </si>
  <si>
    <t>5E64A4DAF2D3449E216F5EA0DEC819591564E822E37D95ED96FDD053B54F08972F79</t>
  </si>
  <si>
    <t>시험기구+수수료포함</t>
  </si>
  <si>
    <t>591564E822E37D95ED96FDC04C4358E4985CC4</t>
  </si>
  <si>
    <t>5E64A4DAF2D3449E216F5EA0DEC819591564E822E37D95ED96FDC04C4358E4985CC4</t>
  </si>
  <si>
    <t>굴착기(무한궤도)</t>
  </si>
  <si>
    <t>1.0㎥</t>
  </si>
  <si>
    <t>595314B982339B96113BC6E0C2EE1B17D956A50F</t>
  </si>
  <si>
    <t>5E64A4DAF2D3449E216F5EA0DEC819595314B982339B96113BC6E0C2EE1B17D956A50F</t>
  </si>
  <si>
    <t>5E64A4DAF2D3449E216F5EA0DEC8195F5D94B452D3789F390BE0B0BC18001</t>
  </si>
  <si>
    <t>품질문서작성 및 관리비  건설기술자 인건비의 1%, 초급=(초급1인)  식     ( 호표 139 )</t>
  </si>
  <si>
    <t>품질관리 활동비 - 인건비</t>
  </si>
  <si>
    <t>초급품질관리자</t>
  </si>
  <si>
    <t>월</t>
  </si>
  <si>
    <t>5E64A4DAF2D3449E216F5E90378175</t>
  </si>
  <si>
    <t>5E64A4DAF2D3449E216F5E9037821D5E64A4DAF2D3449E216F5E90378175</t>
  </si>
  <si>
    <t>합계의 1%</t>
  </si>
  <si>
    <t>5E64A4DAF2D3449E216F5E9037821D5F5D94B452D3789F390BE0B0BC18001</t>
  </si>
  <si>
    <t>품질관련 교육훈련비  건설기술자 인건비의 1%, 초급=(초급1인)  식     ( 호표 140 )</t>
  </si>
  <si>
    <t>5E64A4DAF2D3449E216F5E9037821F5E64A4DAF2D3449E216F5E90378175</t>
  </si>
  <si>
    <t>5E64A4DAF2D3449E216F5E9037821F5F5D94B452D3789F390BE0B0BC18001</t>
  </si>
  <si>
    <t>콘테이너형 가설건축물 설치 및 해체  3.0*6.0m  개소     ( 호표 141 )</t>
  </si>
  <si>
    <t>호표 141</t>
  </si>
  <si>
    <t>비계공</t>
  </si>
  <si>
    <t>5E9884F722235E983893ED1026885697AE1A92</t>
  </si>
  <si>
    <t>5E4774EA62E3DC978913BB70402F695E9884F722235E983893ED1026885697AE1A92</t>
  </si>
  <si>
    <t>5E4774EA62E3DC978913BB70402F695E9884F722235E983893ED1026885697AE1A97</t>
  </si>
  <si>
    <t>크레인(타이어)</t>
  </si>
  <si>
    <t>595314B98233999B713E8DA015B1DC4AB9AA93A5</t>
  </si>
  <si>
    <t>5E4774EA62E3DC978913BB70402F69595314B98233999B713E8DA015B1DC4AB9AA93A5</t>
  </si>
  <si>
    <t>5E4774EA62E3DC978913BB70402F695F5D94B452D3789F390BE0B0BC18001</t>
  </si>
  <si>
    <t>크레인(타이어)  10ton  HR     ( 호표 142 )</t>
  </si>
  <si>
    <t>호표 142</t>
  </si>
  <si>
    <t>A</t>
  </si>
  <si>
    <t>천원</t>
  </si>
  <si>
    <t>595314B98233999B713E8DA015B1DC4AB9AA93</t>
  </si>
  <si>
    <t>595314B98233999B713E8DA015B1DC4AB9AA93A5595314B98233999B713E8DA015B1DC4AB9AA93</t>
  </si>
  <si>
    <t>경유</t>
  </si>
  <si>
    <t>경유, 저유황</t>
  </si>
  <si>
    <t>5942F4C892F3B1977D6A856036015958B2A140</t>
  </si>
  <si>
    <t>595314B98233999B713E8DA015B1DC4AB9AA93A55942F4C892F3B1977D6A856036015958B2A140</t>
  </si>
  <si>
    <t>주연료비의 39%</t>
  </si>
  <si>
    <t>595314B98233999B713E8DA015B1DC4AB9AA93A55F5D94B452D3789F390BE0B0BC18001</t>
  </si>
  <si>
    <t>건설기계운전사</t>
  </si>
  <si>
    <t>5E9884F722235E983893ED1026885697AE1E07</t>
  </si>
  <si>
    <t>595314B98233999B713E8DA015B1DC4AB9AA93A55E9884F722235E983893ED1026885697AE1E07</t>
  </si>
  <si>
    <t>가설울타리판 설치  설치높이 3m 이하  10M     ( 호표 143 )</t>
  </si>
  <si>
    <t>5E4774E9424379917BB6BE802AF7125E9884F722235E983893ED1026885697AE1A92</t>
  </si>
  <si>
    <t>5E4774E9424379917BB6BE802AF7125E9884F722235E983893ED1026885697AE1A96</t>
  </si>
  <si>
    <t>5E4774E9424379917BB6BE802AF7125F5D94B452D3789F390BE0B0BC18001</t>
  </si>
  <si>
    <t>5E4774E9424379917BB6BE802AF7125F5D94B452D3789F390BE0B0BC1B002</t>
  </si>
  <si>
    <t>가설울타리판 해체  설치높이 3m 이하  10M     ( 호표 144 )</t>
  </si>
  <si>
    <t>5E4774E9424379917BB6BE802AF60C5E9884F722235E983893ED1026885697AE1A92</t>
  </si>
  <si>
    <t>5E4774E9424379917BB6BE802AF60C5E9884F722235E983893ED1026885697AE1A96</t>
  </si>
  <si>
    <t>5E4774E9424379917BB6BE802AF60C5F5D94B452D3789F390BE0B0BC18001</t>
  </si>
  <si>
    <t>5E4774E9424379917BB6BE802AF60C5F5D94B452D3789F390BE0B0BC1B002</t>
  </si>
  <si>
    <t>아연도칼라강판  1.6t &lt;불소수지&gt;  M2     ( 호표 145 )</t>
  </si>
  <si>
    <t>호표 145</t>
  </si>
  <si>
    <t>도장용융아연도강판, 불소수지(일면), 1.60mm</t>
  </si>
  <si>
    <t>596D84E2B2E3B896CD9FAC50FB3465888FFC90</t>
  </si>
  <si>
    <t>5E47943DC233149788ED7E4083E578596D84E2B2E3B896CD9FAC50FB3465888FFC90</t>
  </si>
  <si>
    <t>5E47943DC233149788ED7E4083E5785E47C4645223C69E30736D0029C6D8</t>
  </si>
  <si>
    <t>5E47943DC233149788ED7E4083E5785942B46F52532C9AF24CAB40D102BB32A51118</t>
  </si>
  <si>
    <t>ST'L 각관 제작설치  ㅁ-50*50*2.3,아연도각관  M     ( 호표 146 )</t>
  </si>
  <si>
    <t>호표 146</t>
  </si>
  <si>
    <t>50*50*t2.3mm, 3.338kg/m</t>
  </si>
  <si>
    <t>591564E822F30195DE8EE090C79257A30B0F1F</t>
  </si>
  <si>
    <t>5E47943DC233149788ED7E10CD0A3F591564E822F30195DE8EE090C79257A30B0F1F</t>
  </si>
  <si>
    <t>5E47943DC233149788ED7E10CD0A3F5E47C4645223C69E30736D0029C6D8</t>
  </si>
  <si>
    <t>5E47943DC233149788ED7E10CD0A3F5942B46F52532C9AF24CAB40D102BB32A51118</t>
  </si>
  <si>
    <t>ST'L 각관 제작설치  ㅁ-75*75*2.3,아연도각관  M     ( 호표 147 )</t>
  </si>
  <si>
    <t>호표 147</t>
  </si>
  <si>
    <t>75*75*t2.3mm, 5.144kg/m</t>
  </si>
  <si>
    <t>591564E822F30195DE8EE090C79257A30B0A94</t>
  </si>
  <si>
    <t>5E47943DC233149788ED7E30FED9D2591564E822F30195DE8EE090C79257A30B0A94</t>
  </si>
  <si>
    <t>5E47943DC233149788ED7E30FED9D25E47C4645223C69E30736D0029C6D8</t>
  </si>
  <si>
    <t>5E47943DC233149788ED7E30FED9D25942B46F52532C9AF24CAB40D102BB32A51118</t>
  </si>
  <si>
    <t>트럭탑재형 크레인  10ton  HR     ( 호표 148 )</t>
  </si>
  <si>
    <t>호표 148</t>
  </si>
  <si>
    <t>595314B98233999B713E9E1007063AA26D3ABD</t>
  </si>
  <si>
    <t>595314B98233999B713E9E1007063AA26D3ABDAD595314B98233999B713E9E1007063AA26D3ABD</t>
  </si>
  <si>
    <t>595314B98233999B713E9E1007063AA26D3ABDAD5942F4C892F3B1977D6A856036015958B2A140</t>
  </si>
  <si>
    <t>주연료비의 20%</t>
  </si>
  <si>
    <t>595314B98233999B713E9E1007063AA26D3ABDAD5F5D94B452D3789F390BE0B0BC18001</t>
  </si>
  <si>
    <t>화물차운전사</t>
  </si>
  <si>
    <t>5E9884F722235E983893ED1026885697AE1E06</t>
  </si>
  <si>
    <t>595314B98233999B713E9E1007063AA26D3ABDAD5E9884F722235E983893ED1026885697AE1E06</t>
  </si>
  <si>
    <t>잡철물 제작 및 설치  규격철물 설치, 일반철재  kg     ( 호표 149 )</t>
  </si>
  <si>
    <t>5E47C4645223C69E30736D0029C6D85E9884F722235E983893ED1026885697AE1A9D</t>
  </si>
  <si>
    <t>용접공</t>
  </si>
  <si>
    <t>5E9884F722235E983893ED1026885697AE1BB9</t>
  </si>
  <si>
    <t>5E47C4645223C69E30736D0029C6D85E9884F722235E983893ED1026885697AE1BB9</t>
  </si>
  <si>
    <t>5E47C4645223C69E30736D0029C6D85E9884F722235E983893ED1026885697AE1A97</t>
  </si>
  <si>
    <t>5E47C4645223C69E30736D0029C6D85E9884F722235E983893ED1026885697AE1A96</t>
  </si>
  <si>
    <t>5E47C4645223C69E30736D0029C6D85F5D94B452D3789F390BE0B0BC18001</t>
  </si>
  <si>
    <t>5E47C4645223C69E30736D0029C6D85F5D94B452D3789F390BE0B0BC1B002</t>
  </si>
  <si>
    <t>강관 조립말비계(이동식)설치 및 해체  높이 2m, 노무비  대     ( 호표 150 )</t>
  </si>
  <si>
    <t>5E4774E942632D91888591A0867B6B5E9884F722235E983893ED1026885697AE1A92</t>
  </si>
  <si>
    <t>5E4774E942632D91888591A0867B6B5E9884F722235E983893ED1026885697AE1A96</t>
  </si>
  <si>
    <t>작업발판(6개월)  안전발판 손료(2열)  M2     ( 호표 151 )</t>
  </si>
  <si>
    <t>안전발판(유공발판)</t>
  </si>
  <si>
    <t>400*1829mm</t>
  </si>
  <si>
    <t>597FB410D203BE9FCE3BD0F0BC376540907BE7</t>
  </si>
  <si>
    <t>5E4774E942632D9188967BB0430BE0597FB410D203BE9FCE3BD0F0BC376540907BE7</t>
  </si>
  <si>
    <t>5E4774E942632D9188967BB0430BE05F5D94B452D3789F390BE0B0BC18001</t>
  </si>
  <si>
    <t>시스템비계 설치 및 해체  10m 이하  M2     ( 호표 152 )</t>
  </si>
  <si>
    <t>5E4774E942632D9188A0B50017B3115E9884F722235E983893ED1026885697AE1A92</t>
  </si>
  <si>
    <t>5E4774E942632D9188A0B50017B3115E9884F722235E983893ED1026885697AE1A96</t>
  </si>
  <si>
    <t>시스템비계 설치 및 해체  10m 초과~20m 이하  M2     ( 호표 153 )</t>
  </si>
  <si>
    <t>5E4774E942632D9188A089D0774FD75E9884F722235E983893ED1026885697AE1A92</t>
  </si>
  <si>
    <t>5E4774E942632D9188A089D0774FD75E9884F722235E983893ED1026885697AE1A96</t>
  </si>
  <si>
    <t>비계주위 보호망 설치 및 해체   - 재료비 별도 -  M2     ( 호표 154 )</t>
  </si>
  <si>
    <t>5E4774E942733B9B9B72DB808EEC865E9884F722235E983893ED1026885697AE1A92</t>
  </si>
  <si>
    <t>강관동바리 설치 및 해체  3.5m 이하  M2     ( 호표 155 )</t>
  </si>
  <si>
    <t>형틀목공</t>
  </si>
  <si>
    <t>5E9884F722235E983893ED1026885697AE1A93</t>
  </si>
  <si>
    <t>5E4774E942632E93DE9CDFF008DFC15E9884F722235E983893ED1026885697AE1A93</t>
  </si>
  <si>
    <t>5E4774E942632E93DE9CDFF008DFC15E9884F722235E983893ED1026885697AE1A96</t>
  </si>
  <si>
    <t>강관동바리 설치 및 해체  3.5m 초과 ~ 4.2m 이하  M2     ( 호표 156 )</t>
  </si>
  <si>
    <t>5E4774E942632E93DE9CDFE06155195E9884F722235E983893ED1026885697AE1A93</t>
  </si>
  <si>
    <t>5E4774E942632E93DE9CDFE06155195E9884F722235E983893ED1026885697AE1A96</t>
  </si>
  <si>
    <t>시스템동바리 설치 및 해체  10m 이하, 자재비 별도  10공M3     ( 호표 157 )</t>
  </si>
  <si>
    <t>5E4774E942632E93CC69C3706E7A4C5E9884F722235E983893ED1026885697AE1A93</t>
  </si>
  <si>
    <t>5E4774E942632E93CC69C3706E7A4C5E9884F722235E983893ED1026885697AE1A96</t>
  </si>
  <si>
    <t>15ton</t>
  </si>
  <si>
    <t>호표 158</t>
  </si>
  <si>
    <t>595314B98233999B713E8DA015B1D9F67A434A03</t>
  </si>
  <si>
    <t>5E4774E942632E93CC69C3706E7A4C595314B98233999B713E8DA015B1D9F67A434A03</t>
  </si>
  <si>
    <t>크레인(타이어)  15ton  HR     ( 호표 158 )</t>
  </si>
  <si>
    <t>595314B98233999B713E8DA015B1D9F67A434A</t>
  </si>
  <si>
    <t>595314B98233999B713E8DA015B1D9F67A434A03595314B98233999B713E8DA015B1D9F67A434A</t>
  </si>
  <si>
    <t>595314B98233999B713E8DA015B1D9F67A434A035942F4C892F3B1977D6A856036015958B2A140</t>
  </si>
  <si>
    <t>595314B98233999B713E8DA015B1D9F67A434A035F5D94B452D3789F390BE0B0BC18001</t>
  </si>
  <si>
    <t>595314B98233999B713E8DA015B1D9F67A434A035E9884F722235E983893ED1026885697AE1E07</t>
  </si>
  <si>
    <t>시스템동바리 설치 및 해체  10m 초과∼20m 이하, 자재비 별도  10공M3     ( 호표 159 )</t>
  </si>
  <si>
    <t>5E4774E942632E93CC84A93036D40F5E9884F722235E983893ED1026885697AE1A93</t>
  </si>
  <si>
    <t>5E4774E942632E93CC84A93036D40F5E9884F722235E983893ED1026885697AE1A96</t>
  </si>
  <si>
    <t>5E4774E942632E93CC84A93036D40F595314B98233999B713E8DA015B1D9F67A434A03</t>
  </si>
  <si>
    <t>굴착기(무한궤도)  0.7㎥  HR     ( 호표 160 )</t>
  </si>
  <si>
    <t>595314B982339B96113BC6E0C3F2B9AFFC337B7B</t>
  </si>
  <si>
    <t>0.7㎥</t>
  </si>
  <si>
    <t>호표 160</t>
  </si>
  <si>
    <t>595314B982339B96113BC6E0C3F2B9AFFC337B</t>
  </si>
  <si>
    <t>595314B982339B96113BC6E0C3F2B9AFFC337B7B595314B982339B96113BC6E0C3F2B9AFFC337B</t>
  </si>
  <si>
    <t>595314B982339B96113BC6E0C3F2B9AFFC337B7B5942F4C892F3B1977D6A856036015958B2A140</t>
  </si>
  <si>
    <t>주연료비의 22%</t>
  </si>
  <si>
    <t>595314B982339B96113BC6E0C3F2B9AFFC337B7B5F5D94B452D3789F390BE0B0BC18001</t>
  </si>
  <si>
    <t>595314B982339B96113BC6E0C3F2B9AFFC337B7B5E9884F722235E983893ED1026885697AE1E07</t>
  </si>
  <si>
    <t>덤프트럭  15ton  HR     ( 호표 161 )</t>
  </si>
  <si>
    <t>595314B982339B9658E475E0F05FB1A4F0555822</t>
  </si>
  <si>
    <t>덤프트럭</t>
  </si>
  <si>
    <t>호표 161</t>
  </si>
  <si>
    <t>595314B982339B9658E475E0F05FB1A4F05558</t>
  </si>
  <si>
    <t>595314B982339B9658E475E0F05FB1A4F0555822595314B982339B9658E475E0F05FB1A4F05558</t>
  </si>
  <si>
    <t>595314B982339B9658E475E0F05FB1A4F05558225942F4C892F3B1977D6A856036015958B2A140</t>
  </si>
  <si>
    <t>주연료비의 38%</t>
  </si>
  <si>
    <t>595314B982339B9658E475E0F05FB1A4F05558225F5D94B452D3789F390BE0B0BC18001</t>
  </si>
  <si>
    <t>595314B982339B9658E475E0F05FB1A4F05558225E9884F722235E983893ED1026885697AE1E07</t>
  </si>
  <si>
    <t>덤프트럭 자동덮개시설  15ton  HR     ( 호표 162 )</t>
  </si>
  <si>
    <t>595314B982339B9658F6B930D4E54A95C0416BF2</t>
  </si>
  <si>
    <t>덤프트럭 자동덮개시설</t>
  </si>
  <si>
    <t>호표 162</t>
  </si>
  <si>
    <t>595314B982339B9658F6B930D4E54A95C0416B</t>
  </si>
  <si>
    <t>595314B982339B9658F6B930D4E54A95C0416BF2595314B982339B9658F6B930D4E54A95C0416B</t>
  </si>
  <si>
    <t>방습필름 설치  바닥  M2     ( 호표 163 )</t>
  </si>
  <si>
    <t>5E47943112234894988D3470A365C45E9884F722235E983893ED1026885697AE198E</t>
  </si>
  <si>
    <t>5E47943112234894988D3470A365C45E9884F722235E983893ED1026885697AE1A96</t>
  </si>
  <si>
    <t>콘크리트 펌프차  36m(80∼95㎥/hr)  HR     ( 호표 164 )</t>
  </si>
  <si>
    <t>595314B982339F9DB1402A408CAFA63A697F98</t>
  </si>
  <si>
    <t>595314B982339F9DB1402A408CAFA63A697F9818595314B982339F9DB1402A408CAFA63A697F98</t>
  </si>
  <si>
    <t>595314B982339F9DB1402A408CAFA63A697F98185942F4C892F3B1977D6A856036015958B2A140</t>
  </si>
  <si>
    <t>주연료비의 35%</t>
  </si>
  <si>
    <t>595314B982339F9DB1402A408CAFA63A697F98185F5D94B452D3789F390BE0B0BC18001</t>
  </si>
  <si>
    <t>595314B982339F9DB1402A408CAFA63A697F98185E9884F722235E983893ED1026885697AE1E07</t>
  </si>
  <si>
    <t>철근 공장가공  Type-Ⅰ  TON     ( 호표 165 )</t>
  </si>
  <si>
    <t>철근공</t>
  </si>
  <si>
    <t>5E9884F722235E983893ED1026885697AE1A9C</t>
  </si>
  <si>
    <t>5E472464F273B49757E25E207E591E5E9884F722235E983893ED1026885697AE1A9C</t>
  </si>
  <si>
    <t>5E472464F273B49757E25E207E591E5E9884F722235E983893ED1026885697AE1A96</t>
  </si>
  <si>
    <t>공장관리비</t>
  </si>
  <si>
    <t>인력품의 60%</t>
  </si>
  <si>
    <t>5E472464F273B49757E25E207E591E5F5D94B452D3789F390BE0B0BC1B002</t>
  </si>
  <si>
    <t>철근 현장조립  Type-Ⅰ  TON     ( 호표 166 )</t>
  </si>
  <si>
    <t>5E472464F273B49745824390E1282F5E9884F722235E983893ED1026885697AE1A9C</t>
  </si>
  <si>
    <t>5E472464F273B49745824390E1282F5E9884F722235E983893ED1026885697AE1A96</t>
  </si>
  <si>
    <t>5E472464F273B49745824390E1282F5F5D94B452D3789F390BE0B0BC18001</t>
  </si>
  <si>
    <t>철선, 어닐링, ∮0.9mm</t>
  </si>
  <si>
    <t>596D94880243BF99B1802FE00D8A05D0192221</t>
  </si>
  <si>
    <t>5E472464F273B49745824390E1282F596D94880243BF99B1802FE00D8A05D0192221</t>
  </si>
  <si>
    <t>와이어메시 바닥깔기  1800*1800 기준  M2     ( 호표 167 )</t>
  </si>
  <si>
    <t>5E47C46D42D37A99C61376B0CCC4AD5E9884F722235E983893ED1026885697AE1A97</t>
  </si>
  <si>
    <t>합판거푸집 - 자재비  2회  M2     ( 호표 168 )</t>
  </si>
  <si>
    <t>내수합판</t>
  </si>
  <si>
    <t>내수합판, 1급, 12*1220*2440mm</t>
  </si>
  <si>
    <t>5942B46F52E3089CDDB3B54067380C02AA3274</t>
  </si>
  <si>
    <t>5E47246742F36E9A5D9F9DC07123BE5942B46F52E3089CDDB3B54067380C02AA3274</t>
  </si>
  <si>
    <t>5E47246742F36E9A5D9F9DC07123BE596D84E2B2E3B9973C2513E0A86907793456A5</t>
  </si>
  <si>
    <t>적용비율</t>
  </si>
  <si>
    <t>주재료비의 55%</t>
  </si>
  <si>
    <t>5E47246742F36E9A5D9F9DC07123BE5F5D94B452D3789F390BE0B0BC1C005</t>
  </si>
  <si>
    <t>소모자재(박리재 등)</t>
  </si>
  <si>
    <t>주재료비의 7%</t>
  </si>
  <si>
    <t>5E47246742F36E9A5D9F9DC07123BE5F5D94B452D3789F390BE0B0BC1A003</t>
  </si>
  <si>
    <t>합판거푸집 - 인력투입  매우복잡, 수직고 7m까지  M2     ( 호표 169 )</t>
  </si>
  <si>
    <t>5E47246742F36E9A5D9F9DC07018D25E9884F722235E983893ED1026885697AE1A93</t>
  </si>
  <si>
    <t>5E47246742F36E9A5D9F9DC07018D25E9884F722235E983893ED1026885697AE1A96</t>
  </si>
  <si>
    <t>인력품의 1%</t>
  </si>
  <si>
    <t>5E47246742F36E9A5D9F9DC07018D25F5D94B452D3789F390BE0B0BC18001</t>
  </si>
  <si>
    <t>합판거푸집 - 자재비  4회  M2     ( 호표 170 )</t>
  </si>
  <si>
    <t>5E47246742E3489A0B40CCB0ED4BC55942B46F52E3089CDDB3B54067380C02AA3274</t>
  </si>
  <si>
    <t>5E47246742E3489A0B40CCB0ED4BC5596D84E2B2E3B9973C2513E0A86907793456A5</t>
  </si>
  <si>
    <t>5E47246742E3489A0B40CCB0ED4BC55F5D94B452D3789F390BE0B0BC1C005</t>
  </si>
  <si>
    <t>5E47246742E3489A0B40CCB0ED4BC55F5D94B452D3789F390BE0B0BC1A003</t>
  </si>
  <si>
    <t>합판거푸집 - 인력투입  보통, 수직고 7m까지  M2     ( 호표 171 )</t>
  </si>
  <si>
    <t>5E47246742E3489A0B40DD20DF01B15E9884F722235E983893ED1026885697AE1A93</t>
  </si>
  <si>
    <t>5E47246742E3489A0B40DD20DF01B15E9884F722235E983893ED1026885697AE1A96</t>
  </si>
  <si>
    <t>5E47246742E3489A0B40DD20DF01B15F5D94B452D3789F390BE0B0BC18001</t>
  </si>
  <si>
    <t>합판거푸집 - 인력투입  보통, 슬래브(경사도 20˚미만)  M2     ( 호표 172 )</t>
  </si>
  <si>
    <t>5E47246742E349948C4E1400E6EAA75E9884F722235E983893ED1026885697AE1A93</t>
  </si>
  <si>
    <t>5E47246742E349948C4E1400E6EAA75E9884F722235E983893ED1026885697AE1A96</t>
  </si>
  <si>
    <t>5E47246742E349948C4E1400E6EAA75F5D94B452D3789F390BE0B0BC18001</t>
  </si>
  <si>
    <t>유로폼 - 주자재비    10M2     ( 호표 173 )</t>
  </si>
  <si>
    <t>건설용거푸집</t>
  </si>
  <si>
    <t>건설용거푸집, 강, 600*1200*63.5mm</t>
  </si>
  <si>
    <t>596D84E2B273029389CDD5104A73EBF7D8F863</t>
  </si>
  <si>
    <t>5E47246742833F9D7178F480DD1737596D84E2B273029389CDD5104A73EBF7D8F863</t>
  </si>
  <si>
    <t>건설용거푸집, 내벽코너패널, 200+200, 1200mm</t>
  </si>
  <si>
    <t>596D84E2B273029389CDD5104A73EBF7D8FCDE</t>
  </si>
  <si>
    <t>5E47246742833F9D7178F480DD1737596D84E2B273029389CDD5104A73EBF7D8FCDE</t>
  </si>
  <si>
    <t>유로폼 - 인력투입  보통, 수직고 7m까지  M2     ( 호표 174 )</t>
  </si>
  <si>
    <t>5E47246742833F9D7178CF409ECDF05E9884F722235E983893ED1026885697AE1A93</t>
  </si>
  <si>
    <t>5E47246742833F9D7178CF409ECDF05E9884F722235E983893ED1026885697AE1A96</t>
  </si>
  <si>
    <t>5E47246742833F9D7178CF409ECDF05F5D94B452D3789F390BE0B0BC1A003</t>
  </si>
  <si>
    <t>유로폼 - 인력투입  간단, 수직고 7m까지  M2     ( 호표 175 )</t>
  </si>
  <si>
    <t>5E47246742833F9D7178CF409ECCE95E9884F722235E983893ED1026885697AE1A93</t>
  </si>
  <si>
    <t>5E47246742833F9D7178CF409ECCE95E9884F722235E983893ED1026885697AE1A96</t>
  </si>
  <si>
    <t>5E47246742833F9D7178CF409ECCE95F5D94B452D3789F390BE0B0BC1A003</t>
  </si>
  <si>
    <t>지수판설치 - 소켓 연결    M     ( 호표 176 )</t>
  </si>
  <si>
    <t>5E47246EF2F36198380113300175325E9884F722235E983893ED1026885697AE1A97</t>
  </si>
  <si>
    <t>5E47246EF2F36198380113300175325E9884F722235E983893ED1026885697AE1A96</t>
  </si>
  <si>
    <t>단열재 접착제 붙이기  100mm 이하, 벽  M2     ( 호표 177 )</t>
  </si>
  <si>
    <t>5E47943112039D9A09E816D08C71C15E9884F722235E983893ED1026885697AE198E</t>
  </si>
  <si>
    <t>5E47943112039D9A09E816D08C71C15E9884F722235E983893ED1026885697AE1A96</t>
  </si>
  <si>
    <t>단열재 콘크리트타설 부착(벽 및 바닥)  100mm 이하  M2     ( 호표 178 )</t>
  </si>
  <si>
    <t>5E47943112039D9A09E816F0BB13C55E9884F722235E983893ED1026885697AE198E</t>
  </si>
  <si>
    <t>5E47943112039D9A09E816F0BB13C55E9884F722235E983893ED1026885697AE1A96</t>
  </si>
  <si>
    <t>5E47943112039D9A09E816F0BB13C55F5D94B452D3789F390BE0B0BC18001</t>
  </si>
  <si>
    <t>단열재 슬래브 위 깔기  100mm 이하  M2     ( 호표 179 )</t>
  </si>
  <si>
    <t>5E47943112039D9A09E816901317E25E9884F722235E983893ED1026885697AE198E</t>
  </si>
  <si>
    <t>5E47943112039D9A09E816901317E25E9884F722235E983893ED1026885697AE1A96</t>
  </si>
  <si>
    <t>단열재 슬래브 위 깔기  200mm 이하  M2     ( 호표 180 )</t>
  </si>
  <si>
    <t>5E47943112039D9A09E816901312605E9884F722235E983893ED1026885697AE198E</t>
  </si>
  <si>
    <t>5E47943112039D9A09E816901312605E9884F722235E983893ED1026885697AE1A96</t>
  </si>
  <si>
    <t>모르타르 배합(배합품 포함)  배합용적비 1:3, 시멘트, 모래 별도  M3     ( 호표 181 )</t>
  </si>
  <si>
    <t>5E47147E4253E0969282BE80A3905E596D84E2B2F3409C16E88EE0CBAC3D60966FD5</t>
  </si>
  <si>
    <t>5E47147E4253E0969282BE80A3905E5942B46F52D36296E977B0B0757B88F910EFB0</t>
  </si>
  <si>
    <t>5E47147E4253E0969282BE80A3905E5E9884F722235E983893ED1026885697AE1A96</t>
  </si>
  <si>
    <t>모르타르 배합(배합품 포함)  배합용적비 1:1, 시멘트, 모래 별도  M3     ( 호표 182 )</t>
  </si>
  <si>
    <t>5E47147E4253E0969282BEA0510C1F596D84E2B2F3409C16E88EE0CBAC3D60966FD5</t>
  </si>
  <si>
    <t>5E47147E4253E0969282BEA0510C1F5942B46F52D36296E977B0B0757B88F910EFB0</t>
  </si>
  <si>
    <t>5E47147E4253E0969282BEA0510C1F5E9884F722235E983893ED1026885697AE1A96</t>
  </si>
  <si>
    <t>인방보 설치  벽돌  M     ( 호표 183 )</t>
  </si>
  <si>
    <t>5E47040A12238291E24546304B08215E9884F722235E983893ED1026885697AE18E6</t>
  </si>
  <si>
    <t>방수모르타르 배합(배합품 포함)  배합용적비 1:3, 시멘트,모래별도,방수액포함  M3     ( 호표 184 )</t>
  </si>
  <si>
    <t>5E47E4B05263679392F4E8A07770615942849BF2B32A96EC982BF018E0C3AF183D59</t>
  </si>
  <si>
    <t>5E47E4B05263679392F4E8A0777061596D84E2B2F3409C16E88EE0CBAC3D60966FD5</t>
  </si>
  <si>
    <t>5E47E4B05263679392F4E8A07770615942B46F52D36296E977B0B0757B88F910EFB0</t>
  </si>
  <si>
    <t>5E47E4B05263679392F4E8A07770615E9884F722235E983893ED1026885697AE1A96</t>
  </si>
  <si>
    <t>바탕 고르기  바닥, 24mm 이하 기준, 62m2/일당  M2     ( 호표 185 )</t>
  </si>
  <si>
    <t>5E47B40302130C97175A2300D39C755E9884F722235E983893ED1026885697AE18E0</t>
  </si>
  <si>
    <t>5E47B40302130C97175A2300D39C755E9884F722235E983893ED1026885697AE1A96</t>
  </si>
  <si>
    <t>5E47B40302130C97175A2300D39C755F5D94B452D3789F390BE0B0BC18001</t>
  </si>
  <si>
    <t>시멘트 액체방수 바름  바닥  M2     ( 호표 186 )</t>
  </si>
  <si>
    <t>방수공</t>
  </si>
  <si>
    <t>5E9884F722235E983893ED1026885697AE18E1</t>
  </si>
  <si>
    <t>5E47E4BE32530C91C2179960C762905E9884F722235E983893ED1026885697AE18E1</t>
  </si>
  <si>
    <t>5E47E4BE32530C91C2179960C762905E9884F722235E983893ED1026885697AE1A96</t>
  </si>
  <si>
    <t>5E47E4BE32530C91C2179960C762905F5D94B452D3789F390BE0B0BC18001</t>
  </si>
  <si>
    <t>모르타르 배합(배합품 포함)  배합용적비 1:2, 시멘트, 모래 별도  M3     ( 호표 187 )</t>
  </si>
  <si>
    <t>5E47147E4253E0969282BE904A1A48596D84E2B2F3409C16E88EE0CBAC3D60966FD5</t>
  </si>
  <si>
    <t>5E47147E4253E0969282BE904A1A485942B46F52D36296E977B0B0757B88F910EFB0</t>
  </si>
  <si>
    <t>5E47147E4253E0969282BE904A1A485E9884F722235E983893ED1026885697AE1A96</t>
  </si>
  <si>
    <t>시멘트 액체방수 바름  수직부  M2     ( 호표 188 )</t>
  </si>
  <si>
    <t>5E47E4BE32530C91C217ABD0D1CC1F5E9884F722235E983893ED1026885697AE18E1</t>
  </si>
  <si>
    <t>5E47E4BE32530C91C217ABD0D1CC1F5E9884F722235E983893ED1026885697AE1A96</t>
  </si>
  <si>
    <t>5E47E4BE32530C91C217ABD0D1CC1F5F5D94B452D3789F390BE0B0BC18001</t>
  </si>
  <si>
    <t>규산질계 도포방수 바름  바닥  M2     ( 호표 189 )</t>
  </si>
  <si>
    <t>5E47E4B322B3EF9CF0F5D71003E43E5E9884F722235E983893ED1026885697AE18E1</t>
  </si>
  <si>
    <t>5E47E4B322B3EF9CF0F5D71003E43E5E9884F722235E983893ED1026885697AE1A96</t>
  </si>
  <si>
    <t>5E47E4B322B3EF9CF0F5D71003E43E5F5D94B452D3789F390BE0B0BC18001</t>
  </si>
  <si>
    <t>규산질계 도포방수 바름  수직부  M2     ( 호표 190 )</t>
  </si>
  <si>
    <t>5E47E4B322831B9910EA8770E47AA65E9884F722235E983893ED1026885697AE18E1</t>
  </si>
  <si>
    <t>5E47E4B322831B9910EA8770E47AA65E9884F722235E983893ED1026885697AE1A96</t>
  </si>
  <si>
    <t>5E47E4B322831B9910EA8770E47AA65F5D94B452D3789F390BE0B0BC18001</t>
  </si>
  <si>
    <t>방수층보호재 붙임  발포 PE시트, 수직부  M2     ( 호표 191 )</t>
  </si>
  <si>
    <t>5E47E4BD22E31A944EE58D50B10C605E9884F722235E983893ED1026885697AE18E1</t>
  </si>
  <si>
    <t>5E47E4BD22E31A944EE58D50B10C605E9884F722235E983893ED1026885697AE1A96</t>
  </si>
  <si>
    <t>모르타르 배합(배합품 제외)  배합용적비 1:3, 시멘트, 모래 별도  M3     ( 호표 192 )</t>
  </si>
  <si>
    <t>5E47147E4253E0969282BEB07816E8596D84E2B2F3409C16E88EE0CBAC3D60966FD5</t>
  </si>
  <si>
    <t>5E47147E4253E0969282BEB07816E85942B46F52D36296E977B0B0757B88F910EFB0</t>
  </si>
  <si>
    <t>압착 붙이기, 바닥면, 바름두께 5mm  0.04∼0.10 이하, 일반C, 백색줄눈  M2     ( 호표 193 )</t>
  </si>
  <si>
    <t>5E47B40302333895D8418610DCDA025E47147E4253E0969282BE904A1A48</t>
  </si>
  <si>
    <t>줄눈 모르타르(배합품 포함)</t>
  </si>
  <si>
    <t>배합용적비 1:1(백시멘트), 모래 별도</t>
  </si>
  <si>
    <t>호표 194</t>
  </si>
  <si>
    <t>5E47B40302130D9152879FB0B5E7FB</t>
  </si>
  <si>
    <t>5E47B40302333895D8418610DCDA025E47B40302130D9152879FB0B5E7FB</t>
  </si>
  <si>
    <t>타일 붙임 / 압착 붙이기</t>
  </si>
  <si>
    <t>바닥, 타일 0.04 ~ 0.10m2 이하, 18m2/일당</t>
  </si>
  <si>
    <t>호표 195</t>
  </si>
  <si>
    <t>5E47B40302333895CFB98270296478</t>
  </si>
  <si>
    <t>5E47B40302333895D8418610DCDA025E47B40302333895CFB98270296478</t>
  </si>
  <si>
    <t>타일줄눈 설치 / 바닥면</t>
  </si>
  <si>
    <t>타일규격 m2, 0.04 ∼ 0.10 이하</t>
  </si>
  <si>
    <t>호표 196</t>
  </si>
  <si>
    <t>5E47B4030213059C13E928D03DD2A2</t>
  </si>
  <si>
    <t>5E47B40302333895D8418610DCDA025E47B4030213059C13E928D03DD2A2</t>
  </si>
  <si>
    <t>줄눈 모르타르(배합품 포함)  배합용적비 1:1(백시멘트), 모래 별도  M3     ( 호표 194 )</t>
  </si>
  <si>
    <t>특수시멘트</t>
  </si>
  <si>
    <t>특수시멘트, 백색시멘트</t>
  </si>
  <si>
    <t>596D84E2B2F3409C16E88EE0CBAC3D663EA074</t>
  </si>
  <si>
    <t>5E47B40302130D9152879FB0B5E7FB596D84E2B2F3409C16E88EE0CBAC3D663EA074</t>
  </si>
  <si>
    <t>5E47B40302130D9152879FB0B5E7FB5942B46F52D36296E977B0B0757B88F910EFB0</t>
  </si>
  <si>
    <t>5E47B40302130D9152879FB0B5E7FB5E9884F722235E983893ED1026885697AE1A96</t>
  </si>
  <si>
    <t>타일 붙임 / 압착 붙이기  바닥, 타일 0.04 ~ 0.10m2 이하, 18m2/일당  M2     ( 호표 195 )</t>
  </si>
  <si>
    <t>타일공</t>
  </si>
  <si>
    <t>5E9884F722235E983893ED1026885697AE18EF</t>
  </si>
  <si>
    <t>5E47B40302333895CFB982702964785E9884F722235E983893ED1026885697AE18EF</t>
  </si>
  <si>
    <t>5E47B40302333895CFB982702964785E9884F722235E983893ED1026885697AE1A96</t>
  </si>
  <si>
    <t>5E47B40302333895CFB982702964785F5D94B452D3789F390BE0B0BC1B002</t>
  </si>
  <si>
    <t>타일줄눈 설치 / 바닥면  타일규격 m2, 0.04 ∼ 0.10 이하  M2     ( 호표 196 )</t>
  </si>
  <si>
    <t>5E47B4030213059C13E928D03DD2A25E9884F722235E983893ED1026885697AE198A</t>
  </si>
  <si>
    <t>바탕 고르기  벽, 18mm, 45m2/일당  M2     ( 호표 197 )</t>
  </si>
  <si>
    <t>5E47B40302130C9717751BD04886A95E47147E4253E0969282BE80A3905E</t>
  </si>
  <si>
    <t>벽, 24mm 이하 기준, 45m2/일당</t>
  </si>
  <si>
    <t>호표 199</t>
  </si>
  <si>
    <t>5E47B40302130C97175A2330A8038E</t>
  </si>
  <si>
    <t>5E47B40302130C9717751BD04886A95E47B40302130C97175A2330A8038E</t>
  </si>
  <si>
    <t>타일 접착제붙임  벽, 접착제 + 도기질300*600  M2     ( 호표 198 )</t>
  </si>
  <si>
    <t>도기질타일</t>
  </si>
  <si>
    <t>도기질타일, 일반색, 300*600*10mm</t>
  </si>
  <si>
    <t>596D84E2B2D39296C3649470B08C0FAB65E3DA</t>
  </si>
  <si>
    <t>5E47B40302130D91405C97C049B35E596D84E2B2D39296C3649470B08C0FAB65E3DA</t>
  </si>
  <si>
    <t>내수성 타일본드</t>
  </si>
  <si>
    <t>596D948BD2530190F6BC81C09E65A3E43B000D</t>
  </si>
  <si>
    <t>5E47B40302130D91405C97C049B35E596D948BD2530190F6BC81C09E65A3E43B000D</t>
  </si>
  <si>
    <t>5E47B40302130D91405C97C049B35E596D84E2B2F3409C16E88EE0CBAC3D663EA074</t>
  </si>
  <si>
    <t>벽, 타일 0.11∼0.20m2 이하, 26m2/일당</t>
  </si>
  <si>
    <t>호표 200</t>
  </si>
  <si>
    <t>5E47B40302130E93EE104690B76032</t>
  </si>
  <si>
    <t>5E47B40302130D91405C97C049B35E5E47B40302130E93EE104690B76032</t>
  </si>
  <si>
    <t>바탕 고르기  벽, 24mm 이하 기준, 45m2/일당  M2     ( 호표 199 )</t>
  </si>
  <si>
    <t>5E47B40302130C97175A2330A8038E5E9884F722235E983893ED1026885697AE18E0</t>
  </si>
  <si>
    <t>5E47B40302130C97175A2330A8038E5E9884F722235E983893ED1026885697AE1A96</t>
  </si>
  <si>
    <t>5E47B40302130C97175A2330A8038E5F5D94B452D3789F390BE0B0BC18001</t>
  </si>
  <si>
    <t>타일 붙임 / 접착 붙이기  벽, 타일 0.11∼0.20m2 이하, 26m2/일당  M2     ( 호표 200 )</t>
  </si>
  <si>
    <t>5E47B40302130E93EE104690B760325E9884F722235E983893ED1026885697AE18EF</t>
  </si>
  <si>
    <t>5E47B40302130E93EE104690B760325E9884F722235E983893ED1026885697AE1A96</t>
  </si>
  <si>
    <t>5E47B40302130E93EE104690B760325F5D94B452D3789F390BE0B0BC18001</t>
  </si>
  <si>
    <t>코너비드 설치  재료비 별도  M     ( 호표 201 )</t>
  </si>
  <si>
    <t>5E4714756283B69DF0386300A30BA75E9884F722235E983893ED1026885697AE18E0</t>
  </si>
  <si>
    <t>모르타르비빔 - 돌붙임(바닥)  배합용적비 1:3, 시멘트, 모래 별도  M3     ( 호표 202 )</t>
  </si>
  <si>
    <t>5E47B40042B3989AD93E37A0F7808D596D84E2B2F3409C16E88EE0CBAC3D60966FD5</t>
  </si>
  <si>
    <t>5E47B40042B3989AD93E37A0F7808D5942B46F52D36296E977B0B0757B88F910EFB0</t>
  </si>
  <si>
    <t>모르타르 배합</t>
  </si>
  <si>
    <t>모래채가름 포함</t>
  </si>
  <si>
    <t>호표 204</t>
  </si>
  <si>
    <t>5E47147E4253E0969282BEB07815C2</t>
  </si>
  <si>
    <t>5E47B40042B3989AD93E37A0F7808D5E47147E4253E0969282BEB07815C2</t>
  </si>
  <si>
    <t>습식공법 - 화강석  바닥, 자재 별도  M2     ( 호표 203 )</t>
  </si>
  <si>
    <t>석공</t>
  </si>
  <si>
    <t>5E9884F722235E983893ED1026885697AE198D</t>
  </si>
  <si>
    <t>5E47B4004283C197AF5F7E50ECBF345E9884F722235E983893ED1026885697AE198D</t>
  </si>
  <si>
    <t>5E47B4004283C197AF5F7E50ECBF345E9884F722235E983893ED1026885697AE1A96</t>
  </si>
  <si>
    <t>5E47B4004283C197AF5F7E50ECBF345F5D94B452D3789F390BE0B0BC18001</t>
  </si>
  <si>
    <t>인조석 시공비</t>
  </si>
  <si>
    <t>벽습식</t>
  </si>
  <si>
    <t>5E47B40042A3F1923E90215049CDAB</t>
  </si>
  <si>
    <t>5E47B4004283C197AF5F7E50ECBF345E47B40042A3F1923E90215049CDAB</t>
  </si>
  <si>
    <t>모르타르 배합  모래채가름 포함  M3     ( 호표 204 )</t>
  </si>
  <si>
    <t>5E47147E4253E0969282BEB07815C25E9884F722235E983893ED1026885697AE1A96</t>
  </si>
  <si>
    <t>화강석붙임(건식)  벽체, 스텐앙카 + 포천석(버너) 50mm + 코킹포함  M2     ( 호표 205 )</t>
  </si>
  <si>
    <t>자연석판석, 버너마감, 50mm, 포천석판재</t>
  </si>
  <si>
    <t>596D84E2B2D39296C364FEF04D000C4A5913FE</t>
  </si>
  <si>
    <t>5E47B40042A3F599EF388970FE5741596D84E2B2D39296C364FEF04D000C4A5913FE</t>
  </si>
  <si>
    <t>석재벽체시공비(t=30mm)</t>
  </si>
  <si>
    <t>건식(스텐앙카,코킹포함)</t>
  </si>
  <si>
    <t>5E47943F82B31895796FF180E61410</t>
  </si>
  <si>
    <t>5E47B40042A3F599EF388970FE57415E47943F82B31895796FF180E61410</t>
  </si>
  <si>
    <t>스틸 평철 핸드레일  FB50*9, 유성페인트마감  M     ( 호표 206 )</t>
  </si>
  <si>
    <t>평강, 50mm*t3, 4.5, 6, 9, 12, 16, 19, 대리점상차도</t>
  </si>
  <si>
    <t>596D84E2B2E3BB9247B59B805E08F3873B2D07</t>
  </si>
  <si>
    <t>5E47943DC233149788EDE1606552CC596D84E2B2E3BB9247B59B805E08F3873B2D07</t>
  </si>
  <si>
    <t>용접식난간 설치</t>
  </si>
  <si>
    <t>규격철물 설치, 철제 난간</t>
  </si>
  <si>
    <t>호표 208</t>
  </si>
  <si>
    <t>5E47C46AF283149AAC7EBB9029B3B3</t>
  </si>
  <si>
    <t>5E47943DC233149788EDE1606552CC5E47C46AF283149AAC7EBB9029B3B3</t>
  </si>
  <si>
    <t>5E47943DC233149788EDE1606552CC5942B46F52532C9AF24CAB40D102BB32A51118</t>
  </si>
  <si>
    <t>녹막이페인트 붓칠</t>
  </si>
  <si>
    <t>철재면, 1회 1종</t>
  </si>
  <si>
    <t>호표 209</t>
  </si>
  <si>
    <t>5E4784CFF283E092451364A052128A</t>
  </si>
  <si>
    <t>5E47943DC233149788EDE1606552CC5E4784CFF283E092451364A052128A</t>
  </si>
  <si>
    <t>5E47943DC233149788EDE1606552CC5E4784CC2253689BC57D44D085943F</t>
  </si>
  <si>
    <t>스테인리스 CAP  D60*1.2t  개     ( 호표 207 )</t>
  </si>
  <si>
    <t>스테인리스강판, STS304, 1.2mm</t>
  </si>
  <si>
    <t>596D84E2B2E3B896CD9FBEF059DD2B6299DCE1</t>
  </si>
  <si>
    <t>5E47943DC233149788EDE100D4D570596D84E2B2E3B896CD9FBEF059DD2B6299DCE1</t>
  </si>
  <si>
    <t>5E47943DC233149788EDE100D4D5705E47C4645223C69E3046273097D01B</t>
  </si>
  <si>
    <t>5E47943DC233149788EDE100D4D5705942B46F52532C9AF24CAB40D102BB32A51072</t>
  </si>
  <si>
    <t>용접식난간 설치  규격철물 설치, 철제 난간  kg     ( 호표 208 )</t>
  </si>
  <si>
    <t>5E47C46AF283149AAC7EBB9029B3B35E9884F722235E983893ED1026885697AE1BB9</t>
  </si>
  <si>
    <t>5E47C46AF283149AAC7EBB9029B3B35E9884F722235E983893ED1026885697AE1A9D</t>
  </si>
  <si>
    <t>5E47C46AF283149AAC7EBB9029B3B35E9884F722235E983893ED1026885697AE1A96</t>
  </si>
  <si>
    <t>5E47C46AF283149AAC7EBB9029B3B35F5D94B452D3789F390BE0B0BC18001</t>
  </si>
  <si>
    <t>5E47C46AF283149AAC7EBB9029B3B35F5D94B452D3789F390BE0B0BC1B002</t>
  </si>
  <si>
    <t>녹막이페인트 붓칠  철재면, 1회 1종  M2     ( 호표 209 )</t>
  </si>
  <si>
    <t>철재면, 1회, 1종</t>
  </si>
  <si>
    <t>호표 212</t>
  </si>
  <si>
    <t>5E4784CFF283E0924502F5809AF9AB</t>
  </si>
  <si>
    <t>5E4784CFF283E092451364A052128A5E4784CFF283E0924502F5809AF9AB</t>
  </si>
  <si>
    <t>녹막이 페인트칠</t>
  </si>
  <si>
    <t>철재면 1회 노무비</t>
  </si>
  <si>
    <t>호표 213</t>
  </si>
  <si>
    <t>5E4784CFF283E0924502EB1011D7A4</t>
  </si>
  <si>
    <t>5E4784CFF283E092451364A052128A5E4784CFF283E0924502EB1011D7A4</t>
  </si>
  <si>
    <t>유성페인트 붓칠  철재면, 2회 1급  M2     ( 호표 210 )</t>
  </si>
  <si>
    <t>유성페인트(붓칠)</t>
  </si>
  <si>
    <t>철재면 2회 ,1급</t>
  </si>
  <si>
    <t>5E4784CC2253689BAADDF8208A3443</t>
  </si>
  <si>
    <t>5E4784CC2253689BC57D44D085943F5E4784CC2253689BAADDF8208A3443</t>
  </si>
  <si>
    <t>잡철물 제작 및 설치  현장제작 설치, 경량철재  kg     ( 호표 211 )</t>
  </si>
  <si>
    <t>5E47C4645223C69E3046273097D01B5E9884F722235E983893ED1026885697AE1A9D</t>
  </si>
  <si>
    <t>5E47C4645223C69E3046273097D01B5E9884F722235E983893ED1026885697AE1BB9</t>
  </si>
  <si>
    <t>5E47C4645223C69E3046273097D01B5E9884F722235E983893ED1026885697AE1A97</t>
  </si>
  <si>
    <t>5E47C4645223C69E3046273097D01B5E9884F722235E983893ED1026885697AE1A96</t>
  </si>
  <si>
    <t>인력품의 4%</t>
  </si>
  <si>
    <t>5E47C4645223C69E3046273097D01B5F5D94B452D3789F390BE0B0BC18001</t>
  </si>
  <si>
    <t>5E47C4645223C69E3046273097D01B5F5D94B452D3789F390BE0B0BC1B002</t>
  </si>
  <si>
    <t>녹막이 페인트칠 재료비(20년 품셈기준)  철재면, 1회, 1종  M2     ( 호표 212 )</t>
  </si>
  <si>
    <t>방청페인트</t>
  </si>
  <si>
    <t>방청페인트, KSM6030-1종1류, 광명단페인트</t>
  </si>
  <si>
    <t>596D948BD2437898C5561560422038316D7FA2</t>
  </si>
  <si>
    <t>5E4784CFF283E0924502F5809AF9AB596D948BD2437898C5561560422038316D7FA2</t>
  </si>
  <si>
    <t>시너</t>
  </si>
  <si>
    <t>시너, KSM6060, 1종</t>
  </si>
  <si>
    <t>596D948BD24378981B2F9D20F4238F51565262</t>
  </si>
  <si>
    <t>5E4784CFF283E0924502F5809AF9AB596D948BD24378981B2F9D20F4238F51565262</t>
  </si>
  <si>
    <t>녹막이 페인트칠  철재면 1회 노무비  M2     ( 호표 213 )</t>
  </si>
  <si>
    <t>도장공</t>
  </si>
  <si>
    <t>5E9884F722235E983893ED1026885697AE18EE</t>
  </si>
  <si>
    <t>5E4784CFF283E0924502EB1011D7A45E9884F722235E983893ED1026885697AE18EE</t>
  </si>
  <si>
    <t>5E4784CFF283E0924502EB1011D7A45E9884F722235E983893ED1026885697AE1A96</t>
  </si>
  <si>
    <t>공구손료 및 잡재료비</t>
  </si>
  <si>
    <t>5E4784CFF283E0924502EB1011D7A45F5D94B452D3789F390BE0B0BC18001</t>
  </si>
  <si>
    <t>앵글제작설치  L-100*75*7, 유성페인트마감  M     ( 호표 214 )</t>
  </si>
  <si>
    <t>ㄱ형강, 부등변, 100*75*7mm, 대리점상차도</t>
  </si>
  <si>
    <t>596D84E2B2E3BB927CF5FE008F19F2A0976C50</t>
  </si>
  <si>
    <t>5E47943DC233149788EDE160644D81596D84E2B2E3BB927CF5FE008F19F2A0976C50</t>
  </si>
  <si>
    <t>5E47943DC233149788EDE160644D815E47C4645223C69E30736D0029C6D8</t>
  </si>
  <si>
    <t>5E47943DC233149788EDE160644D815942B46F52532C9AF24CAB40D102BB32A51118</t>
  </si>
  <si>
    <t>5E47943DC233149788EDE160644D815E4784CFF283E092451364A052128A</t>
  </si>
  <si>
    <t>5E47943DC233149788EDE160644D815E4784CC2253689BC57D44D085943F</t>
  </si>
  <si>
    <t>스틸 평철 핸드레일  FB25*9, 유성페인트마감  M     ( 호표 215 )</t>
  </si>
  <si>
    <t>5E47943DC233149788EDE1700CDF47596D84E2B2E3BB9247B59B805E08F3873B2D07</t>
  </si>
  <si>
    <t>5E47943DC233149788EDE1700CDF475E47C46AF283149AAC7EBB9029B3B3</t>
  </si>
  <si>
    <t>5E47943DC233149788EDE1700CDF475942B46F52532C9AF24CAB40D102BB32A51118</t>
  </si>
  <si>
    <t>5E47943DC233149788EDE1700CDF475E4784CFF283E092451364A052128A</t>
  </si>
  <si>
    <t>5E47943DC233149788EDE1700CDF475E4784CC2253689BC57D44D085943F</t>
  </si>
  <si>
    <t>스테인리스사다리  W:400, D38.1+22.3*2t  M     ( 호표 216 )</t>
  </si>
  <si>
    <t>기계구조용스테인리스강관, ∮38.1*2.0mm</t>
  </si>
  <si>
    <t>591564E822F30195DE8E0AF0C00FCAC8645A8D</t>
  </si>
  <si>
    <t>5E47C46B823342900B525E40DC05E1591564E822F30195DE8E0AF0C00FCAC8645A8D</t>
  </si>
  <si>
    <t>기계구조용스테인리스강관, ∮22.3*2.0mm</t>
  </si>
  <si>
    <t>591564E822F30195DE8E0AF0C12FA7FA152521</t>
  </si>
  <si>
    <t>5E47C46B823342900B525E40DC05E1591564E822F30195DE8E0AF0C12FA7FA152521</t>
  </si>
  <si>
    <t>세트앵커, M10*L75mm</t>
  </si>
  <si>
    <t>596D94880273089C6D655B20F12EADFE63BBB1</t>
  </si>
  <si>
    <t>5E47C46B823342900B525E40DC05E1596D94880273089C6D655B20F12EADFE63BBB1</t>
  </si>
  <si>
    <t>호표 217</t>
  </si>
  <si>
    <t>5E47C46AF283149A818AAC401E4078</t>
  </si>
  <si>
    <t>5E47C46B823342900B525E40DC05E15E47C46AF283149A818AAC401E4078</t>
  </si>
  <si>
    <t>5E47C46B823342900B525E40DC05E15E47C4645223C69E3046273097D01B</t>
  </si>
  <si>
    <t>5E47C46B823342900B525E40DC05E15942B46F52532C9AF24CAB40D102BB32A51072</t>
  </si>
  <si>
    <t>스테인리스 CAP  D60*1.2t  개     ( 호표 217 )</t>
  </si>
  <si>
    <t>5E47C46AF283149A818AAC401E4078596D84E2B2E3B896CD9FBEF059DD2B6299DCE1</t>
  </si>
  <si>
    <t>5E47C46AF283149A818AAC401E40785E47C4645223C69E3046273097D01B</t>
  </si>
  <si>
    <t>5E47C46AF283149A818AAC401E40785942B46F52532C9AF24CAB40D102BB32A51072</t>
  </si>
  <si>
    <t>흡음판 설치  벽  M2     ( 호표 218 )</t>
  </si>
  <si>
    <t>5E4794384213199DF5770C90A025185E9884F722235E983893ED1026885697AE198E</t>
  </si>
  <si>
    <t>5E4794384213199DF5770C90A025185E9884F722235E983893ED1026885697AE1A96</t>
  </si>
  <si>
    <t>5E4794384213199DF5770C90A025185F5D94B452D3789F390BE0B0BC18001</t>
  </si>
  <si>
    <t>방화실란트    M     ( 호표 219 )</t>
  </si>
  <si>
    <t>실링재, 실리콘, 비초산, 방화용</t>
  </si>
  <si>
    <t>596D948BD2437898E0A092D0DAB0E8010F029F</t>
  </si>
  <si>
    <t>5E47E4B172E31A9393DB08F00FD0E6596D948BD2437898E0A092D0DAB0E8010F029F</t>
  </si>
  <si>
    <t>5E47E4B172E31A9393DB08F00FD0E65E47E4B172D371982DEF1C0065352C</t>
  </si>
  <si>
    <t>수밀코킹  재료비 별도  M     ( 호표 220 )</t>
  </si>
  <si>
    <t>코킹공</t>
  </si>
  <si>
    <t>기타 직종</t>
  </si>
  <si>
    <t>5E9884F722235E983893A76036DF53F2F01722</t>
  </si>
  <si>
    <t>5E47E4B172D371982DEF1C0065352C5E9884F722235E983893A76036DF53F2F01722</t>
  </si>
  <si>
    <t>잡철물 제작 및 설치  현장제작 설치, 일반철재  kg     ( 호표 221 )</t>
  </si>
  <si>
    <t>5E47C4645223C69E304604509C56835E9884F722235E983893ED1026885697AE1A9D</t>
  </si>
  <si>
    <t>5E47C4645223C69E304604509C56835E9884F722235E983893ED1026885697AE1BB9</t>
  </si>
  <si>
    <t>5E47C4645223C69E304604509C56835E9884F722235E983893ED1026885697AE1A97</t>
  </si>
  <si>
    <t>5E47C4645223C69E304604509C56835E9884F722235E983893ED1026885697AE1A96</t>
  </si>
  <si>
    <t>5E47C4645223C69E304604509C56835F5D94B452D3789F390BE0B0BC18001</t>
  </si>
  <si>
    <t>5E47C4645223C69E304604509C56835F5D94B452D3789F390BE0B0BC1B002</t>
  </si>
  <si>
    <t>녹막이페인트 붓칠(재료비 미포함)  철재면, 1회 2종  M2     ( 호표 222 )</t>
  </si>
  <si>
    <t>5E4784CFF283E092451364B0793C0B5E4784CFF283E0924502EB1011D7A4</t>
  </si>
  <si>
    <t>녹막이 페인트칠 재료비(20년 품셈기준)  철재면, 1회, 2종  M2     ( 호표 223 )</t>
  </si>
  <si>
    <t>방청페인트, KSM6030-1종2류, 광명단페인트</t>
  </si>
  <si>
    <t>596D948BD2437898C5561560422038316D7FA3</t>
  </si>
  <si>
    <t>5E4784CFF283E0924502F5809AFAB2596D948BD2437898C5561560422038316D7FA3</t>
  </si>
  <si>
    <t>시너, KSM6060, 2종</t>
  </si>
  <si>
    <t>596D948BD24378981B2F9D20F4238F51565263</t>
  </si>
  <si>
    <t>5E4784CFF283E0924502F5809AFAB2596D948BD24378981B2F9D20F4238F51565263</t>
  </si>
  <si>
    <t>유성페인트 붓칠 재료비(20년 품셈기준)  철재면, 2회, 1급  M2     ( 호표 224 )</t>
  </si>
  <si>
    <t>조합페인트</t>
  </si>
  <si>
    <t>조합페인트, KSM6020-1종1급, 백색</t>
  </si>
  <si>
    <t>596D948BD2437898C5565CD08FC2957E5DC079</t>
  </si>
  <si>
    <t>5E4784CC2253689BC57D449028F69A596D948BD2437898C5565CD08FC2957E5DC079</t>
  </si>
  <si>
    <t>5E4784CC2253689BC57D449028F69A596D948BD24378981B2F9D20F4238F51565262</t>
  </si>
  <si>
    <t>계단논슬립 설치  콘크리트계단, 재료비 별도  M     ( 호표 225 )</t>
  </si>
  <si>
    <t>5E479434E2738E9436657BD03172925E9884F722235E983893ED1026885697AE198E</t>
  </si>
  <si>
    <t>5E479434E2738E9436657BD03172925E9884F722235E983893ED1026885697AE1A96</t>
  </si>
  <si>
    <t>5E479434E2738E9436657BD03172925F5D94B452D3789F390BE0B0BC18001</t>
  </si>
  <si>
    <t>루프드레인 설치    개소     ( 호표 226 )</t>
  </si>
  <si>
    <t>배관공</t>
  </si>
  <si>
    <t>5E9884F722235E983893ED1026885697AE1987</t>
  </si>
  <si>
    <t>5E47D453E213C4918D4AD270D2647E5E9884F722235E983893ED1026885697AE1987</t>
  </si>
  <si>
    <t>5E47D453E213C4918D4AD270D2647E5E9884F722235E983893ED1026885697AE1A96</t>
  </si>
  <si>
    <t>금속 선홈통 설치  150mm 이하 기준  M     ( 호표 227 )</t>
  </si>
  <si>
    <t>5E47D452D2B3F996A03DA9E03927385E9884F722235E983893ED1026885697AE1987</t>
  </si>
  <si>
    <t>5E47D452D2B3F996A03DA9E03927385E9884F722235E983893ED1026885697AE1A96</t>
  </si>
  <si>
    <t>5E47D452D2B3F996A03DA9E03927385F5D94B452D3789F390BE0B0BC18001</t>
  </si>
  <si>
    <t>갈바강판  1.2t  M2     ( 호표 228 )</t>
  </si>
  <si>
    <t>합금화용융아연도금강판, 갈바륨, 1.20mm</t>
  </si>
  <si>
    <t>596D84E2B2E3B896CD9FAC50FB3465888FF56A</t>
  </si>
  <si>
    <t>5E47C4645243F79B27F7FB0075DF97596D84E2B2E3B896CD9FAC50FB3465888FF56A</t>
  </si>
  <si>
    <t>5E47C4645243F79B27F7FB0075DF975E47C4645223C69E30736D0029C6D8</t>
  </si>
  <si>
    <t>5E47C4645243F79B27F7FB0075DF975942B46F52532C9AF24CAB40D102BB32A51118</t>
  </si>
  <si>
    <t>분체도장  철재면  M2     ( 호표 229 )</t>
  </si>
  <si>
    <t>분체도료</t>
  </si>
  <si>
    <t>메라톤 백색(소부도료)</t>
  </si>
  <si>
    <t>596D948BD2437898C5C9022054C2099DBDE100</t>
  </si>
  <si>
    <t>5E4784CC22637390A650B650AC624A596D948BD2437898C5C9022054C2099DBDE100</t>
  </si>
  <si>
    <t>건축다용도 하도</t>
  </si>
  <si>
    <t>프라이머</t>
  </si>
  <si>
    <t>596D948BD2437898C5C9022054C2099DBDE107</t>
  </si>
  <si>
    <t>5E4784CC22637390A650B650AC624A596D948BD2437898C5C9022054C2099DBDE107</t>
  </si>
  <si>
    <t>5E4784CC22637390A650B650AC624A596D948BD24378981B2F9D20F4238F51565262</t>
  </si>
  <si>
    <t>5E4784CC22637390A650B650AC624A5E9884F722235E983893ED1026885697AE18EE</t>
  </si>
  <si>
    <t>5E4784CC22637390A650B650AC624A5E9884F722235E983893ED1026885697AE1A96</t>
  </si>
  <si>
    <t>5E4784CC22637390A650B650AC624A5F5D94B452D3789F390BE0B0BC18001</t>
  </si>
  <si>
    <t>아연도각관  30*30*1.6t  M     ( 호표 230 )</t>
  </si>
  <si>
    <t>30*30*t1.6mm, 1.380kg/m</t>
  </si>
  <si>
    <t>591564E822F30195DE8EE090C79257A308B386</t>
  </si>
  <si>
    <t>5E479437B2F3C794E040D730B1EE8B591564E822F30195DE8EE090C79257A308B386</t>
  </si>
  <si>
    <t>5E479437B2F3C794E040D730B1EE8B5E47C4645223C69E30736D0029C6D8</t>
  </si>
  <si>
    <t>갈바륨강판 제작설치  1.5T  M2     ( 호표 231 )</t>
  </si>
  <si>
    <t>갈바륨강판</t>
  </si>
  <si>
    <t>갈바륨강판, 1.50&lt;t≤&lt;1.60mm, 대리점상차도</t>
  </si>
  <si>
    <t>596D84E2B2E3B896CD9FAC50F9092182527246</t>
  </si>
  <si>
    <t>5E479437B2F3C794E040D700FC03EB596D84E2B2E3B896CD9FAC50F9092182527246</t>
  </si>
  <si>
    <t>제품 설치, 일반철재</t>
  </si>
  <si>
    <t>호표 232</t>
  </si>
  <si>
    <t>5E47C46452133F952DCE4500FD7853</t>
  </si>
  <si>
    <t>5E479437B2F3C794E040D700FC03EB5E47C46452133F952DCE4500FD7853</t>
  </si>
  <si>
    <t>잡철물 제작 및 설치  제품 설치, 일반철재  kg     ( 호표 232 )</t>
  </si>
  <si>
    <t>5E47C46452133F952DCE4500FD78535E9884F722235E983893ED1026885697AE1A9D</t>
  </si>
  <si>
    <t>5E47C46452133F952DCE4500FD78535E9884F722235E983893ED1026885697AE1BB9</t>
  </si>
  <si>
    <t>5E47C46452133F952DCE4500FD78535E9884F722235E983893ED1026885697AE1A97</t>
  </si>
  <si>
    <t>5E47C46452133F952DCE4500FD78535E9884F722235E983893ED1026885697AE1A96</t>
  </si>
  <si>
    <t>5E47C46452133F952DCE4500FD78535F5D94B452D3789F390BE0B0BC18001</t>
  </si>
  <si>
    <t>5E47C46452133F952DCE4500FD78535F5D94B452D3789F390BE0B0BC1B002</t>
  </si>
  <si>
    <t>모르타르 바름  3.6m 이하, 1회, 40m2/일당  M2     ( 호표 233 )</t>
  </si>
  <si>
    <t>5E47147E4253E19701AE23D0B555765E9884F722235E983893ED1026885697AE18E0</t>
  </si>
  <si>
    <t>5E47147E4253E19701AE23D0B555765E9884F722235E983893ED1026885697AE1A96</t>
  </si>
  <si>
    <t>5E47147E4253E19701AE23D0B555765F5D94B452D3789F390BE0B0BC18001</t>
  </si>
  <si>
    <t>모르타르 바름  3.6m 이하, 2회, 29m2/일당  M2     ( 호표 234 )</t>
  </si>
  <si>
    <t>5E47147E4253E19701AE23D0B5561D5E9884F722235E983893ED1026885697AE18E0</t>
  </si>
  <si>
    <t>5E47147E4253E19701AE23D0B5561D5E9884F722235E983893ED1026885697AE1A96</t>
  </si>
  <si>
    <t>5E47147E4253E19701AE23D0B5561D5F5D94B452D3789F390BE0B0BC18001</t>
  </si>
  <si>
    <t>콘크리트면 정리  3.6m 이하, 천장  M2     ( 호표 235 )</t>
  </si>
  <si>
    <t>견출공</t>
  </si>
  <si>
    <t>5E9884F722235E983893ED1026885697AE18E5</t>
  </si>
  <si>
    <t>5E47147E4263869CCC7DA980DF68095E9884F722235E983893ED1026885697AE18E5</t>
  </si>
  <si>
    <t>5E47147E4263869CCC7DA980DF68095F5D94B452D3789F390BE0B0BC18001</t>
  </si>
  <si>
    <t>전면 마감  3.6m 이하, 천장, 99.60m2/일당  M2     ( 호표 236 )</t>
  </si>
  <si>
    <t>5E47147E4263869CCC7D8ED032C4A35E9884F722235E983893ED1026885697AE18E0</t>
  </si>
  <si>
    <t>5E47147E4263869CCC7D8ED032C4A35E9884F722235E983893ED1026885697AE1A96</t>
  </si>
  <si>
    <t>5E47147E4263869CCC7D8ED032C4A3596D84E2B2F3409C16E88EE0CBAC3D60966FD5</t>
  </si>
  <si>
    <t>감수제</t>
  </si>
  <si>
    <t>감수제, 혼화제, 메도로스1000</t>
  </si>
  <si>
    <t>g</t>
  </si>
  <si>
    <t>5942849BF2B32A9606270E507136D65AD18273</t>
  </si>
  <si>
    <t>5E47147E4263869CCC7D8ED032C4A35942849BF2B32A9606270E507136D65AD18273</t>
  </si>
  <si>
    <t>콘크리트면 정리  3.6m 이하  M2     ( 호표 237 )</t>
  </si>
  <si>
    <t>5E47147E4263869CCC7DA980D9DFDD5E9884F722235E983893ED1026885697AE18E5</t>
  </si>
  <si>
    <t>5E47147E4263869CCC7DA980D9DFDD5F5D94B452D3789F390BE0B0BC18001</t>
  </si>
  <si>
    <t>부분 마감  3.6m 이하, 170m2/일당  M2     ( 호표 238 )</t>
  </si>
  <si>
    <t>5E47147E4263869CCC7DBA10FAB8F45E9884F722235E983893ED1026885697AE18E0</t>
  </si>
  <si>
    <t>5E47147E4263869CCC7DBA10FAB8F45E9884F722235E983893ED1026885697AE1A96</t>
  </si>
  <si>
    <t>강재창호 설치 / 여닫이  창호면적 m2, 1.0 ~ 3.0 이하  개소     ( 호표 239 )</t>
  </si>
  <si>
    <t>창호공</t>
  </si>
  <si>
    <t>5E9884F722235E983893ED1026885697AE18E3</t>
  </si>
  <si>
    <t>5E47A41DE2D38199EF49FC502F626C5E9884F722235E983893ED1026885697AE18E3</t>
  </si>
  <si>
    <t>5E47A41DE2D38199EF49FC502F626C5E9884F722235E983893ED1026885697AE1A96</t>
  </si>
  <si>
    <t>5E47A41DE2D38199EF49FC502F626C5F5D94B452D3789F390BE0B0BC18001</t>
  </si>
  <si>
    <t>목재창호 설치 / 여닫이  창호면적 m2, 1.0 ~ 3.0 이하  개소     ( 호표 240 )</t>
  </si>
  <si>
    <t>5E47A41DE2F34F912AEDEB408C4BD15E9884F722235E983893ED1026885697AE18E3</t>
  </si>
  <si>
    <t>5E47A41DE2F34F912AEDEB408C4BD15E9884F722235E983893ED1026885697AE1A96</t>
  </si>
  <si>
    <t>5E47A41DE2F34F912AEDEB408C4BD15F5D94B452D3789F390BE0B0BC18001</t>
  </si>
  <si>
    <t>창호주위 발포우레탄 충전    M     ( 호표 241 )</t>
  </si>
  <si>
    <t>5E47A41A12C337912A3A9F5039B0005E9884F722235E983893ED1026885697AE18E0</t>
  </si>
  <si>
    <t>5E47A41A12C337912A3A9F5039B0005E9884F722235E983893ED1026885697AE1A96</t>
  </si>
  <si>
    <t>창호유리설치 / 판유리  유리두께 5mm 이하  M2     ( 호표 242 )</t>
  </si>
  <si>
    <t>5E47A41B32E35F93A6B094606AEAB75E9884F722235E983893ED1026885697AE18E2</t>
  </si>
  <si>
    <t>5E47A41B32E35F93A6B094606AEAB75E9884F722235E983893ED1026885697AE1A96</t>
  </si>
  <si>
    <t>방습거울후레임  스테인리스, W50*1.5t  M     ( 호표 243 )</t>
  </si>
  <si>
    <t>5E47C462A223BC9BFC5A4A50D6DA0C596D84E2B2E3B896CD9FBEF059DD2B6299DCE0</t>
  </si>
  <si>
    <t>5E47C462A223BC9BFC5A4A50D6DA0C5E47C4645223C69E3046273097D01B</t>
  </si>
  <si>
    <t>5E47C462A223BC9BFC5A4A50D6DA0C5942B46F52532C9AF24CAB40D102BB32A51072</t>
  </si>
  <si>
    <t>걸레받이용 페인트칠 재료비(20년 품셈기준)  붓칠, 2회  M2     ( 호표 244 )</t>
  </si>
  <si>
    <t>아크릴수지페인트</t>
  </si>
  <si>
    <t>아크릴수지페인트, KSM6020-2종1급, 흑색</t>
  </si>
  <si>
    <t>596D948BD2437898C5C9902051233ED700C69D</t>
  </si>
  <si>
    <t>5E4784CC22731691FAF2DEC0B8B300596D948BD2437898C5C9902051233ED700C69D</t>
  </si>
  <si>
    <t>5E4784CC22731691FAF2DEC0B8B300596D948BD24378981B2F9D20F4238F51565262</t>
  </si>
  <si>
    <t>퍼티</t>
  </si>
  <si>
    <t>퍼티, 319퍼티, 회색</t>
  </si>
  <si>
    <t>1L=1.55kg</t>
  </si>
  <si>
    <t>596D948BD2530190F6BCCFB089DAEB50D1035F</t>
  </si>
  <si>
    <t>5E4784CC22731691FAF2DEC0B8B300596D948BD2530190F6BCCFB089DAEB50D1035F</t>
  </si>
  <si>
    <t>연마지</t>
  </si>
  <si>
    <t>연마지, #120~180, 230*280mm</t>
  </si>
  <si>
    <t>장</t>
  </si>
  <si>
    <t>596D94880283109C527FED10B2EEBF71A65054</t>
  </si>
  <si>
    <t>5E4784CC22731691FAF2DEC0B8B300596D94880283109C527FED10B2EEBF71A65054</t>
  </si>
  <si>
    <t>걸레받이용 페인트칠  붓칠 2회 노무비  M2     ( 호표 245 )</t>
  </si>
  <si>
    <t>5E4784CC22731691FAF2DED05F3C635E9884F722235E983893ED1026885697AE18EE</t>
  </si>
  <si>
    <t>5E4784CC22731691FAF2DED05F3C635E9884F722235E983893ED1026885697AE1A96</t>
  </si>
  <si>
    <t>5E4784CC22731691FAF2DED05F3C635F5D94B452D3789F390BE0B0BC18001</t>
  </si>
  <si>
    <t>con'c, mortar면 바탕만들기 재료비  내부, 친환경(20년 품셈 기준)  M2     ( 호표 246 )</t>
  </si>
  <si>
    <t>퍼티, 친환경, 내부</t>
  </si>
  <si>
    <t>596D948BD2530190F6BCCFB089DAEB50D228BB</t>
  </si>
  <si>
    <t>5E4784DD52635F9C49ADE7807E3AC1596D948BD2530190F6BCCFB089DAEB50D228BB</t>
  </si>
  <si>
    <t>con'c, mortar면 바탕만들기  내부 친환경 노무비  M2     ( 호표 247 )</t>
  </si>
  <si>
    <t>5E4784DD52635F9C49ADE7B0CDB79F5E9884F722235E983893ED1026885697AE18EE</t>
  </si>
  <si>
    <t>5E4784DD52635F9C49ADE7B0CDB79F5E9884F722235E983893ED1026885697AE1A96</t>
  </si>
  <si>
    <t>5E4784DD52635F9C49ADE7B0CDB79F5F5D94B452D3789F390BE0B0BC18001</t>
  </si>
  <si>
    <t>수성페인트 롤러칠 재료비(20년 품셈기준)  내부, 2회, 친환경페인트  M2     ( 호표 248 )</t>
  </si>
  <si>
    <t>수성페인트</t>
  </si>
  <si>
    <t>수성페인트, 친환경, 내부</t>
  </si>
  <si>
    <t>596D948BD2437898C5C93F50EB5BD95F63AA53</t>
  </si>
  <si>
    <t>5E4784CDC2A3E69B29639C40CE00B4596D948BD2437898C5C93F50EB5BD95F63AA53</t>
  </si>
  <si>
    <t>수성페인트 롤러칠  2회 노무비  M2     ( 호표 249 )</t>
  </si>
  <si>
    <t>5E4784CDC2A3E69B29365660968A335E9884F722235E983893ED1026885697AE18EE</t>
  </si>
  <si>
    <t>5E4784CDC2A3E69B29365660968A335E9884F722235E983893ED1026885697AE1A96</t>
  </si>
  <si>
    <t>5E4784CDC2A3E69B29365660968A335F5D94B452D3789F390BE0B0BC18001</t>
  </si>
  <si>
    <t>con'c, mortar면 바탕만들기 재료비  외부, 친환경(20년 품셈 기준)  M2     ( 호표 250 )</t>
  </si>
  <si>
    <t>퍼티, 친환경, 외부</t>
  </si>
  <si>
    <t>596D948BD2530190F6BCCFB089DAEB50D22B0F</t>
  </si>
  <si>
    <t>5E4784DD52635F9C49ADE7807FC152596D948BD2530190F6BCCFB089DAEB50D22B0F</t>
  </si>
  <si>
    <t>con'c, mortar면 바탕만들기  외부 친환경 노무비  M2     ( 호표 251 )</t>
  </si>
  <si>
    <t>5E4784DD52635F9C49ADE7B0C9DCCF5E9884F722235E983893ED1026885697AE18EE</t>
  </si>
  <si>
    <t>5E4784DD52635F9C49ADE7B0C9DCCF5E9884F722235E983893ED1026885697AE1A96</t>
  </si>
  <si>
    <t>5E4784DD52635F9C49ADE7B0C9DCCF5F5D94B452D3789F390BE0B0BC18001</t>
  </si>
  <si>
    <t>수성페인트 롤러칠 재료비(20년 품셈기준)  외부, 2회, 친환경페인트  M2     ( 호표 252 )</t>
  </si>
  <si>
    <t>수성페인트, 친환경, 외부</t>
  </si>
  <si>
    <t>596D948BD2437898C5C93F50EB5BD95F63AB78</t>
  </si>
  <si>
    <t>5E4784CDC2A3E69B29639C60FC1F41596D948BD2437898C5C93F50EB5BD95F63AB78</t>
  </si>
  <si>
    <t>con'c, mortar면 바탕만들기  내천장 친환경 노무비  M2     ( 호표 253 )</t>
  </si>
  <si>
    <t>5E4784DD52635F9C49ADE78079B8875E9884F722235E983893ED1026885697AE18EE</t>
  </si>
  <si>
    <t>5E4784DD52635F9C49ADE78079B8875E9884F722235E983893ED1026885697AE1A96</t>
  </si>
  <si>
    <t>5E4784DD52635F9C49ADE78079B8875F5D94B452D3789F390BE0B0BC1B002</t>
  </si>
  <si>
    <t>인력품의 20%</t>
  </si>
  <si>
    <t>5E4784DD52635F9C49ADE78079B8875F5D94B452D3789F390BE0B0BC18001</t>
  </si>
  <si>
    <t>수성페인트 롤러칠  천장 2회 노무비  M2     ( 호표 254 )</t>
  </si>
  <si>
    <t>5E4784CDC2A3E69B2940FA40054BF95E9884F722235E983893ED1026885697AE18EE</t>
  </si>
  <si>
    <t>5E4784CDC2A3E69B2940FA40054BF95E9884F722235E983893ED1026885697AE1A96</t>
  </si>
  <si>
    <t>5E4784CDC2A3E69B2940FA40054BF95F5D94B452D3789F390BE0B0BC1B002</t>
  </si>
  <si>
    <t>5E4784CDC2A3E69B2940FA40054BF95F5D94B452D3789F390BE0B0BC18001</t>
  </si>
  <si>
    <t>con'c, mortar면 바탕만들기  외천장 친환경 노무비  M2     ( 호표 255 )</t>
  </si>
  <si>
    <t>5E4784DD52635F9C49ADE7807D13385E9884F722235E983893ED1026885697AE18EE</t>
  </si>
  <si>
    <t>5E4784DD52635F9C49ADE7807D13385E9884F722235E983893ED1026885697AE1A96</t>
  </si>
  <si>
    <t>5E4784DD52635F9C49ADE7807D13385F5D94B452D3789F390BE0B0BC1B002</t>
  </si>
  <si>
    <t>5E4784DD52635F9C49ADE7807D13385F5D94B452D3789F390BE0B0BC18001</t>
  </si>
  <si>
    <t>에폭시 페인트칠 재료비(20년 품셈기준)  콘크리트, 시멘트 모르타르용  M2     ( 호표 256 )</t>
  </si>
  <si>
    <t>유니폭시 투명라이닝</t>
  </si>
  <si>
    <t>후막형 투명 에폭시 바닥마감재(2~3mm)</t>
  </si>
  <si>
    <t>596D948BD2437898C5C9022054C2099DBCDA11</t>
  </si>
  <si>
    <t>5E4784C4E2E3419CD768D7F0C54021596D948BD2437898C5C9022054C2099DBCDA11</t>
  </si>
  <si>
    <t>에폭시페인트</t>
  </si>
  <si>
    <t>EP1730 비철금속용 프라이머(회색)</t>
  </si>
  <si>
    <t>596D948BD2437898C5C9022054C2099DBCDB3A</t>
  </si>
  <si>
    <t>5E4784C4E2E3419CD768D7F0C54021596D948BD2437898C5C9022054C2099DBCDB3A</t>
  </si>
  <si>
    <t>에폭시계시너</t>
  </si>
  <si>
    <t>024</t>
  </si>
  <si>
    <t>596D948BD24378981B2F9D20F7FF7BBE4389CE</t>
  </si>
  <si>
    <t>5E4784C4E2E3419CD768D7F0C54021596D948BD24378981B2F9D20F7FF7BBE4389CE</t>
  </si>
  <si>
    <t>에폭시 코팅(롤러칠 노무비)  하도1회, 퍼티 및 연마, 에폭시 페인트 2회칠 기준  M2     ( 호표 257 )</t>
  </si>
  <si>
    <t>5E4784C4E2E3419CD74DF830E40FEC5E9884F722235E983893ED1026885697AE18EE</t>
  </si>
  <si>
    <t>5E4784C4E2E3419CD74DF830E40FEC5E9884F722235E983893ED1026885697AE1A96</t>
  </si>
  <si>
    <t>5E4784C4E2E3419CD74DF830E40FEC5F5D94B452D3789F390BE0B0BC18001</t>
  </si>
  <si>
    <t>PVC계 바닥재 설치 - 타일형  주재료 제외  M2     ( 호표 258 )</t>
  </si>
  <si>
    <t>5E479434E2433B96ECC64C50A87D5F5E9884F722235E983893ED1026885697AE198E</t>
  </si>
  <si>
    <t>5E479434E2433B96ECC64C50A87D5F5E9884F722235E983893ED1026885697AE1A96</t>
  </si>
  <si>
    <t>초산비닐계접착제, 비닐타일용</t>
  </si>
  <si>
    <t>596D948BD2530190F6BC81C09E65A3E43B04EA</t>
  </si>
  <si>
    <t>5E479434E2433B96ECC64C50A87D5F596D948BD2530190F6BC81C09E65A3E43B04EA</t>
  </si>
  <si>
    <t>석고판 설치(나사고정) - 바탕용  벽, 2겹 붙임  M2     ( 호표 259 )</t>
  </si>
  <si>
    <t>5E47943692138E915CDD0640B014D25E9884F722235E983893ED1026885697AE198E</t>
  </si>
  <si>
    <t>5E47943692138E915CDD0640B014D25E9884F722235E983893ED1026885697AE1A96</t>
  </si>
  <si>
    <t>5E47943692138E915CDD0640B014D25F5D94B452D3789F390BE0B0BC18001</t>
  </si>
  <si>
    <t>ST'L 각관 제작설치  ㅁ-50*50*1.6,아연도각관  M     ( 호표 260 )</t>
  </si>
  <si>
    <t>50*50*t1.6mm, 2.380kg/m</t>
  </si>
  <si>
    <t>591564E822F30195DE8EE090C79257A30B0F1D</t>
  </si>
  <si>
    <t>5E47943DC233149788ED7E10CD0BC6591564E822F30195DE8EE090C79257A30B0F1D</t>
  </si>
  <si>
    <t>5E47943DC233149788ED7E10CD0BC65E47C4645223C69E30736D0029C6D8</t>
  </si>
  <si>
    <t>5E47943DC233149788ED7E10CD0BC65942B46F52532C9AF24CAB40D102BB32A51118</t>
  </si>
  <si>
    <t>석고판 설치(나사고정) - 바탕용  천장, 1겹 붙임  M2     ( 호표 261 )</t>
  </si>
  <si>
    <t>5E47943692138E916D33BAA071A2E45E9884F722235E983893ED1026885697AE198E</t>
  </si>
  <si>
    <t>5E47943692138E916D33BAA071A2E45E9884F722235E983893ED1026885697AE1A96</t>
  </si>
  <si>
    <t>5E47943692138E916D33BAA071A2E45F5D94B452D3789F390BE0B0BC18001</t>
  </si>
  <si>
    <t>친환경 수성페인트 롤러칠  외천정 2회, 석고보드면(줄빠데) 바탕만들기포함.  M2     ( 호표 262 )</t>
  </si>
  <si>
    <t>5E4784CDC2A3E69B2998FF20EB34335E4784DD52635F9C49ADD560D02A4D</t>
  </si>
  <si>
    <t>5E4784CDC2A3E69B2998FF20EB34335E4784CDC2A3E69B29639C60FC1F41</t>
  </si>
  <si>
    <t>5E4784CDC2A3E69B2998FF20EB34335E4784CDC2A3E69B2940FA40054BF9</t>
  </si>
  <si>
    <t>타일 붙임 / 접착 붙이기  벽, 타일 0.04∼0.10m2 이하, 25m2/일당  M2     ( 호표 263 )</t>
  </si>
  <si>
    <t>5E47B40302130E93EE104690B763865E9884F722235E983893ED1026885697AE18EF</t>
  </si>
  <si>
    <t>5E47B40302130E93EE104690B763865E9884F722235E983893ED1026885697AE1A96</t>
  </si>
  <si>
    <t>5E47B40302130E93EE104690B763865F5D94B452D3789F390BE0B0BC18001</t>
  </si>
  <si>
    <t>덤프트럭  8ton  HR     ( 호표 264 )</t>
  </si>
  <si>
    <t>595314B982339B9658E475E0F16977DA7BA58B25</t>
  </si>
  <si>
    <t>8ton</t>
  </si>
  <si>
    <t>호표 264</t>
  </si>
  <si>
    <t>595314B982339B9658E475E0F16977DA7BA58B</t>
  </si>
  <si>
    <t>595314B982339B9658E475E0F16977DA7BA58B25595314B982339B9658E475E0F16977DA7BA58B</t>
  </si>
  <si>
    <t>595314B982339B9658E475E0F16977DA7BA58B255942F4C892F3B1977D6A856036015958B2A140</t>
  </si>
  <si>
    <t>595314B982339B9658E475E0F16977DA7BA58B255F5D94B452D3789F390BE0B0BC18001</t>
  </si>
  <si>
    <t>595314B982339B9658E475E0F16977DA7BA58B255E9884F722235E983893ED1026885697AE1E06</t>
  </si>
  <si>
    <t>트럭 트랙터 및 평판트레일러  20ton  HR     ( 호표 265 )</t>
  </si>
  <si>
    <t>595314B98233999B18ABD4800C3A2355D78ED1C9</t>
  </si>
  <si>
    <t>트럭 트랙터 및 평판트레일러</t>
  </si>
  <si>
    <t>20ton</t>
  </si>
  <si>
    <t>호표 265</t>
  </si>
  <si>
    <t>595314B98233999B18ABD4800C3A2355D78ED1</t>
  </si>
  <si>
    <t>595314B98233999B18ABD4800C3A2355D78ED1C9595314B98233999B18ABD4800C3A2355D78ED1</t>
  </si>
  <si>
    <t>595314B98233999B18ABD4800C3A2355D78ED1C95942F4C892F3B1977D6A856036015958B2A140</t>
  </si>
  <si>
    <t>595314B98233999B18ABD4800C3A2355D78ED1C95F5D94B452D3789F390BE0B0BC18001</t>
  </si>
  <si>
    <t>595314B98233999B18ABD4800C3A2355D78ED1C95E9884F722235E983893ED1026885697AE1E07</t>
  </si>
  <si>
    <t>굴착기(무한궤도)  1.0㎥  HR     ( 호표 266 )</t>
  </si>
  <si>
    <t>호표 266</t>
  </si>
  <si>
    <t>595314B982339B96113BC6E0C2EE1B17D956A5</t>
  </si>
  <si>
    <t>595314B982339B96113BC6E0C2EE1B17D956A50F595314B982339B96113BC6E0C2EE1B17D956A5</t>
  </si>
  <si>
    <t>595314B982339B96113BC6E0C2EE1B17D956A50F5942F4C892F3B1977D6A856036015958B2A140</t>
  </si>
  <si>
    <t>595314B982339B96113BC6E0C2EE1B17D956A50F5F5D94B452D3789F390BE0B0BC18001</t>
  </si>
  <si>
    <t>595314B982339B96113BC6E0C2EE1B17D956A50F5E9884F722235E983893ED1026885697AE1E07</t>
  </si>
  <si>
    <t>품질관리 활동비 - 인건비  초급품질관리자  월     ( 호표 267 )</t>
  </si>
  <si>
    <t>호표 267</t>
  </si>
  <si>
    <t>초급품질관리원</t>
  </si>
  <si>
    <t>5E9884F722235E983893ED1026885697AE1D68</t>
  </si>
  <si>
    <t>5E64A4DAF2D3449E216F5E903781755E9884F722235E983893ED1026885697AE1D68</t>
  </si>
  <si>
    <t>5E64A4DAF2D3449E216F5E903781755F5D94B452D3789F390BE0B0BC1B002</t>
  </si>
  <si>
    <t>단 가 산 출 목 록</t>
  </si>
  <si>
    <t>비    고</t>
  </si>
  <si>
    <t>START</t>
  </si>
  <si>
    <t>단 가 산 출 서</t>
  </si>
  <si>
    <t>산    출    내    역</t>
  </si>
  <si>
    <t>코드</t>
  </si>
  <si>
    <t>품명</t>
  </si>
  <si>
    <t>규격</t>
  </si>
  <si>
    <t>값</t>
  </si>
  <si>
    <t>소계</t>
  </si>
  <si>
    <t>총계</t>
  </si>
  <si>
    <t>공통 8-2-3</t>
  </si>
  <si>
    <t xml:space="preserve">터파기/토사  보통, 굴착기 0.7m3  M3  ( 산근 1 ) </t>
  </si>
  <si>
    <t>C</t>
  </si>
  <si>
    <t xml:space="preserve"> 굴삭기(무한궤도),0.7㎥ M3   </t>
  </si>
  <si>
    <t>C!</t>
  </si>
  <si>
    <t xml:space="preserve">'굴삭기(무한궤도),0.7㎥ M3'  </t>
  </si>
  <si>
    <t xml:space="preserve"> </t>
  </si>
  <si>
    <t xml:space="preserve">Q1  바켓용량(M3)  =0.70   </t>
  </si>
  <si>
    <t>q1 '바켓용량(M3)' =0.70</t>
  </si>
  <si>
    <t xml:space="preserve">K   바켓계수(양호1.1,보통0.90,불량0.70,파쇄암0.55) = 0.90   </t>
  </si>
  <si>
    <t>k  '바켓계수(양호1.1,보통0.90,불량0.70,파쇄암0.55)'= 0.90</t>
  </si>
  <si>
    <t xml:space="preserve">F   토량환산계수(1/L) = 1/1.25= 0.8 </t>
  </si>
  <si>
    <t>f  '토량환산계수(1/L)'= 1/1.25=?</t>
  </si>
  <si>
    <t xml:space="preserve">E1  터파기에 대하여 -0.05 =0.05    </t>
  </si>
  <si>
    <t xml:space="preserve">E1 '터파기에 대하여 -0.05'=0.05 </t>
  </si>
  <si>
    <t xml:space="preserve">E   작업효율사질토(양호0.85,보통0.70,불량0.55) = 0.70-E1= 0.65 </t>
  </si>
  <si>
    <t>E  '작업효율사질토(양호0.85,보통0.70,불량0.55)'= 0.70-E1=?</t>
  </si>
  <si>
    <t xml:space="preserve">CM  1회 싸이클시간(135˚SEC) =20   </t>
  </si>
  <si>
    <t>Cm '1회 싸이클시간(135˚SEC)'=20</t>
  </si>
  <si>
    <t xml:space="preserve">Q   시간당 작업량 (M3/HR) = 3600*Q1*K*F*E/CM= 58.968 </t>
  </si>
  <si>
    <t>Q  '시간당 작업량 (M3/Hr)'= 3600*q1*k*f*E/Cm=?</t>
  </si>
  <si>
    <t xml:space="preserve"> 재료비:  19053 / 58.968 = 323.1 </t>
  </si>
  <si>
    <t>'재료비:' ~00000201007000000.M~ / {Q} =?MA+</t>
  </si>
  <si>
    <t xml:space="preserve"> 노무비:  57077 / 58.968 = 967.9 </t>
  </si>
  <si>
    <t>'노무비:' ~00000201007000000.L~ / {Q} =?LA+</t>
  </si>
  <si>
    <t xml:space="preserve"> 경  비:  24001 / 58.968 = 407 </t>
  </si>
  <si>
    <t>'경  비:' ~00000201007000000.E~ / {Q} =?EQ+</t>
  </si>
  <si>
    <t xml:space="preserve">  소  계    </t>
  </si>
  <si>
    <t>&gt;'소  계'</t>
  </si>
  <si>
    <t xml:space="preserve">  총  계</t>
  </si>
  <si>
    <t>토목 9-3+10</t>
  </si>
  <si>
    <t xml:space="preserve">되메우기  보통, 유압식백호 0.7m3  M3  ( 산근 2 ) </t>
  </si>
  <si>
    <t xml:space="preserve"> 1.굴삭기 (무한궤도)0.7㎥M3  </t>
  </si>
  <si>
    <t>'1.굴삭기 (무한궤도)0.7㎥M3 '</t>
  </si>
  <si>
    <t xml:space="preserve">Q1  바켓용량(M3) = 0.7   </t>
  </si>
  <si>
    <t>q1 '바켓용량(M3)'= 0.7</t>
  </si>
  <si>
    <t xml:space="preserve">k   바켓계수 = 1.1   </t>
  </si>
  <si>
    <t>k  '바켓계수'= 1.1</t>
  </si>
  <si>
    <t xml:space="preserve">L1  흐트러진상태  =1.24   </t>
  </si>
  <si>
    <t>L1 '흐트러진상태' =1.24</t>
  </si>
  <si>
    <t xml:space="preserve">C   다져진상태 =0.98   </t>
  </si>
  <si>
    <t>C  '다져진상태'=0.98</t>
  </si>
  <si>
    <t xml:space="preserve">F   토량환산계(C/L) =C/L1= 0.7903 </t>
  </si>
  <si>
    <t>f  '토량환산계(C/L)'=C/L1=?</t>
  </si>
  <si>
    <t xml:space="preserve">E   작업효율(양호0.9,보통0.75,불량0.6) = 0.7   </t>
  </si>
  <si>
    <t>E  '작업효율(양호0.9,보통0.75,불량0.6)'= 0.7</t>
  </si>
  <si>
    <t xml:space="preserve">CM  1회 싸이클시간(135˚SEC) =20    </t>
  </si>
  <si>
    <t xml:space="preserve">Cm '1회 싸이클시간(135˚sec)'=20 </t>
  </si>
  <si>
    <t xml:space="preserve">Q   시간당 작업량 (M3/HR) = 3600*Q1*K*F*E/CM= 76.675 </t>
  </si>
  <si>
    <t xml:space="preserve"> 재료비:  19053 / 76.675 = 248.4 </t>
  </si>
  <si>
    <t xml:space="preserve"> 노무비:  57077 / 76.675 = 744.4 </t>
  </si>
  <si>
    <t xml:space="preserve"> 경  비:  24001 / 76.675 = 313 </t>
  </si>
  <si>
    <t xml:space="preserve">   합 계    </t>
  </si>
  <si>
    <t>&gt;&gt;'합 계'</t>
  </si>
  <si>
    <t>공통 8-2-8</t>
  </si>
  <si>
    <t xml:space="preserve">토사 운반/단지외 10km  보통, 덤프 15ton+굴착기 0.7m3  M3  ( 산근 3 ) </t>
  </si>
  <si>
    <t xml:space="preserve"> 운반거리 L=10KN,(적재,고르기별도) M3    </t>
  </si>
  <si>
    <t>'운반거리 L=10KN,(적재,고르기별도) M3'</t>
  </si>
  <si>
    <t xml:space="preserve"> 차량속도= 30KM/V1,35KM/V2,35KM/V3,35KM/V4,30KM/V5,35KM/V6     </t>
  </si>
  <si>
    <t>'차량속도= 30KM/V1,35KM/V2,35KM/V3,35KM/V4,30KM/V5,35KM/V6 '</t>
  </si>
  <si>
    <t xml:space="preserve">     ○------------------0------------0----------------○10KM  </t>
  </si>
  <si>
    <t xml:space="preserve">   ' ○------------------0------------0----------------○10KM '</t>
  </si>
  <si>
    <t xml:space="preserve"> 운반거리=단지대L1=0.5KM,시내외L2=9.0KM,사토장L3=0.5KM    </t>
  </si>
  <si>
    <t>'운반거리=단지대L1=0.5KM,시내외L2=9.0KM,사토장L3=0.5KM'</t>
  </si>
  <si>
    <t xml:space="preserve"> 1.덤프트럭,15톤 </t>
  </si>
  <si>
    <t>'1.덤프트럭,15톤'</t>
  </si>
  <si>
    <t xml:space="preserve">T    적재용량(톤)  =15   </t>
  </si>
  <si>
    <t>T   '적재용량(톤)' =15</t>
  </si>
  <si>
    <t xml:space="preserve">R1   토석의 단위중량(톤)  =1.7   </t>
  </si>
  <si>
    <t>r1  '토석의 단위중량(톤)' =1.7</t>
  </si>
  <si>
    <t xml:space="preserve">L    토량 변화율  =1.25   </t>
  </si>
  <si>
    <t>L   '토량 변화율' =1.25</t>
  </si>
  <si>
    <t xml:space="preserve">Q1   1회 적재량(M3)  =T/R1*L= 11.0294 </t>
  </si>
  <si>
    <t>q1  '1회 적재량(M3)' =T/r1*L=?</t>
  </si>
  <si>
    <t xml:space="preserve">F    토량 환산계수(1/L)  =1/L= 0.8 </t>
  </si>
  <si>
    <t>f   '토량 환산계수(1/L)' =1/L=?</t>
  </si>
  <si>
    <t xml:space="preserve">E    작업효율  =0.9   </t>
  </si>
  <si>
    <t>E   '작업효율' =0.9</t>
  </si>
  <si>
    <t xml:space="preserve">CMS  적재기계 1회 싸이클시간(SEC)  =20   </t>
  </si>
  <si>
    <t>Cms '적재기계 1회 싸이클시간(SEC)' =20</t>
  </si>
  <si>
    <t xml:space="preserve">V1   단지내적재운반속도(KM/HR)  =15   </t>
  </si>
  <si>
    <t>V1  '단지내적재운반속도(KM/HR)' =15</t>
  </si>
  <si>
    <t xml:space="preserve">V2   단지내공차운반속도(KM/HR)  =20   </t>
  </si>
  <si>
    <t>V2  '단지내공차운반속도(KM/HR)' =20</t>
  </si>
  <si>
    <t xml:space="preserve">V3   시내외포장적재운반속도(KM/HR)  =35   </t>
  </si>
  <si>
    <t>V3  '시내외포장적재운반속도(KM/HR)' =35</t>
  </si>
  <si>
    <t xml:space="preserve">V4   시내외포장공차운반속도(KM/HR)  =35   </t>
  </si>
  <si>
    <t>V4  '시내외포장공차운반속도(KM/HR)' =35</t>
  </si>
  <si>
    <t xml:space="preserve">V5   사토장적재운반속도(KM/HR)  =15   </t>
  </si>
  <si>
    <t>V5  '사토장적재운반속도(KM/HR)' =15</t>
  </si>
  <si>
    <t xml:space="preserve">V6   사토장공차운반속도(KM/HR)  =20   </t>
  </si>
  <si>
    <t>V6  '사토장공차운반속도(KM/HR)' =20</t>
  </si>
  <si>
    <t xml:space="preserve">L1   단지내운반거리(KM)  =0.5   </t>
  </si>
  <si>
    <t>L1  '단지내운반거리(KM)' =0.5</t>
  </si>
  <si>
    <t xml:space="preserve">L2   시내외포장(KM)  =9.0   </t>
  </si>
  <si>
    <t>L2  '시내외포장(KM)' =9.0</t>
  </si>
  <si>
    <t xml:space="preserve">L3   사토장비포장(KM)  =0.5   </t>
  </si>
  <si>
    <t>L3  '사토장비포장(KM)' =0.5</t>
  </si>
  <si>
    <t xml:space="preserve">T2   왕복시간(MIN)  =((L1/V1)+(L1/V2)+(L2/V3)+(L2/V4)+(L3/V5)+(L3/V6))*60= 37.8571 </t>
  </si>
  <si>
    <t>t2  '왕복시간(MIN)' =((L1/V1)+(L1/V2)+(L2/V3)+(L2/V4)+(L3/V5)+(L3/V6))*60=?</t>
  </si>
  <si>
    <t xml:space="preserve">T3   적하시간(MIN)양호0.5,보통0.8,불량1.1 =0.8   </t>
  </si>
  <si>
    <t>t3  '적하시간(MIN)양호0.5,보통0.8,불량1.1'=0.8</t>
  </si>
  <si>
    <t xml:space="preserve">T4   적재대기(MIN)양호0.15,보통0.42,불량0.7  =0.42   </t>
  </si>
  <si>
    <t>t4  '적재대기(MIN)양호0.15,보통0.42,불량0.7 '=0.42</t>
  </si>
  <si>
    <t xml:space="preserve">T5   적재합자동덮개설치및해체(MIN)  =0.5   </t>
  </si>
  <si>
    <t>t5  '적재합자동덮개설치및해체(MIN)' =0.5</t>
  </si>
  <si>
    <t xml:space="preserve">T6   세륜시간 (MIN)  =1.5   </t>
  </si>
  <si>
    <t>t6  '세륜시간 (MIN)' =1.5</t>
  </si>
  <si>
    <t xml:space="preserve">k    백호바켓계수  =1.1   </t>
  </si>
  <si>
    <t>k   '백호바켓계수' =1.1</t>
  </si>
  <si>
    <t xml:space="preserve">ES   작업효율(양호0.9,보통0.75,불량0.6) = 0.75   </t>
  </si>
  <si>
    <t>Es  '작업효율(양호0.9,보통0.75,불량0.6)'= 0.75</t>
  </si>
  <si>
    <t xml:space="preserve">N    덤프트럭 소요 백호 적재회수  =Q1/(0.7*K)= 14.32 </t>
  </si>
  <si>
    <t>n   '덤프트럭 소요 백호 적재회수' =q1/(0.7*k)=?</t>
  </si>
  <si>
    <t xml:space="preserve">CM   1회 싸이클 시간(MIN)  =CMS*N/(60*ES)+T2+T3+T4+T5+T6= 47.442 </t>
  </si>
  <si>
    <t>Cm  '1회 싸이클 시간(MIN)' =Cms*n/(60*Es)+t2+t3+t4+t5+t6=?</t>
  </si>
  <si>
    <t xml:space="preserve">Q    시간당 작업량(M3/HR)  =60*Q1*F*E/CM= 10.043 </t>
  </si>
  <si>
    <t>Q   '시간당 작업량(M3/HR)' =60*q1*f*E/Cm=?</t>
  </si>
  <si>
    <t xml:space="preserve"> 재료비:  29541 / 10.043 = 2941.4 </t>
  </si>
  <si>
    <t>'재료비:' ~00000602015000000.M~ / {Q} =?MA+</t>
  </si>
  <si>
    <t xml:space="preserve"> 노무비:  57077 / 10.043 = 5683.2 </t>
  </si>
  <si>
    <t>'노무비:' ~00000602015000000.L~ / {Q} =?LA+</t>
  </si>
  <si>
    <t xml:space="preserve"> 경  비:  20276 / 10.043 = 2018.9 </t>
  </si>
  <si>
    <t>'경  비:' ~00000602015000000.E~ / {Q} =?EQ+</t>
  </si>
  <si>
    <t xml:space="preserve">  소계    </t>
  </si>
  <si>
    <t>&gt;'소계'</t>
  </si>
  <si>
    <t xml:space="preserve"> 2.자동덮개시설,덤프15톤용 M3 </t>
  </si>
  <si>
    <t>'2.자동덮개시설,덤프15톤용 M3'</t>
  </si>
  <si>
    <t xml:space="preserve"> 재료비:  0 / 10.043 = 0 </t>
  </si>
  <si>
    <t>'재료비:' ~00000610015000000.M~ / {Q} =?MA+</t>
  </si>
  <si>
    <t xml:space="preserve"> 노무비:  0 / 10.043 = 0 </t>
  </si>
  <si>
    <t>'노무비:' ~00000610015000000.L~ / {Q} =?LA+</t>
  </si>
  <si>
    <t xml:space="preserve"> 경  비:  430 / 10.043 = 42.8 </t>
  </si>
  <si>
    <t>'경  비:' ~00000610015000000.E~ / {Q} =?EQ+</t>
  </si>
  <si>
    <t xml:space="preserve">시멘트운반  L:10km, 덤프 8ton  포  ( 산근 4 ) </t>
  </si>
  <si>
    <t xml:space="preserve"> 운반거리 L=10KM 덤프트럭(8톤), 포대당    </t>
  </si>
  <si>
    <t>'운반거리 L=10KM 덤프트럭(8톤), 포대당'</t>
  </si>
  <si>
    <t xml:space="preserve"> 차량속도= 25/V1,25/V2,40KM/V3,40KM/V4,25KM/V5,25KM/V6     </t>
  </si>
  <si>
    <t>'차량속도= 25/V1,25/V2,40KM/V3,40KM/V4,25KM/V5,25KM/V6 '</t>
  </si>
  <si>
    <t xml:space="preserve"> 하치장○-----------------0------------0---------○10KM  </t>
  </si>
  <si>
    <t>'하치장○-----------------0------------0---------○10KM '</t>
  </si>
  <si>
    <t xml:space="preserve"> 운반거리=하치장L1=0.0KM,시내L2=9.5KM,공사장L3=0.5KM    </t>
  </si>
  <si>
    <t>'운반거리=하치장L1=0.0KM,시내L2=9.5KM,공사장L3=0.5KM'</t>
  </si>
  <si>
    <t xml:space="preserve"> 인력운반 (품셈 1-5-1) 적재비(하치장 상차도 미계상,공장상차도 계상) </t>
  </si>
  <si>
    <t>'인력운반 (품셈 1-5-1) 적재비(하치장 상차도 미계상,공장상차도 계상)'</t>
  </si>
  <si>
    <t xml:space="preserve"> L    소운반거리(M)  =20   </t>
  </si>
  <si>
    <t xml:space="preserve"> L   '소운반거리(M)' =20</t>
  </si>
  <si>
    <t xml:space="preserve"> A    1회 운반량(BG)  =1   </t>
  </si>
  <si>
    <t xml:space="preserve"> A   '1회 운반량(BG)' =1</t>
  </si>
  <si>
    <t xml:space="preserve"> T    단위(KG)  =8000   </t>
  </si>
  <si>
    <t xml:space="preserve"> T   '단위(KG)' =8000</t>
  </si>
  <si>
    <t xml:space="preserve"> RT   단위중량(KG)  =40   </t>
  </si>
  <si>
    <t xml:space="preserve"> RT  '단위중량(KG)' =40</t>
  </si>
  <si>
    <t xml:space="preserve"> MV   운반인부의 속도2500M/HR  =2500/60= 41.6667 </t>
  </si>
  <si>
    <t xml:space="preserve"> MV  '운반인부의 속도2500M/HR' =2500/60=?</t>
  </si>
  <si>
    <t xml:space="preserve"> T1   어깨메고부리기시간(MIN)  =2.0   </t>
  </si>
  <si>
    <t xml:space="preserve"> T1  '어깨메고부리기시간(MIN)' =2.0</t>
  </si>
  <si>
    <t xml:space="preserve"> QT   차량 1대당 적재용량(BG)  =T/RT= 200 </t>
  </si>
  <si>
    <t xml:space="preserve"> QT  '차량 1대당 적재용량(BG)' =T/RT=?</t>
  </si>
  <si>
    <t xml:space="preserve"> N    차량 1대당 소요운반회수  =QT/A= 200 </t>
  </si>
  <si>
    <t xml:space="preserve"> N   '차량 1대당 소요운반회수' =QT/A=?</t>
  </si>
  <si>
    <t xml:space="preserve"> CMS  운반 1회당 소요시간(MIN)  =L*2/MV+T1= 2.96 </t>
  </si>
  <si>
    <t xml:space="preserve"> CMS '운반 1회당 소요시간(MIN)' =L*2/MV+T1=?</t>
  </si>
  <si>
    <t xml:space="preserve"> T1A  차량 1대당 적재소요시간(MIN)  =CMS*N= 592 </t>
  </si>
  <si>
    <t xml:space="preserve"> T1A '차량 1대당 적재소요시간(MIN)' =CMS*N=?</t>
  </si>
  <si>
    <t xml:space="preserve"> Q   단위당 소요인부(상,하차)  =T1A/450*1/QT= 0.007 </t>
  </si>
  <si>
    <t xml:space="preserve"> Q  '단위당 소요인부(상,하차)' =T1A/450*1/QT=?</t>
  </si>
  <si>
    <t xml:space="preserve"> 1.덤프트럭(8톤/HR) </t>
  </si>
  <si>
    <t>'1.덤프트럭(8톤/HR)'</t>
  </si>
  <si>
    <t xml:space="preserve"> T   적재용량(KG)  =8000   </t>
  </si>
  <si>
    <t xml:space="preserve"> T  '적재용량(KG)' =8000</t>
  </si>
  <si>
    <t xml:space="preserve"> R1  단위중량(KG)  =40   </t>
  </si>
  <si>
    <t xml:space="preserve"> r1 '단위중량(KG)' =40</t>
  </si>
  <si>
    <t xml:space="preserve"> Q1   1회 적재량(BG)  =T/R1= 200 </t>
  </si>
  <si>
    <t xml:space="preserve"> q1  '1회 적재량(BG)' =T/r1=?</t>
  </si>
  <si>
    <t xml:space="preserve"> f   토량 환산계수  =1   </t>
  </si>
  <si>
    <t xml:space="preserve"> f  '토량 환산계수' =1</t>
  </si>
  <si>
    <t xml:space="preserve"> E   작업효율  =0.9   </t>
  </si>
  <si>
    <t xml:space="preserve"> E  '작업효율' =0.9</t>
  </si>
  <si>
    <t xml:space="preserve"> L1  하치장내 운반거리(KM)  =0.0   </t>
  </si>
  <si>
    <t xml:space="preserve"> L1 '하치장내 운반거리(KM)' =0.0</t>
  </si>
  <si>
    <t xml:space="preserve"> L2  도로주행 운반거리(KM)  =9.5   </t>
  </si>
  <si>
    <t xml:space="preserve"> L2 '도로주행 운반거리(KM)' =9.5</t>
  </si>
  <si>
    <t xml:space="preserve"> L3  공사장내 운반거리(KM)  =0.5   </t>
  </si>
  <si>
    <t xml:space="preserve"> L3 '공사장내 운반거리(KM)' =0.5</t>
  </si>
  <si>
    <t xml:space="preserve"> V1  하치장내적재운반속도(KM/HR)  =25   </t>
  </si>
  <si>
    <t xml:space="preserve"> V1 '하치장내적재운반속도(KM/HR)' =25</t>
  </si>
  <si>
    <t xml:space="preserve"> V2  하치장내공차운반속도(KM/HR)  =25   </t>
  </si>
  <si>
    <t xml:space="preserve"> V2 '하치장내공차운반속도(KM/HR)' =25</t>
  </si>
  <si>
    <t xml:space="preserve"> V3  도로주행적재운반속도(KM/HR)  =40   </t>
  </si>
  <si>
    <t xml:space="preserve"> V3 '도로주행적재운반속도(KM/HR)' =40</t>
  </si>
  <si>
    <t xml:space="preserve"> V4  도로주행공차운반속도(KM/HR)  =40   </t>
  </si>
  <si>
    <t xml:space="preserve"> V4 '도로주행공차운반속도(KM/HR)' =40</t>
  </si>
  <si>
    <t xml:space="preserve"> V5  공사장내적재운반속도(KM/HR)  =25   </t>
  </si>
  <si>
    <t xml:space="preserve"> V5 '공사장내적재운반속도(KM/HR)' =25</t>
  </si>
  <si>
    <t xml:space="preserve"> V6  공사장내공차운반속도(KM/HR)  =25   </t>
  </si>
  <si>
    <t xml:space="preserve"> V6 '공사장내공차운반속도(KM/HR)' =25</t>
  </si>
  <si>
    <t xml:space="preserve"> T1  적재시간(MIN)  =CMS= 2.96 </t>
  </si>
  <si>
    <t xml:space="preserve"> t1 '적재시간(MIN)' =CMS=?</t>
  </si>
  <si>
    <t xml:space="preserve"> T2  왕복시간(MIN)  =((L1/V1)+(L1/V2)+(L2/V3)+(L2/V4)+(L3/V5)+(L3/V6))*60= 30.9 </t>
  </si>
  <si>
    <t xml:space="preserve"> t2 '왕복시간(MIN)' =((L1/V1)+(L1/V2)+(L2/V3)+(L2/V4)+(L3/V5)+(L3/V6))*60=?</t>
  </si>
  <si>
    <t xml:space="preserve"> T3  적하시간(MIN)  =CMS= 2.96 </t>
  </si>
  <si>
    <t xml:space="preserve"> t3 '적하시간(MIN)' =CMS=?</t>
  </si>
  <si>
    <t xml:space="preserve"> T4  적재대기시간(MIN)  =0.42   </t>
  </si>
  <si>
    <t xml:space="preserve"> t4 '적재대기시간(MIN)' =0.42</t>
  </si>
  <si>
    <t xml:space="preserve"> T5  적재함덮개 및 해체시간(MIN)  =3.77   </t>
  </si>
  <si>
    <t xml:space="preserve"> t5 '적재함덮개 및 해체시간(MIN)' =3.77</t>
  </si>
  <si>
    <t xml:space="preserve"> T6   세륜시간 (MIN)  =1.5   </t>
  </si>
  <si>
    <t xml:space="preserve"> t6  '세륜시간 (MIN)' =1.5</t>
  </si>
  <si>
    <t xml:space="preserve"> CM  1회 싸이클 시간(MIN)  =T1+T2+T3+T4+T5+T6= 42.51 </t>
  </si>
  <si>
    <t xml:space="preserve"> Cm '1회 싸이클 시간(MIN)' =t1+t2+t3+t4+t5+t6=?</t>
  </si>
  <si>
    <t xml:space="preserve"> Q   시간당 작업량(BG/HR)  =60*Q1*F*E/CM= 254.058 </t>
  </si>
  <si>
    <t xml:space="preserve"> Q  '시간당 작업량(BG/HR)' =60*q1*f*E/Cm=?    </t>
  </si>
  <si>
    <t xml:space="preserve"> Z   공제시간(HR)  =(CM-(T1+T3+T4+T5))/CM= 0.7622 </t>
  </si>
  <si>
    <t xml:space="preserve"> Z  '공제시간(HR)' =(Cm-(t1+t3+T4+t5))/Cm=?    </t>
  </si>
  <si>
    <t xml:space="preserve"> 재료비:  17279 / 254.058*Z = 51.8 </t>
  </si>
  <si>
    <t>'재료비:' ~00000602008000000.M~ / {Q}*Z =?EQ+</t>
  </si>
  <si>
    <t xml:space="preserve"> 노무비:  49479 / 254.058 = 194.7 </t>
  </si>
  <si>
    <t>'노무비:' ~00000602008000000.L~ / {Q} =?EQ+</t>
  </si>
  <si>
    <t xml:space="preserve"> 경  비:  10347 / 254.058 = 40.7 </t>
  </si>
  <si>
    <t>'경  비:' ~00000602008000000.E~ / {Q} =?EQ+</t>
  </si>
  <si>
    <t xml:space="preserve"> 2.인력운반 (품셈 1-5-1) 적하비</t>
  </si>
  <si>
    <t>'2.인력운반 (품셈 1-5-1) 적하비</t>
  </si>
  <si>
    <t xml:space="preserve"> 보통인부 </t>
  </si>
  <si>
    <t>'보통인부'</t>
  </si>
  <si>
    <t xml:space="preserve"> 노무비: 169804*Q = 1188.6 </t>
  </si>
  <si>
    <t>'노무비:'~L001010101000002.L~*Q =?EQ+</t>
  </si>
  <si>
    <t xml:space="preserve">운반비(트레일러 20ton+크레인 10ton)  철근, L:10km  TON  ( 산근 5 ) </t>
  </si>
  <si>
    <t xml:space="preserve"> 운반거리 L=10KM 트레일러(20톤) 톤당     </t>
  </si>
  <si>
    <t>'운반거리 L=10KM 트레일러(20톤) 톤당 '</t>
  </si>
  <si>
    <t xml:space="preserve"> 적용기준:현장에서 가까운 지역공장 상차도 </t>
  </si>
  <si>
    <t>'적용기준:현장에서 가까운 지역공장 상차도'</t>
  </si>
  <si>
    <t xml:space="preserve">          (인천제철,광양제철,포항 등) </t>
  </si>
  <si>
    <t>'         (인천제철,광양제철,포항 등)'</t>
  </si>
  <si>
    <t xml:space="preserve"> 차량속도=    0KM/V1     40KM/V2       25KM/V3     </t>
  </si>
  <si>
    <t>'차량속도=    0KM/V1     40KM/V2       25KM/V3 '</t>
  </si>
  <si>
    <t xml:space="preserve"> 생산공장 ○----------0-------------0----------○10KM  </t>
  </si>
  <si>
    <t>'생산공장 ○----------0-------------0----------○10KM '</t>
  </si>
  <si>
    <t xml:space="preserve"> 운반거리=공장L1=0.0KM,시내L2=9.5KM,공사장L3=0.5KM    </t>
  </si>
  <si>
    <t>'운반거리=공장L1=0.0KM,시내L2=9.5KM,공사장L3=0.5KM'</t>
  </si>
  <si>
    <t xml:space="preserve"> 1.트랙터및트레일러(20톤/HR) </t>
  </si>
  <si>
    <t>'1.트랙터및트레일러(20톤/HR)'</t>
  </si>
  <si>
    <t xml:space="preserve"> Q0  트레일러적재량(TON)  =20   </t>
  </si>
  <si>
    <t xml:space="preserve"> q0 '트레일러적재량(TON)' =20</t>
  </si>
  <si>
    <t xml:space="preserve"> Q1  1회적재량(TON)  =2   </t>
  </si>
  <si>
    <t xml:space="preserve"> q1 '1회적재량(TON)' =2</t>
  </si>
  <si>
    <t xml:space="preserve"> F   환산계수  =1   </t>
  </si>
  <si>
    <t xml:space="preserve"> F  '환산계수' =1</t>
  </si>
  <si>
    <t xml:space="preserve"> Es  적재효율 =0.5   </t>
  </si>
  <si>
    <t xml:space="preserve"> Es '적재효율'=0.5</t>
  </si>
  <si>
    <t xml:space="preserve"> N   적재횟수 =q0/q1 = 10 </t>
  </si>
  <si>
    <t xml:space="preserve"> N  '적재횟수'=q0/q1 =?</t>
  </si>
  <si>
    <t xml:space="preserve">CMS  묶기30,회전30,풀기30(초) =30+30+30= 90 </t>
  </si>
  <si>
    <t>Cms '묶기30,회전30,풀기30(초)'=30+30+30=?</t>
  </si>
  <si>
    <t xml:space="preserve"> T1  적재시간(MIN)  =(CMS*N)/(60*ES)= 30 </t>
  </si>
  <si>
    <t xml:space="preserve"> t1 '적재시간(MIN)' =(Cms*n)/(60*Es)=?</t>
  </si>
  <si>
    <t xml:space="preserve"> L1  작업장내 운반거리(KM)  =0   </t>
  </si>
  <si>
    <t xml:space="preserve"> L1 '작업장내 운반거리(KM)' =0</t>
  </si>
  <si>
    <t xml:space="preserve"> V1  작업장내 운반속도(KM/HR)  =0   </t>
  </si>
  <si>
    <t xml:space="preserve"> V1 '작업장내 운반속도(KM/HR)' =0</t>
  </si>
  <si>
    <t xml:space="preserve"> V2  도로주행 운반속도(KM/HR)  =40   </t>
  </si>
  <si>
    <t xml:space="preserve"> V2 '도로주행 운반속도(KM/HR)' =40</t>
  </si>
  <si>
    <t xml:space="preserve"> V3  공사장내 운반속도(KM/HR)  =25   </t>
  </si>
  <si>
    <t xml:space="preserve"> V3 '공사장내 운반속도(KM/HR)' =25</t>
  </si>
  <si>
    <t xml:space="preserve"> T2  왕복시간(MIN)  =((L2/V2)+(L3/V3))*60*2= 30.9 </t>
  </si>
  <si>
    <t xml:space="preserve"> t2 '왕복시간(MIN)' =((L2/V2)+(L3/V3))*60*2=? </t>
  </si>
  <si>
    <t xml:space="preserve"> T3  적하시간(MIN) =(CMS*N)/(60*ES)= 30 </t>
  </si>
  <si>
    <t xml:space="preserve"> t3 '적하시간(MIN)'=(Cms*n)/(60*Es)=?</t>
  </si>
  <si>
    <t xml:space="preserve"> CM  1회싸이클시간(MIN)  =T1+T2+T3+T4+T6= 92.82 </t>
  </si>
  <si>
    <t xml:space="preserve"> CM '1회싸이클시간(MIN)' =t1+t2+t3+t4+t6=?</t>
  </si>
  <si>
    <t xml:space="preserve"> Q   시간당 작업량(TON/HR)  =(60*Q0*F*E)/CM= 11.635 </t>
  </si>
  <si>
    <t xml:space="preserve"> Q  '시간당 작업량(TON/HR)' =(60*q0*F*E)/CM=?</t>
  </si>
  <si>
    <t xml:space="preserve"> Z   차량실 작업량(TON/HR)  =(T2+T4)/CM*(1/Q)= 0.029 </t>
  </si>
  <si>
    <t xml:space="preserve"> Z  '차량실 작업량(TON/HR)' =(T2+T4)/CM*(1/Q)=?    </t>
  </si>
  <si>
    <t xml:space="preserve"> 재료비:  30878 / 11.635*Z = 76.9 </t>
  </si>
  <si>
    <t>'재료비:' ~00002702002000000.M~ / {Q}*Z =?EQ+</t>
  </si>
  <si>
    <t xml:space="preserve"> 노무비:  57077 / 11.635 = 4905.6 </t>
  </si>
  <si>
    <t>'노무비:' ~00002702002000000.L~ / {Q} =?EQ+</t>
  </si>
  <si>
    <t xml:space="preserve"> 경  비:  16873 / 11.635 = 1450.1 </t>
  </si>
  <si>
    <t>'경  비:' ~00002702002000000.E~ / {Q} =?EQ+</t>
  </si>
  <si>
    <t xml:space="preserve"> 2.크레인(트럭탑재형)(10TON/HR) </t>
  </si>
  <si>
    <t>'2.크레인(트럭탑재형)(10TON/HR)'</t>
  </si>
  <si>
    <t xml:space="preserve"> Es  작업효율  =0.5   </t>
  </si>
  <si>
    <t xml:space="preserve"> Es '작업효율' =0.5</t>
  </si>
  <si>
    <t xml:space="preserve"> Q   크레인상,하차작업량(톤/HR)  =(3600*Q1*F*ES/CMS)= 40 </t>
  </si>
  <si>
    <t xml:space="preserve"> Q  '크레인상,하차작업량(톤/HR)' =(3600*q1*F*Es/Cms)=?</t>
  </si>
  <si>
    <t xml:space="preserve"> 재료비:  16641 / 40 = 416 </t>
  </si>
  <si>
    <t>'재료비:' ~00002105001000000.M~ / {Q} =?EQ+</t>
  </si>
  <si>
    <t xml:space="preserve"> 노무비:  49479 / 40 = 1236.9 </t>
  </si>
  <si>
    <t>'노무비:' ~00002105001000000.L~ / {Q} =?EQ+</t>
  </si>
  <si>
    <t xml:space="preserve"> 경  비:  22539 / 40 = 563.4 </t>
  </si>
  <si>
    <t>'경  비:' ~00002105001000000.E~ / {Q} =?EQ+</t>
  </si>
  <si>
    <t xml:space="preserve"> 3.인력 </t>
  </si>
  <si>
    <t>'3.인력'</t>
  </si>
  <si>
    <t xml:space="preserve"> 비계공 </t>
  </si>
  <si>
    <t>'비계공'</t>
  </si>
  <si>
    <t xml:space="preserve"> 노무비:  279433*2/8/40 = 1746.4 </t>
  </si>
  <si>
    <t>'노무비:' ~L001010101000006.L~*2/8/{Q} =?EQ+</t>
  </si>
  <si>
    <t xml:space="preserve"> 노무비:  169804*1/8/40 = 530.6 </t>
  </si>
  <si>
    <t xml:space="preserve">'노무비:' ~L001010101000002.L~*1/8/{Q} =?EQ+  </t>
  </si>
  <si>
    <t xml:space="preserve">   합  계    </t>
  </si>
  <si>
    <t>&gt;&gt;'합  계'</t>
  </si>
  <si>
    <t xml:space="preserve">운반비(트레일러 20ton+크레인 10ton)  철근, L:10km(공장→현장)  TON  ( 산근 6 ) </t>
  </si>
  <si>
    <t>단 가 대 비 표</t>
  </si>
  <si>
    <t>조달청가격</t>
  </si>
  <si>
    <t>PAGE</t>
  </si>
  <si>
    <t>거래가격</t>
  </si>
  <si>
    <t>유통물가</t>
  </si>
  <si>
    <t>물가자료</t>
  </si>
  <si>
    <t>조사가격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</si>
  <si>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</si>
  <si>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</si>
  <si>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</si>
  <si>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</si>
  <si>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</si>
  <si>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</si>
  <si>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</si>
  <si>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</si>
  <si>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</si>
  <si>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자재 6</t>
  </si>
  <si>
    <t>자재 7</t>
  </si>
  <si>
    <t>자재 8</t>
  </si>
  <si>
    <t>자재 9</t>
  </si>
  <si>
    <t>자재 10</t>
  </si>
  <si>
    <t>자재 11</t>
  </si>
  <si>
    <t>101</t>
  </si>
  <si>
    <t>자재 12</t>
  </si>
  <si>
    <t>자재 13</t>
  </si>
  <si>
    <t>61</t>
  </si>
  <si>
    <t>자재 14</t>
  </si>
  <si>
    <t>671</t>
  </si>
  <si>
    <t>407</t>
  </si>
  <si>
    <t>자재 15</t>
  </si>
  <si>
    <t>1472</t>
  </si>
  <si>
    <t>1198</t>
  </si>
  <si>
    <t>자재 16</t>
  </si>
  <si>
    <t>자재 17</t>
  </si>
  <si>
    <t>자재 18</t>
  </si>
  <si>
    <t>583</t>
  </si>
  <si>
    <t>468</t>
  </si>
  <si>
    <t>자재 19</t>
  </si>
  <si>
    <t>382</t>
  </si>
  <si>
    <t>463</t>
  </si>
  <si>
    <t>자재 20</t>
  </si>
  <si>
    <t>1460</t>
  </si>
  <si>
    <t>1182</t>
  </si>
  <si>
    <t>자재 21</t>
  </si>
  <si>
    <t>1451</t>
  </si>
  <si>
    <t>1189</t>
  </si>
  <si>
    <t>자재 22</t>
  </si>
  <si>
    <t>1327</t>
  </si>
  <si>
    <t>자재 23</t>
  </si>
  <si>
    <t>169</t>
  </si>
  <si>
    <t>106</t>
  </si>
  <si>
    <t>자재 24</t>
  </si>
  <si>
    <t>966</t>
  </si>
  <si>
    <t>867</t>
  </si>
  <si>
    <t>자재 25</t>
  </si>
  <si>
    <t>55</t>
  </si>
  <si>
    <t>21</t>
  </si>
  <si>
    <t>자재 26</t>
  </si>
  <si>
    <t>자재 27</t>
  </si>
  <si>
    <t>52</t>
  </si>
  <si>
    <t>23</t>
  </si>
  <si>
    <t>자재 28</t>
  </si>
  <si>
    <t>자재 29</t>
  </si>
  <si>
    <t>자재 30</t>
  </si>
  <si>
    <t>63</t>
  </si>
  <si>
    <t>자재 31</t>
  </si>
  <si>
    <t>자재 32</t>
  </si>
  <si>
    <t>자재 33</t>
  </si>
  <si>
    <t>29</t>
  </si>
  <si>
    <t>자재 34</t>
  </si>
  <si>
    <t>자재 35</t>
  </si>
  <si>
    <t>66</t>
  </si>
  <si>
    <t>30</t>
  </si>
  <si>
    <t>자재 36</t>
  </si>
  <si>
    <t>자재 37</t>
  </si>
  <si>
    <t>자재 38</t>
  </si>
  <si>
    <t>73</t>
  </si>
  <si>
    <t>36</t>
  </si>
  <si>
    <t>자재 39</t>
  </si>
  <si>
    <t>자재 40</t>
  </si>
  <si>
    <t>375</t>
  </si>
  <si>
    <t>자재 41</t>
  </si>
  <si>
    <t>16</t>
  </si>
  <si>
    <t>자재 42</t>
  </si>
  <si>
    <t>238</t>
  </si>
  <si>
    <t>209</t>
  </si>
  <si>
    <t>자재 43</t>
  </si>
  <si>
    <t>149</t>
  </si>
  <si>
    <t>자재 44</t>
  </si>
  <si>
    <t>자재 45</t>
  </si>
  <si>
    <t>자재 46</t>
  </si>
  <si>
    <t>자재 47</t>
  </si>
  <si>
    <t>자재 48</t>
  </si>
  <si>
    <t>자재 49</t>
  </si>
  <si>
    <t>자재 50</t>
  </si>
  <si>
    <t>자재 51</t>
  </si>
  <si>
    <t>자재 52</t>
  </si>
  <si>
    <t>자재 53</t>
  </si>
  <si>
    <t>자재 54</t>
  </si>
  <si>
    <t>자재 55</t>
  </si>
  <si>
    <t>자재 56</t>
  </si>
  <si>
    <t>102</t>
  </si>
  <si>
    <t>62</t>
  </si>
  <si>
    <t>자재 57</t>
  </si>
  <si>
    <t>자재 58</t>
  </si>
  <si>
    <t>99</t>
  </si>
  <si>
    <t>58</t>
  </si>
  <si>
    <t>자재 59</t>
  </si>
  <si>
    <t>384</t>
  </si>
  <si>
    <t>자재 60</t>
  </si>
  <si>
    <t>363</t>
  </si>
  <si>
    <t>437</t>
  </si>
  <si>
    <t>자재 61</t>
  </si>
  <si>
    <t>자재 62</t>
  </si>
  <si>
    <t>자재 63</t>
  </si>
  <si>
    <t>자재 64</t>
  </si>
  <si>
    <t>건설적산437</t>
  </si>
  <si>
    <t>자재 65</t>
  </si>
  <si>
    <t>자재 66</t>
  </si>
  <si>
    <t>545</t>
  </si>
  <si>
    <t>361</t>
  </si>
  <si>
    <t>자재 67</t>
  </si>
  <si>
    <t>자재 68</t>
  </si>
  <si>
    <t>자재 69</t>
  </si>
  <si>
    <t>560</t>
  </si>
  <si>
    <t>368</t>
  </si>
  <si>
    <t>자재 70</t>
  </si>
  <si>
    <t>자재 71</t>
  </si>
  <si>
    <t>자재 72</t>
  </si>
  <si>
    <t>자재 73</t>
  </si>
  <si>
    <t>455</t>
  </si>
  <si>
    <t>자재 74</t>
  </si>
  <si>
    <t>565</t>
  </si>
  <si>
    <t>373</t>
  </si>
  <si>
    <t>자재 75</t>
  </si>
  <si>
    <t>자재 76</t>
  </si>
  <si>
    <t>696</t>
  </si>
  <si>
    <t>391</t>
  </si>
  <si>
    <t>자재 77</t>
  </si>
  <si>
    <t>자재 78</t>
  </si>
  <si>
    <t>701</t>
  </si>
  <si>
    <t>397</t>
  </si>
  <si>
    <t>663</t>
  </si>
  <si>
    <t>자재 79</t>
  </si>
  <si>
    <t>698</t>
  </si>
  <si>
    <t>394</t>
  </si>
  <si>
    <t>자재 80</t>
  </si>
  <si>
    <t>703</t>
  </si>
  <si>
    <t>396</t>
  </si>
  <si>
    <t>자재 81</t>
  </si>
  <si>
    <t>395</t>
  </si>
  <si>
    <t>자재 82</t>
  </si>
  <si>
    <t>자재 83</t>
  </si>
  <si>
    <t>자재 84</t>
  </si>
  <si>
    <t>579</t>
  </si>
  <si>
    <t>자재 85</t>
  </si>
  <si>
    <t>675</t>
  </si>
  <si>
    <t>408</t>
  </si>
  <si>
    <t>자재 86</t>
  </si>
  <si>
    <t>자재 87</t>
  </si>
  <si>
    <t>658</t>
  </si>
  <si>
    <t>자재 88</t>
  </si>
  <si>
    <t>679</t>
  </si>
  <si>
    <t>자재 89</t>
  </si>
  <si>
    <t>692</t>
  </si>
  <si>
    <t>자재 90</t>
  </si>
  <si>
    <t>자재 91</t>
  </si>
  <si>
    <t>661</t>
  </si>
  <si>
    <t>420</t>
  </si>
  <si>
    <t>543</t>
  </si>
  <si>
    <t>자재 92</t>
  </si>
  <si>
    <t>자재 93</t>
  </si>
  <si>
    <t>710</t>
  </si>
  <si>
    <t>자재 94</t>
  </si>
  <si>
    <t>617</t>
  </si>
  <si>
    <t>자재 95</t>
  </si>
  <si>
    <t>450</t>
  </si>
  <si>
    <t>자재 96</t>
  </si>
  <si>
    <t>자재 97</t>
  </si>
  <si>
    <t>558</t>
  </si>
  <si>
    <t>자재 98</t>
  </si>
  <si>
    <t>자재 99</t>
  </si>
  <si>
    <t>자재 100</t>
  </si>
  <si>
    <t>677</t>
  </si>
  <si>
    <t>자재 101</t>
  </si>
  <si>
    <t>하권124</t>
  </si>
  <si>
    <t>자재 102</t>
  </si>
  <si>
    <t>563</t>
  </si>
  <si>
    <t>자재 103</t>
  </si>
  <si>
    <t>자재 104</t>
  </si>
  <si>
    <t>665</t>
  </si>
  <si>
    <t>자재 105</t>
  </si>
  <si>
    <t>666</t>
  </si>
  <si>
    <t>461</t>
  </si>
  <si>
    <t>자재 106</t>
  </si>
  <si>
    <t>879</t>
  </si>
  <si>
    <t>자재 107</t>
  </si>
  <si>
    <t>516</t>
  </si>
  <si>
    <t>자재 108</t>
  </si>
  <si>
    <t>167</t>
  </si>
  <si>
    <t>자재 109</t>
  </si>
  <si>
    <t>82</t>
  </si>
  <si>
    <t>자재 110</t>
  </si>
  <si>
    <t>자재 111</t>
  </si>
  <si>
    <t>자재 112</t>
  </si>
  <si>
    <t>자재 113</t>
  </si>
  <si>
    <t>자재 114</t>
  </si>
  <si>
    <t>173</t>
  </si>
  <si>
    <t>83</t>
  </si>
  <si>
    <t>자재 115</t>
  </si>
  <si>
    <t>자재 116</t>
  </si>
  <si>
    <t>자재 117</t>
  </si>
  <si>
    <t>자재 118</t>
  </si>
  <si>
    <t>자재 119</t>
  </si>
  <si>
    <t>자재 120</t>
  </si>
  <si>
    <t>139</t>
  </si>
  <si>
    <t>자재 121</t>
  </si>
  <si>
    <t>자재 122</t>
  </si>
  <si>
    <t>자재 123</t>
  </si>
  <si>
    <t>자재 124</t>
  </si>
  <si>
    <t>자재 125</t>
  </si>
  <si>
    <t>자재 126</t>
  </si>
  <si>
    <t>자재 127</t>
  </si>
  <si>
    <t>자재 128</t>
  </si>
  <si>
    <t>자재 129</t>
  </si>
  <si>
    <t>71</t>
  </si>
  <si>
    <t>자재 130</t>
  </si>
  <si>
    <t>168</t>
  </si>
  <si>
    <t>자재 131</t>
  </si>
  <si>
    <t>519</t>
  </si>
  <si>
    <t>자재 132</t>
  </si>
  <si>
    <t>자재 133</t>
  </si>
  <si>
    <t>자재 134</t>
  </si>
  <si>
    <t>148</t>
  </si>
  <si>
    <t>자재 135</t>
  </si>
  <si>
    <t>자재 136</t>
  </si>
  <si>
    <t>자재 137</t>
  </si>
  <si>
    <t>자재 138</t>
  </si>
  <si>
    <t>자재 139</t>
  </si>
  <si>
    <t>자재 140</t>
  </si>
  <si>
    <t>176</t>
  </si>
  <si>
    <t>자재 141</t>
  </si>
  <si>
    <t>자재 142</t>
  </si>
  <si>
    <t>자재 143</t>
  </si>
  <si>
    <t>자재 144</t>
  </si>
  <si>
    <t>자재 145</t>
  </si>
  <si>
    <t>750</t>
  </si>
  <si>
    <t>자재 146</t>
  </si>
  <si>
    <t>자재 147</t>
  </si>
  <si>
    <t>42</t>
  </si>
  <si>
    <t>자재 148</t>
  </si>
  <si>
    <t>자재 149</t>
  </si>
  <si>
    <t>53</t>
  </si>
  <si>
    <t>자재 150</t>
  </si>
  <si>
    <t>94</t>
  </si>
  <si>
    <t>자재 151</t>
  </si>
  <si>
    <t>651</t>
  </si>
  <si>
    <t>자재 152</t>
  </si>
  <si>
    <t>자재 153</t>
  </si>
  <si>
    <t>1337</t>
  </si>
  <si>
    <t>1168</t>
  </si>
  <si>
    <t>자재 154</t>
  </si>
  <si>
    <t>자재 155</t>
  </si>
  <si>
    <t>자재 156</t>
  </si>
  <si>
    <t>633</t>
  </si>
  <si>
    <t>자재 157</t>
  </si>
  <si>
    <t>자재 158</t>
  </si>
  <si>
    <t>자재 159</t>
  </si>
  <si>
    <t>68</t>
  </si>
  <si>
    <t>자재 160</t>
  </si>
  <si>
    <t>622</t>
  </si>
  <si>
    <t>469</t>
  </si>
  <si>
    <t>자재 161</t>
  </si>
  <si>
    <t>자재 162</t>
  </si>
  <si>
    <t>자재 163</t>
  </si>
  <si>
    <t>자재 164</t>
  </si>
  <si>
    <t>486P,13000/1.6</t>
  </si>
  <si>
    <t>자재 165</t>
  </si>
  <si>
    <t>628</t>
  </si>
  <si>
    <t>자재 166</t>
  </si>
  <si>
    <t>618</t>
  </si>
  <si>
    <t>476</t>
  </si>
  <si>
    <t>자재 167</t>
  </si>
  <si>
    <t>자재 168</t>
  </si>
  <si>
    <t>619</t>
  </si>
  <si>
    <t>590</t>
  </si>
  <si>
    <t>자재 169</t>
  </si>
  <si>
    <t>자재 170</t>
  </si>
  <si>
    <t>자재 171</t>
  </si>
  <si>
    <t>614</t>
  </si>
  <si>
    <t>자재 172</t>
  </si>
  <si>
    <t>자재 173</t>
  </si>
  <si>
    <t>615</t>
  </si>
  <si>
    <t>자재 174</t>
  </si>
  <si>
    <t>607</t>
  </si>
  <si>
    <t>자재 175</t>
  </si>
  <si>
    <t>자재 176</t>
  </si>
  <si>
    <t>자재 177</t>
  </si>
  <si>
    <t>466</t>
  </si>
  <si>
    <t>자재 178</t>
  </si>
  <si>
    <t>자재 179</t>
  </si>
  <si>
    <t>자재 180</t>
  </si>
  <si>
    <t>1049</t>
  </si>
  <si>
    <t>자재 181</t>
  </si>
  <si>
    <t>996</t>
  </si>
  <si>
    <t>894</t>
  </si>
  <si>
    <t>자재 182</t>
  </si>
  <si>
    <t>374</t>
  </si>
  <si>
    <t>자재 183</t>
  </si>
  <si>
    <t>706</t>
  </si>
  <si>
    <t>534</t>
  </si>
  <si>
    <t>자재 184</t>
  </si>
  <si>
    <t>자재 185</t>
  </si>
  <si>
    <t>자재 186</t>
  </si>
  <si>
    <t>자재 187</t>
  </si>
  <si>
    <t>자재 188</t>
  </si>
  <si>
    <t>자재 189</t>
  </si>
  <si>
    <t>77</t>
  </si>
  <si>
    <t>38</t>
  </si>
  <si>
    <t>자재 190</t>
  </si>
  <si>
    <t>78</t>
  </si>
  <si>
    <t>자재 191</t>
  </si>
  <si>
    <t>자재 192</t>
  </si>
  <si>
    <t>자재 193</t>
  </si>
  <si>
    <t>자재 194</t>
  </si>
  <si>
    <t>자재 195</t>
  </si>
  <si>
    <t>자재 196</t>
  </si>
  <si>
    <t>자재 197</t>
  </si>
  <si>
    <t>자재 198</t>
  </si>
  <si>
    <t>자재 199</t>
  </si>
  <si>
    <t>자재 200</t>
  </si>
  <si>
    <t>자재 201</t>
  </si>
  <si>
    <t>자재 202</t>
  </si>
  <si>
    <t>자재 203</t>
  </si>
  <si>
    <t>자재 204</t>
  </si>
  <si>
    <t>자재 205</t>
  </si>
  <si>
    <t>자재 206</t>
  </si>
  <si>
    <t>자재 207</t>
  </si>
  <si>
    <t>자재 208</t>
  </si>
  <si>
    <t>자재 209</t>
  </si>
  <si>
    <t>자재 210</t>
  </si>
  <si>
    <t>자재 211</t>
  </si>
  <si>
    <t>자재 212</t>
  </si>
  <si>
    <t>자재 213</t>
  </si>
  <si>
    <t>자재 214</t>
  </si>
  <si>
    <t>자재 215</t>
  </si>
  <si>
    <t>자재 216</t>
  </si>
  <si>
    <t>자재 217</t>
  </si>
  <si>
    <t>자재 218</t>
  </si>
  <si>
    <t>자재 219</t>
  </si>
  <si>
    <t>자재 220</t>
  </si>
  <si>
    <t>자재 221</t>
  </si>
  <si>
    <t>80000/4000</t>
  </si>
  <si>
    <t>자재 222</t>
  </si>
  <si>
    <t>12300/7.6</t>
  </si>
  <si>
    <t>자재 223</t>
  </si>
  <si>
    <t>자재 224</t>
  </si>
  <si>
    <t>자재 225</t>
  </si>
  <si>
    <t>자재 226</t>
  </si>
  <si>
    <t>자재 227</t>
  </si>
  <si>
    <t>자재 228</t>
  </si>
  <si>
    <t>자재 229</t>
  </si>
  <si>
    <t>자재 230</t>
  </si>
  <si>
    <t>자재 231</t>
  </si>
  <si>
    <t>2</t>
  </si>
  <si>
    <t>자재 232</t>
  </si>
  <si>
    <t>자재 233</t>
  </si>
  <si>
    <t>자재 234</t>
  </si>
  <si>
    <t>자재 235</t>
  </si>
  <si>
    <t>자재 236</t>
  </si>
  <si>
    <t>자재 237</t>
  </si>
  <si>
    <t>자재 238</t>
  </si>
  <si>
    <t>자재 239</t>
  </si>
  <si>
    <t>자재 240</t>
  </si>
  <si>
    <t>자재 241</t>
  </si>
  <si>
    <t>자재 242</t>
  </si>
  <si>
    <t>자재 243</t>
  </si>
  <si>
    <t>자재 244</t>
  </si>
  <si>
    <t>자재 245</t>
  </si>
  <si>
    <t>자재 246</t>
  </si>
  <si>
    <t>자재 247</t>
  </si>
  <si>
    <t>자재 248</t>
  </si>
  <si>
    <t>자재 249</t>
  </si>
  <si>
    <t>자재 250</t>
  </si>
  <si>
    <t>자재 251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</si>
  <si>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</si>
  <si>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</si>
  <si>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</si>
  <si>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</si>
  <si>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</si>
  <si>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</si>
  <si>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</si>
  <si>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</si>
  <si>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</si>
  <si>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</si>
  <si>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</si>
  <si>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</si>
  <si>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노임 12</t>
  </si>
  <si>
    <t>노임 13</t>
  </si>
  <si>
    <t>노임 14</t>
  </si>
  <si>
    <t>노임 15</t>
  </si>
  <si>
    <t>노임 16</t>
  </si>
  <si>
    <t>노임 17</t>
  </si>
  <si>
    <t>노임 18</t>
  </si>
  <si>
    <t>노임 19</t>
  </si>
  <si>
    <t>노임 20</t>
  </si>
  <si>
    <t>노임 21</t>
  </si>
  <si>
    <t>노임 22</t>
  </si>
  <si>
    <t>노임 23</t>
  </si>
  <si>
    <t>노임 24</t>
  </si>
  <si>
    <t>노임 25</t>
  </si>
  <si>
    <t>노임 26</t>
  </si>
  <si>
    <t>노임 27</t>
  </si>
  <si>
    <t>노임 28</t>
  </si>
  <si>
    <t>자재 252</t>
  </si>
  <si>
    <t>자재 253</t>
  </si>
  <si>
    <t>자재 254</t>
  </si>
  <si>
    <t>자재 255</t>
  </si>
  <si>
    <t>자재 256</t>
  </si>
  <si>
    <t>자재 257</t>
  </si>
  <si>
    <t>자재 258</t>
  </si>
  <si>
    <t>자재 259</t>
  </si>
  <si>
    <t>자재 260</t>
  </si>
  <si>
    <t>자재 261</t>
  </si>
  <si>
    <t>자재 262</t>
  </si>
  <si>
    <t>자재 263</t>
  </si>
  <si>
    <t>자재 264</t>
  </si>
  <si>
    <t>자재 265</t>
  </si>
  <si>
    <t>자재 266</t>
  </si>
  <si>
    <t>자재 267</t>
  </si>
  <si>
    <t>자재 268</t>
  </si>
  <si>
    <t>자재 269</t>
  </si>
  <si>
    <t>자재 270</t>
  </si>
  <si>
    <t>자재 271</t>
  </si>
  <si>
    <t>자재 272</t>
  </si>
  <si>
    <t>자재 273</t>
  </si>
  <si>
    <t>자재 274</t>
  </si>
  <si>
    <t>자재 275</t>
  </si>
  <si>
    <t>자재 276</t>
  </si>
  <si>
    <t>자재 277</t>
  </si>
  <si>
    <t>자재 278</t>
  </si>
  <si>
    <t>자재 279</t>
  </si>
  <si>
    <t>자재 280</t>
  </si>
  <si>
    <t>자재 281</t>
  </si>
  <si>
    <t>자재 282</t>
  </si>
  <si>
    <t>자재 283</t>
  </si>
  <si>
    <t>자재 284</t>
  </si>
  <si>
    <t>자재 285</t>
  </si>
  <si>
    <t>자재 286</t>
  </si>
  <si>
    <t>자재 287</t>
  </si>
  <si>
    <t>자재 288</t>
  </si>
  <si>
    <t>자재 289</t>
  </si>
  <si>
    <t>자재 290</t>
  </si>
  <si>
    <t>자재 291</t>
  </si>
  <si>
    <t>자재 292</t>
  </si>
  <si>
    <t>자재 293</t>
  </si>
  <si>
    <t>자재 294</t>
  </si>
  <si>
    <t>자재 295</t>
  </si>
  <si>
    <t>자재 296</t>
  </si>
  <si>
    <t>자재 297</t>
  </si>
  <si>
    <t>자재 298</t>
  </si>
  <si>
    <t>자재 299</t>
  </si>
  <si>
    <t>자재 300</t>
  </si>
  <si>
    <t>자재 301</t>
  </si>
  <si>
    <t>자재 302</t>
  </si>
  <si>
    <t>자재 303</t>
  </si>
  <si>
    <t>자재 304</t>
  </si>
  <si>
    <t>자재 305</t>
  </si>
  <si>
    <t>자재 306</t>
  </si>
  <si>
    <t>자재 307</t>
  </si>
  <si>
    <t>자재 308</t>
  </si>
  <si>
    <t>자재 309</t>
  </si>
  <si>
    <t>자재 310</t>
  </si>
  <si>
    <t>자재 311</t>
  </si>
  <si>
    <t>공 사 원 가 계 산 서</t>
  </si>
  <si>
    <t>공사명 : 김천시 농촌신활력플러스 신축공사</t>
  </si>
  <si>
    <t>비        목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</si>
  <si>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</si>
  <si>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</si>
  <si>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</si>
  <si>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</si>
  <si>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</si>
  <si>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</si>
  <si>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</si>
  <si>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</si>
  <si>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</si>
  <si>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</si>
  <si>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</si>
  <si>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</si>
  <si>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</si>
  <si>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</si>
  <si>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</si>
  <si>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</si>
  <si>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</si>
  <si>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14.9%</t>
  </si>
  <si>
    <t>BS</t>
  </si>
  <si>
    <t>C2</t>
  </si>
  <si>
    <t>경              비</t>
  </si>
  <si>
    <t>C3</t>
  </si>
  <si>
    <t>품 질 관 리 비</t>
  </si>
  <si>
    <t>C9</t>
  </si>
  <si>
    <t>안 전 관 리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</si>
  <si>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</si>
  <si>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</si>
  <si>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</si>
  <si>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</si>
  <si>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</si>
  <si>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</si>
  <si>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</si>
  <si>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</si>
  <si>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3.545%</t>
  </si>
  <si>
    <t>C7</t>
  </si>
  <si>
    <t>국민  연금  보험료</t>
  </si>
  <si>
    <t>직접노무비 * 4.5%</t>
  </si>
  <si>
    <t>CB</t>
  </si>
  <si>
    <t>노인장기요양보험료</t>
  </si>
  <si>
    <t>건강보험료 * 12.95%</t>
  </si>
  <si>
    <t>C8</t>
  </si>
  <si>
    <t>퇴직  공제  부금비</t>
  </si>
  <si>
    <t>직접노무비 * 2.3%</t>
  </si>
  <si>
    <t>CC</t>
  </si>
  <si>
    <t>산업안전보건관리비</t>
  </si>
  <si>
    <t>(재료비+직노+도급자관급/1.1) * 2.28% + 4,325천원</t>
  </si>
  <si>
    <t>도급자관급 조달수수료제외금액</t>
  </si>
  <si>
    <t>CE</t>
  </si>
  <si>
    <t>[(재료비+직노) * 2.28% + 4,325천원]x1.2배</t>
  </si>
  <si>
    <t>제외</t>
  </si>
  <si>
    <t>CG</t>
  </si>
  <si>
    <t>기   타    경   비</t>
  </si>
  <si>
    <t>(재료비+노무비) * 4.8%</t>
  </si>
  <si>
    <t>CH</t>
  </si>
  <si>
    <t>환  경  보  전  비</t>
  </si>
  <si>
    <t>(재료비+직노+경비) * 0.5%</t>
  </si>
  <si>
    <t>CK</t>
  </si>
  <si>
    <t>하도급지급보증수수료</t>
  </si>
  <si>
    <t>(재료비+직노+경비) * 0.081%</t>
  </si>
  <si>
    <t>최저가대상공사</t>
  </si>
  <si>
    <t>CL</t>
  </si>
  <si>
    <t>건설기계대여금지급보증서발급수수료</t>
  </si>
  <si>
    <t>(재료비+직노+경비) * 0.07%</t>
  </si>
  <si>
    <t>CS</t>
  </si>
  <si>
    <t>S1</t>
  </si>
  <si>
    <t>계</t>
  </si>
  <si>
    <t>D1</t>
  </si>
  <si>
    <t>일  반  관  리  비</t>
  </si>
  <si>
    <t>계 * 6%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</si>
  <si>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</si>
  <si>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</si>
  <si>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</si>
  <si>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</si>
  <si>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</si>
  <si>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</si>
  <si>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</si>
  <si>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</si>
  <si>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</si>
  <si>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</si>
  <si>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DK</t>
  </si>
  <si>
    <t>도급자설치관급</t>
  </si>
  <si>
    <t>DL</t>
  </si>
  <si>
    <t>관급자설치관급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</si>
  <si>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</si>
  <si>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</si>
  <si>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</si>
  <si>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</si>
  <si>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</si>
  <si>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</si>
  <si>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</si>
  <si>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</si>
  <si>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</si>
  <si>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</si>
  <si>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</si>
  <si>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</si>
  <si>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</si>
  <si>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</si>
  <si>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</si>
  <si>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</si>
  <si>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</si>
  <si>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</si>
  <si>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</si>
  <si>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</si>
  <si>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</si>
  <si>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</si>
  <si>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</si>
  <si>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</si>
  <si>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</si>
  <si>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</si>
  <si>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</si>
  <si>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</si>
  <si>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</si>
  <si>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</si>
  <si>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</si>
  <si>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</si>
  <si>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운    반    비</t>
  </si>
  <si>
    <t>C1</t>
  </si>
  <si>
    <t>작업부산물(철거</t>
  </si>
  <si>
    <t>D4</t>
  </si>
  <si>
    <t>건설폐기물처리비</t>
  </si>
  <si>
    <t>D7</t>
  </si>
  <si>
    <t>...</t>
  </si>
  <si>
    <t>건축</t>
    <phoneticPr fontId="1" type="noConversion"/>
  </si>
  <si>
    <t>토목</t>
    <phoneticPr fontId="1" type="noConversion"/>
  </si>
  <si>
    <t>기계</t>
    <phoneticPr fontId="1" type="noConversion"/>
  </si>
  <si>
    <t>합계</t>
    <phoneticPr fontId="1" type="noConversion"/>
  </si>
  <si>
    <t>건축+토목+기계</t>
    <phoneticPr fontId="1" type="noConversion"/>
  </si>
  <si>
    <t>각종분담금</t>
    <phoneticPr fontId="1" type="noConversion"/>
  </si>
  <si>
    <t>배상책임공제료</t>
    <phoneticPr fontId="1" type="noConversion"/>
  </si>
  <si>
    <t>작업부산물(철거공사)</t>
    <phoneticPr fontId="1" type="noConversion"/>
  </si>
  <si>
    <t>폐기물상차비</t>
    <phoneticPr fontId="1" type="noConversion"/>
  </si>
  <si>
    <t>폐기물처리비및운반</t>
    <phoneticPr fontId="1" type="noConversion"/>
  </si>
  <si>
    <t>합계제외(기타부대비)</t>
    <phoneticPr fontId="1" type="noConversion"/>
  </si>
  <si>
    <t>낙찰률</t>
    <phoneticPr fontId="1" type="noConversion"/>
  </si>
  <si>
    <t>재산정시</t>
    <phoneticPr fontId="1" type="noConversion"/>
  </si>
  <si>
    <t>제외(작은금액 적용)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</si>
</sst>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#"/>
    <numFmt numFmtId="177" formatCode="#,##0.00#"/>
    <numFmt numFmtId="178" formatCode="#,##0.0"/>
    <numFmt numFmtId="179" formatCode="#,##0.0;\-#,##0.0;#"/>
    <numFmt numFmtId="180" formatCode="#,##0;\-#,##0;#"/>
    <numFmt numFmtId="181" formatCode="#,##0.00#;\-#,##0.00#;#"/>
    <numFmt numFmtId="182" formatCode="0.00_ 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7" fillId="0" borderId="0" applyFont="0" applyFill="0" applyBorder="0" applyAlignment="0" applyProtection="0">
      <alignment vertical="center"/>
    </xf>
  </cellStyleXfs>
  <cellXfs count="179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quotePrefix="1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3" xfId="0" quotePrefix="1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quotePrefix="1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177" fontId="3" fillId="0" borderId="8" xfId="0" applyNumberFormat="1" applyFont="1" applyBorder="1">
      <alignment vertical="center"/>
    </xf>
    <xf numFmtId="177" fontId="3" fillId="0" borderId="10" xfId="0" applyNumberFormat="1" applyFont="1" applyBorder="1" applyAlignment="1">
      <alignment vertical="center" wrapText="1"/>
    </xf>
    <xf numFmtId="178" fontId="3" fillId="0" borderId="5" xfId="0" applyNumberFormat="1" applyFont="1" applyBorder="1" applyAlignment="1">
      <alignment vertical="center" wrapText="1"/>
    </xf>
    <xf numFmtId="178" fontId="3" fillId="0" borderId="8" xfId="0" applyNumberFormat="1" applyFont="1" applyBorder="1">
      <alignment vertical="center"/>
    </xf>
    <xf numFmtId="178" fontId="3" fillId="0" borderId="10" xfId="0" applyNumberFormat="1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180" fontId="6" fillId="0" borderId="5" xfId="0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179" fontId="6" fillId="0" borderId="1" xfId="0" applyNumberFormat="1" applyFont="1" applyBorder="1" applyAlignment="1">
      <alignment vertical="center" wrapText="1"/>
    </xf>
    <xf numFmtId="180" fontId="6" fillId="0" borderId="1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2" xfId="0" quotePrefix="1" applyFont="1" applyBorder="1" applyAlignment="1">
      <alignment vertical="center" wrapText="1"/>
    </xf>
    <xf numFmtId="180" fontId="6" fillId="0" borderId="12" xfId="0" applyNumberFormat="1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181" fontId="0" fillId="0" borderId="5" xfId="0" quotePrefix="1" applyNumberFormat="1" applyBorder="1" applyAlignment="1">
      <alignment vertical="center" wrapText="1"/>
    </xf>
    <xf numFmtId="181" fontId="3" fillId="0" borderId="5" xfId="0" applyNumberFormat="1" applyFont="1" applyBorder="1" applyAlignment="1">
      <alignment vertical="center" wrapText="1"/>
    </xf>
    <xf numFmtId="181" fontId="0" fillId="0" borderId="0" xfId="0" applyNumberFormat="1">
      <alignment vertical="center"/>
    </xf>
    <xf numFmtId="0" fontId="4" fillId="0" borderId="10" xfId="0" quotePrefix="1" applyFont="1" applyBorder="1" applyAlignment="1">
      <alignment horizontal="center" vertical="center" wrapText="1"/>
    </xf>
    <xf numFmtId="0" fontId="3" fillId="2" borderId="10" xfId="0" quotePrefix="1" applyFont="1" applyFill="1" applyBorder="1" applyAlignment="1">
      <alignment horizontal="center" vertical="center" wrapText="1"/>
    </xf>
    <xf numFmtId="176" fontId="3" fillId="2" borderId="10" xfId="0" applyNumberFormat="1" applyFont="1" applyFill="1" applyBorder="1" applyAlignment="1">
      <alignment vertical="center" wrapText="1"/>
    </xf>
    <xf numFmtId="0" fontId="3" fillId="2" borderId="10" xfId="0" quotePrefix="1" applyFont="1" applyFill="1" applyBorder="1" applyAlignment="1">
      <alignment vertical="center" wrapText="1"/>
    </xf>
    <xf numFmtId="0" fontId="3" fillId="0" borderId="10" xfId="0" quotePrefix="1" applyFont="1" applyBorder="1" applyAlignment="1">
      <alignment horizontal="center" vertical="center" wrapText="1"/>
    </xf>
    <xf numFmtId="176" fontId="3" fillId="0" borderId="10" xfId="0" applyNumberFormat="1" applyFont="1" applyBorder="1" applyAlignment="1">
      <alignment vertical="center" wrapText="1"/>
    </xf>
    <xf numFmtId="0" fontId="7" fillId="0" borderId="10" xfId="0" quotePrefix="1" applyFont="1" applyBorder="1" applyAlignment="1">
      <alignment horizontal="center" vertical="center" wrapText="1"/>
    </xf>
    <xf numFmtId="176" fontId="7" fillId="0" borderId="10" xfId="0" applyNumberFormat="1" applyFont="1" applyBorder="1" applyAlignment="1">
      <alignment vertical="center" wrapText="1"/>
    </xf>
    <xf numFmtId="0" fontId="7" fillId="0" borderId="10" xfId="0" quotePrefix="1" applyFont="1" applyBorder="1" applyAlignment="1">
      <alignment vertical="center" wrapText="1"/>
    </xf>
    <xf numFmtId="0" fontId="8" fillId="0" borderId="10" xfId="0" quotePrefix="1" applyFont="1" applyBorder="1" applyAlignment="1">
      <alignment vertical="center" wrapText="1"/>
    </xf>
    <xf numFmtId="0" fontId="9" fillId="0" borderId="10" xfId="0" quotePrefix="1" applyFont="1" applyBorder="1" applyAlignment="1">
      <alignment horizontal="center" vertical="center" wrapText="1"/>
    </xf>
    <xf numFmtId="176" fontId="9" fillId="0" borderId="10" xfId="0" applyNumberFormat="1" applyFont="1" applyBorder="1" applyAlignment="1">
      <alignment vertical="center" wrapText="1"/>
    </xf>
    <xf numFmtId="0" fontId="9" fillId="0" borderId="10" xfId="0" quotePrefix="1" applyFont="1" applyBorder="1" applyAlignment="1">
      <alignment vertical="center" wrapText="1"/>
    </xf>
    <xf numFmtId="176" fontId="4" fillId="3" borderId="10" xfId="0" applyNumberFormat="1" applyFont="1" applyFill="1" applyBorder="1" applyAlignment="1">
      <alignment vertical="center" wrapText="1"/>
    </xf>
    <xf numFmtId="0" fontId="4" fillId="3" borderId="10" xfId="0" quotePrefix="1" applyFont="1" applyFill="1" applyBorder="1" applyAlignment="1">
      <alignment vertical="center" wrapText="1"/>
    </xf>
    <xf numFmtId="176" fontId="10" fillId="0" borderId="10" xfId="0" applyNumberFormat="1" applyFont="1" applyBorder="1" applyAlignment="1">
      <alignment vertical="center" wrapText="1"/>
    </xf>
    <xf numFmtId="0" fontId="10" fillId="0" borderId="10" xfId="0" quotePrefix="1" applyFont="1" applyBorder="1" applyAlignment="1">
      <alignment vertical="center" wrapText="1"/>
    </xf>
    <xf numFmtId="176" fontId="4" fillId="4" borderId="10" xfId="0" applyNumberFormat="1" applyFont="1" applyFill="1" applyBorder="1" applyAlignment="1">
      <alignment vertical="center" wrapText="1"/>
    </xf>
    <xf numFmtId="0" fontId="4" fillId="4" borderId="10" xfId="0" quotePrefix="1" applyFont="1" applyFill="1" applyBorder="1" applyAlignment="1">
      <alignment vertical="center" wrapText="1"/>
    </xf>
    <xf numFmtId="0" fontId="6" fillId="0" borderId="2" xfId="0" quotePrefix="1" applyFont="1" applyBorder="1">
      <alignment vertical="center"/>
    </xf>
    <xf numFmtId="0" fontId="6" fillId="0" borderId="3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0" xfId="0" applyFont="1">
      <alignment vertical="center"/>
    </xf>
    <xf numFmtId="0" fontId="11" fillId="0" borderId="5" xfId="0" quotePrefix="1" applyFont="1" applyBorder="1" applyAlignment="1">
      <alignment horizontal="center" vertical="center"/>
    </xf>
    <xf numFmtId="0" fontId="6" fillId="0" borderId="0" xfId="0" quotePrefix="1" applyFont="1">
      <alignment vertical="center"/>
    </xf>
    <xf numFmtId="0" fontId="11" fillId="0" borderId="5" xfId="0" quotePrefix="1" applyFont="1" applyBorder="1" applyAlignment="1">
      <alignment horizontal="center" vertical="center" wrapText="1"/>
    </xf>
    <xf numFmtId="0" fontId="6" fillId="0" borderId="5" xfId="0" quotePrefix="1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176" fontId="6" fillId="0" borderId="5" xfId="0" applyNumberFormat="1" applyFont="1" applyBorder="1" applyAlignment="1">
      <alignment vertical="center" wrapText="1"/>
    </xf>
    <xf numFmtId="176" fontId="6" fillId="0" borderId="0" xfId="0" applyNumberFormat="1" applyFont="1">
      <alignment vertical="center"/>
    </xf>
    <xf numFmtId="0" fontId="6" fillId="2" borderId="5" xfId="0" quotePrefix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176" fontId="6" fillId="2" borderId="5" xfId="0" applyNumberFormat="1" applyFont="1" applyFill="1" applyBorder="1" applyAlignment="1">
      <alignment vertical="center" wrapText="1"/>
    </xf>
    <xf numFmtId="0" fontId="12" fillId="0" borderId="5" xfId="0" quotePrefix="1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176" fontId="12" fillId="0" borderId="5" xfId="0" applyNumberFormat="1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quotePrefix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76" fontId="6" fillId="5" borderId="10" xfId="0" applyNumberFormat="1" applyFont="1" applyFill="1" applyBorder="1" applyAlignment="1">
      <alignment vertical="center" wrapText="1"/>
    </xf>
    <xf numFmtId="0" fontId="6" fillId="5" borderId="10" xfId="0" quotePrefix="1" applyFont="1" applyFill="1" applyBorder="1" applyAlignment="1">
      <alignment vertical="center" wrapText="1"/>
    </xf>
    <xf numFmtId="176" fontId="6" fillId="5" borderId="14" xfId="0" applyNumberFormat="1" applyFont="1" applyFill="1" applyBorder="1" applyAlignment="1">
      <alignment vertical="center" wrapText="1"/>
    </xf>
    <xf numFmtId="0" fontId="6" fillId="5" borderId="15" xfId="0" quotePrefix="1" applyFont="1" applyFill="1" applyBorder="1" applyAlignment="1">
      <alignment vertical="center" wrapText="1"/>
    </xf>
    <xf numFmtId="176" fontId="11" fillId="5" borderId="13" xfId="0" applyNumberFormat="1" applyFont="1" applyFill="1" applyBorder="1" applyAlignment="1">
      <alignment vertical="center" wrapText="1"/>
    </xf>
    <xf numFmtId="176" fontId="6" fillId="5" borderId="15" xfId="0" applyNumberFormat="1" applyFont="1" applyFill="1" applyBorder="1" applyAlignment="1">
      <alignment vertical="center" wrapText="1"/>
    </xf>
    <xf numFmtId="0" fontId="6" fillId="5" borderId="16" xfId="0" quotePrefix="1" applyFont="1" applyFill="1" applyBorder="1" applyAlignment="1">
      <alignment horizontal="center" vertical="center" wrapText="1"/>
    </xf>
    <xf numFmtId="0" fontId="15" fillId="5" borderId="16" xfId="0" quotePrefix="1" applyFont="1" applyFill="1" applyBorder="1" applyAlignment="1">
      <alignment horizontal="center" vertical="center" wrapText="1"/>
    </xf>
    <xf numFmtId="0" fontId="6" fillId="5" borderId="18" xfId="0" quotePrefix="1" applyFont="1" applyFill="1" applyBorder="1" applyAlignment="1">
      <alignment horizontal="center" vertical="center" wrapText="1"/>
    </xf>
    <xf numFmtId="176" fontId="6" fillId="5" borderId="19" xfId="0" applyNumberFormat="1" applyFont="1" applyFill="1" applyBorder="1" applyAlignment="1">
      <alignment vertical="center" wrapText="1"/>
    </xf>
    <xf numFmtId="176" fontId="6" fillId="5" borderId="12" xfId="0" applyNumberFormat="1" applyFont="1" applyFill="1" applyBorder="1" applyAlignment="1">
      <alignment vertical="center" wrapText="1"/>
    </xf>
    <xf numFmtId="176" fontId="6" fillId="5" borderId="20" xfId="0" applyNumberFormat="1" applyFont="1" applyFill="1" applyBorder="1" applyAlignment="1">
      <alignment vertical="center" wrapText="1"/>
    </xf>
    <xf numFmtId="176" fontId="11" fillId="5" borderId="21" xfId="0" applyNumberFormat="1" applyFont="1" applyFill="1" applyBorder="1" applyAlignment="1">
      <alignment vertical="center" wrapText="1"/>
    </xf>
    <xf numFmtId="0" fontId="6" fillId="5" borderId="19" xfId="0" quotePrefix="1" applyFont="1" applyFill="1" applyBorder="1" applyAlignment="1">
      <alignment vertical="center" wrapText="1"/>
    </xf>
    <xf numFmtId="0" fontId="6" fillId="5" borderId="12" xfId="0" quotePrefix="1" applyFont="1" applyFill="1" applyBorder="1" applyAlignment="1">
      <alignment vertical="center" wrapText="1"/>
    </xf>
    <xf numFmtId="0" fontId="6" fillId="5" borderId="26" xfId="0" quotePrefix="1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vertical="center" wrapText="1"/>
    </xf>
    <xf numFmtId="176" fontId="6" fillId="5" borderId="6" xfId="0" applyNumberFormat="1" applyFont="1" applyFill="1" applyBorder="1" applyAlignment="1">
      <alignment vertical="center" wrapText="1"/>
    </xf>
    <xf numFmtId="176" fontId="6" fillId="5" borderId="28" xfId="0" applyNumberFormat="1" applyFont="1" applyFill="1" applyBorder="1" applyAlignment="1">
      <alignment vertical="center" wrapText="1"/>
    </xf>
    <xf numFmtId="176" fontId="11" fillId="5" borderId="29" xfId="0" applyNumberFormat="1" applyFont="1" applyFill="1" applyBorder="1" applyAlignment="1">
      <alignment vertical="center" wrapText="1"/>
    </xf>
    <xf numFmtId="0" fontId="6" fillId="5" borderId="27" xfId="0" quotePrefix="1" applyFont="1" applyFill="1" applyBorder="1" applyAlignment="1">
      <alignment vertical="center" wrapText="1"/>
    </xf>
    <xf numFmtId="0" fontId="6" fillId="5" borderId="6" xfId="0" quotePrefix="1" applyFont="1" applyFill="1" applyBorder="1" applyAlignment="1">
      <alignment vertical="center" wrapText="1"/>
    </xf>
    <xf numFmtId="176" fontId="6" fillId="5" borderId="23" xfId="0" applyNumberFormat="1" applyFont="1" applyFill="1" applyBorder="1" applyAlignment="1">
      <alignment vertical="center" wrapText="1"/>
    </xf>
    <xf numFmtId="176" fontId="6" fillId="0" borderId="17" xfId="0" applyNumberFormat="1" applyFont="1" applyBorder="1" applyAlignment="1">
      <alignment vertical="center" wrapText="1"/>
    </xf>
    <xf numFmtId="176" fontId="6" fillId="0" borderId="24" xfId="0" applyNumberFormat="1" applyFont="1" applyBorder="1" applyAlignment="1">
      <alignment vertical="center" wrapText="1"/>
    </xf>
    <xf numFmtId="176" fontId="11" fillId="5" borderId="25" xfId="0" applyNumberFormat="1" applyFont="1" applyFill="1" applyBorder="1" applyAlignment="1">
      <alignment vertical="center" wrapText="1"/>
    </xf>
    <xf numFmtId="0" fontId="6" fillId="5" borderId="23" xfId="0" quotePrefix="1" applyFont="1" applyFill="1" applyBorder="1" applyAlignment="1">
      <alignment vertical="center" wrapText="1"/>
    </xf>
    <xf numFmtId="0" fontId="6" fillId="5" borderId="17" xfId="0" quotePrefix="1" applyFont="1" applyFill="1" applyBorder="1" applyAlignment="1">
      <alignment vertical="center" wrapText="1"/>
    </xf>
    <xf numFmtId="176" fontId="6" fillId="5" borderId="17" xfId="0" applyNumberFormat="1" applyFont="1" applyFill="1" applyBorder="1" applyAlignment="1">
      <alignment vertical="center" wrapText="1"/>
    </xf>
    <xf numFmtId="176" fontId="6" fillId="5" borderId="24" xfId="0" applyNumberFormat="1" applyFont="1" applyFill="1" applyBorder="1" applyAlignment="1">
      <alignment vertical="center" wrapText="1"/>
    </xf>
    <xf numFmtId="176" fontId="13" fillId="5" borderId="23" xfId="0" applyNumberFormat="1" applyFont="1" applyFill="1" applyBorder="1" applyAlignment="1">
      <alignment vertical="center" wrapText="1"/>
    </xf>
    <xf numFmtId="176" fontId="13" fillId="5" borderId="17" xfId="0" applyNumberFormat="1" applyFont="1" applyFill="1" applyBorder="1" applyAlignment="1">
      <alignment vertical="center" wrapText="1"/>
    </xf>
    <xf numFmtId="176" fontId="13" fillId="5" borderId="24" xfId="0" applyNumberFormat="1" applyFont="1" applyFill="1" applyBorder="1" applyAlignment="1">
      <alignment vertical="center" wrapText="1"/>
    </xf>
    <xf numFmtId="176" fontId="16" fillId="5" borderId="25" xfId="0" applyNumberFormat="1" applyFont="1" applyFill="1" applyBorder="1" applyAlignment="1">
      <alignment vertical="center" wrapText="1"/>
    </xf>
    <xf numFmtId="0" fontId="13" fillId="5" borderId="23" xfId="0" quotePrefix="1" applyFont="1" applyFill="1" applyBorder="1" applyAlignment="1">
      <alignment vertical="center" wrapText="1"/>
    </xf>
    <xf numFmtId="0" fontId="13" fillId="5" borderId="17" xfId="0" quotePrefix="1" applyFont="1" applyFill="1" applyBorder="1" applyAlignment="1">
      <alignment vertical="center" wrapText="1"/>
    </xf>
    <xf numFmtId="176" fontId="6" fillId="3" borderId="23" xfId="0" applyNumberFormat="1" applyFont="1" applyFill="1" applyBorder="1" applyAlignment="1">
      <alignment vertical="center" wrapText="1"/>
    </xf>
    <xf numFmtId="176" fontId="6" fillId="3" borderId="17" xfId="0" applyNumberFormat="1" applyFont="1" applyFill="1" applyBorder="1" applyAlignment="1">
      <alignment vertical="center" wrapText="1"/>
    </xf>
    <xf numFmtId="176" fontId="6" fillId="3" borderId="24" xfId="0" applyNumberFormat="1" applyFont="1" applyFill="1" applyBorder="1" applyAlignment="1">
      <alignment vertical="center" wrapText="1"/>
    </xf>
    <xf numFmtId="176" fontId="11" fillId="3" borderId="25" xfId="0" applyNumberFormat="1" applyFont="1" applyFill="1" applyBorder="1" applyAlignment="1">
      <alignment vertical="center" wrapText="1"/>
    </xf>
    <xf numFmtId="0" fontId="6" fillId="3" borderId="23" xfId="0" quotePrefix="1" applyFont="1" applyFill="1" applyBorder="1" applyAlignment="1">
      <alignment vertical="center" wrapText="1"/>
    </xf>
    <xf numFmtId="0" fontId="6" fillId="3" borderId="17" xfId="0" quotePrefix="1" applyFont="1" applyFill="1" applyBorder="1" applyAlignment="1">
      <alignment vertical="center" wrapText="1"/>
    </xf>
    <xf numFmtId="176" fontId="12" fillId="5" borderId="23" xfId="0" applyNumberFormat="1" applyFont="1" applyFill="1" applyBorder="1" applyAlignment="1">
      <alignment vertical="center" wrapText="1"/>
    </xf>
    <xf numFmtId="176" fontId="12" fillId="5" borderId="17" xfId="0" applyNumberFormat="1" applyFont="1" applyFill="1" applyBorder="1" applyAlignment="1">
      <alignment vertical="center" wrapText="1"/>
    </xf>
    <xf numFmtId="176" fontId="12" fillId="5" borderId="24" xfId="0" applyNumberFormat="1" applyFont="1" applyFill="1" applyBorder="1" applyAlignment="1">
      <alignment vertical="center" wrapText="1"/>
    </xf>
    <xf numFmtId="176" fontId="14" fillId="5" borderId="25" xfId="0" applyNumberFormat="1" applyFont="1" applyFill="1" applyBorder="1" applyAlignment="1">
      <alignment vertical="center" wrapText="1"/>
    </xf>
    <xf numFmtId="0" fontId="12" fillId="5" borderId="23" xfId="0" quotePrefix="1" applyFont="1" applyFill="1" applyBorder="1" applyAlignment="1">
      <alignment vertical="center" wrapText="1"/>
    </xf>
    <xf numFmtId="0" fontId="12" fillId="5" borderId="17" xfId="0" quotePrefix="1" applyFont="1" applyFill="1" applyBorder="1" applyAlignment="1">
      <alignment vertical="center" wrapText="1"/>
    </xf>
    <xf numFmtId="176" fontId="11" fillId="6" borderId="25" xfId="0" applyNumberFormat="1" applyFont="1" applyFill="1" applyBorder="1" applyAlignment="1">
      <alignment vertical="center" wrapText="1"/>
    </xf>
    <xf numFmtId="176" fontId="11" fillId="6" borderId="23" xfId="0" applyNumberFormat="1" applyFont="1" applyFill="1" applyBorder="1" applyAlignment="1">
      <alignment vertical="center" wrapText="1"/>
    </xf>
    <xf numFmtId="176" fontId="11" fillId="6" borderId="17" xfId="0" applyNumberFormat="1" applyFont="1" applyFill="1" applyBorder="1" applyAlignment="1">
      <alignment vertical="center" wrapText="1"/>
    </xf>
    <xf numFmtId="176" fontId="11" fillId="6" borderId="24" xfId="0" applyNumberFormat="1" applyFont="1" applyFill="1" applyBorder="1" applyAlignment="1">
      <alignment vertical="center" wrapText="1"/>
    </xf>
    <xf numFmtId="0" fontId="11" fillId="6" borderId="23" xfId="0" quotePrefix="1" applyFont="1" applyFill="1" applyBorder="1" applyAlignment="1">
      <alignment vertical="center" wrapText="1"/>
    </xf>
    <xf numFmtId="0" fontId="11" fillId="6" borderId="17" xfId="0" quotePrefix="1" applyFont="1" applyFill="1" applyBorder="1" applyAlignment="1">
      <alignment vertical="center" wrapText="1"/>
    </xf>
    <xf numFmtId="0" fontId="6" fillId="7" borderId="23" xfId="0" quotePrefix="1" applyFont="1" applyFill="1" applyBorder="1" applyAlignment="1">
      <alignment horizontal="center" vertical="center" wrapText="1"/>
    </xf>
    <xf numFmtId="0" fontId="6" fillId="7" borderId="17" xfId="0" quotePrefix="1" applyFont="1" applyFill="1" applyBorder="1" applyAlignment="1">
      <alignment horizontal="center" vertical="center" wrapText="1"/>
    </xf>
    <xf numFmtId="0" fontId="6" fillId="7" borderId="24" xfId="0" quotePrefix="1" applyFont="1" applyFill="1" applyBorder="1" applyAlignment="1">
      <alignment horizontal="center" vertical="center" wrapText="1"/>
    </xf>
    <xf numFmtId="0" fontId="11" fillId="7" borderId="25" xfId="0" quotePrefix="1" applyFont="1" applyFill="1" applyBorder="1" applyAlignment="1">
      <alignment horizontal="center" vertical="center" wrapText="1"/>
    </xf>
    <xf numFmtId="0" fontId="0" fillId="6" borderId="5" xfId="0" quotePrefix="1" applyFill="1" applyBorder="1" applyAlignment="1">
      <alignment vertical="center" wrapText="1"/>
    </xf>
    <xf numFmtId="181" fontId="0" fillId="6" borderId="5" xfId="0" quotePrefix="1" applyNumberFormat="1" applyFill="1" applyBorder="1" applyAlignment="1">
      <alignment vertical="center" wrapText="1"/>
    </xf>
    <xf numFmtId="181" fontId="3" fillId="6" borderId="5" xfId="0" applyNumberFormat="1" applyFont="1" applyFill="1" applyBorder="1" applyAlignment="1">
      <alignment vertical="center" wrapText="1"/>
    </xf>
    <xf numFmtId="176" fontId="6" fillId="0" borderId="5" xfId="0" applyNumberFormat="1" applyFont="1" applyFill="1" applyBorder="1" applyAlignment="1">
      <alignment vertical="center" wrapText="1"/>
    </xf>
    <xf numFmtId="41" fontId="0" fillId="0" borderId="0" xfId="1" applyFont="1">
      <alignment vertical="center"/>
    </xf>
    <xf numFmtId="0" fontId="4" fillId="0" borderId="10" xfId="0" quotePrefix="1" applyFont="1" applyBorder="1" applyAlignment="1">
      <alignment horizontal="center" vertical="center" wrapText="1"/>
    </xf>
    <xf numFmtId="182" fontId="6" fillId="0" borderId="5" xfId="0" applyNumberFormat="1" applyFont="1" applyBorder="1" applyAlignment="1">
      <alignment vertical="center" wrapText="1"/>
    </xf>
    <xf numFmtId="0" fontId="13" fillId="0" borderId="5" xfId="0" quotePrefix="1" applyFont="1" applyBorder="1" applyAlignment="1">
      <alignment horizontal="center" vertical="center" wrapText="1"/>
    </xf>
    <xf numFmtId="0" fontId="18" fillId="5" borderId="19" xfId="0" applyFont="1" applyFill="1" applyBorder="1" applyAlignment="1">
      <alignment vertical="center" wrapText="1"/>
    </xf>
    <xf numFmtId="176" fontId="16" fillId="5" borderId="13" xfId="0" applyNumberFormat="1" applyFont="1" applyFill="1" applyBorder="1" applyAlignment="1">
      <alignment vertical="center" wrapText="1"/>
    </xf>
    <xf numFmtId="176" fontId="13" fillId="5" borderId="15" xfId="0" applyNumberFormat="1" applyFont="1" applyFill="1" applyBorder="1" applyAlignment="1">
      <alignment vertical="center" wrapText="1"/>
    </xf>
    <xf numFmtId="0" fontId="13" fillId="5" borderId="16" xfId="0" quotePrefix="1" applyFont="1" applyFill="1" applyBorder="1" applyAlignment="1">
      <alignment horizontal="center" vertical="center" wrapText="1"/>
    </xf>
    <xf numFmtId="176" fontId="13" fillId="5" borderId="10" xfId="0" applyNumberFormat="1" applyFont="1" applyFill="1" applyBorder="1" applyAlignment="1">
      <alignment vertical="center" wrapText="1"/>
    </xf>
    <xf numFmtId="176" fontId="13" fillId="5" borderId="14" xfId="0" applyNumberFormat="1" applyFont="1" applyFill="1" applyBorder="1" applyAlignment="1">
      <alignment vertical="center" wrapText="1"/>
    </xf>
    <xf numFmtId="0" fontId="13" fillId="5" borderId="15" xfId="0" quotePrefix="1" applyFont="1" applyFill="1" applyBorder="1" applyAlignment="1">
      <alignment vertical="center" wrapText="1"/>
    </xf>
    <xf numFmtId="0" fontId="13" fillId="5" borderId="10" xfId="0" quotePrefix="1" applyFont="1" applyFill="1" applyBorder="1" applyAlignment="1">
      <alignment vertical="center" wrapText="1"/>
    </xf>
    <xf numFmtId="0" fontId="12" fillId="5" borderId="17" xfId="0" quotePrefix="1" applyFont="1" applyFill="1" applyBorder="1" applyAlignment="1">
      <alignment horizontal="center" vertical="center" wrapText="1"/>
    </xf>
    <xf numFmtId="0" fontId="12" fillId="5" borderId="22" xfId="0" quotePrefix="1" applyFont="1" applyFill="1" applyBorder="1" applyAlignment="1">
      <alignment horizontal="center" vertical="center" wrapText="1"/>
    </xf>
    <xf numFmtId="0" fontId="11" fillId="6" borderId="17" xfId="0" quotePrefix="1" applyFont="1" applyFill="1" applyBorder="1" applyAlignment="1">
      <alignment horizontal="center" vertical="center" wrapText="1"/>
    </xf>
    <xf numFmtId="0" fontId="11" fillId="6" borderId="22" xfId="0" quotePrefix="1" applyFont="1" applyFill="1" applyBorder="1" applyAlignment="1">
      <alignment horizontal="center" vertical="center" wrapText="1"/>
    </xf>
    <xf numFmtId="0" fontId="6" fillId="5" borderId="17" xfId="0" quotePrefix="1" applyFont="1" applyFill="1" applyBorder="1" applyAlignment="1">
      <alignment horizontal="center" vertical="center" wrapText="1"/>
    </xf>
    <xf numFmtId="0" fontId="6" fillId="5" borderId="22" xfId="0" quotePrefix="1" applyFont="1" applyFill="1" applyBorder="1" applyAlignment="1">
      <alignment horizontal="center" vertical="center" wrapText="1"/>
    </xf>
    <xf numFmtId="0" fontId="6" fillId="3" borderId="17" xfId="0" quotePrefix="1" applyFont="1" applyFill="1" applyBorder="1" applyAlignment="1">
      <alignment horizontal="center" vertical="center" wrapText="1"/>
    </xf>
    <xf numFmtId="0" fontId="6" fillId="3" borderId="22" xfId="0" quotePrefix="1" applyFont="1" applyFill="1" applyBorder="1" applyAlignment="1">
      <alignment horizontal="center" vertical="center" wrapText="1"/>
    </xf>
    <xf numFmtId="0" fontId="13" fillId="5" borderId="17" xfId="0" quotePrefix="1" applyFont="1" applyFill="1" applyBorder="1" applyAlignment="1">
      <alignment horizontal="center" vertical="center" wrapText="1"/>
    </xf>
    <xf numFmtId="0" fontId="13" fillId="5" borderId="22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6" fillId="7" borderId="17" xfId="0" quotePrefix="1" applyFont="1" applyFill="1" applyBorder="1" applyAlignment="1">
      <alignment horizontal="center" vertical="center" wrapText="1"/>
    </xf>
    <xf numFmtId="0" fontId="6" fillId="7" borderId="22" xfId="0" quotePrefix="1" applyFont="1" applyFill="1" applyBorder="1" applyAlignment="1">
      <alignment horizontal="center" vertical="center" wrapText="1"/>
    </xf>
    <xf numFmtId="0" fontId="6" fillId="5" borderId="12" xfId="0" quotePrefix="1" applyFont="1" applyFill="1" applyBorder="1" applyAlignment="1">
      <alignment horizontal="distributed" vertical="center" wrapText="1"/>
    </xf>
    <xf numFmtId="0" fontId="6" fillId="5" borderId="10" xfId="0" quotePrefix="1" applyFont="1" applyFill="1" applyBorder="1" applyAlignment="1">
      <alignment horizontal="distributed" vertical="center" wrapText="1"/>
    </xf>
    <xf numFmtId="0" fontId="6" fillId="5" borderId="6" xfId="0" quotePrefix="1" applyFont="1" applyFill="1" applyBorder="1" applyAlignment="1">
      <alignment horizontal="distributed" vertical="center" wrapText="1"/>
    </xf>
    <xf numFmtId="0" fontId="4" fillId="0" borderId="10" xfId="0" quotePrefix="1" applyFont="1" applyBorder="1" applyAlignment="1">
      <alignment horizontal="center" vertical="center" wrapText="1"/>
    </xf>
    <xf numFmtId="0" fontId="3" fillId="0" borderId="10" xfId="0" quotePrefix="1" applyFont="1" applyBorder="1" applyAlignment="1">
      <alignment horizontal="distributed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4" fillId="4" borderId="10" xfId="0" quotePrefix="1" applyFont="1" applyFill="1" applyBorder="1" applyAlignment="1">
      <alignment horizontal="center" vertical="center" wrapText="1"/>
    </xf>
    <xf numFmtId="0" fontId="3" fillId="0" borderId="10" xfId="0" quotePrefix="1" applyFont="1" applyBorder="1" applyAlignment="1">
      <alignment horizontal="center" vertical="center" wrapText="1"/>
    </xf>
    <xf numFmtId="0" fontId="4" fillId="3" borderId="10" xfId="0" quotePrefix="1" applyFont="1" applyFill="1" applyBorder="1" applyAlignment="1">
      <alignment horizontal="center" vertical="center" wrapText="1"/>
    </xf>
    <xf numFmtId="0" fontId="6" fillId="0" borderId="0" xfId="0" quotePrefix="1" applyFont="1">
      <alignment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quotePrefix="1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KR/Downloads/&#49352;%20&#54260;&#45908;%20(4)/0.%20(&#52572;&#52488;&#49444;&#44228;&#45800;&#44032;)&#44608;&#52380;&#49884;%20&#45453;&#52492;&#49888;&#54876;&#47141;&#54540;&#47084;&#49828;&#49324;&#50629;%20&#44592;&#44228;%20&#45236;&#50669;&#49436;(&#53440;&#51208;%20&#54980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45236;&#50669;&#49436;(&#44608;&#52380;&#49884;%20&#45453;&#52492;&#49888;&#54876;&#47141;&#54540;&#47084;&#49828;&#49324;&#50629;%20&#44148;&#52629;&#53664;&#47785;&#44277;&#49324;%202&#52264;_&#53664;&#47785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45236;&#50669;&#49436;(&#44608;&#52380;&#49884;%20&#45453;&#52492;&#49888;&#54876;&#47141;&#54540;&#47084;&#49828;&#49324;&#50629;%20&#44148;&#52629;&#53664;&#47785;&#44277;&#49324;%202&#52264;_&#44592;&#4422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공종별내역서"/>
      <sheetName val="공종별집계표"/>
      <sheetName val="일위대가목록"/>
      <sheetName val="일위대가"/>
      <sheetName val="단가대비표"/>
      <sheetName val=" 공사설정 "/>
      <sheetName val="Sheet1"/>
    </sheetNames>
    <sheetDataSet>
      <sheetData sheetId="0">
        <row r="4">
          <cell r="D4">
            <v>131939047</v>
          </cell>
        </row>
        <row r="12">
          <cell r="D12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일위대가목록"/>
      <sheetName val="일위대가_호표"/>
      <sheetName val="일위대가_산근"/>
      <sheetName val="중기사용료목록"/>
      <sheetName val="중기사용료"/>
      <sheetName val="중기기초자료"/>
      <sheetName val="노임"/>
      <sheetName val="경비"/>
      <sheetName val="자재조서"/>
      <sheetName val="전역변수"/>
      <sheetName val="중기전역변수"/>
      <sheetName val="Sheet3"/>
    </sheetNames>
    <sheetDataSet>
      <sheetData sheetId="0">
        <row r="5">
          <cell r="E5">
            <v>73226981</v>
          </cell>
          <cell r="G5">
            <v>44013929</v>
          </cell>
          <cell r="I5">
            <v>3912422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공종별내역서"/>
      <sheetName val="공종별집계표"/>
      <sheetName val="일위대가목록"/>
      <sheetName val="일위대가"/>
      <sheetName val="단가대비표"/>
      <sheetName val=" 공사설정 "/>
      <sheetName val="Sheet1"/>
    </sheetNames>
    <sheetDataSet>
      <sheetData sheetId="0">
        <row r="4">
          <cell r="D4">
            <v>131939047</v>
          </cell>
        </row>
        <row r="8">
          <cell r="D8">
            <v>37075630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0"/>
  <sheetViews>
    <sheetView tabSelected="1" topLeftCell="B7" zoomScale="85" zoomScaleNormal="85" workbookViewId="0">
      <selection activeCell="H18" sqref="H18"/>
    </sheetView>
  </sheetViews>
  <sheetFormatPr defaultRowHeight="16.5" x14ac:dyDescent="0.3"/>
  <cols>
    <col min="1" max="1" width="0" hidden="1" customWidth="1"/>
    <col min="2" max="3" width="4.625" customWidth="1"/>
    <col min="4" max="4" width="28.25" customWidth="1"/>
    <col min="5" max="14" width="13.625" customWidth="1"/>
    <col min="15" max="15" width="46.375" hidden="1" customWidth="1"/>
    <col min="16" max="16" width="19.125" customWidth="1"/>
    <col min="18" max="18" width="11.375" hidden="1" customWidth="1"/>
    <col min="19" max="19" width="9" hidden="1" customWidth="1"/>
  </cols>
  <sheetData>
    <row r="1" spans="1:19" ht="29.25" customHeight="1" x14ac:dyDescent="0.3">
      <c r="B1" s="160" t="s">
        <v>4267</v>
      </c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</row>
    <row r="2" spans="1:19" ht="21.95" customHeight="1" thickBot="1" x14ac:dyDescent="0.35">
      <c r="B2" s="161" t="s">
        <v>4268</v>
      </c>
      <c r="C2" s="161"/>
      <c r="D2" s="161"/>
      <c r="E2" s="161"/>
      <c r="F2" s="1"/>
      <c r="G2" s="1"/>
      <c r="H2" s="1"/>
      <c r="I2" s="1"/>
      <c r="J2" s="1"/>
      <c r="K2" s="1"/>
      <c r="L2" s="1"/>
      <c r="M2" s="1"/>
      <c r="N2" s="1"/>
      <c r="O2" s="162"/>
      <c r="P2" s="162"/>
    </row>
    <row r="3" spans="1:19" ht="20.100000000000001" customHeight="1" thickBot="1" x14ac:dyDescent="0.35">
      <c r="B3" s="163" t="s">
        <v>4269</v>
      </c>
      <c r="C3" s="163"/>
      <c r="D3" s="164"/>
      <c r="E3" s="130" t="s">
        <v>4396</v>
      </c>
      <c r="F3" s="131"/>
      <c r="G3" s="131"/>
      <c r="H3" s="132"/>
      <c r="I3" s="131"/>
      <c r="J3" s="131"/>
      <c r="K3" s="131"/>
      <c r="L3" s="131"/>
      <c r="M3" s="131"/>
      <c r="N3" s="133" t="s">
        <v>4395</v>
      </c>
      <c r="O3" s="130" t="s">
        <v>4270</v>
      </c>
      <c r="P3" s="131" t="s">
        <v>1201</v>
      </c>
    </row>
    <row r="4" spans="1:19" ht="20.100000000000001" customHeight="1" x14ac:dyDescent="0.3">
      <c r="A4" s="1" t="s">
        <v>4275</v>
      </c>
      <c r="B4" s="165" t="s">
        <v>4271</v>
      </c>
      <c r="C4" s="165" t="s">
        <v>4272</v>
      </c>
      <c r="D4" s="84" t="s">
        <v>4276</v>
      </c>
      <c r="E4" s="85">
        <f>원가계산서!I4</f>
        <v>637702991</v>
      </c>
      <c r="F4" s="86"/>
      <c r="G4" s="86"/>
      <c r="H4" s="87"/>
      <c r="I4" s="86"/>
      <c r="J4" s="86"/>
      <c r="K4" s="86"/>
      <c r="L4" s="86"/>
      <c r="M4" s="86"/>
      <c r="N4" s="88">
        <f>SUM(E4:H4)</f>
        <v>637702991</v>
      </c>
      <c r="O4" s="89" t="s">
        <v>52</v>
      </c>
      <c r="P4" s="90" t="s">
        <v>52</v>
      </c>
      <c r="R4" s="8" t="e">
        <f>#REF!+#REF!+#REF!</f>
        <v>#REF!</v>
      </c>
      <c r="S4" s="8" t="e">
        <f t="shared" ref="S4:S40" si="0">E4-R4</f>
        <v>#REF!</v>
      </c>
    </row>
    <row r="5" spans="1:19" ht="20.100000000000001" customHeight="1" x14ac:dyDescent="0.3">
      <c r="A5" s="1" t="s">
        <v>4277</v>
      </c>
      <c r="B5" s="166"/>
      <c r="C5" s="166"/>
      <c r="D5" s="82" t="s">
        <v>4278</v>
      </c>
      <c r="E5" s="81">
        <f>원가계산서!I5</f>
        <v>0</v>
      </c>
      <c r="F5" s="76"/>
      <c r="G5" s="76"/>
      <c r="H5" s="78"/>
      <c r="I5" s="76"/>
      <c r="J5" s="76"/>
      <c r="K5" s="76"/>
      <c r="L5" s="76"/>
      <c r="M5" s="76"/>
      <c r="N5" s="80">
        <f>E5+J5+F5+G5+H5</f>
        <v>0</v>
      </c>
      <c r="O5" s="79" t="s">
        <v>52</v>
      </c>
      <c r="P5" s="77" t="s">
        <v>52</v>
      </c>
      <c r="R5" s="8" t="e">
        <f>#REF!+#REF!+#REF!</f>
        <v>#REF!</v>
      </c>
      <c r="S5" s="8" t="e">
        <f t="shared" si="0"/>
        <v>#REF!</v>
      </c>
    </row>
    <row r="6" spans="1:19" ht="20.100000000000001" customHeight="1" x14ac:dyDescent="0.3">
      <c r="A6" s="1" t="s">
        <v>4279</v>
      </c>
      <c r="B6" s="166"/>
      <c r="C6" s="166"/>
      <c r="D6" s="82" t="s">
        <v>4280</v>
      </c>
      <c r="E6" s="81">
        <f>원가계산서!I6</f>
        <v>0</v>
      </c>
      <c r="F6" s="76"/>
      <c r="G6" s="76"/>
      <c r="H6" s="78"/>
      <c r="I6" s="76"/>
      <c r="J6" s="76"/>
      <c r="K6" s="76"/>
      <c r="L6" s="76"/>
      <c r="M6" s="76"/>
      <c r="N6" s="80">
        <f>E6+J6+F6+G6+H6</f>
        <v>0</v>
      </c>
      <c r="O6" s="79" t="s">
        <v>52</v>
      </c>
      <c r="P6" s="77" t="s">
        <v>52</v>
      </c>
      <c r="R6" s="8" t="e">
        <f>#REF!+#REF!+#REF!</f>
        <v>#REF!</v>
      </c>
      <c r="S6" s="8" t="e">
        <f t="shared" si="0"/>
        <v>#REF!</v>
      </c>
    </row>
    <row r="7" spans="1:19" ht="20.100000000000001" customHeight="1" x14ac:dyDescent="0.3">
      <c r="A7" s="1" t="s">
        <v>4281</v>
      </c>
      <c r="B7" s="166"/>
      <c r="C7" s="166"/>
      <c r="D7" s="82" t="s">
        <v>4282</v>
      </c>
      <c r="E7" s="81">
        <f>원가계산서!I7</f>
        <v>637702991</v>
      </c>
      <c r="F7" s="76"/>
      <c r="G7" s="76"/>
      <c r="H7" s="78"/>
      <c r="I7" s="76"/>
      <c r="J7" s="76"/>
      <c r="K7" s="76"/>
      <c r="L7" s="76"/>
      <c r="M7" s="76"/>
      <c r="N7" s="80">
        <f t="shared" ref="N7:N31" si="1">SUM(E7:H7)</f>
        <v>637702991</v>
      </c>
      <c r="O7" s="79" t="s">
        <v>52</v>
      </c>
      <c r="P7" s="77" t="s">
        <v>52</v>
      </c>
      <c r="R7" s="8" t="e">
        <f>#REF!+#REF!+#REF!</f>
        <v>#REF!</v>
      </c>
      <c r="S7" s="8" t="e">
        <f t="shared" si="0"/>
        <v>#REF!</v>
      </c>
    </row>
    <row r="8" spans="1:19" ht="20.100000000000001" customHeight="1" x14ac:dyDescent="0.3">
      <c r="A8" s="1" t="s">
        <v>4283</v>
      </c>
      <c r="B8" s="166"/>
      <c r="C8" s="166" t="s">
        <v>4273</v>
      </c>
      <c r="D8" s="82" t="s">
        <v>4284</v>
      </c>
      <c r="E8" s="81">
        <f>원가계산서!I8</f>
        <v>537125953</v>
      </c>
      <c r="F8" s="76"/>
      <c r="G8" s="76"/>
      <c r="H8" s="78"/>
      <c r="I8" s="76"/>
      <c r="J8" s="76"/>
      <c r="K8" s="76"/>
      <c r="L8" s="76"/>
      <c r="M8" s="76"/>
      <c r="N8" s="80">
        <f t="shared" si="1"/>
        <v>537125953</v>
      </c>
      <c r="O8" s="79" t="s">
        <v>52</v>
      </c>
      <c r="P8" s="77" t="s">
        <v>52</v>
      </c>
      <c r="R8" s="8" t="e">
        <f>#REF!+#REF!+#REF!</f>
        <v>#REF!</v>
      </c>
      <c r="S8" s="8" t="e">
        <f t="shared" si="0"/>
        <v>#REF!</v>
      </c>
    </row>
    <row r="9" spans="1:19" ht="20.100000000000001" customHeight="1" x14ac:dyDescent="0.3">
      <c r="A9" s="1" t="s">
        <v>4285</v>
      </c>
      <c r="B9" s="166"/>
      <c r="C9" s="166"/>
      <c r="D9" s="82" t="s">
        <v>4286</v>
      </c>
      <c r="E9" s="81">
        <f>원가계산서!I9</f>
        <v>80031765</v>
      </c>
      <c r="F9" s="76"/>
      <c r="G9" s="76"/>
      <c r="H9" s="78"/>
      <c r="I9" s="76"/>
      <c r="J9" s="76"/>
      <c r="K9" s="76"/>
      <c r="L9" s="76"/>
      <c r="M9" s="76"/>
      <c r="N9" s="80">
        <f t="shared" si="1"/>
        <v>80031765</v>
      </c>
      <c r="O9" s="79" t="s">
        <v>4287</v>
      </c>
      <c r="P9" s="77" t="s">
        <v>52</v>
      </c>
      <c r="R9" s="8" t="e">
        <f>#REF!+#REF!+#REF!</f>
        <v>#REF!</v>
      </c>
      <c r="S9" s="8" t="e">
        <f t="shared" si="0"/>
        <v>#REF!</v>
      </c>
    </row>
    <row r="10" spans="1:19" ht="20.100000000000001" customHeight="1" x14ac:dyDescent="0.3">
      <c r="A10" s="1" t="s">
        <v>4288</v>
      </c>
      <c r="B10" s="166"/>
      <c r="C10" s="166"/>
      <c r="D10" s="82" t="s">
        <v>4282</v>
      </c>
      <c r="E10" s="81">
        <f>원가계산서!I10</f>
        <v>617157718</v>
      </c>
      <c r="F10" s="76"/>
      <c r="G10" s="76"/>
      <c r="H10" s="78"/>
      <c r="I10" s="76"/>
      <c r="J10" s="76"/>
      <c r="K10" s="76"/>
      <c r="L10" s="76"/>
      <c r="M10" s="76"/>
      <c r="N10" s="80">
        <f t="shared" si="1"/>
        <v>617157718</v>
      </c>
      <c r="O10" s="79" t="s">
        <v>52</v>
      </c>
      <c r="P10" s="77" t="s">
        <v>52</v>
      </c>
      <c r="R10" s="8" t="e">
        <f>#REF!+#REF!+#REF!</f>
        <v>#REF!</v>
      </c>
      <c r="S10" s="8" t="e">
        <f t="shared" si="0"/>
        <v>#REF!</v>
      </c>
    </row>
    <row r="11" spans="1:19" ht="20.100000000000001" customHeight="1" x14ac:dyDescent="0.3">
      <c r="A11" s="1" t="s">
        <v>4289</v>
      </c>
      <c r="B11" s="166"/>
      <c r="C11" s="166" t="s">
        <v>4274</v>
      </c>
      <c r="D11" s="82" t="s">
        <v>4290</v>
      </c>
      <c r="E11" s="81">
        <f>원가계산서!I11</f>
        <v>24852287</v>
      </c>
      <c r="F11" s="76"/>
      <c r="G11" s="76"/>
      <c r="H11" s="78"/>
      <c r="I11" s="76"/>
      <c r="J11" s="76"/>
      <c r="K11" s="76"/>
      <c r="L11" s="76"/>
      <c r="M11" s="76"/>
      <c r="N11" s="80">
        <f t="shared" si="1"/>
        <v>24852287</v>
      </c>
      <c r="O11" s="79" t="s">
        <v>52</v>
      </c>
      <c r="P11" s="77" t="s">
        <v>52</v>
      </c>
      <c r="R11" s="8" t="e">
        <f>#REF!+#REF!+#REF!</f>
        <v>#REF!</v>
      </c>
      <c r="S11" s="8" t="e">
        <f t="shared" si="0"/>
        <v>#REF!</v>
      </c>
    </row>
    <row r="12" spans="1:19" ht="20.100000000000001" customHeight="1" x14ac:dyDescent="0.3">
      <c r="A12" s="1" t="s">
        <v>4291</v>
      </c>
      <c r="B12" s="166"/>
      <c r="C12" s="166"/>
      <c r="D12" s="82" t="s">
        <v>4292</v>
      </c>
      <c r="E12" s="81">
        <f>원가계산서!I12</f>
        <v>1801524</v>
      </c>
      <c r="F12" s="76"/>
      <c r="G12" s="76"/>
      <c r="H12" s="78"/>
      <c r="I12" s="76"/>
      <c r="J12" s="76"/>
      <c r="K12" s="76"/>
      <c r="L12" s="76"/>
      <c r="M12" s="76"/>
      <c r="N12" s="80">
        <f t="shared" si="1"/>
        <v>1801524</v>
      </c>
      <c r="O12" s="79" t="s">
        <v>52</v>
      </c>
      <c r="P12" s="77" t="s">
        <v>52</v>
      </c>
      <c r="R12" s="8" t="e">
        <f>#REF!+#REF!+#REF!</f>
        <v>#REF!</v>
      </c>
      <c r="S12" s="8" t="e">
        <f t="shared" si="0"/>
        <v>#REF!</v>
      </c>
    </row>
    <row r="13" spans="1:19" ht="20.100000000000001" customHeight="1" x14ac:dyDescent="0.3">
      <c r="A13" s="1" t="s">
        <v>4293</v>
      </c>
      <c r="B13" s="166"/>
      <c r="C13" s="166"/>
      <c r="D13" s="82" t="s">
        <v>4294</v>
      </c>
      <c r="E13" s="81">
        <f>원가계산서!I13</f>
        <v>9650000</v>
      </c>
      <c r="F13" s="76"/>
      <c r="G13" s="76"/>
      <c r="H13" s="78"/>
      <c r="I13" s="76"/>
      <c r="J13" s="76"/>
      <c r="K13" s="76"/>
      <c r="L13" s="76"/>
      <c r="M13" s="76"/>
      <c r="N13" s="80">
        <f t="shared" si="1"/>
        <v>9650000</v>
      </c>
      <c r="O13" s="79" t="s">
        <v>52</v>
      </c>
      <c r="P13" s="77" t="s">
        <v>52</v>
      </c>
      <c r="R13" s="8" t="e">
        <f>#REF!+#REF!+#REF!</f>
        <v>#REF!</v>
      </c>
      <c r="S13" s="8" t="e">
        <f t="shared" si="0"/>
        <v>#REF!</v>
      </c>
    </row>
    <row r="14" spans="1:19" ht="20.100000000000001" customHeight="1" x14ac:dyDescent="0.3">
      <c r="A14" s="1" t="s">
        <v>4295</v>
      </c>
      <c r="B14" s="166"/>
      <c r="C14" s="166"/>
      <c r="D14" s="82" t="s">
        <v>4296</v>
      </c>
      <c r="E14" s="81">
        <f>원가계산서!I14</f>
        <v>21970814</v>
      </c>
      <c r="F14" s="76"/>
      <c r="G14" s="76"/>
      <c r="H14" s="78"/>
      <c r="I14" s="76"/>
      <c r="J14" s="76"/>
      <c r="K14" s="76"/>
      <c r="L14" s="76"/>
      <c r="M14" s="76"/>
      <c r="N14" s="80">
        <f t="shared" si="1"/>
        <v>21970814</v>
      </c>
      <c r="O14" s="79" t="s">
        <v>4297</v>
      </c>
      <c r="P14" s="77" t="s">
        <v>52</v>
      </c>
      <c r="R14" s="8" t="e">
        <f>#REF!+#REF!+#REF!</f>
        <v>#REF!</v>
      </c>
      <c r="S14" s="8" t="e">
        <f t="shared" si="0"/>
        <v>#REF!</v>
      </c>
    </row>
    <row r="15" spans="1:19" ht="20.100000000000001" customHeight="1" x14ac:dyDescent="0.3">
      <c r="A15" s="1" t="s">
        <v>4298</v>
      </c>
      <c r="B15" s="166"/>
      <c r="C15" s="166"/>
      <c r="D15" s="82" t="s">
        <v>4299</v>
      </c>
      <c r="E15" s="81">
        <f>원가계산서!I15</f>
        <v>6233291</v>
      </c>
      <c r="F15" s="76"/>
      <c r="G15" s="76"/>
      <c r="H15" s="78"/>
      <c r="I15" s="76"/>
      <c r="J15" s="76"/>
      <c r="K15" s="76"/>
      <c r="L15" s="76"/>
      <c r="M15" s="76"/>
      <c r="N15" s="80">
        <f t="shared" si="1"/>
        <v>6233291</v>
      </c>
      <c r="O15" s="79" t="s">
        <v>4300</v>
      </c>
      <c r="P15" s="77" t="s">
        <v>52</v>
      </c>
      <c r="R15" s="8" t="e">
        <f>#REF!+#REF!+#REF!</f>
        <v>#REF!</v>
      </c>
      <c r="S15" s="8" t="e">
        <f t="shared" si="0"/>
        <v>#REF!</v>
      </c>
    </row>
    <row r="16" spans="1:19" ht="20.100000000000001" customHeight="1" x14ac:dyDescent="0.3">
      <c r="A16" s="1" t="s">
        <v>4301</v>
      </c>
      <c r="B16" s="166"/>
      <c r="C16" s="166"/>
      <c r="D16" s="82" t="s">
        <v>4302</v>
      </c>
      <c r="E16" s="81">
        <f>원가계산서!I16</f>
        <v>19041114</v>
      </c>
      <c r="F16" s="76"/>
      <c r="G16" s="76"/>
      <c r="H16" s="78"/>
      <c r="I16" s="76"/>
      <c r="J16" s="76"/>
      <c r="K16" s="76"/>
      <c r="L16" s="76"/>
      <c r="M16" s="76"/>
      <c r="N16" s="80">
        <f t="shared" si="1"/>
        <v>19041114</v>
      </c>
      <c r="O16" s="79" t="s">
        <v>4303</v>
      </c>
      <c r="P16" s="77" t="s">
        <v>52</v>
      </c>
      <c r="R16" s="8" t="e">
        <f>#REF!+#REF!+#REF!</f>
        <v>#REF!</v>
      </c>
      <c r="S16" s="8" t="e">
        <f t="shared" si="0"/>
        <v>#REF!</v>
      </c>
    </row>
    <row r="17" spans="1:19" ht="20.100000000000001" customHeight="1" x14ac:dyDescent="0.3">
      <c r="A17" s="1" t="s">
        <v>4304</v>
      </c>
      <c r="B17" s="166"/>
      <c r="C17" s="166"/>
      <c r="D17" s="82" t="s">
        <v>4305</v>
      </c>
      <c r="E17" s="81">
        <f>원가계산서!I17</f>
        <v>24170666</v>
      </c>
      <c r="F17" s="76"/>
      <c r="G17" s="76"/>
      <c r="H17" s="78"/>
      <c r="I17" s="76"/>
      <c r="J17" s="76"/>
      <c r="K17" s="76"/>
      <c r="L17" s="76"/>
      <c r="M17" s="76"/>
      <c r="N17" s="80">
        <f t="shared" si="1"/>
        <v>24170666</v>
      </c>
      <c r="O17" s="79" t="s">
        <v>4306</v>
      </c>
      <c r="P17" s="77" t="s">
        <v>52</v>
      </c>
      <c r="R17" s="8" t="e">
        <f>#REF!+#REF!+#REF!</f>
        <v>#REF!</v>
      </c>
      <c r="S17" s="8" t="e">
        <f t="shared" si="0"/>
        <v>#REF!</v>
      </c>
    </row>
    <row r="18" spans="1:19" ht="20.100000000000001" customHeight="1" x14ac:dyDescent="0.3">
      <c r="A18" s="1" t="s">
        <v>4307</v>
      </c>
      <c r="B18" s="166"/>
      <c r="C18" s="166"/>
      <c r="D18" s="82" t="s">
        <v>4308</v>
      </c>
      <c r="E18" s="81">
        <f>원가계산서!I18</f>
        <v>2465822</v>
      </c>
      <c r="F18" s="76"/>
      <c r="G18" s="76"/>
      <c r="H18" s="78"/>
      <c r="I18" s="76"/>
      <c r="J18" s="76"/>
      <c r="K18" s="76"/>
      <c r="L18" s="76"/>
      <c r="M18" s="76"/>
      <c r="N18" s="80">
        <f t="shared" si="1"/>
        <v>2465822</v>
      </c>
      <c r="O18" s="79" t="s">
        <v>4309</v>
      </c>
      <c r="P18" s="77" t="s">
        <v>52</v>
      </c>
      <c r="R18" s="8" t="e">
        <f>#REF!+#REF!+#REF!</f>
        <v>#REF!</v>
      </c>
      <c r="S18" s="8" t="e">
        <f t="shared" si="0"/>
        <v>#REF!</v>
      </c>
    </row>
    <row r="19" spans="1:19" ht="20.100000000000001" customHeight="1" x14ac:dyDescent="0.3">
      <c r="A19" s="1" t="s">
        <v>4310</v>
      </c>
      <c r="B19" s="166"/>
      <c r="C19" s="166"/>
      <c r="D19" s="82" t="s">
        <v>4311</v>
      </c>
      <c r="E19" s="81">
        <f>원가계산서!I19</f>
        <v>12353896</v>
      </c>
      <c r="F19" s="76"/>
      <c r="G19" s="76"/>
      <c r="H19" s="78"/>
      <c r="I19" s="76"/>
      <c r="J19" s="76"/>
      <c r="K19" s="76"/>
      <c r="L19" s="76"/>
      <c r="M19" s="76"/>
      <c r="N19" s="80">
        <f t="shared" si="1"/>
        <v>12353896</v>
      </c>
      <c r="O19" s="79" t="s">
        <v>4312</v>
      </c>
      <c r="P19" s="77" t="s">
        <v>52</v>
      </c>
      <c r="R19" s="8" t="e">
        <f>#REF!+#REF!+#REF!</f>
        <v>#REF!</v>
      </c>
      <c r="S19" s="8" t="e">
        <f t="shared" si="0"/>
        <v>#REF!</v>
      </c>
    </row>
    <row r="20" spans="1:19" ht="20.100000000000001" customHeight="1" x14ac:dyDescent="0.3">
      <c r="A20" s="1" t="s">
        <v>4313</v>
      </c>
      <c r="B20" s="166"/>
      <c r="C20" s="166"/>
      <c r="D20" s="82" t="s">
        <v>4314</v>
      </c>
      <c r="E20" s="81">
        <f>원가계산서!I20</f>
        <v>32236062</v>
      </c>
      <c r="F20" s="76"/>
      <c r="G20" s="76"/>
      <c r="H20" s="78"/>
      <c r="I20" s="76"/>
      <c r="J20" s="76"/>
      <c r="K20" s="76"/>
      <c r="L20" s="76"/>
      <c r="M20" s="76"/>
      <c r="N20" s="80">
        <f t="shared" si="1"/>
        <v>32236062</v>
      </c>
      <c r="O20" s="79" t="s">
        <v>4315</v>
      </c>
      <c r="P20" s="77"/>
      <c r="R20" s="8" t="e">
        <f>#REF!+#REF!+#REF!</f>
        <v>#REF!</v>
      </c>
      <c r="S20" s="8" t="e">
        <f t="shared" si="0"/>
        <v>#REF!</v>
      </c>
    </row>
    <row r="21" spans="1:19" ht="20.100000000000001" hidden="1" customHeight="1" x14ac:dyDescent="0.3">
      <c r="A21" s="1" t="s">
        <v>4317</v>
      </c>
      <c r="B21" s="166"/>
      <c r="C21" s="166"/>
      <c r="D21" s="145" t="s">
        <v>4314</v>
      </c>
      <c r="E21" s="144">
        <f>원가계산서!I21</f>
        <v>37333319</v>
      </c>
      <c r="F21" s="146"/>
      <c r="G21" s="146"/>
      <c r="H21" s="147"/>
      <c r="I21" s="146"/>
      <c r="J21" s="146"/>
      <c r="K21" s="146"/>
      <c r="L21" s="146"/>
      <c r="M21" s="146"/>
      <c r="N21" s="143">
        <f t="shared" si="1"/>
        <v>37333319</v>
      </c>
      <c r="O21" s="148" t="s">
        <v>4318</v>
      </c>
      <c r="P21" s="149" t="s">
        <v>4405</v>
      </c>
      <c r="R21" s="8" t="e">
        <f>#REF!+#REF!+#REF!</f>
        <v>#REF!</v>
      </c>
      <c r="S21" s="8" t="e">
        <f t="shared" si="0"/>
        <v>#REF!</v>
      </c>
    </row>
    <row r="22" spans="1:19" ht="20.100000000000001" customHeight="1" x14ac:dyDescent="0.3">
      <c r="A22" s="1" t="s">
        <v>4320</v>
      </c>
      <c r="B22" s="166"/>
      <c r="C22" s="166"/>
      <c r="D22" s="82" t="s">
        <v>4321</v>
      </c>
      <c r="E22" s="81">
        <f>원가계산서!I22</f>
        <v>60233313</v>
      </c>
      <c r="F22" s="76"/>
      <c r="G22" s="76"/>
      <c r="H22" s="78"/>
      <c r="I22" s="76"/>
      <c r="J22" s="76"/>
      <c r="K22" s="76"/>
      <c r="L22" s="76"/>
      <c r="M22" s="76"/>
      <c r="N22" s="80">
        <f t="shared" si="1"/>
        <v>60233313</v>
      </c>
      <c r="O22" s="79" t="s">
        <v>4322</v>
      </c>
      <c r="P22" s="77" t="s">
        <v>52</v>
      </c>
      <c r="R22" s="8" t="e">
        <f>#REF!+#REF!+#REF!</f>
        <v>#REF!</v>
      </c>
      <c r="S22" s="8" t="e">
        <f t="shared" si="0"/>
        <v>#REF!</v>
      </c>
    </row>
    <row r="23" spans="1:19" ht="20.100000000000001" customHeight="1" x14ac:dyDescent="0.3">
      <c r="A23" s="1" t="s">
        <v>4323</v>
      </c>
      <c r="B23" s="166"/>
      <c r="C23" s="166"/>
      <c r="D23" s="82" t="s">
        <v>4324</v>
      </c>
      <c r="E23" s="81">
        <f>원가계산서!I23</f>
        <v>5998405</v>
      </c>
      <c r="F23" s="76"/>
      <c r="G23" s="76"/>
      <c r="H23" s="78"/>
      <c r="I23" s="76"/>
      <c r="J23" s="76"/>
      <c r="K23" s="76"/>
      <c r="L23" s="76"/>
      <c r="M23" s="76"/>
      <c r="N23" s="80">
        <f t="shared" si="1"/>
        <v>5998405</v>
      </c>
      <c r="O23" s="79" t="s">
        <v>4325</v>
      </c>
      <c r="P23" s="77" t="s">
        <v>52</v>
      </c>
      <c r="R23" s="8" t="e">
        <f>#REF!+#REF!+#REF!</f>
        <v>#REF!</v>
      </c>
      <c r="S23" s="8" t="e">
        <f t="shared" si="0"/>
        <v>#REF!</v>
      </c>
    </row>
    <row r="24" spans="1:19" ht="20.100000000000001" customHeight="1" x14ac:dyDescent="0.3">
      <c r="A24" s="1" t="s">
        <v>4326</v>
      </c>
      <c r="B24" s="166"/>
      <c r="C24" s="166"/>
      <c r="D24" s="82" t="s">
        <v>4327</v>
      </c>
      <c r="E24" s="81">
        <f>원가계산서!I24</f>
        <v>971740</v>
      </c>
      <c r="F24" s="76"/>
      <c r="G24" s="76"/>
      <c r="H24" s="78"/>
      <c r="I24" s="76"/>
      <c r="J24" s="76"/>
      <c r="K24" s="76"/>
      <c r="L24" s="76"/>
      <c r="M24" s="76"/>
      <c r="N24" s="80">
        <f t="shared" si="1"/>
        <v>971740</v>
      </c>
      <c r="O24" s="79" t="s">
        <v>4328</v>
      </c>
      <c r="P24" s="77"/>
      <c r="R24" s="8" t="e">
        <f>#REF!+#REF!+#REF!</f>
        <v>#REF!</v>
      </c>
      <c r="S24" s="8" t="e">
        <f t="shared" si="0"/>
        <v>#REF!</v>
      </c>
    </row>
    <row r="25" spans="1:19" ht="20.100000000000001" customHeight="1" x14ac:dyDescent="0.3">
      <c r="A25" s="1" t="s">
        <v>4330</v>
      </c>
      <c r="B25" s="166"/>
      <c r="C25" s="166"/>
      <c r="D25" s="83" t="s">
        <v>4331</v>
      </c>
      <c r="E25" s="81">
        <f>원가계산서!I25</f>
        <v>839776</v>
      </c>
      <c r="F25" s="76"/>
      <c r="G25" s="76"/>
      <c r="H25" s="78"/>
      <c r="I25" s="76"/>
      <c r="J25" s="76"/>
      <c r="K25" s="76"/>
      <c r="L25" s="76"/>
      <c r="M25" s="76"/>
      <c r="N25" s="80">
        <f t="shared" si="1"/>
        <v>839776</v>
      </c>
      <c r="O25" s="79" t="s">
        <v>4332</v>
      </c>
      <c r="P25" s="77" t="s">
        <v>52</v>
      </c>
      <c r="R25" s="8" t="e">
        <f>#REF!+#REF!+#REF!</f>
        <v>#REF!</v>
      </c>
      <c r="S25" s="8" t="e">
        <f t="shared" si="0"/>
        <v>#REF!</v>
      </c>
    </row>
    <row r="26" spans="1:19" ht="20.100000000000001" customHeight="1" thickBot="1" x14ac:dyDescent="0.35">
      <c r="A26" s="1" t="s">
        <v>4333</v>
      </c>
      <c r="B26" s="167"/>
      <c r="C26" s="167"/>
      <c r="D26" s="91" t="s">
        <v>4282</v>
      </c>
      <c r="E26" s="92">
        <f>원가계산서!I26</f>
        <v>222818710</v>
      </c>
      <c r="F26" s="93"/>
      <c r="G26" s="93"/>
      <c r="H26" s="94"/>
      <c r="I26" s="93"/>
      <c r="J26" s="93"/>
      <c r="K26" s="93"/>
      <c r="L26" s="93"/>
      <c r="M26" s="93"/>
      <c r="N26" s="95">
        <f t="shared" si="1"/>
        <v>222818710</v>
      </c>
      <c r="O26" s="96" t="s">
        <v>52</v>
      </c>
      <c r="P26" s="97" t="s">
        <v>52</v>
      </c>
      <c r="R26" s="8" t="e">
        <f>#REF!+#REF!+#REF!</f>
        <v>#REF!</v>
      </c>
      <c r="S26" s="8" t="e">
        <f t="shared" si="0"/>
        <v>#REF!</v>
      </c>
    </row>
    <row r="27" spans="1:19" ht="20.100000000000001" customHeight="1" thickBot="1" x14ac:dyDescent="0.35">
      <c r="A27" s="1" t="s">
        <v>4334</v>
      </c>
      <c r="B27" s="154" t="s">
        <v>4335</v>
      </c>
      <c r="C27" s="154"/>
      <c r="D27" s="155"/>
      <c r="E27" s="98">
        <f>원가계산서!I27</f>
        <v>1477679419</v>
      </c>
      <c r="F27" s="99"/>
      <c r="G27" s="99"/>
      <c r="H27" s="100"/>
      <c r="I27" s="99"/>
      <c r="J27" s="99"/>
      <c r="K27" s="99"/>
      <c r="L27" s="99"/>
      <c r="M27" s="99"/>
      <c r="N27" s="101">
        <f t="shared" si="1"/>
        <v>1477679419</v>
      </c>
      <c r="O27" s="102" t="s">
        <v>52</v>
      </c>
      <c r="P27" s="103" t="s">
        <v>52</v>
      </c>
      <c r="R27" s="8" t="e">
        <f>#REF!+#REF!+#REF!</f>
        <v>#REF!</v>
      </c>
      <c r="S27" s="8" t="e">
        <f t="shared" si="0"/>
        <v>#REF!</v>
      </c>
    </row>
    <row r="28" spans="1:19" ht="20.100000000000001" customHeight="1" thickBot="1" x14ac:dyDescent="0.35">
      <c r="A28" s="1" t="s">
        <v>4336</v>
      </c>
      <c r="B28" s="154" t="s">
        <v>4337</v>
      </c>
      <c r="C28" s="154"/>
      <c r="D28" s="155"/>
      <c r="E28" s="98">
        <f>원가계산서!I28</f>
        <v>88660764</v>
      </c>
      <c r="F28" s="104"/>
      <c r="G28" s="104"/>
      <c r="H28" s="105"/>
      <c r="I28" s="104"/>
      <c r="J28" s="104"/>
      <c r="K28" s="104"/>
      <c r="L28" s="104"/>
      <c r="M28" s="104"/>
      <c r="N28" s="101">
        <f t="shared" si="1"/>
        <v>88660764</v>
      </c>
      <c r="O28" s="102" t="s">
        <v>4338</v>
      </c>
      <c r="P28" s="103" t="s">
        <v>52</v>
      </c>
      <c r="R28" s="8" t="e">
        <f>#REF!+#REF!+#REF!</f>
        <v>#REF!</v>
      </c>
      <c r="S28" s="8" t="e">
        <f t="shared" si="0"/>
        <v>#REF!</v>
      </c>
    </row>
    <row r="29" spans="1:19" ht="20.100000000000001" customHeight="1" thickBot="1" x14ac:dyDescent="0.35">
      <c r="A29" s="1" t="s">
        <v>4339</v>
      </c>
      <c r="B29" s="154" t="s">
        <v>4340</v>
      </c>
      <c r="C29" s="154"/>
      <c r="D29" s="155"/>
      <c r="E29" s="98">
        <f>원가계산서!I29</f>
        <v>139290336</v>
      </c>
      <c r="F29" s="104"/>
      <c r="G29" s="104"/>
      <c r="H29" s="105"/>
      <c r="I29" s="104"/>
      <c r="J29" s="104"/>
      <c r="K29" s="104"/>
      <c r="L29" s="104"/>
      <c r="M29" s="104"/>
      <c r="N29" s="101">
        <f t="shared" si="1"/>
        <v>139290336</v>
      </c>
      <c r="O29" s="102" t="s">
        <v>4341</v>
      </c>
      <c r="P29" s="103" t="s">
        <v>52</v>
      </c>
      <c r="R29" s="8" t="e">
        <f>#REF!+#REF!+#REF!</f>
        <v>#REF!</v>
      </c>
      <c r="S29" s="8" t="e">
        <f t="shared" si="0"/>
        <v>#REF!</v>
      </c>
    </row>
    <row r="30" spans="1:19" ht="20.100000000000001" customHeight="1" thickBot="1" x14ac:dyDescent="0.35">
      <c r="A30" s="1" t="s">
        <v>4339</v>
      </c>
      <c r="B30" s="158" t="s">
        <v>4399</v>
      </c>
      <c r="C30" s="158"/>
      <c r="D30" s="159"/>
      <c r="E30" s="106"/>
      <c r="F30" s="107"/>
      <c r="G30" s="107"/>
      <c r="H30" s="108"/>
      <c r="I30" s="107"/>
      <c r="J30" s="107"/>
      <c r="K30" s="107"/>
      <c r="L30" s="107"/>
      <c r="M30" s="107"/>
      <c r="N30" s="109">
        <f t="shared" si="1"/>
        <v>0</v>
      </c>
      <c r="O30" s="110" t="s">
        <v>4341</v>
      </c>
      <c r="P30" s="111" t="s">
        <v>52</v>
      </c>
      <c r="R30" s="8" t="e">
        <f>#REF!+#REF!+#REF!</f>
        <v>#REF!</v>
      </c>
      <c r="S30" s="8" t="e">
        <f t="shared" si="0"/>
        <v>#REF!</v>
      </c>
    </row>
    <row r="31" spans="1:19" ht="20.100000000000001" customHeight="1" thickBot="1" x14ac:dyDescent="0.35">
      <c r="A31" s="1" t="s">
        <v>4339</v>
      </c>
      <c r="B31" s="154" t="s">
        <v>4400</v>
      </c>
      <c r="C31" s="154"/>
      <c r="D31" s="155"/>
      <c r="E31" s="98"/>
      <c r="F31" s="104"/>
      <c r="G31" s="104"/>
      <c r="H31" s="105"/>
      <c r="I31" s="104"/>
      <c r="J31" s="104"/>
      <c r="K31" s="104"/>
      <c r="L31" s="104"/>
      <c r="M31" s="104"/>
      <c r="N31" s="101">
        <f t="shared" si="1"/>
        <v>0</v>
      </c>
      <c r="O31" s="102" t="s">
        <v>4341</v>
      </c>
      <c r="P31" s="103" t="s">
        <v>52</v>
      </c>
      <c r="R31" s="8" t="e">
        <f>#REF!+#REF!+#REF!</f>
        <v>#REF!</v>
      </c>
      <c r="S31" s="8" t="e">
        <f t="shared" si="0"/>
        <v>#REF!</v>
      </c>
    </row>
    <row r="32" spans="1:19" ht="20.100000000000001" customHeight="1" thickBot="1" x14ac:dyDescent="0.35">
      <c r="A32" s="1" t="s">
        <v>4339</v>
      </c>
      <c r="B32" s="154" t="s">
        <v>4401</v>
      </c>
      <c r="C32" s="154"/>
      <c r="D32" s="155"/>
      <c r="E32" s="98"/>
      <c r="F32" s="104"/>
      <c r="G32" s="104"/>
      <c r="H32" s="105"/>
      <c r="I32" s="104"/>
      <c r="J32" s="104"/>
      <c r="K32" s="104"/>
      <c r="L32" s="104"/>
      <c r="M32" s="104"/>
      <c r="N32" s="101">
        <f>SUM(E32:M32)</f>
        <v>0</v>
      </c>
      <c r="O32" s="102" t="s">
        <v>4341</v>
      </c>
      <c r="P32" s="103" t="s">
        <v>52</v>
      </c>
      <c r="R32" s="8" t="e">
        <f>#REF!+#REF!+#REF!</f>
        <v>#REF!</v>
      </c>
      <c r="S32" s="8" t="e">
        <f t="shared" si="0"/>
        <v>#REF!</v>
      </c>
    </row>
    <row r="33" spans="1:19" ht="20.100000000000001" customHeight="1" thickBot="1" x14ac:dyDescent="0.35">
      <c r="A33" s="1" t="s">
        <v>4342</v>
      </c>
      <c r="B33" s="154" t="s">
        <v>4343</v>
      </c>
      <c r="C33" s="154"/>
      <c r="D33" s="155"/>
      <c r="E33" s="98">
        <f>원가계산서!I30</f>
        <v>1705630519</v>
      </c>
      <c r="F33" s="104"/>
      <c r="G33" s="104"/>
      <c r="H33" s="105"/>
      <c r="I33" s="104"/>
      <c r="J33" s="104"/>
      <c r="K33" s="104"/>
      <c r="L33" s="104"/>
      <c r="M33" s="104"/>
      <c r="N33" s="101">
        <f>SUM(E33:M33)</f>
        <v>1705630519</v>
      </c>
      <c r="O33" s="102" t="s">
        <v>52</v>
      </c>
      <c r="P33" s="103" t="s">
        <v>52</v>
      </c>
      <c r="R33" s="8" t="e">
        <f>#REF!+#REF!+#REF!</f>
        <v>#REF!</v>
      </c>
      <c r="S33" s="8" t="e">
        <f t="shared" si="0"/>
        <v>#REF!</v>
      </c>
    </row>
    <row r="34" spans="1:19" ht="20.100000000000001" customHeight="1" thickBot="1" x14ac:dyDescent="0.35">
      <c r="A34" s="1" t="s">
        <v>4342</v>
      </c>
      <c r="B34" s="154" t="s">
        <v>4398</v>
      </c>
      <c r="C34" s="154"/>
      <c r="D34" s="155"/>
      <c r="E34" s="98"/>
      <c r="F34" s="104"/>
      <c r="G34" s="104"/>
      <c r="H34" s="105"/>
      <c r="I34" s="104"/>
      <c r="J34" s="104"/>
      <c r="K34" s="104"/>
      <c r="L34" s="104"/>
      <c r="M34" s="104"/>
      <c r="N34" s="101">
        <f>SUM(E34:H34)</f>
        <v>0</v>
      </c>
      <c r="O34" s="102" t="s">
        <v>52</v>
      </c>
      <c r="P34" s="103" t="s">
        <v>52</v>
      </c>
      <c r="R34" s="8" t="e">
        <f>#REF!+#REF!+#REF!</f>
        <v>#REF!</v>
      </c>
      <c r="S34" s="8" t="e">
        <f t="shared" si="0"/>
        <v>#REF!</v>
      </c>
    </row>
    <row r="35" spans="1:19" ht="20.100000000000001" customHeight="1" thickBot="1" x14ac:dyDescent="0.35">
      <c r="A35" s="1" t="s">
        <v>4344</v>
      </c>
      <c r="B35" s="154" t="s">
        <v>4345</v>
      </c>
      <c r="C35" s="154"/>
      <c r="D35" s="155"/>
      <c r="E35" s="98">
        <f>원가계산서!I31</f>
        <v>170563051</v>
      </c>
      <c r="F35" s="99"/>
      <c r="G35" s="99"/>
      <c r="H35" s="100"/>
      <c r="I35" s="99"/>
      <c r="J35" s="99"/>
      <c r="K35" s="99"/>
      <c r="L35" s="99"/>
      <c r="M35" s="99"/>
      <c r="N35" s="101">
        <f t="shared" ref="N35:N40" si="2">SUM(E35:M35)</f>
        <v>170563051</v>
      </c>
      <c r="O35" s="102" t="s">
        <v>4346</v>
      </c>
      <c r="P35" s="103" t="s">
        <v>52</v>
      </c>
      <c r="R35" s="8" t="e">
        <f>#REF!+#REF!+#REF!</f>
        <v>#REF!</v>
      </c>
      <c r="S35" s="8" t="e">
        <f t="shared" si="0"/>
        <v>#REF!</v>
      </c>
    </row>
    <row r="36" spans="1:19" ht="20.100000000000001" customHeight="1" thickBot="1" x14ac:dyDescent="0.35">
      <c r="A36" s="1" t="s">
        <v>4347</v>
      </c>
      <c r="B36" s="156" t="s">
        <v>4348</v>
      </c>
      <c r="C36" s="156"/>
      <c r="D36" s="157"/>
      <c r="E36" s="112">
        <f>원가계산서!I32</f>
        <v>1876193570</v>
      </c>
      <c r="F36" s="113"/>
      <c r="G36" s="113"/>
      <c r="H36" s="114"/>
      <c r="I36" s="113"/>
      <c r="J36" s="113"/>
      <c r="K36" s="113"/>
      <c r="L36" s="113"/>
      <c r="M36" s="113"/>
      <c r="N36" s="115">
        <f t="shared" si="2"/>
        <v>1876193570</v>
      </c>
      <c r="O36" s="116" t="s">
        <v>52</v>
      </c>
      <c r="P36" s="117" t="s">
        <v>52</v>
      </c>
      <c r="R36" s="8" t="e">
        <f>#REF!+#REF!+#REF!</f>
        <v>#REF!</v>
      </c>
      <c r="S36" s="8" t="e">
        <f t="shared" si="0"/>
        <v>#REF!</v>
      </c>
    </row>
    <row r="37" spans="1:19" ht="20.100000000000001" customHeight="1" thickBot="1" x14ac:dyDescent="0.35">
      <c r="A37" s="1" t="s">
        <v>4349</v>
      </c>
      <c r="B37" s="150" t="s">
        <v>4350</v>
      </c>
      <c r="C37" s="150"/>
      <c r="D37" s="151"/>
      <c r="E37" s="118">
        <f>원가계산서!I33</f>
        <v>54567628</v>
      </c>
      <c r="F37" s="119"/>
      <c r="G37" s="119"/>
      <c r="H37" s="120"/>
      <c r="I37" s="119"/>
      <c r="J37" s="119"/>
      <c r="K37" s="119"/>
      <c r="L37" s="119"/>
      <c r="M37" s="119"/>
      <c r="N37" s="121">
        <f t="shared" si="2"/>
        <v>54567628</v>
      </c>
      <c r="O37" s="122" t="s">
        <v>52</v>
      </c>
      <c r="P37" s="123" t="s">
        <v>52</v>
      </c>
      <c r="R37" s="8" t="e">
        <f>#REF!+#REF!+#REF!</f>
        <v>#REF!</v>
      </c>
      <c r="S37" s="8" t="e">
        <f t="shared" si="0"/>
        <v>#REF!</v>
      </c>
    </row>
    <row r="38" spans="1:19" ht="20.100000000000001" customHeight="1" thickBot="1" x14ac:dyDescent="0.35">
      <c r="A38" s="1" t="s">
        <v>4351</v>
      </c>
      <c r="B38" s="150" t="s">
        <v>4352</v>
      </c>
      <c r="C38" s="150"/>
      <c r="D38" s="151"/>
      <c r="E38" s="118">
        <f>원가계산서!I34</f>
        <v>74239000</v>
      </c>
      <c r="F38" s="119"/>
      <c r="G38" s="119"/>
      <c r="H38" s="120"/>
      <c r="I38" s="119"/>
      <c r="J38" s="119"/>
      <c r="K38" s="119"/>
      <c r="L38" s="119"/>
      <c r="M38" s="119"/>
      <c r="N38" s="121">
        <f t="shared" si="2"/>
        <v>74239000</v>
      </c>
      <c r="O38" s="122" t="s">
        <v>52</v>
      </c>
      <c r="P38" s="123" t="s">
        <v>52</v>
      </c>
      <c r="R38" s="8" t="e">
        <f>#REF!+#REF!+#REF!</f>
        <v>#REF!</v>
      </c>
      <c r="S38" s="8" t="e">
        <f t="shared" si="0"/>
        <v>#REF!</v>
      </c>
    </row>
    <row r="39" spans="1:19" ht="20.100000000000001" hidden="1" customHeight="1" thickBot="1" x14ac:dyDescent="0.35">
      <c r="A39" s="1" t="s">
        <v>4351</v>
      </c>
      <c r="B39" s="150" t="s">
        <v>4397</v>
      </c>
      <c r="C39" s="150"/>
      <c r="D39" s="151"/>
      <c r="E39" s="118">
        <f>원가계산서!I35</f>
        <v>5700000</v>
      </c>
      <c r="F39" s="119"/>
      <c r="G39" s="119"/>
      <c r="H39" s="120"/>
      <c r="I39" s="119"/>
      <c r="J39" s="119"/>
      <c r="K39" s="119"/>
      <c r="L39" s="119"/>
      <c r="M39" s="119"/>
      <c r="N39" s="121">
        <f t="shared" si="2"/>
        <v>5700000</v>
      </c>
      <c r="O39" s="122" t="s">
        <v>52</v>
      </c>
      <c r="P39" s="123" t="s">
        <v>4402</v>
      </c>
      <c r="R39" s="8" t="e">
        <f>#REF!+#REF!+#REF!</f>
        <v>#REF!</v>
      </c>
      <c r="S39" s="8" t="e">
        <f t="shared" si="0"/>
        <v>#REF!</v>
      </c>
    </row>
    <row r="40" spans="1:19" ht="20.100000000000001" customHeight="1" thickBot="1" x14ac:dyDescent="0.35">
      <c r="A40" s="1" t="s">
        <v>4353</v>
      </c>
      <c r="B40" s="152" t="s">
        <v>4354</v>
      </c>
      <c r="C40" s="152"/>
      <c r="D40" s="153"/>
      <c r="E40" s="125">
        <f>SUM(E36:E39)-E39</f>
        <v>2005000198</v>
      </c>
      <c r="F40" s="126"/>
      <c r="G40" s="126"/>
      <c r="H40" s="127"/>
      <c r="I40" s="126"/>
      <c r="J40" s="126"/>
      <c r="K40" s="126"/>
      <c r="L40" s="126"/>
      <c r="M40" s="126"/>
      <c r="N40" s="124">
        <f t="shared" si="2"/>
        <v>2005000198</v>
      </c>
      <c r="O40" s="128" t="s">
        <v>52</v>
      </c>
      <c r="P40" s="129" t="s">
        <v>52</v>
      </c>
      <c r="R40" s="8" t="e">
        <f>#REF!+#REF!+#REF!</f>
        <v>#REF!</v>
      </c>
      <c r="S40" s="8" t="e">
        <f t="shared" si="0"/>
        <v>#REF!</v>
      </c>
    </row>
  </sheetData>
  <mergeCells count="22">
    <mergeCell ref="B1:P1"/>
    <mergeCell ref="B2:E2"/>
    <mergeCell ref="O2:P2"/>
    <mergeCell ref="B3:D3"/>
    <mergeCell ref="B4:B26"/>
    <mergeCell ref="C4:C7"/>
    <mergeCell ref="C8:C10"/>
    <mergeCell ref="C11:C26"/>
    <mergeCell ref="B27:D27"/>
    <mergeCell ref="B28:D28"/>
    <mergeCell ref="B29:D29"/>
    <mergeCell ref="B33:D33"/>
    <mergeCell ref="B35:D35"/>
    <mergeCell ref="B30:D30"/>
    <mergeCell ref="B32:D32"/>
    <mergeCell ref="B31:D31"/>
    <mergeCell ref="B37:D37"/>
    <mergeCell ref="B39:D39"/>
    <mergeCell ref="B40:D40"/>
    <mergeCell ref="B38:D38"/>
    <mergeCell ref="B34:D34"/>
    <mergeCell ref="B36:D36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8"/>
  <sheetViews>
    <sheetView topLeftCell="B1" workbookViewId="0">
      <selection activeCell="G4" sqref="G4"/>
    </sheetView>
  </sheetViews>
  <sheetFormatPr defaultRowHeight="16.5" x14ac:dyDescent="0.3"/>
  <cols>
    <col min="1" max="1" width="0" hidden="1" customWidth="1"/>
    <col min="2" max="3" width="4.625" customWidth="1"/>
    <col min="4" max="4" width="36.125" customWidth="1"/>
    <col min="5" max="5" width="19" customWidth="1"/>
    <col min="6" max="6" width="19" hidden="1" customWidth="1"/>
    <col min="7" max="9" width="19" customWidth="1"/>
    <col min="10" max="10" width="46.375" customWidth="1"/>
    <col min="11" max="11" width="22.75" customWidth="1"/>
    <col min="12" max="12" width="20.125" customWidth="1"/>
    <col min="13" max="13" width="11.375" hidden="1" customWidth="1"/>
    <col min="14" max="14" width="9" hidden="1" customWidth="1"/>
  </cols>
  <sheetData>
    <row r="1" spans="1:14" ht="39" customHeight="1" x14ac:dyDescent="0.3">
      <c r="B1" s="160" t="s">
        <v>4267</v>
      </c>
      <c r="C1" s="160"/>
      <c r="D1" s="160"/>
      <c r="E1" s="160"/>
      <c r="F1" s="160"/>
      <c r="G1" s="160"/>
      <c r="H1" s="160"/>
      <c r="I1" s="160"/>
      <c r="J1" s="160"/>
      <c r="K1" s="160"/>
    </row>
    <row r="2" spans="1:14" ht="21.95" customHeight="1" x14ac:dyDescent="0.3">
      <c r="B2" s="161" t="s">
        <v>4268</v>
      </c>
      <c r="C2" s="161"/>
      <c r="D2" s="161"/>
      <c r="E2" s="161"/>
      <c r="F2" s="161"/>
      <c r="G2" s="161"/>
      <c r="H2" s="161"/>
      <c r="I2" s="161"/>
      <c r="J2" s="162"/>
      <c r="K2" s="162"/>
    </row>
    <row r="3" spans="1:14" ht="21.95" customHeight="1" x14ac:dyDescent="0.3">
      <c r="B3" s="168" t="s">
        <v>4269</v>
      </c>
      <c r="C3" s="168"/>
      <c r="D3" s="168"/>
      <c r="E3" s="36" t="s">
        <v>4392</v>
      </c>
      <c r="F3" s="139"/>
      <c r="G3" s="36" t="s">
        <v>4393</v>
      </c>
      <c r="H3" s="36" t="s">
        <v>4394</v>
      </c>
      <c r="I3" s="36" t="s">
        <v>4395</v>
      </c>
      <c r="J3" s="36" t="s">
        <v>4270</v>
      </c>
      <c r="K3" s="36" t="s">
        <v>1201</v>
      </c>
    </row>
    <row r="4" spans="1:14" ht="21.95" customHeight="1" x14ac:dyDescent="0.3">
      <c r="A4" s="1" t="s">
        <v>4275</v>
      </c>
      <c r="B4" s="169" t="s">
        <v>4271</v>
      </c>
      <c r="C4" s="169" t="s">
        <v>4272</v>
      </c>
      <c r="D4" s="37" t="s">
        <v>4276</v>
      </c>
      <c r="E4" s="38">
        <f>공종별집계표!F6</f>
        <v>432536963</v>
      </c>
      <c r="F4" s="38"/>
      <c r="G4" s="38">
        <f>공종별집계표!F28</f>
        <v>73226981</v>
      </c>
      <c r="H4" s="38">
        <f>공종별집계표!F31</f>
        <v>131939047</v>
      </c>
      <c r="I4" s="38">
        <f>+E4+G4+H4</f>
        <v>637702991</v>
      </c>
      <c r="J4" s="39" t="s">
        <v>52</v>
      </c>
      <c r="K4" s="39" t="s">
        <v>52</v>
      </c>
      <c r="L4" s="138"/>
      <c r="M4" s="8">
        <f>E4+G4+H4</f>
        <v>637702991</v>
      </c>
      <c r="N4" s="8">
        <f>I4-M4</f>
        <v>0</v>
      </c>
    </row>
    <row r="5" spans="1:14" ht="21.95" customHeight="1" x14ac:dyDescent="0.3">
      <c r="A5" s="1" t="s">
        <v>4277</v>
      </c>
      <c r="B5" s="169"/>
      <c r="C5" s="169"/>
      <c r="D5" s="40" t="s">
        <v>4278</v>
      </c>
      <c r="E5" s="41">
        <v>0</v>
      </c>
      <c r="F5" s="41"/>
      <c r="G5" s="41">
        <v>0</v>
      </c>
      <c r="H5" s="41">
        <v>0</v>
      </c>
      <c r="I5" s="41">
        <f t="shared" ref="I5:I36" si="0">+E5+G5+H5</f>
        <v>0</v>
      </c>
      <c r="J5" s="15" t="s">
        <v>52</v>
      </c>
      <c r="K5" s="15" t="s">
        <v>52</v>
      </c>
      <c r="L5" s="138"/>
      <c r="M5" s="8">
        <f t="shared" ref="M5:M36" si="1">E5+G5+H5</f>
        <v>0</v>
      </c>
      <c r="N5" s="8">
        <f t="shared" ref="N5:N36" si="2">I5-M5</f>
        <v>0</v>
      </c>
    </row>
    <row r="6" spans="1:14" ht="21.95" customHeight="1" x14ac:dyDescent="0.3">
      <c r="A6" s="1" t="s">
        <v>4279</v>
      </c>
      <c r="B6" s="169"/>
      <c r="C6" s="169"/>
      <c r="D6" s="40" t="s">
        <v>4280</v>
      </c>
      <c r="E6" s="41">
        <v>0</v>
      </c>
      <c r="F6" s="41"/>
      <c r="G6" s="41">
        <v>0</v>
      </c>
      <c r="H6" s="41">
        <v>0</v>
      </c>
      <c r="I6" s="41">
        <f t="shared" si="0"/>
        <v>0</v>
      </c>
      <c r="J6" s="15" t="s">
        <v>52</v>
      </c>
      <c r="K6" s="15" t="s">
        <v>52</v>
      </c>
      <c r="L6" s="138"/>
      <c r="M6" s="8">
        <f t="shared" si="1"/>
        <v>0</v>
      </c>
      <c r="N6" s="8">
        <f t="shared" si="2"/>
        <v>0</v>
      </c>
    </row>
    <row r="7" spans="1:14" ht="21.95" customHeight="1" x14ac:dyDescent="0.3">
      <c r="A7" s="1" t="s">
        <v>4281</v>
      </c>
      <c r="B7" s="169"/>
      <c r="C7" s="169"/>
      <c r="D7" s="40" t="s">
        <v>4282</v>
      </c>
      <c r="E7" s="41">
        <f>TRUNC(E4+E5-E6, 0)</f>
        <v>432536963</v>
      </c>
      <c r="F7" s="41"/>
      <c r="G7" s="41">
        <f>TRUNC(G4+G5-G6, 0)</f>
        <v>73226981</v>
      </c>
      <c r="H7" s="41">
        <f>TRUNC(H4+H5-H6, 0)</f>
        <v>131939047</v>
      </c>
      <c r="I7" s="41">
        <f t="shared" si="0"/>
        <v>637702991</v>
      </c>
      <c r="J7" s="15" t="s">
        <v>52</v>
      </c>
      <c r="K7" s="15" t="s">
        <v>52</v>
      </c>
      <c r="L7" s="138"/>
      <c r="M7" s="8">
        <f t="shared" si="1"/>
        <v>637702991</v>
      </c>
      <c r="N7" s="8">
        <f t="shared" si="2"/>
        <v>0</v>
      </c>
    </row>
    <row r="8" spans="1:14" ht="21.95" customHeight="1" x14ac:dyDescent="0.3">
      <c r="A8" s="1" t="s">
        <v>4283</v>
      </c>
      <c r="B8" s="169"/>
      <c r="C8" s="169" t="s">
        <v>4273</v>
      </c>
      <c r="D8" s="37" t="s">
        <v>4284</v>
      </c>
      <c r="E8" s="38">
        <f>공종별집계표!H6</f>
        <v>456036394</v>
      </c>
      <c r="F8" s="38"/>
      <c r="G8" s="38">
        <f>공종별집계표!H28</f>
        <v>44013929</v>
      </c>
      <c r="H8" s="38">
        <f>공종별집계표!H31</f>
        <v>37075630</v>
      </c>
      <c r="I8" s="38">
        <f t="shared" si="0"/>
        <v>537125953</v>
      </c>
      <c r="J8" s="39" t="s">
        <v>52</v>
      </c>
      <c r="K8" s="39" t="s">
        <v>52</v>
      </c>
      <c r="L8" s="138"/>
      <c r="M8" s="8">
        <f t="shared" si="1"/>
        <v>537125953</v>
      </c>
      <c r="N8" s="8">
        <f t="shared" si="2"/>
        <v>0</v>
      </c>
    </row>
    <row r="9" spans="1:14" ht="21.95" customHeight="1" x14ac:dyDescent="0.3">
      <c r="A9" s="1" t="s">
        <v>4285</v>
      </c>
      <c r="B9" s="169"/>
      <c r="C9" s="169"/>
      <c r="D9" s="40" t="s">
        <v>4286</v>
      </c>
      <c r="E9" s="41">
        <f>TRUNC(E8*0.149, 0)</f>
        <v>67949422</v>
      </c>
      <c r="F9" s="41"/>
      <c r="G9" s="41">
        <f>TRUNC(G8*0.149, 0)</f>
        <v>6558075</v>
      </c>
      <c r="H9" s="41">
        <f>TRUNC(H8*0.149, 0)</f>
        <v>5524268</v>
      </c>
      <c r="I9" s="41">
        <f t="shared" si="0"/>
        <v>80031765</v>
      </c>
      <c r="J9" s="15" t="s">
        <v>4287</v>
      </c>
      <c r="K9" s="15" t="s">
        <v>52</v>
      </c>
      <c r="L9" s="138"/>
      <c r="M9" s="8">
        <f t="shared" si="1"/>
        <v>80031765</v>
      </c>
      <c r="N9" s="8">
        <f t="shared" si="2"/>
        <v>0</v>
      </c>
    </row>
    <row r="10" spans="1:14" ht="21.95" customHeight="1" x14ac:dyDescent="0.3">
      <c r="A10" s="1" t="s">
        <v>4288</v>
      </c>
      <c r="B10" s="169"/>
      <c r="C10" s="169"/>
      <c r="D10" s="40" t="s">
        <v>4282</v>
      </c>
      <c r="E10" s="41">
        <f>TRUNC(E8+E9, 0)</f>
        <v>523985816</v>
      </c>
      <c r="F10" s="41"/>
      <c r="G10" s="41">
        <f>TRUNC(G8+G9, 0)</f>
        <v>50572004</v>
      </c>
      <c r="H10" s="41">
        <f>TRUNC(H8+H9, 0)</f>
        <v>42599898</v>
      </c>
      <c r="I10" s="41">
        <f t="shared" si="0"/>
        <v>617157718</v>
      </c>
      <c r="J10" s="15" t="s">
        <v>52</v>
      </c>
      <c r="K10" s="15" t="s">
        <v>52</v>
      </c>
      <c r="L10" s="138"/>
      <c r="M10" s="8">
        <f t="shared" si="1"/>
        <v>617157718</v>
      </c>
      <c r="N10" s="8">
        <f t="shared" si="2"/>
        <v>0</v>
      </c>
    </row>
    <row r="11" spans="1:14" ht="21.95" customHeight="1" x14ac:dyDescent="0.3">
      <c r="A11" s="1" t="s">
        <v>4289</v>
      </c>
      <c r="B11" s="169"/>
      <c r="C11" s="169" t="s">
        <v>4274</v>
      </c>
      <c r="D11" s="37" t="s">
        <v>4290</v>
      </c>
      <c r="E11" s="38">
        <f>공종별집계표!J6</f>
        <v>20939865</v>
      </c>
      <c r="F11" s="38"/>
      <c r="G11" s="38">
        <f>공종별집계표!J28</f>
        <v>3912422</v>
      </c>
      <c r="H11" s="38"/>
      <c r="I11" s="38">
        <f t="shared" si="0"/>
        <v>24852287</v>
      </c>
      <c r="J11" s="39" t="s">
        <v>52</v>
      </c>
      <c r="K11" s="39" t="s">
        <v>52</v>
      </c>
      <c r="L11" s="138"/>
      <c r="M11" s="8">
        <f t="shared" si="1"/>
        <v>24852287</v>
      </c>
      <c r="N11" s="8">
        <f t="shared" si="2"/>
        <v>0</v>
      </c>
    </row>
    <row r="12" spans="1:14" ht="21.95" customHeight="1" x14ac:dyDescent="0.3">
      <c r="A12" s="1" t="s">
        <v>4291</v>
      </c>
      <c r="B12" s="169"/>
      <c r="C12" s="169"/>
      <c r="D12" s="42" t="s">
        <v>4292</v>
      </c>
      <c r="E12" s="43">
        <f>공종별집계표!L24</f>
        <v>1801524</v>
      </c>
      <c r="F12" s="43"/>
      <c r="G12" s="43"/>
      <c r="H12" s="43"/>
      <c r="I12" s="43">
        <f t="shared" si="0"/>
        <v>1801524</v>
      </c>
      <c r="J12" s="44" t="s">
        <v>52</v>
      </c>
      <c r="K12" s="44" t="s">
        <v>52</v>
      </c>
      <c r="L12" s="138"/>
      <c r="M12" s="8">
        <f t="shared" si="1"/>
        <v>1801524</v>
      </c>
      <c r="N12" s="8">
        <f t="shared" si="2"/>
        <v>0</v>
      </c>
    </row>
    <row r="13" spans="1:14" ht="21.95" customHeight="1" x14ac:dyDescent="0.3">
      <c r="A13" s="1" t="s">
        <v>4293</v>
      </c>
      <c r="B13" s="169"/>
      <c r="C13" s="169"/>
      <c r="D13" s="42" t="s">
        <v>4294</v>
      </c>
      <c r="E13" s="43">
        <f>공종별집계표!L25</f>
        <v>9650000</v>
      </c>
      <c r="F13" s="43"/>
      <c r="G13" s="43"/>
      <c r="H13" s="43"/>
      <c r="I13" s="43">
        <f t="shared" si="0"/>
        <v>9650000</v>
      </c>
      <c r="J13" s="44" t="s">
        <v>52</v>
      </c>
      <c r="K13" s="44" t="s">
        <v>52</v>
      </c>
      <c r="L13" s="138"/>
      <c r="M13" s="8">
        <f t="shared" si="1"/>
        <v>9650000</v>
      </c>
      <c r="N13" s="8">
        <f t="shared" si="2"/>
        <v>0</v>
      </c>
    </row>
    <row r="14" spans="1:14" ht="21.95" customHeight="1" x14ac:dyDescent="0.3">
      <c r="A14" s="1" t="s">
        <v>4295</v>
      </c>
      <c r="B14" s="169"/>
      <c r="C14" s="169"/>
      <c r="D14" s="40" t="s">
        <v>4296</v>
      </c>
      <c r="E14" s="41">
        <f>TRUNC(E10*0.0356, 0)</f>
        <v>18653895</v>
      </c>
      <c r="F14" s="41"/>
      <c r="G14" s="41">
        <f>TRUNC(G10*0.0356, 0)</f>
        <v>1800363</v>
      </c>
      <c r="H14" s="41">
        <f>TRUNC(H10*0.0356, 0)</f>
        <v>1516556</v>
      </c>
      <c r="I14" s="41">
        <f t="shared" si="0"/>
        <v>21970814</v>
      </c>
      <c r="J14" s="15" t="s">
        <v>4297</v>
      </c>
      <c r="K14" s="15" t="s">
        <v>52</v>
      </c>
      <c r="L14" s="138"/>
      <c r="M14" s="8">
        <f t="shared" si="1"/>
        <v>21970814</v>
      </c>
      <c r="N14" s="8">
        <f t="shared" si="2"/>
        <v>0</v>
      </c>
    </row>
    <row r="15" spans="1:14" ht="21.95" customHeight="1" x14ac:dyDescent="0.3">
      <c r="A15" s="1" t="s">
        <v>4298</v>
      </c>
      <c r="B15" s="169"/>
      <c r="C15" s="169"/>
      <c r="D15" s="40" t="s">
        <v>4299</v>
      </c>
      <c r="E15" s="41">
        <f>TRUNC(E10*0.0101, 0)</f>
        <v>5292256</v>
      </c>
      <c r="F15" s="41"/>
      <c r="G15" s="41">
        <f>TRUNC(G10*0.0101, 0)</f>
        <v>510777</v>
      </c>
      <c r="H15" s="41">
        <f>TRUNC(H10*0.0101, 0)</f>
        <v>430258</v>
      </c>
      <c r="I15" s="41">
        <f t="shared" si="0"/>
        <v>6233291</v>
      </c>
      <c r="J15" s="15" t="s">
        <v>4300</v>
      </c>
      <c r="K15" s="15" t="s">
        <v>52</v>
      </c>
      <c r="L15" s="138"/>
      <c r="M15" s="8">
        <f t="shared" si="1"/>
        <v>6233291</v>
      </c>
      <c r="N15" s="8">
        <f t="shared" si="2"/>
        <v>0</v>
      </c>
    </row>
    <row r="16" spans="1:14" ht="21.95" customHeight="1" x14ac:dyDescent="0.3">
      <c r="A16" s="1" t="s">
        <v>4301</v>
      </c>
      <c r="B16" s="169"/>
      <c r="C16" s="169"/>
      <c r="D16" s="40" t="s">
        <v>4302</v>
      </c>
      <c r="E16" s="41">
        <f>TRUNC(E8*0.03545, 0)</f>
        <v>16166490</v>
      </c>
      <c r="F16" s="41"/>
      <c r="G16" s="41">
        <f>TRUNC(G8*0.03545, 0)</f>
        <v>1560293</v>
      </c>
      <c r="H16" s="41">
        <f>TRUNC(H8*0.03545, 0)</f>
        <v>1314331</v>
      </c>
      <c r="I16" s="41">
        <f t="shared" si="0"/>
        <v>19041114</v>
      </c>
      <c r="J16" s="15" t="s">
        <v>4303</v>
      </c>
      <c r="K16" s="15" t="s">
        <v>52</v>
      </c>
      <c r="L16" s="138"/>
      <c r="M16" s="8">
        <f t="shared" si="1"/>
        <v>19041114</v>
      </c>
      <c r="N16" s="8">
        <f t="shared" si="2"/>
        <v>0</v>
      </c>
    </row>
    <row r="17" spans="1:15" ht="21.95" customHeight="1" x14ac:dyDescent="0.3">
      <c r="A17" s="1" t="s">
        <v>4304</v>
      </c>
      <c r="B17" s="169"/>
      <c r="C17" s="169"/>
      <c r="D17" s="40" t="s">
        <v>4305</v>
      </c>
      <c r="E17" s="41">
        <f>TRUNC(E8*0.045, 0)</f>
        <v>20521637</v>
      </c>
      <c r="F17" s="41"/>
      <c r="G17" s="41">
        <f>TRUNC(G8*0.045, 0)</f>
        <v>1980626</v>
      </c>
      <c r="H17" s="41">
        <f>TRUNC(H8*0.045, 0)</f>
        <v>1668403</v>
      </c>
      <c r="I17" s="41">
        <f t="shared" si="0"/>
        <v>24170666</v>
      </c>
      <c r="J17" s="15" t="s">
        <v>4306</v>
      </c>
      <c r="K17" s="15" t="s">
        <v>52</v>
      </c>
      <c r="L17" s="138"/>
      <c r="M17" s="8">
        <f t="shared" si="1"/>
        <v>24170666</v>
      </c>
      <c r="N17" s="8">
        <f t="shared" si="2"/>
        <v>0</v>
      </c>
    </row>
    <row r="18" spans="1:15" ht="21.95" customHeight="1" x14ac:dyDescent="0.3">
      <c r="A18" s="1" t="s">
        <v>4307</v>
      </c>
      <c r="B18" s="169"/>
      <c r="C18" s="169"/>
      <c r="D18" s="40" t="s">
        <v>4308</v>
      </c>
      <c r="E18" s="41">
        <f>TRUNC(E16*0.1295, 0)</f>
        <v>2093560</v>
      </c>
      <c r="F18" s="41"/>
      <c r="G18" s="41">
        <f>TRUNC(G16*0.1295, 0)</f>
        <v>202057</v>
      </c>
      <c r="H18" s="41">
        <f>TRUNC(H16*0.1295, 0)</f>
        <v>170205</v>
      </c>
      <c r="I18" s="41">
        <f t="shared" si="0"/>
        <v>2465822</v>
      </c>
      <c r="J18" s="15" t="s">
        <v>4309</v>
      </c>
      <c r="K18" s="15" t="s">
        <v>52</v>
      </c>
      <c r="L18" s="138"/>
      <c r="M18" s="8">
        <f t="shared" si="1"/>
        <v>2465822</v>
      </c>
      <c r="N18" s="8">
        <f t="shared" si="2"/>
        <v>0</v>
      </c>
    </row>
    <row r="19" spans="1:15" ht="21.95" customHeight="1" x14ac:dyDescent="0.3">
      <c r="A19" s="1" t="s">
        <v>4310</v>
      </c>
      <c r="B19" s="169"/>
      <c r="C19" s="169"/>
      <c r="D19" s="40" t="s">
        <v>4311</v>
      </c>
      <c r="E19" s="41">
        <f>TRUNC(E8*0.023, 0)</f>
        <v>10488837</v>
      </c>
      <c r="F19" s="41"/>
      <c r="G19" s="41">
        <f>TRUNC(G8*0.023, 0)</f>
        <v>1012320</v>
      </c>
      <c r="H19" s="41">
        <f>TRUNC(H8*0.023, 0)</f>
        <v>852739</v>
      </c>
      <c r="I19" s="41">
        <f t="shared" si="0"/>
        <v>12353896</v>
      </c>
      <c r="J19" s="15" t="s">
        <v>4312</v>
      </c>
      <c r="K19" s="15" t="s">
        <v>52</v>
      </c>
      <c r="L19" s="138"/>
      <c r="M19" s="8">
        <f t="shared" si="1"/>
        <v>12353896</v>
      </c>
      <c r="N19" s="8">
        <f t="shared" si="2"/>
        <v>0</v>
      </c>
    </row>
    <row r="20" spans="1:15" ht="21.95" customHeight="1" x14ac:dyDescent="0.3">
      <c r="A20" s="1" t="s">
        <v>4313</v>
      </c>
      <c r="B20" s="169"/>
      <c r="C20" s="169"/>
      <c r="D20" s="40" t="s">
        <v>4314</v>
      </c>
      <c r="E20" s="41">
        <f>TRUNC((E7+E8+(E33/1.1/1.0054))*0.0228+4325000, 0)</f>
        <v>25334679</v>
      </c>
      <c r="F20" s="41"/>
      <c r="G20" s="41">
        <f>TRUNC((G7+G8+(G33/1.1/1.0054))*0.0228, 0)</f>
        <v>3047849</v>
      </c>
      <c r="H20" s="41">
        <f>TRUNC((H7+H8+(H33/1.1/1.0054))*0.0228, 0)</f>
        <v>3853534</v>
      </c>
      <c r="I20" s="41">
        <f t="shared" si="0"/>
        <v>32236062</v>
      </c>
      <c r="J20" s="15" t="s">
        <v>4315</v>
      </c>
      <c r="K20" s="45" t="s">
        <v>4316</v>
      </c>
      <c r="L20" s="138"/>
      <c r="M20" s="8">
        <f t="shared" si="1"/>
        <v>32236062</v>
      </c>
      <c r="N20" s="8">
        <f t="shared" si="2"/>
        <v>0</v>
      </c>
    </row>
    <row r="21" spans="1:15" ht="21.95" customHeight="1" x14ac:dyDescent="0.3">
      <c r="A21" s="1" t="s">
        <v>4317</v>
      </c>
      <c r="B21" s="169"/>
      <c r="C21" s="169"/>
      <c r="D21" s="46" t="s">
        <v>4314</v>
      </c>
      <c r="E21" s="47">
        <f>TRUNC(((E7+E8)*0.0228+4325000)*1.2, 0)</f>
        <v>29501367</v>
      </c>
      <c r="F21" s="47"/>
      <c r="G21" s="47">
        <f>TRUNC(((G7+G8)*0.0228)*1.2, 0)</f>
        <v>3207711</v>
      </c>
      <c r="H21" s="47">
        <f>TRUNC(((H7+H8)*0.0228)*1.2, 0)</f>
        <v>4624241</v>
      </c>
      <c r="I21" s="47">
        <f t="shared" si="0"/>
        <v>37333319</v>
      </c>
      <c r="J21" s="48" t="s">
        <v>4318</v>
      </c>
      <c r="K21" s="48" t="s">
        <v>4319</v>
      </c>
      <c r="L21" s="138"/>
      <c r="M21" s="8">
        <f t="shared" si="1"/>
        <v>37333319</v>
      </c>
      <c r="N21" s="8">
        <f t="shared" si="2"/>
        <v>0</v>
      </c>
    </row>
    <row r="22" spans="1:15" ht="21.95" customHeight="1" x14ac:dyDescent="0.3">
      <c r="A22" s="1" t="s">
        <v>4320</v>
      </c>
      <c r="B22" s="169"/>
      <c r="C22" s="169"/>
      <c r="D22" s="40" t="s">
        <v>4321</v>
      </c>
      <c r="E22" s="41">
        <f>TRUNC((E7+E10)*0.048, 0)</f>
        <v>45913093</v>
      </c>
      <c r="F22" s="41"/>
      <c r="G22" s="41">
        <f>TRUNC((G7+G10)*0.048, 0)</f>
        <v>5942351</v>
      </c>
      <c r="H22" s="41">
        <f>TRUNC((H7+H10)*0.048, 0)</f>
        <v>8377869</v>
      </c>
      <c r="I22" s="41">
        <f t="shared" si="0"/>
        <v>60233313</v>
      </c>
      <c r="J22" s="15" t="s">
        <v>4322</v>
      </c>
      <c r="K22" s="15" t="s">
        <v>52</v>
      </c>
      <c r="L22" s="138"/>
      <c r="M22" s="8">
        <f t="shared" si="1"/>
        <v>60233313</v>
      </c>
      <c r="N22" s="8">
        <f t="shared" si="2"/>
        <v>0</v>
      </c>
    </row>
    <row r="23" spans="1:15" ht="21.95" customHeight="1" x14ac:dyDescent="0.3">
      <c r="A23" s="1" t="s">
        <v>4323</v>
      </c>
      <c r="B23" s="169"/>
      <c r="C23" s="169"/>
      <c r="D23" s="40" t="s">
        <v>4324</v>
      </c>
      <c r="E23" s="41">
        <f>TRUNC((E7+E8+E11)*0.005, 0)</f>
        <v>4547566</v>
      </c>
      <c r="F23" s="41"/>
      <c r="G23" s="41">
        <f>TRUNC((G7+G8+G11)*0.005, 0)</f>
        <v>605766</v>
      </c>
      <c r="H23" s="41">
        <f>TRUNC((H7+H8+H11)*0.005, 0)</f>
        <v>845073</v>
      </c>
      <c r="I23" s="41">
        <f t="shared" si="0"/>
        <v>5998405</v>
      </c>
      <c r="J23" s="15" t="s">
        <v>4325</v>
      </c>
      <c r="K23" s="15" t="s">
        <v>52</v>
      </c>
      <c r="L23" s="138"/>
      <c r="M23" s="8">
        <f t="shared" si="1"/>
        <v>5998405</v>
      </c>
      <c r="N23" s="8">
        <f t="shared" si="2"/>
        <v>0</v>
      </c>
    </row>
    <row r="24" spans="1:15" ht="21.95" customHeight="1" x14ac:dyDescent="0.3">
      <c r="A24" s="1" t="s">
        <v>4326</v>
      </c>
      <c r="B24" s="169"/>
      <c r="C24" s="169"/>
      <c r="D24" s="40" t="s">
        <v>4327</v>
      </c>
      <c r="E24" s="41">
        <f>TRUNC((E7+E8+E11)*0.00081, 0)</f>
        <v>736705</v>
      </c>
      <c r="F24" s="41"/>
      <c r="G24" s="41">
        <f>TRUNC((G7+G8+G11)*0.00081, 0)</f>
        <v>98134</v>
      </c>
      <c r="H24" s="41">
        <f>TRUNC((H7+H8+H11)*0.00081, 0)</f>
        <v>136901</v>
      </c>
      <c r="I24" s="41">
        <f t="shared" si="0"/>
        <v>971740</v>
      </c>
      <c r="J24" s="15" t="s">
        <v>4328</v>
      </c>
      <c r="K24" s="15" t="s">
        <v>4329</v>
      </c>
      <c r="L24" s="138"/>
      <c r="M24" s="8">
        <f t="shared" si="1"/>
        <v>971740</v>
      </c>
      <c r="N24" s="8">
        <f t="shared" si="2"/>
        <v>0</v>
      </c>
    </row>
    <row r="25" spans="1:15" ht="21.95" customHeight="1" x14ac:dyDescent="0.3">
      <c r="A25" s="1" t="s">
        <v>4330</v>
      </c>
      <c r="B25" s="169"/>
      <c r="C25" s="169"/>
      <c r="D25" s="40" t="s">
        <v>4331</v>
      </c>
      <c r="E25" s="41">
        <f>TRUNC((E7+E8+E11)*0.0007, 0)</f>
        <v>636659</v>
      </c>
      <c r="F25" s="41"/>
      <c r="G25" s="41">
        <f>TRUNC((G7+G8+G11)*0.0007, 0)</f>
        <v>84807</v>
      </c>
      <c r="H25" s="41">
        <f>TRUNC((H7+H8+H11)*0.0007, 0)</f>
        <v>118310</v>
      </c>
      <c r="I25" s="41">
        <f t="shared" si="0"/>
        <v>839776</v>
      </c>
      <c r="J25" s="15" t="s">
        <v>4332</v>
      </c>
      <c r="K25" s="15" t="s">
        <v>52</v>
      </c>
      <c r="L25" s="138"/>
      <c r="M25" s="8">
        <f t="shared" si="1"/>
        <v>839776</v>
      </c>
      <c r="N25" s="8">
        <f t="shared" si="2"/>
        <v>0</v>
      </c>
    </row>
    <row r="26" spans="1:15" ht="21.95" customHeight="1" x14ac:dyDescent="0.3">
      <c r="A26" s="1" t="s">
        <v>4333</v>
      </c>
      <c r="B26" s="169"/>
      <c r="C26" s="169"/>
      <c r="D26" s="40" t="s">
        <v>4282</v>
      </c>
      <c r="E26" s="41">
        <f>TRUNC(E11+E12+E14+E15+E16+E17+E19+E13+E18+E20+E22+E23+E24+E25, 0)</f>
        <v>182776766</v>
      </c>
      <c r="F26" s="41"/>
      <c r="G26" s="41">
        <f>TRUNC(G11+G12+G14+G15+G16+G17+G19+G13+G18+G20+G22+G23+G24+G25, 0)</f>
        <v>20757765</v>
      </c>
      <c r="H26" s="41">
        <f>TRUNC(H11+H12+H14+H15+H16+H17+H19+H13+H18+H20+H22+H23+H24+H25, 0)</f>
        <v>19284179</v>
      </c>
      <c r="I26" s="41">
        <f t="shared" si="0"/>
        <v>222818710</v>
      </c>
      <c r="J26" s="15" t="s">
        <v>52</v>
      </c>
      <c r="K26" s="15" t="s">
        <v>52</v>
      </c>
      <c r="L26" s="138"/>
      <c r="M26" s="8">
        <f t="shared" si="1"/>
        <v>222818710</v>
      </c>
      <c r="N26" s="8">
        <f t="shared" si="2"/>
        <v>0</v>
      </c>
    </row>
    <row r="27" spans="1:15" ht="21.95" customHeight="1" x14ac:dyDescent="0.3">
      <c r="A27" s="1" t="s">
        <v>4334</v>
      </c>
      <c r="B27" s="172" t="s">
        <v>4335</v>
      </c>
      <c r="C27" s="172"/>
      <c r="D27" s="172"/>
      <c r="E27" s="41">
        <f>TRUNC(E7+E10+E26, 0)</f>
        <v>1139299545</v>
      </c>
      <c r="F27" s="41"/>
      <c r="G27" s="41">
        <f>TRUNC(G7+G10+G26, 0)</f>
        <v>144556750</v>
      </c>
      <c r="H27" s="41">
        <f>TRUNC(H7+H10+H26, 0)</f>
        <v>193823124</v>
      </c>
      <c r="I27" s="41">
        <f t="shared" si="0"/>
        <v>1477679419</v>
      </c>
      <c r="J27" s="15" t="s">
        <v>52</v>
      </c>
      <c r="K27" s="15" t="s">
        <v>52</v>
      </c>
      <c r="L27" s="138"/>
      <c r="M27" s="8">
        <f t="shared" si="1"/>
        <v>1477679419</v>
      </c>
      <c r="N27" s="8">
        <f t="shared" si="2"/>
        <v>0</v>
      </c>
    </row>
    <row r="28" spans="1:15" ht="21.95" customHeight="1" x14ac:dyDescent="0.3">
      <c r="A28" s="1" t="s">
        <v>4336</v>
      </c>
      <c r="B28" s="172" t="s">
        <v>4337</v>
      </c>
      <c r="C28" s="172"/>
      <c r="D28" s="172"/>
      <c r="E28" s="41">
        <f>TRUNC(E27*0.06, 0)</f>
        <v>68357972</v>
      </c>
      <c r="F28" s="41"/>
      <c r="G28" s="41">
        <f>TRUNC(G27*0.06, 0)</f>
        <v>8673405</v>
      </c>
      <c r="H28" s="41">
        <f>TRUNC(H27*0.06, 0)</f>
        <v>11629387</v>
      </c>
      <c r="I28" s="41">
        <f t="shared" si="0"/>
        <v>88660764</v>
      </c>
      <c r="J28" s="15" t="s">
        <v>4338</v>
      </c>
      <c r="K28" s="15" t="s">
        <v>52</v>
      </c>
      <c r="L28" s="138"/>
      <c r="M28" s="8">
        <f t="shared" si="1"/>
        <v>88660764</v>
      </c>
      <c r="N28" s="8">
        <f t="shared" si="2"/>
        <v>0</v>
      </c>
    </row>
    <row r="29" spans="1:15" ht="21.95" customHeight="1" x14ac:dyDescent="0.3">
      <c r="A29" s="1" t="s">
        <v>4339</v>
      </c>
      <c r="B29" s="172" t="s">
        <v>4340</v>
      </c>
      <c r="C29" s="172"/>
      <c r="D29" s="172"/>
      <c r="E29" s="41">
        <f>TRUNC((E10+E26+E28)*0.15-3386/1.1, 0)</f>
        <v>116265004</v>
      </c>
      <c r="F29" s="41"/>
      <c r="G29" s="41">
        <f>TRUNC((G10+G26+G28)*0.15-905/1.1, 0)</f>
        <v>11999653</v>
      </c>
      <c r="H29" s="41">
        <f>TRUNC((H10+H26+H28)*0.15-1474/1.1, 0)</f>
        <v>11025679</v>
      </c>
      <c r="I29" s="41">
        <f t="shared" si="0"/>
        <v>139290336</v>
      </c>
      <c r="J29" s="15" t="s">
        <v>4341</v>
      </c>
      <c r="K29" s="15" t="s">
        <v>52</v>
      </c>
      <c r="L29" s="138"/>
      <c r="M29" s="8">
        <f t="shared" si="1"/>
        <v>139290336</v>
      </c>
      <c r="N29" s="8">
        <f t="shared" si="2"/>
        <v>0</v>
      </c>
    </row>
    <row r="30" spans="1:15" ht="21.95" customHeight="1" x14ac:dyDescent="0.3">
      <c r="A30" s="1" t="s">
        <v>4342</v>
      </c>
      <c r="B30" s="172" t="s">
        <v>4343</v>
      </c>
      <c r="C30" s="172"/>
      <c r="D30" s="172"/>
      <c r="E30" s="41">
        <f>TRUNC(E27+E28+E29, 0)</f>
        <v>1323922521</v>
      </c>
      <c r="F30" s="41"/>
      <c r="G30" s="41">
        <f>TRUNC(G27+G28+G29, 0)</f>
        <v>165229808</v>
      </c>
      <c r="H30" s="41">
        <f>TRUNC(H27+H28+H29, 0)</f>
        <v>216478190</v>
      </c>
      <c r="I30" s="41">
        <f t="shared" si="0"/>
        <v>1705630519</v>
      </c>
      <c r="J30" s="15" t="s">
        <v>52</v>
      </c>
      <c r="K30" s="15" t="s">
        <v>52</v>
      </c>
      <c r="L30" s="138" t="s">
        <v>4403</v>
      </c>
      <c r="M30" s="8">
        <f t="shared" si="1"/>
        <v>1705630519</v>
      </c>
      <c r="N30" s="8">
        <f t="shared" si="2"/>
        <v>0</v>
      </c>
      <c r="O30">
        <v>0.87529000000000001</v>
      </c>
    </row>
    <row r="31" spans="1:15" ht="21.95" customHeight="1" x14ac:dyDescent="0.3">
      <c r="A31" s="1" t="s">
        <v>4344</v>
      </c>
      <c r="B31" s="172" t="s">
        <v>4345</v>
      </c>
      <c r="C31" s="172"/>
      <c r="D31" s="172"/>
      <c r="E31" s="41">
        <f>TRUNC(E30*0.1, 0)</f>
        <v>132392252</v>
      </c>
      <c r="F31" s="41"/>
      <c r="G31" s="41">
        <f>TRUNC(G30*0.1, 0)</f>
        <v>16522980</v>
      </c>
      <c r="H31" s="41">
        <f>TRUNC(H30*0.1, 0)</f>
        <v>21647819</v>
      </c>
      <c r="I31" s="41">
        <f t="shared" si="0"/>
        <v>170563051</v>
      </c>
      <c r="J31" s="15" t="s">
        <v>4346</v>
      </c>
      <c r="K31" s="15" t="s">
        <v>52</v>
      </c>
      <c r="L31" s="138" t="s">
        <v>4404</v>
      </c>
      <c r="M31" s="8">
        <f t="shared" si="1"/>
        <v>170563051</v>
      </c>
      <c r="N31" s="8">
        <f t="shared" si="2"/>
        <v>0</v>
      </c>
      <c r="O31">
        <f>1/O30</f>
        <v>1.1424784928423721</v>
      </c>
    </row>
    <row r="32" spans="1:15" ht="21.95" customHeight="1" x14ac:dyDescent="0.3">
      <c r="A32" s="1" t="s">
        <v>4347</v>
      </c>
      <c r="B32" s="173" t="s">
        <v>4348</v>
      </c>
      <c r="C32" s="173"/>
      <c r="D32" s="173"/>
      <c r="E32" s="49">
        <f>TRUNC(E30+E31, 0)</f>
        <v>1456314773</v>
      </c>
      <c r="F32" s="49"/>
      <c r="G32" s="49">
        <f>TRUNC(G30+G31, 0)</f>
        <v>181752788</v>
      </c>
      <c r="H32" s="49">
        <f>TRUNC(H30+H31, 0)</f>
        <v>238126009</v>
      </c>
      <c r="I32" s="49">
        <f t="shared" si="0"/>
        <v>1876193570</v>
      </c>
      <c r="J32" s="50" t="s">
        <v>52</v>
      </c>
      <c r="K32" s="50" t="s">
        <v>52</v>
      </c>
      <c r="L32" s="138"/>
      <c r="M32" s="8">
        <f t="shared" si="1"/>
        <v>1876193570</v>
      </c>
      <c r="N32" s="8">
        <f t="shared" si="2"/>
        <v>0</v>
      </c>
    </row>
    <row r="33" spans="1:14" ht="21.95" customHeight="1" x14ac:dyDescent="0.3">
      <c r="A33" s="1" t="s">
        <v>4349</v>
      </c>
      <c r="B33" s="170" t="s">
        <v>4350</v>
      </c>
      <c r="C33" s="170"/>
      <c r="D33" s="170"/>
      <c r="E33" s="51">
        <f>공종별집계표!L26</f>
        <v>36389628</v>
      </c>
      <c r="F33" s="51"/>
      <c r="G33" s="51">
        <f>공종별집계표!L30</f>
        <v>18178000</v>
      </c>
      <c r="H33" s="51"/>
      <c r="I33" s="51">
        <f t="shared" si="0"/>
        <v>54567628</v>
      </c>
      <c r="J33" s="52" t="s">
        <v>52</v>
      </c>
      <c r="K33" s="52" t="s">
        <v>52</v>
      </c>
      <c r="L33" s="138"/>
      <c r="M33" s="8">
        <f t="shared" si="1"/>
        <v>54567628</v>
      </c>
      <c r="N33" s="8">
        <f t="shared" si="2"/>
        <v>0</v>
      </c>
    </row>
    <row r="34" spans="1:14" ht="21.95" customHeight="1" x14ac:dyDescent="0.3">
      <c r="A34" s="1" t="s">
        <v>4351</v>
      </c>
      <c r="B34" s="170" t="s">
        <v>4352</v>
      </c>
      <c r="C34" s="170"/>
      <c r="D34" s="170"/>
      <c r="E34" s="51">
        <f>공종별집계표!L27</f>
        <v>67395000</v>
      </c>
      <c r="F34" s="51"/>
      <c r="G34" s="51"/>
      <c r="H34" s="51">
        <f>공종별집계표!L33</f>
        <v>6844000</v>
      </c>
      <c r="I34" s="51">
        <f t="shared" si="0"/>
        <v>74239000</v>
      </c>
      <c r="J34" s="52" t="s">
        <v>52</v>
      </c>
      <c r="K34" s="52" t="s">
        <v>52</v>
      </c>
      <c r="L34" s="138"/>
      <c r="M34" s="8">
        <f t="shared" si="1"/>
        <v>74239000</v>
      </c>
      <c r="N34" s="8">
        <f t="shared" si="2"/>
        <v>0</v>
      </c>
    </row>
    <row r="35" spans="1:14" ht="21.95" customHeight="1" x14ac:dyDescent="0.3">
      <c r="A35" s="1" t="s">
        <v>4351</v>
      </c>
      <c r="B35" s="170" t="s">
        <v>4397</v>
      </c>
      <c r="C35" s="170"/>
      <c r="D35" s="170"/>
      <c r="E35" s="51"/>
      <c r="F35" s="51"/>
      <c r="G35" s="51"/>
      <c r="H35" s="51">
        <v>5700000</v>
      </c>
      <c r="I35" s="51">
        <f t="shared" si="0"/>
        <v>5700000</v>
      </c>
      <c r="J35" s="52" t="s">
        <v>52</v>
      </c>
      <c r="K35" s="52" t="s">
        <v>4402</v>
      </c>
      <c r="L35" s="138"/>
      <c r="M35" s="8">
        <f t="shared" ref="M35" si="3">E35+G35+H35</f>
        <v>5700000</v>
      </c>
      <c r="N35" s="8">
        <f t="shared" ref="N35" si="4">I35-M35</f>
        <v>0</v>
      </c>
    </row>
    <row r="36" spans="1:14" ht="21.95" customHeight="1" x14ac:dyDescent="0.3">
      <c r="A36" s="1" t="s">
        <v>4353</v>
      </c>
      <c r="B36" s="171" t="s">
        <v>4354</v>
      </c>
      <c r="C36" s="171"/>
      <c r="D36" s="171"/>
      <c r="E36" s="53">
        <f>TRUNC(E32+0+E33+E34, 0)</f>
        <v>1560099401</v>
      </c>
      <c r="F36" s="53"/>
      <c r="G36" s="53">
        <f>TRUNC(G32+0+G33+G34, 0)</f>
        <v>199930788</v>
      </c>
      <c r="H36" s="53">
        <f>SUM(H32:H35)</f>
        <v>250670009</v>
      </c>
      <c r="I36" s="53">
        <f t="shared" si="0"/>
        <v>2010700198</v>
      </c>
      <c r="J36" s="54" t="s">
        <v>52</v>
      </c>
      <c r="K36" s="54" t="s">
        <v>52</v>
      </c>
      <c r="L36" s="138"/>
      <c r="M36" s="8">
        <f t="shared" si="1"/>
        <v>2010700198</v>
      </c>
      <c r="N36" s="8">
        <f t="shared" si="2"/>
        <v>0</v>
      </c>
    </row>
    <row r="38" spans="1:14" x14ac:dyDescent="0.3">
      <c r="I38" s="8"/>
    </row>
  </sheetData>
  <mergeCells count="18">
    <mergeCell ref="B33:D33"/>
    <mergeCell ref="B34:D34"/>
    <mergeCell ref="B36:D36"/>
    <mergeCell ref="B27:D27"/>
    <mergeCell ref="B28:D28"/>
    <mergeCell ref="B29:D29"/>
    <mergeCell ref="B30:D30"/>
    <mergeCell ref="B31:D31"/>
    <mergeCell ref="B32:D32"/>
    <mergeCell ref="B35:D35"/>
    <mergeCell ref="B1:K1"/>
    <mergeCell ref="B2:I2"/>
    <mergeCell ref="J2:K2"/>
    <mergeCell ref="B3:D3"/>
    <mergeCell ref="B4:B26"/>
    <mergeCell ref="C4:C7"/>
    <mergeCell ref="C8:C10"/>
    <mergeCell ref="C11:C26"/>
  </mergeCells>
  <phoneticPr fontId="1" type="noConversion"/>
  <pageMargins left="0.78740157480314954" right="0" top="0.39370078740157477" bottom="0.39370078740157477" header="0" footer="0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2"/>
  <sheetViews>
    <sheetView topLeftCell="A19" workbookViewId="0">
      <selection activeCell="E32" sqref="E32"/>
    </sheetView>
  </sheetViews>
  <sheetFormatPr defaultRowHeight="29.45" customHeight="1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29.45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s="58" customFormat="1" ht="29.45" customHeight="1" x14ac:dyDescent="0.3">
      <c r="A2" s="55" t="s">
        <v>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7"/>
    </row>
    <row r="3" spans="1:20" s="58" customFormat="1" ht="29.45" customHeight="1" x14ac:dyDescent="0.3">
      <c r="A3" s="175" t="s">
        <v>2</v>
      </c>
      <c r="B3" s="175" t="s">
        <v>3</v>
      </c>
      <c r="C3" s="175" t="s">
        <v>4</v>
      </c>
      <c r="D3" s="175" t="s">
        <v>5</v>
      </c>
      <c r="E3" s="175" t="s">
        <v>6</v>
      </c>
      <c r="F3" s="175"/>
      <c r="G3" s="175" t="s">
        <v>9</v>
      </c>
      <c r="H3" s="175"/>
      <c r="I3" s="175" t="s">
        <v>10</v>
      </c>
      <c r="J3" s="175"/>
      <c r="K3" s="175" t="s">
        <v>11</v>
      </c>
      <c r="L3" s="175"/>
      <c r="M3" s="175" t="s">
        <v>12</v>
      </c>
      <c r="N3" s="174" t="s">
        <v>13</v>
      </c>
      <c r="O3" s="174" t="s">
        <v>14</v>
      </c>
      <c r="P3" s="174" t="s">
        <v>15</v>
      </c>
      <c r="Q3" s="174" t="s">
        <v>16</v>
      </c>
      <c r="R3" s="174" t="s">
        <v>17</v>
      </c>
      <c r="S3" s="174" t="s">
        <v>18</v>
      </c>
      <c r="T3" s="174" t="s">
        <v>19</v>
      </c>
    </row>
    <row r="4" spans="1:20" s="58" customFormat="1" ht="29.45" customHeight="1" x14ac:dyDescent="0.3">
      <c r="A4" s="176"/>
      <c r="B4" s="176"/>
      <c r="C4" s="176"/>
      <c r="D4" s="176"/>
      <c r="E4" s="61" t="s">
        <v>7</v>
      </c>
      <c r="F4" s="61" t="s">
        <v>8</v>
      </c>
      <c r="G4" s="61" t="s">
        <v>7</v>
      </c>
      <c r="H4" s="61" t="s">
        <v>8</v>
      </c>
      <c r="I4" s="61" t="s">
        <v>7</v>
      </c>
      <c r="J4" s="61" t="s">
        <v>8</v>
      </c>
      <c r="K4" s="61" t="s">
        <v>7</v>
      </c>
      <c r="L4" s="61" t="s">
        <v>8</v>
      </c>
      <c r="M4" s="176"/>
      <c r="N4" s="174"/>
      <c r="O4" s="174"/>
      <c r="P4" s="174"/>
      <c r="Q4" s="174"/>
      <c r="R4" s="174"/>
      <c r="S4" s="174"/>
      <c r="T4" s="174"/>
    </row>
    <row r="5" spans="1:20" s="58" customFormat="1" ht="29.45" customHeight="1" x14ac:dyDescent="0.3">
      <c r="A5" s="62" t="s">
        <v>51</v>
      </c>
      <c r="B5" s="62" t="s">
        <v>52</v>
      </c>
      <c r="C5" s="62" t="s">
        <v>52</v>
      </c>
      <c r="D5" s="63">
        <v>1</v>
      </c>
      <c r="E5" s="64">
        <f>F6+F28+F31</f>
        <v>637702991</v>
      </c>
      <c r="F5" s="64">
        <f t="shared" ref="F5:F33" si="0">E5*D5</f>
        <v>637702991</v>
      </c>
      <c r="G5" s="64">
        <f>H6+H28+H31</f>
        <v>537125953</v>
      </c>
      <c r="H5" s="64">
        <f t="shared" ref="H5:H33" si="1">G5*D5</f>
        <v>537125953</v>
      </c>
      <c r="I5" s="64">
        <f>J6+J28+J31</f>
        <v>24852287</v>
      </c>
      <c r="J5" s="64">
        <f t="shared" ref="J5:J33" si="2">I5*D5</f>
        <v>24852287</v>
      </c>
      <c r="K5" s="64">
        <f t="shared" ref="K5:K33" si="3">E5+G5+I5</f>
        <v>1199681231</v>
      </c>
      <c r="L5" s="64">
        <f t="shared" ref="L5:L33" si="4">F5+H5+J5</f>
        <v>1199681231</v>
      </c>
      <c r="M5" s="62" t="s">
        <v>52</v>
      </c>
      <c r="N5" s="60" t="s">
        <v>53</v>
      </c>
      <c r="O5" s="60" t="s">
        <v>52</v>
      </c>
      <c r="P5" s="60" t="s">
        <v>52</v>
      </c>
      <c r="Q5" s="60" t="s">
        <v>52</v>
      </c>
      <c r="R5" s="58">
        <v>1</v>
      </c>
      <c r="S5" s="60" t="s">
        <v>52</v>
      </c>
      <c r="T5" s="65"/>
    </row>
    <row r="6" spans="1:20" s="58" customFormat="1" ht="29.45" customHeight="1" x14ac:dyDescent="0.3">
      <c r="A6" s="66" t="s">
        <v>54</v>
      </c>
      <c r="B6" s="66" t="s">
        <v>52</v>
      </c>
      <c r="C6" s="66" t="s">
        <v>52</v>
      </c>
      <c r="D6" s="67">
        <v>1</v>
      </c>
      <c r="E6" s="68">
        <f>F7+F8+F9+F10+F11+F12+F13+F14+F15+F16+F17+F18+F19+F20+F21+F22+F23</f>
        <v>432536963</v>
      </c>
      <c r="F6" s="68">
        <f t="shared" si="0"/>
        <v>432536963</v>
      </c>
      <c r="G6" s="68">
        <f>H7+H8+H9+H10+H11+H12+H13+H14+H15+H16+H17+H18+H19+H20+H21+H22+H23</f>
        <v>456036394</v>
      </c>
      <c r="H6" s="68">
        <f t="shared" si="1"/>
        <v>456036394</v>
      </c>
      <c r="I6" s="68">
        <f>J7+J8+J9+J10+J11+J12+J13+J14+J15+J16+J17+J18+J19+J20+J21+J22+J23</f>
        <v>20939865</v>
      </c>
      <c r="J6" s="68">
        <f t="shared" si="2"/>
        <v>20939865</v>
      </c>
      <c r="K6" s="68">
        <f t="shared" si="3"/>
        <v>909513222</v>
      </c>
      <c r="L6" s="68">
        <f t="shared" si="4"/>
        <v>909513222</v>
      </c>
      <c r="M6" s="66" t="s">
        <v>52</v>
      </c>
      <c r="N6" s="60" t="s">
        <v>55</v>
      </c>
      <c r="O6" s="60" t="s">
        <v>52</v>
      </c>
      <c r="P6" s="60" t="s">
        <v>53</v>
      </c>
      <c r="Q6" s="60" t="s">
        <v>52</v>
      </c>
      <c r="R6" s="58">
        <v>2</v>
      </c>
      <c r="S6" s="60" t="s">
        <v>52</v>
      </c>
      <c r="T6" s="65"/>
    </row>
    <row r="7" spans="1:20" s="58" customFormat="1" ht="29.45" customHeight="1" x14ac:dyDescent="0.3">
      <c r="A7" s="62" t="s">
        <v>56</v>
      </c>
      <c r="B7" s="62" t="s">
        <v>52</v>
      </c>
      <c r="C7" s="62" t="s">
        <v>52</v>
      </c>
      <c r="D7" s="63">
        <v>1</v>
      </c>
      <c r="E7" s="64">
        <f>공종별내역서!F29</f>
        <v>0</v>
      </c>
      <c r="F7" s="64">
        <f t="shared" si="0"/>
        <v>0</v>
      </c>
      <c r="G7" s="64">
        <f>공종별내역서!H29</f>
        <v>0</v>
      </c>
      <c r="H7" s="64">
        <f t="shared" si="1"/>
        <v>0</v>
      </c>
      <c r="I7" s="64">
        <f>공종별내역서!J29</f>
        <v>3773689</v>
      </c>
      <c r="J7" s="64">
        <f t="shared" si="2"/>
        <v>3773689</v>
      </c>
      <c r="K7" s="64">
        <f t="shared" si="3"/>
        <v>3773689</v>
      </c>
      <c r="L7" s="64">
        <f t="shared" si="4"/>
        <v>3773689</v>
      </c>
      <c r="M7" s="62" t="s">
        <v>52</v>
      </c>
      <c r="N7" s="60" t="s">
        <v>57</v>
      </c>
      <c r="O7" s="60" t="s">
        <v>52</v>
      </c>
      <c r="P7" s="60" t="s">
        <v>55</v>
      </c>
      <c r="Q7" s="60" t="s">
        <v>52</v>
      </c>
      <c r="R7" s="58">
        <v>3</v>
      </c>
      <c r="S7" s="60" t="s">
        <v>52</v>
      </c>
      <c r="T7" s="65"/>
    </row>
    <row r="8" spans="1:20" s="58" customFormat="1" ht="29.45" customHeight="1" x14ac:dyDescent="0.3">
      <c r="A8" s="62" t="s">
        <v>93</v>
      </c>
      <c r="B8" s="62" t="s">
        <v>52</v>
      </c>
      <c r="C8" s="62" t="s">
        <v>52</v>
      </c>
      <c r="D8" s="63">
        <v>1</v>
      </c>
      <c r="E8" s="64">
        <f>공종별내역서!F55</f>
        <v>17072196</v>
      </c>
      <c r="F8" s="64">
        <f t="shared" si="0"/>
        <v>17072196</v>
      </c>
      <c r="G8" s="64">
        <f>공종별내역서!H55</f>
        <v>90357379</v>
      </c>
      <c r="H8" s="64">
        <f t="shared" si="1"/>
        <v>90357379</v>
      </c>
      <c r="I8" s="64">
        <f>공종별내역서!J55</f>
        <v>1550636</v>
      </c>
      <c r="J8" s="64">
        <f t="shared" si="2"/>
        <v>1550636</v>
      </c>
      <c r="K8" s="64">
        <f t="shared" si="3"/>
        <v>108980211</v>
      </c>
      <c r="L8" s="64">
        <f t="shared" si="4"/>
        <v>108980211</v>
      </c>
      <c r="M8" s="62" t="s">
        <v>52</v>
      </c>
      <c r="N8" s="60" t="s">
        <v>94</v>
      </c>
      <c r="O8" s="60" t="s">
        <v>52</v>
      </c>
      <c r="P8" s="60" t="s">
        <v>55</v>
      </c>
      <c r="Q8" s="60" t="s">
        <v>52</v>
      </c>
      <c r="R8" s="58">
        <v>3</v>
      </c>
      <c r="S8" s="60" t="s">
        <v>52</v>
      </c>
      <c r="T8" s="65"/>
    </row>
    <row r="9" spans="1:20" s="58" customFormat="1" ht="29.45" customHeight="1" x14ac:dyDescent="0.3">
      <c r="A9" s="62" t="s">
        <v>184</v>
      </c>
      <c r="B9" s="62" t="s">
        <v>52</v>
      </c>
      <c r="C9" s="62" t="s">
        <v>52</v>
      </c>
      <c r="D9" s="63">
        <v>1</v>
      </c>
      <c r="E9" s="64">
        <f>공종별내역서!F81</f>
        <v>0</v>
      </c>
      <c r="F9" s="64">
        <f t="shared" si="0"/>
        <v>0</v>
      </c>
      <c r="G9" s="64">
        <f>공종별내역서!H81</f>
        <v>0</v>
      </c>
      <c r="H9" s="64">
        <f t="shared" si="1"/>
        <v>0</v>
      </c>
      <c r="I9" s="64">
        <f>공종별내역서!J81</f>
        <v>0</v>
      </c>
      <c r="J9" s="64">
        <f t="shared" si="2"/>
        <v>0</v>
      </c>
      <c r="K9" s="64">
        <f t="shared" si="3"/>
        <v>0</v>
      </c>
      <c r="L9" s="64">
        <f t="shared" si="4"/>
        <v>0</v>
      </c>
      <c r="M9" s="62" t="s">
        <v>52</v>
      </c>
      <c r="N9" s="60" t="s">
        <v>185</v>
      </c>
      <c r="O9" s="60" t="s">
        <v>52</v>
      </c>
      <c r="P9" s="60" t="s">
        <v>55</v>
      </c>
      <c r="Q9" s="60" t="s">
        <v>52</v>
      </c>
      <c r="R9" s="58">
        <v>3</v>
      </c>
      <c r="S9" s="60" t="s">
        <v>52</v>
      </c>
      <c r="T9" s="65"/>
    </row>
    <row r="10" spans="1:20" s="58" customFormat="1" ht="29.45" customHeight="1" x14ac:dyDescent="0.3">
      <c r="A10" s="62" t="s">
        <v>206</v>
      </c>
      <c r="B10" s="62" t="s">
        <v>52</v>
      </c>
      <c r="C10" s="62" t="s">
        <v>52</v>
      </c>
      <c r="D10" s="63">
        <v>1</v>
      </c>
      <c r="E10" s="64">
        <f>공종별내역서!F133</f>
        <v>61083178</v>
      </c>
      <c r="F10" s="64">
        <f t="shared" si="0"/>
        <v>61083178</v>
      </c>
      <c r="G10" s="64">
        <f>공종별내역서!H133</f>
        <v>115242204</v>
      </c>
      <c r="H10" s="64">
        <f t="shared" si="1"/>
        <v>115242204</v>
      </c>
      <c r="I10" s="64">
        <f>공종별내역서!J133</f>
        <v>4968785</v>
      </c>
      <c r="J10" s="64">
        <f t="shared" si="2"/>
        <v>4968785</v>
      </c>
      <c r="K10" s="64">
        <f t="shared" si="3"/>
        <v>181294167</v>
      </c>
      <c r="L10" s="64">
        <f t="shared" si="4"/>
        <v>181294167</v>
      </c>
      <c r="M10" s="62" t="s">
        <v>52</v>
      </c>
      <c r="N10" s="60" t="s">
        <v>207</v>
      </c>
      <c r="O10" s="60" t="s">
        <v>52</v>
      </c>
      <c r="P10" s="60" t="s">
        <v>55</v>
      </c>
      <c r="Q10" s="60" t="s">
        <v>52</v>
      </c>
      <c r="R10" s="58">
        <v>3</v>
      </c>
      <c r="S10" s="60" t="s">
        <v>52</v>
      </c>
      <c r="T10" s="65"/>
    </row>
    <row r="11" spans="1:20" s="58" customFormat="1" ht="29.45" customHeight="1" x14ac:dyDescent="0.3">
      <c r="A11" s="62" t="s">
        <v>314</v>
      </c>
      <c r="B11" s="62" t="s">
        <v>52</v>
      </c>
      <c r="C11" s="62" t="s">
        <v>52</v>
      </c>
      <c r="D11" s="63">
        <v>1</v>
      </c>
      <c r="E11" s="64">
        <f>공종별내역서!F159</f>
        <v>52606346</v>
      </c>
      <c r="F11" s="64">
        <f t="shared" si="0"/>
        <v>52606346</v>
      </c>
      <c r="G11" s="64">
        <f>공종별내역서!H159</f>
        <v>58933790</v>
      </c>
      <c r="H11" s="64">
        <f t="shared" si="1"/>
        <v>58933790</v>
      </c>
      <c r="I11" s="64">
        <f>공종별내역서!J159</f>
        <v>2324918</v>
      </c>
      <c r="J11" s="64">
        <f t="shared" si="2"/>
        <v>2324918</v>
      </c>
      <c r="K11" s="64">
        <f t="shared" si="3"/>
        <v>113865054</v>
      </c>
      <c r="L11" s="64">
        <f t="shared" si="4"/>
        <v>113865054</v>
      </c>
      <c r="M11" s="62" t="s">
        <v>52</v>
      </c>
      <c r="N11" s="60" t="s">
        <v>315</v>
      </c>
      <c r="O11" s="60" t="s">
        <v>52</v>
      </c>
      <c r="P11" s="60" t="s">
        <v>55</v>
      </c>
      <c r="Q11" s="60" t="s">
        <v>52</v>
      </c>
      <c r="R11" s="58">
        <v>3</v>
      </c>
      <c r="S11" s="60" t="s">
        <v>52</v>
      </c>
      <c r="T11" s="65"/>
    </row>
    <row r="12" spans="1:20" s="58" customFormat="1" ht="29.45" customHeight="1" x14ac:dyDescent="0.3">
      <c r="A12" s="62" t="s">
        <v>361</v>
      </c>
      <c r="B12" s="62" t="s">
        <v>52</v>
      </c>
      <c r="C12" s="62" t="s">
        <v>52</v>
      </c>
      <c r="D12" s="63">
        <v>1</v>
      </c>
      <c r="E12" s="64">
        <f>공종별내역서!F185</f>
        <v>8149703</v>
      </c>
      <c r="F12" s="64">
        <f t="shared" si="0"/>
        <v>8149703</v>
      </c>
      <c r="G12" s="64">
        <f>공종별내역서!H185</f>
        <v>9021435</v>
      </c>
      <c r="H12" s="64">
        <f t="shared" si="1"/>
        <v>9021435</v>
      </c>
      <c r="I12" s="64">
        <f>공종별내역서!J185</f>
        <v>118040</v>
      </c>
      <c r="J12" s="64">
        <f t="shared" si="2"/>
        <v>118040</v>
      </c>
      <c r="K12" s="64">
        <f t="shared" si="3"/>
        <v>17289178</v>
      </c>
      <c r="L12" s="64">
        <f t="shared" si="4"/>
        <v>17289178</v>
      </c>
      <c r="M12" s="62" t="s">
        <v>52</v>
      </c>
      <c r="N12" s="60" t="s">
        <v>362</v>
      </c>
      <c r="O12" s="60" t="s">
        <v>52</v>
      </c>
      <c r="P12" s="60" t="s">
        <v>55</v>
      </c>
      <c r="Q12" s="60" t="s">
        <v>52</v>
      </c>
      <c r="R12" s="58">
        <v>3</v>
      </c>
      <c r="S12" s="60" t="s">
        <v>52</v>
      </c>
      <c r="T12" s="65"/>
    </row>
    <row r="13" spans="1:20" s="58" customFormat="1" ht="29.45" customHeight="1" x14ac:dyDescent="0.3">
      <c r="A13" s="62" t="s">
        <v>403</v>
      </c>
      <c r="B13" s="62" t="s">
        <v>52</v>
      </c>
      <c r="C13" s="62" t="s">
        <v>52</v>
      </c>
      <c r="D13" s="63">
        <v>1</v>
      </c>
      <c r="E13" s="64">
        <f>공종별내역서!F211</f>
        <v>4098556</v>
      </c>
      <c r="F13" s="64">
        <f t="shared" si="0"/>
        <v>4098556</v>
      </c>
      <c r="G13" s="64">
        <f>공종별내역서!H211</f>
        <v>11113841</v>
      </c>
      <c r="H13" s="64">
        <f t="shared" si="1"/>
        <v>11113841</v>
      </c>
      <c r="I13" s="64">
        <f>공종별내역서!J211</f>
        <v>275792</v>
      </c>
      <c r="J13" s="64">
        <f t="shared" si="2"/>
        <v>275792</v>
      </c>
      <c r="K13" s="64">
        <f t="shared" si="3"/>
        <v>15488189</v>
      </c>
      <c r="L13" s="64">
        <f t="shared" si="4"/>
        <v>15488189</v>
      </c>
      <c r="M13" s="62" t="s">
        <v>52</v>
      </c>
      <c r="N13" s="60" t="s">
        <v>404</v>
      </c>
      <c r="O13" s="60" t="s">
        <v>52</v>
      </c>
      <c r="P13" s="60" t="s">
        <v>55</v>
      </c>
      <c r="Q13" s="60" t="s">
        <v>52</v>
      </c>
      <c r="R13" s="58">
        <v>3</v>
      </c>
      <c r="S13" s="60" t="s">
        <v>52</v>
      </c>
      <c r="T13" s="65"/>
    </row>
    <row r="14" spans="1:20" s="58" customFormat="1" ht="29.45" customHeight="1" x14ac:dyDescent="0.3">
      <c r="A14" s="62" t="s">
        <v>420</v>
      </c>
      <c r="B14" s="62" t="s">
        <v>52</v>
      </c>
      <c r="C14" s="62" t="s">
        <v>52</v>
      </c>
      <c r="D14" s="63">
        <v>1</v>
      </c>
      <c r="E14" s="64">
        <f>공종별내역서!F237</f>
        <v>3666506</v>
      </c>
      <c r="F14" s="64">
        <f t="shared" si="0"/>
        <v>3666506</v>
      </c>
      <c r="G14" s="64">
        <f>공종별내역서!H237</f>
        <v>5367625</v>
      </c>
      <c r="H14" s="64">
        <f t="shared" si="1"/>
        <v>5367625</v>
      </c>
      <c r="I14" s="64">
        <f>공종별내역서!J237</f>
        <v>36142</v>
      </c>
      <c r="J14" s="64">
        <f t="shared" si="2"/>
        <v>36142</v>
      </c>
      <c r="K14" s="64">
        <f t="shared" si="3"/>
        <v>9070273</v>
      </c>
      <c r="L14" s="64">
        <f t="shared" si="4"/>
        <v>9070273</v>
      </c>
      <c r="M14" s="62" t="s">
        <v>52</v>
      </c>
      <c r="N14" s="60" t="s">
        <v>421</v>
      </c>
      <c r="O14" s="60" t="s">
        <v>52</v>
      </c>
      <c r="P14" s="60" t="s">
        <v>55</v>
      </c>
      <c r="Q14" s="60" t="s">
        <v>52</v>
      </c>
      <c r="R14" s="58">
        <v>3</v>
      </c>
      <c r="S14" s="60" t="s">
        <v>52</v>
      </c>
      <c r="T14" s="65"/>
    </row>
    <row r="15" spans="1:20" s="58" customFormat="1" ht="29.45" customHeight="1" x14ac:dyDescent="0.3">
      <c r="A15" s="62" t="s">
        <v>447</v>
      </c>
      <c r="B15" s="62" t="s">
        <v>52</v>
      </c>
      <c r="C15" s="62" t="s">
        <v>52</v>
      </c>
      <c r="D15" s="63">
        <v>1</v>
      </c>
      <c r="E15" s="64">
        <f>공종별내역서!F263</f>
        <v>52393147</v>
      </c>
      <c r="F15" s="64">
        <f t="shared" si="0"/>
        <v>52393147</v>
      </c>
      <c r="G15" s="64">
        <f>공종별내역서!H263</f>
        <v>57302116</v>
      </c>
      <c r="H15" s="64">
        <f t="shared" si="1"/>
        <v>57302116</v>
      </c>
      <c r="I15" s="64">
        <f>공종별내역서!J263</f>
        <v>4873135</v>
      </c>
      <c r="J15" s="64">
        <f t="shared" si="2"/>
        <v>4873135</v>
      </c>
      <c r="K15" s="64">
        <f t="shared" si="3"/>
        <v>114568398</v>
      </c>
      <c r="L15" s="64">
        <f t="shared" si="4"/>
        <v>114568398</v>
      </c>
      <c r="M15" s="62" t="s">
        <v>52</v>
      </c>
      <c r="N15" s="60" t="s">
        <v>448</v>
      </c>
      <c r="O15" s="60" t="s">
        <v>52</v>
      </c>
      <c r="P15" s="60" t="s">
        <v>55</v>
      </c>
      <c r="Q15" s="60" t="s">
        <v>52</v>
      </c>
      <c r="R15" s="58">
        <v>3</v>
      </c>
      <c r="S15" s="60" t="s">
        <v>52</v>
      </c>
      <c r="T15" s="65"/>
    </row>
    <row r="16" spans="1:20" s="58" customFormat="1" ht="29.45" customHeight="1" x14ac:dyDescent="0.3">
      <c r="A16" s="62" t="s">
        <v>555</v>
      </c>
      <c r="B16" s="62" t="s">
        <v>52</v>
      </c>
      <c r="C16" s="62" t="s">
        <v>52</v>
      </c>
      <c r="D16" s="63">
        <v>1</v>
      </c>
      <c r="E16" s="64">
        <f>공종별내역서!F289</f>
        <v>0</v>
      </c>
      <c r="F16" s="64">
        <f t="shared" si="0"/>
        <v>0</v>
      </c>
      <c r="G16" s="64">
        <f>공종별내역서!H289</f>
        <v>10513300</v>
      </c>
      <c r="H16" s="64">
        <f t="shared" si="1"/>
        <v>10513300</v>
      </c>
      <c r="I16" s="64">
        <f>공종별내역서!J289</f>
        <v>161325</v>
      </c>
      <c r="J16" s="64">
        <f t="shared" si="2"/>
        <v>161325</v>
      </c>
      <c r="K16" s="64">
        <f t="shared" si="3"/>
        <v>10674625</v>
      </c>
      <c r="L16" s="64">
        <f t="shared" si="4"/>
        <v>10674625</v>
      </c>
      <c r="M16" s="62" t="s">
        <v>52</v>
      </c>
      <c r="N16" s="60" t="s">
        <v>556</v>
      </c>
      <c r="O16" s="60" t="s">
        <v>52</v>
      </c>
      <c r="P16" s="60" t="s">
        <v>55</v>
      </c>
      <c r="Q16" s="60" t="s">
        <v>52</v>
      </c>
      <c r="R16" s="58">
        <v>3</v>
      </c>
      <c r="S16" s="60" t="s">
        <v>52</v>
      </c>
      <c r="T16" s="65"/>
    </row>
    <row r="17" spans="1:20" s="58" customFormat="1" ht="29.45" customHeight="1" x14ac:dyDescent="0.3">
      <c r="A17" s="62" t="s">
        <v>599</v>
      </c>
      <c r="B17" s="62" t="s">
        <v>52</v>
      </c>
      <c r="C17" s="62" t="s">
        <v>52</v>
      </c>
      <c r="D17" s="63">
        <v>1</v>
      </c>
      <c r="E17" s="64">
        <f>공종별내역서!F341</f>
        <v>29959450</v>
      </c>
      <c r="F17" s="64">
        <f t="shared" si="0"/>
        <v>29959450</v>
      </c>
      <c r="G17" s="64">
        <f>공종별내역서!H341</f>
        <v>9269773</v>
      </c>
      <c r="H17" s="64">
        <f t="shared" si="1"/>
        <v>9269773</v>
      </c>
      <c r="I17" s="64">
        <f>공종별내역서!J341</f>
        <v>63130</v>
      </c>
      <c r="J17" s="64">
        <f t="shared" si="2"/>
        <v>63130</v>
      </c>
      <c r="K17" s="64">
        <f t="shared" si="3"/>
        <v>39292353</v>
      </c>
      <c r="L17" s="64">
        <f t="shared" si="4"/>
        <v>39292353</v>
      </c>
      <c r="M17" s="62" t="s">
        <v>52</v>
      </c>
      <c r="N17" s="60" t="s">
        <v>600</v>
      </c>
      <c r="O17" s="60" t="s">
        <v>52</v>
      </c>
      <c r="P17" s="60" t="s">
        <v>55</v>
      </c>
      <c r="Q17" s="60" t="s">
        <v>52</v>
      </c>
      <c r="R17" s="58">
        <v>3</v>
      </c>
      <c r="S17" s="60" t="s">
        <v>52</v>
      </c>
      <c r="T17" s="65"/>
    </row>
    <row r="18" spans="1:20" s="58" customFormat="1" ht="29.45" customHeight="1" x14ac:dyDescent="0.3">
      <c r="A18" s="62" t="s">
        <v>764</v>
      </c>
      <c r="B18" s="62" t="s">
        <v>52</v>
      </c>
      <c r="C18" s="62" t="s">
        <v>52</v>
      </c>
      <c r="D18" s="63">
        <v>1</v>
      </c>
      <c r="E18" s="64">
        <f>공종별내역서!F367</f>
        <v>27250657</v>
      </c>
      <c r="F18" s="64">
        <f t="shared" si="0"/>
        <v>27250657</v>
      </c>
      <c r="G18" s="64">
        <f>공종별내역서!H367</f>
        <v>13218930</v>
      </c>
      <c r="H18" s="64">
        <f t="shared" si="1"/>
        <v>13218930</v>
      </c>
      <c r="I18" s="64">
        <f>공종별내역서!J367</f>
        <v>3888</v>
      </c>
      <c r="J18" s="64">
        <f t="shared" si="2"/>
        <v>3888</v>
      </c>
      <c r="K18" s="64">
        <f t="shared" si="3"/>
        <v>40473475</v>
      </c>
      <c r="L18" s="64">
        <f t="shared" si="4"/>
        <v>40473475</v>
      </c>
      <c r="M18" s="62" t="s">
        <v>52</v>
      </c>
      <c r="N18" s="60" t="s">
        <v>765</v>
      </c>
      <c r="O18" s="60" t="s">
        <v>52</v>
      </c>
      <c r="P18" s="60" t="s">
        <v>55</v>
      </c>
      <c r="Q18" s="60" t="s">
        <v>52</v>
      </c>
      <c r="R18" s="58">
        <v>3</v>
      </c>
      <c r="S18" s="60" t="s">
        <v>52</v>
      </c>
      <c r="T18" s="65"/>
    </row>
    <row r="19" spans="1:20" s="58" customFormat="1" ht="29.45" customHeight="1" x14ac:dyDescent="0.3">
      <c r="A19" s="62" t="s">
        <v>808</v>
      </c>
      <c r="B19" s="62" t="s">
        <v>52</v>
      </c>
      <c r="C19" s="62" t="s">
        <v>52</v>
      </c>
      <c r="D19" s="63">
        <v>1</v>
      </c>
      <c r="E19" s="64">
        <f>공종별내역서!F393</f>
        <v>55038848</v>
      </c>
      <c r="F19" s="64">
        <f t="shared" si="0"/>
        <v>55038848</v>
      </c>
      <c r="G19" s="64">
        <f>공종별내역서!H393</f>
        <v>31693449</v>
      </c>
      <c r="H19" s="64">
        <f t="shared" si="1"/>
        <v>31693449</v>
      </c>
      <c r="I19" s="64">
        <f>공종별내역서!J393</f>
        <v>0</v>
      </c>
      <c r="J19" s="64">
        <f t="shared" si="2"/>
        <v>0</v>
      </c>
      <c r="K19" s="64">
        <f t="shared" si="3"/>
        <v>86732297</v>
      </c>
      <c r="L19" s="64">
        <f t="shared" si="4"/>
        <v>86732297</v>
      </c>
      <c r="M19" s="62" t="s">
        <v>52</v>
      </c>
      <c r="N19" s="60" t="s">
        <v>809</v>
      </c>
      <c r="O19" s="60" t="s">
        <v>52</v>
      </c>
      <c r="P19" s="60" t="s">
        <v>55</v>
      </c>
      <c r="Q19" s="60" t="s">
        <v>52</v>
      </c>
      <c r="R19" s="58">
        <v>3</v>
      </c>
      <c r="S19" s="60" t="s">
        <v>52</v>
      </c>
      <c r="T19" s="65"/>
    </row>
    <row r="20" spans="1:20" s="58" customFormat="1" ht="29.45" customHeight="1" x14ac:dyDescent="0.3">
      <c r="A20" s="62" t="s">
        <v>861</v>
      </c>
      <c r="B20" s="62" t="s">
        <v>52</v>
      </c>
      <c r="C20" s="62" t="s">
        <v>52</v>
      </c>
      <c r="D20" s="63">
        <v>1</v>
      </c>
      <c r="E20" s="64">
        <f>공종별내역서!F419</f>
        <v>54187682</v>
      </c>
      <c r="F20" s="64">
        <f t="shared" si="0"/>
        <v>54187682</v>
      </c>
      <c r="G20" s="64">
        <f>공종별내역서!H419</f>
        <v>35886536</v>
      </c>
      <c r="H20" s="64">
        <f t="shared" si="1"/>
        <v>35886536</v>
      </c>
      <c r="I20" s="64">
        <f>공종별내역서!J419</f>
        <v>395624</v>
      </c>
      <c r="J20" s="64">
        <f t="shared" si="2"/>
        <v>395624</v>
      </c>
      <c r="K20" s="64">
        <f t="shared" si="3"/>
        <v>90469842</v>
      </c>
      <c r="L20" s="64">
        <f t="shared" si="4"/>
        <v>90469842</v>
      </c>
      <c r="M20" s="62" t="s">
        <v>52</v>
      </c>
      <c r="N20" s="60" t="s">
        <v>862</v>
      </c>
      <c r="O20" s="60" t="s">
        <v>52</v>
      </c>
      <c r="P20" s="60" t="s">
        <v>55</v>
      </c>
      <c r="Q20" s="60" t="s">
        <v>52</v>
      </c>
      <c r="R20" s="58">
        <v>3</v>
      </c>
      <c r="S20" s="60" t="s">
        <v>52</v>
      </c>
      <c r="T20" s="65"/>
    </row>
    <row r="21" spans="1:20" s="58" customFormat="1" ht="29.45" customHeight="1" x14ac:dyDescent="0.3">
      <c r="A21" s="62" t="s">
        <v>932</v>
      </c>
      <c r="B21" s="62" t="s">
        <v>52</v>
      </c>
      <c r="C21" s="62" t="s">
        <v>52</v>
      </c>
      <c r="D21" s="63">
        <v>1</v>
      </c>
      <c r="E21" s="64">
        <f>공종별내역서!F445</f>
        <v>42682162</v>
      </c>
      <c r="F21" s="64">
        <f t="shared" si="0"/>
        <v>42682162</v>
      </c>
      <c r="G21" s="64">
        <f>공종별내역서!H445</f>
        <v>533384</v>
      </c>
      <c r="H21" s="64">
        <f t="shared" si="1"/>
        <v>533384</v>
      </c>
      <c r="I21" s="64">
        <f>공종별내역서!J445</f>
        <v>2686</v>
      </c>
      <c r="J21" s="64">
        <f t="shared" si="2"/>
        <v>2686</v>
      </c>
      <c r="K21" s="64">
        <f t="shared" si="3"/>
        <v>43218232</v>
      </c>
      <c r="L21" s="64">
        <f t="shared" si="4"/>
        <v>43218232</v>
      </c>
      <c r="M21" s="62" t="s">
        <v>52</v>
      </c>
      <c r="N21" s="60" t="s">
        <v>933</v>
      </c>
      <c r="O21" s="60" t="s">
        <v>52</v>
      </c>
      <c r="P21" s="60" t="s">
        <v>55</v>
      </c>
      <c r="Q21" s="60" t="s">
        <v>52</v>
      </c>
      <c r="R21" s="58">
        <v>3</v>
      </c>
      <c r="S21" s="60" t="s">
        <v>52</v>
      </c>
      <c r="T21" s="65"/>
    </row>
    <row r="22" spans="1:20" s="58" customFormat="1" ht="29.45" customHeight="1" x14ac:dyDescent="0.3">
      <c r="A22" s="62" t="s">
        <v>952</v>
      </c>
      <c r="B22" s="62" t="s">
        <v>52</v>
      </c>
      <c r="C22" s="62" t="s">
        <v>52</v>
      </c>
      <c r="D22" s="63">
        <v>1</v>
      </c>
      <c r="E22" s="64">
        <f>공종별내역서!F471</f>
        <v>18650000</v>
      </c>
      <c r="F22" s="64">
        <f t="shared" si="0"/>
        <v>18650000</v>
      </c>
      <c r="G22" s="64">
        <f>공종별내역서!H471</f>
        <v>7582632</v>
      </c>
      <c r="H22" s="64">
        <f t="shared" si="1"/>
        <v>7582632</v>
      </c>
      <c r="I22" s="64">
        <f>공종별내역서!J471</f>
        <v>1600000</v>
      </c>
      <c r="J22" s="64">
        <f t="shared" si="2"/>
        <v>1600000</v>
      </c>
      <c r="K22" s="64">
        <f t="shared" si="3"/>
        <v>27832632</v>
      </c>
      <c r="L22" s="64">
        <f t="shared" si="4"/>
        <v>27832632</v>
      </c>
      <c r="M22" s="62" t="s">
        <v>52</v>
      </c>
      <c r="N22" s="60" t="s">
        <v>953</v>
      </c>
      <c r="O22" s="60" t="s">
        <v>52</v>
      </c>
      <c r="P22" s="60" t="s">
        <v>55</v>
      </c>
      <c r="Q22" s="60" t="s">
        <v>52</v>
      </c>
      <c r="R22" s="58">
        <v>3</v>
      </c>
      <c r="S22" s="60" t="s">
        <v>52</v>
      </c>
      <c r="T22" s="65"/>
    </row>
    <row r="23" spans="1:20" s="58" customFormat="1" ht="29.45" customHeight="1" x14ac:dyDescent="0.3">
      <c r="A23" s="62" t="s">
        <v>977</v>
      </c>
      <c r="B23" s="62" t="s">
        <v>52</v>
      </c>
      <c r="C23" s="62" t="s">
        <v>52</v>
      </c>
      <c r="D23" s="63">
        <v>1</v>
      </c>
      <c r="E23" s="64">
        <f>공종별내역서!F497</f>
        <v>5698532</v>
      </c>
      <c r="F23" s="64">
        <f t="shared" si="0"/>
        <v>5698532</v>
      </c>
      <c r="G23" s="64">
        <f>공종별내역서!H497</f>
        <v>0</v>
      </c>
      <c r="H23" s="64">
        <f t="shared" si="1"/>
        <v>0</v>
      </c>
      <c r="I23" s="64">
        <f>공종별내역서!J497</f>
        <v>792075</v>
      </c>
      <c r="J23" s="64">
        <f t="shared" si="2"/>
        <v>792075</v>
      </c>
      <c r="K23" s="64">
        <f t="shared" si="3"/>
        <v>6490607</v>
      </c>
      <c r="L23" s="64">
        <f t="shared" si="4"/>
        <v>6490607</v>
      </c>
      <c r="M23" s="62" t="s">
        <v>52</v>
      </c>
      <c r="N23" s="60" t="s">
        <v>978</v>
      </c>
      <c r="O23" s="60" t="s">
        <v>52</v>
      </c>
      <c r="P23" s="60" t="s">
        <v>55</v>
      </c>
      <c r="Q23" s="60" t="s">
        <v>52</v>
      </c>
      <c r="R23" s="58">
        <v>3</v>
      </c>
      <c r="S23" s="60" t="s">
        <v>52</v>
      </c>
      <c r="T23" s="65"/>
    </row>
    <row r="24" spans="1:20" s="58" customFormat="1" ht="29.45" customHeight="1" x14ac:dyDescent="0.3">
      <c r="A24" s="69" t="s">
        <v>1006</v>
      </c>
      <c r="B24" s="69" t="s">
        <v>1008</v>
      </c>
      <c r="C24" s="69" t="s">
        <v>52</v>
      </c>
      <c r="D24" s="70">
        <v>1</v>
      </c>
      <c r="E24" s="71">
        <f>공종별내역서!F523</f>
        <v>0</v>
      </c>
      <c r="F24" s="71">
        <f t="shared" si="0"/>
        <v>0</v>
      </c>
      <c r="G24" s="71">
        <f>공종별내역서!H523</f>
        <v>0</v>
      </c>
      <c r="H24" s="71">
        <f t="shared" si="1"/>
        <v>0</v>
      </c>
      <c r="I24" s="71">
        <f>공종별내역서!J523</f>
        <v>1801524</v>
      </c>
      <c r="J24" s="71">
        <f t="shared" si="2"/>
        <v>1801524</v>
      </c>
      <c r="K24" s="71">
        <f t="shared" si="3"/>
        <v>1801524</v>
      </c>
      <c r="L24" s="71">
        <f t="shared" si="4"/>
        <v>1801524</v>
      </c>
      <c r="M24" s="69" t="s">
        <v>52</v>
      </c>
      <c r="N24" s="60" t="s">
        <v>1007</v>
      </c>
      <c r="O24" s="60" t="s">
        <v>52</v>
      </c>
      <c r="P24" s="60" t="s">
        <v>52</v>
      </c>
      <c r="Q24" s="60" t="s">
        <v>1009</v>
      </c>
      <c r="R24" s="58">
        <v>3</v>
      </c>
      <c r="S24" s="60" t="s">
        <v>52</v>
      </c>
      <c r="T24" s="65">
        <f>L24*1</f>
        <v>1801524</v>
      </c>
    </row>
    <row r="25" spans="1:20" s="58" customFormat="1" ht="29.45" customHeight="1" x14ac:dyDescent="0.3">
      <c r="A25" s="69" t="s">
        <v>1081</v>
      </c>
      <c r="B25" s="69" t="s">
        <v>1008</v>
      </c>
      <c r="C25" s="69" t="s">
        <v>52</v>
      </c>
      <c r="D25" s="70">
        <v>1</v>
      </c>
      <c r="E25" s="71">
        <f>공종별내역서!F549</f>
        <v>0</v>
      </c>
      <c r="F25" s="71">
        <f t="shared" si="0"/>
        <v>0</v>
      </c>
      <c r="G25" s="71">
        <f>공종별내역서!H549</f>
        <v>0</v>
      </c>
      <c r="H25" s="71">
        <f t="shared" si="1"/>
        <v>0</v>
      </c>
      <c r="I25" s="71">
        <f>공종별내역서!J549</f>
        <v>9650000</v>
      </c>
      <c r="J25" s="71">
        <f t="shared" si="2"/>
        <v>9650000</v>
      </c>
      <c r="K25" s="71">
        <f t="shared" si="3"/>
        <v>9650000</v>
      </c>
      <c r="L25" s="71">
        <f t="shared" si="4"/>
        <v>9650000</v>
      </c>
      <c r="M25" s="69" t="s">
        <v>52</v>
      </c>
      <c r="N25" s="60" t="s">
        <v>1082</v>
      </c>
      <c r="O25" s="60" t="s">
        <v>52</v>
      </c>
      <c r="P25" s="60" t="s">
        <v>52</v>
      </c>
      <c r="Q25" s="60" t="s">
        <v>1083</v>
      </c>
      <c r="R25" s="58">
        <v>3</v>
      </c>
      <c r="S25" s="60" t="s">
        <v>52</v>
      </c>
      <c r="T25" s="65">
        <f>L25*1</f>
        <v>9650000</v>
      </c>
    </row>
    <row r="26" spans="1:20" s="58" customFormat="1" ht="29.45" customHeight="1" x14ac:dyDescent="0.3">
      <c r="A26" s="69" t="s">
        <v>1094</v>
      </c>
      <c r="B26" s="69" t="s">
        <v>1008</v>
      </c>
      <c r="C26" s="69" t="s">
        <v>52</v>
      </c>
      <c r="D26" s="70">
        <v>1</v>
      </c>
      <c r="E26" s="71">
        <f>공종별내역서!F575</f>
        <v>36389628</v>
      </c>
      <c r="F26" s="71">
        <f t="shared" si="0"/>
        <v>36389628</v>
      </c>
      <c r="G26" s="71">
        <f>공종별내역서!H575</f>
        <v>0</v>
      </c>
      <c r="H26" s="71">
        <f t="shared" si="1"/>
        <v>0</v>
      </c>
      <c r="I26" s="71">
        <f>공종별내역서!J575</f>
        <v>0</v>
      </c>
      <c r="J26" s="71">
        <f t="shared" si="2"/>
        <v>0</v>
      </c>
      <c r="K26" s="71">
        <f t="shared" si="3"/>
        <v>36389628</v>
      </c>
      <c r="L26" s="71">
        <f t="shared" si="4"/>
        <v>36389628</v>
      </c>
      <c r="M26" s="69" t="s">
        <v>52</v>
      </c>
      <c r="N26" s="60" t="s">
        <v>1095</v>
      </c>
      <c r="O26" s="60" t="s">
        <v>52</v>
      </c>
      <c r="P26" s="60" t="s">
        <v>52</v>
      </c>
      <c r="Q26" s="60" t="s">
        <v>1096</v>
      </c>
      <c r="R26" s="58">
        <v>3</v>
      </c>
      <c r="S26" s="60" t="s">
        <v>52</v>
      </c>
      <c r="T26" s="65">
        <f>L26*1</f>
        <v>36389628</v>
      </c>
    </row>
    <row r="27" spans="1:20" s="58" customFormat="1" ht="29.45" customHeight="1" x14ac:dyDescent="0.3">
      <c r="A27" s="69" t="s">
        <v>1145</v>
      </c>
      <c r="B27" s="69" t="s">
        <v>1008</v>
      </c>
      <c r="C27" s="69" t="s">
        <v>52</v>
      </c>
      <c r="D27" s="70">
        <v>1</v>
      </c>
      <c r="E27" s="71">
        <f>공종별내역서!F601</f>
        <v>67395000</v>
      </c>
      <c r="F27" s="71">
        <f t="shared" si="0"/>
        <v>67395000</v>
      </c>
      <c r="G27" s="71">
        <f>공종별내역서!H601</f>
        <v>0</v>
      </c>
      <c r="H27" s="71">
        <f t="shared" si="1"/>
        <v>0</v>
      </c>
      <c r="I27" s="71">
        <f>공종별내역서!J601</f>
        <v>0</v>
      </c>
      <c r="J27" s="71">
        <f t="shared" si="2"/>
        <v>0</v>
      </c>
      <c r="K27" s="71">
        <f t="shared" si="3"/>
        <v>67395000</v>
      </c>
      <c r="L27" s="71">
        <f t="shared" si="4"/>
        <v>67395000</v>
      </c>
      <c r="M27" s="69" t="s">
        <v>52</v>
      </c>
      <c r="N27" s="60" t="s">
        <v>1146</v>
      </c>
      <c r="O27" s="60" t="s">
        <v>52</v>
      </c>
      <c r="P27" s="60" t="s">
        <v>52</v>
      </c>
      <c r="Q27" s="60" t="s">
        <v>1147</v>
      </c>
      <c r="R27" s="58">
        <v>3</v>
      </c>
      <c r="S27" s="60" t="s">
        <v>52</v>
      </c>
      <c r="T27" s="65">
        <f>L27*1</f>
        <v>67395000</v>
      </c>
    </row>
    <row r="28" spans="1:20" s="58" customFormat="1" ht="29.45" customHeight="1" x14ac:dyDescent="0.3">
      <c r="A28" s="66" t="s">
        <v>1172</v>
      </c>
      <c r="B28" s="66" t="s">
        <v>52</v>
      </c>
      <c r="C28" s="66" t="s">
        <v>52</v>
      </c>
      <c r="D28" s="67">
        <v>1</v>
      </c>
      <c r="E28" s="68">
        <f>F29</f>
        <v>73226981</v>
      </c>
      <c r="F28" s="68">
        <f t="shared" si="0"/>
        <v>73226981</v>
      </c>
      <c r="G28" s="68">
        <f>H29</f>
        <v>44013929</v>
      </c>
      <c r="H28" s="68">
        <f t="shared" si="1"/>
        <v>44013929</v>
      </c>
      <c r="I28" s="68">
        <f>J29</f>
        <v>3912422</v>
      </c>
      <c r="J28" s="68">
        <f t="shared" si="2"/>
        <v>3912422</v>
      </c>
      <c r="K28" s="68">
        <f t="shared" si="3"/>
        <v>121153332</v>
      </c>
      <c r="L28" s="68">
        <f t="shared" si="4"/>
        <v>121153332</v>
      </c>
      <c r="M28" s="66" t="s">
        <v>52</v>
      </c>
      <c r="N28" s="60" t="s">
        <v>1173</v>
      </c>
      <c r="O28" s="60" t="s">
        <v>52</v>
      </c>
      <c r="P28" s="60" t="s">
        <v>53</v>
      </c>
      <c r="Q28" s="60" t="s">
        <v>52</v>
      </c>
      <c r="R28" s="58">
        <v>2</v>
      </c>
      <c r="S28" s="60" t="s">
        <v>52</v>
      </c>
      <c r="T28" s="65"/>
    </row>
    <row r="29" spans="1:20" s="58" customFormat="1" ht="29.45" customHeight="1" x14ac:dyDescent="0.3">
      <c r="A29" s="62" t="s">
        <v>1174</v>
      </c>
      <c r="B29" s="62" t="s">
        <v>52</v>
      </c>
      <c r="C29" s="62" t="s">
        <v>52</v>
      </c>
      <c r="D29" s="63">
        <v>1</v>
      </c>
      <c r="E29" s="64">
        <f>공종별내역서!F627</f>
        <v>73226981</v>
      </c>
      <c r="F29" s="64">
        <f t="shared" si="0"/>
        <v>73226981</v>
      </c>
      <c r="G29" s="64">
        <f>공종별내역서!H627</f>
        <v>44013929</v>
      </c>
      <c r="H29" s="64">
        <f t="shared" si="1"/>
        <v>44013929</v>
      </c>
      <c r="I29" s="64">
        <f>공종별내역서!J627</f>
        <v>3912422</v>
      </c>
      <c r="J29" s="64">
        <f t="shared" si="2"/>
        <v>3912422</v>
      </c>
      <c r="K29" s="64">
        <f t="shared" si="3"/>
        <v>121153332</v>
      </c>
      <c r="L29" s="64">
        <f t="shared" si="4"/>
        <v>121153332</v>
      </c>
      <c r="M29" s="62" t="s">
        <v>52</v>
      </c>
      <c r="N29" s="60" t="s">
        <v>1175</v>
      </c>
      <c r="O29" s="60" t="s">
        <v>52</v>
      </c>
      <c r="P29" s="60" t="s">
        <v>1173</v>
      </c>
      <c r="Q29" s="60" t="s">
        <v>52</v>
      </c>
      <c r="R29" s="58">
        <v>3</v>
      </c>
      <c r="S29" s="60" t="s">
        <v>52</v>
      </c>
      <c r="T29" s="65"/>
    </row>
    <row r="30" spans="1:20" s="58" customFormat="1" ht="29.45" customHeight="1" x14ac:dyDescent="0.3">
      <c r="A30" s="69" t="s">
        <v>1179</v>
      </c>
      <c r="B30" s="69" t="s">
        <v>1008</v>
      </c>
      <c r="C30" s="69" t="s">
        <v>52</v>
      </c>
      <c r="D30" s="70">
        <v>1</v>
      </c>
      <c r="E30" s="71">
        <f>공종별내역서!F653</f>
        <v>18178000</v>
      </c>
      <c r="F30" s="71">
        <f t="shared" si="0"/>
        <v>18178000</v>
      </c>
      <c r="G30" s="71">
        <f>공종별내역서!H653</f>
        <v>0</v>
      </c>
      <c r="H30" s="71">
        <f t="shared" si="1"/>
        <v>0</v>
      </c>
      <c r="I30" s="71">
        <f>공종별내역서!J653</f>
        <v>0</v>
      </c>
      <c r="J30" s="71">
        <f t="shared" si="2"/>
        <v>0</v>
      </c>
      <c r="K30" s="71">
        <f t="shared" si="3"/>
        <v>18178000</v>
      </c>
      <c r="L30" s="71">
        <f t="shared" si="4"/>
        <v>18178000</v>
      </c>
      <c r="M30" s="69" t="s">
        <v>52</v>
      </c>
      <c r="N30" s="60" t="s">
        <v>1180</v>
      </c>
      <c r="O30" s="60" t="s">
        <v>52</v>
      </c>
      <c r="P30" s="60" t="s">
        <v>52</v>
      </c>
      <c r="Q30" s="60" t="s">
        <v>1096</v>
      </c>
      <c r="R30" s="58">
        <v>3</v>
      </c>
      <c r="S30" s="60" t="s">
        <v>52</v>
      </c>
      <c r="T30" s="65">
        <f>L30*1</f>
        <v>18178000</v>
      </c>
    </row>
    <row r="31" spans="1:20" s="58" customFormat="1" ht="29.45" customHeight="1" x14ac:dyDescent="0.3">
      <c r="A31" s="66" t="s">
        <v>1183</v>
      </c>
      <c r="B31" s="66" t="s">
        <v>52</v>
      </c>
      <c r="C31" s="66" t="s">
        <v>52</v>
      </c>
      <c r="D31" s="67">
        <v>1</v>
      </c>
      <c r="E31" s="68">
        <f>F32</f>
        <v>131939047</v>
      </c>
      <c r="F31" s="68">
        <f t="shared" si="0"/>
        <v>131939047</v>
      </c>
      <c r="G31" s="68">
        <f>H32</f>
        <v>37075630</v>
      </c>
      <c r="H31" s="68">
        <f t="shared" si="1"/>
        <v>37075630</v>
      </c>
      <c r="I31" s="68">
        <f>J32</f>
        <v>0</v>
      </c>
      <c r="J31" s="68">
        <f t="shared" si="2"/>
        <v>0</v>
      </c>
      <c r="K31" s="68">
        <f t="shared" si="3"/>
        <v>169014677</v>
      </c>
      <c r="L31" s="68">
        <f t="shared" si="4"/>
        <v>169014677</v>
      </c>
      <c r="M31" s="66" t="s">
        <v>52</v>
      </c>
      <c r="N31" s="60" t="s">
        <v>1184</v>
      </c>
      <c r="O31" s="60" t="s">
        <v>52</v>
      </c>
      <c r="P31" s="60" t="s">
        <v>53</v>
      </c>
      <c r="Q31" s="60" t="s">
        <v>52</v>
      </c>
      <c r="R31" s="58">
        <v>2</v>
      </c>
      <c r="S31" s="60" t="s">
        <v>52</v>
      </c>
      <c r="T31" s="65"/>
    </row>
    <row r="32" spans="1:20" s="58" customFormat="1" ht="29.45" customHeight="1" x14ac:dyDescent="0.3">
      <c r="A32" s="62" t="s">
        <v>1185</v>
      </c>
      <c r="B32" s="62" t="s">
        <v>52</v>
      </c>
      <c r="C32" s="62" t="s">
        <v>52</v>
      </c>
      <c r="D32" s="63">
        <v>1</v>
      </c>
      <c r="E32" s="64">
        <f>공종별내역서!F679</f>
        <v>131939047</v>
      </c>
      <c r="F32" s="64">
        <f t="shared" si="0"/>
        <v>131939047</v>
      </c>
      <c r="G32" s="64">
        <f>공종별내역서!H679</f>
        <v>37075630</v>
      </c>
      <c r="H32" s="64">
        <f t="shared" si="1"/>
        <v>37075630</v>
      </c>
      <c r="I32" s="64">
        <f>공종별내역서!J679</f>
        <v>0</v>
      </c>
      <c r="J32" s="64">
        <f t="shared" si="2"/>
        <v>0</v>
      </c>
      <c r="K32" s="64">
        <f t="shared" si="3"/>
        <v>169014677</v>
      </c>
      <c r="L32" s="64">
        <f t="shared" si="4"/>
        <v>169014677</v>
      </c>
      <c r="M32" s="62" t="s">
        <v>52</v>
      </c>
      <c r="N32" s="60" t="s">
        <v>1186</v>
      </c>
      <c r="O32" s="60" t="s">
        <v>52</v>
      </c>
      <c r="P32" s="60" t="s">
        <v>1184</v>
      </c>
      <c r="Q32" s="60" t="s">
        <v>52</v>
      </c>
      <c r="R32" s="58">
        <v>3</v>
      </c>
      <c r="S32" s="60" t="s">
        <v>52</v>
      </c>
      <c r="T32" s="65"/>
    </row>
    <row r="33" spans="1:20" s="58" customFormat="1" ht="29.45" customHeight="1" x14ac:dyDescent="0.3">
      <c r="A33" s="69" t="s">
        <v>1190</v>
      </c>
      <c r="B33" s="69" t="s">
        <v>1008</v>
      </c>
      <c r="C33" s="69" t="s">
        <v>52</v>
      </c>
      <c r="D33" s="70">
        <v>1</v>
      </c>
      <c r="E33" s="71">
        <f>공종별내역서!F705</f>
        <v>6844000</v>
      </c>
      <c r="F33" s="71">
        <f t="shared" si="0"/>
        <v>6844000</v>
      </c>
      <c r="G33" s="71">
        <f>공종별내역서!H705</f>
        <v>0</v>
      </c>
      <c r="H33" s="71">
        <f t="shared" si="1"/>
        <v>0</v>
      </c>
      <c r="I33" s="71">
        <f>공종별내역서!J705</f>
        <v>0</v>
      </c>
      <c r="J33" s="71">
        <f t="shared" si="2"/>
        <v>0</v>
      </c>
      <c r="K33" s="71">
        <f t="shared" si="3"/>
        <v>6844000</v>
      </c>
      <c r="L33" s="71">
        <f t="shared" si="4"/>
        <v>6844000</v>
      </c>
      <c r="M33" s="69" t="s">
        <v>52</v>
      </c>
      <c r="N33" s="60" t="s">
        <v>1191</v>
      </c>
      <c r="O33" s="60" t="s">
        <v>52</v>
      </c>
      <c r="P33" s="60" t="s">
        <v>52</v>
      </c>
      <c r="Q33" s="60" t="s">
        <v>1147</v>
      </c>
      <c r="R33" s="58">
        <v>3</v>
      </c>
      <c r="S33" s="60" t="s">
        <v>52</v>
      </c>
      <c r="T33" s="65">
        <f>L33*1</f>
        <v>6844000</v>
      </c>
    </row>
    <row r="34" spans="1:20" s="58" customFormat="1" ht="29.45" customHeight="1" x14ac:dyDescent="0.3">
      <c r="A34" s="63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T34" s="65"/>
    </row>
    <row r="35" spans="1:20" s="58" customFormat="1" ht="29.45" customHeight="1" x14ac:dyDescent="0.3">
      <c r="A35" s="63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T35" s="65"/>
    </row>
    <row r="36" spans="1:20" s="58" customFormat="1" ht="29.45" customHeight="1" x14ac:dyDescent="0.3">
      <c r="A36" s="63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T36" s="65"/>
    </row>
    <row r="37" spans="1:20" s="58" customFormat="1" ht="29.45" customHeight="1" x14ac:dyDescent="0.3">
      <c r="A37" s="63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T37" s="65"/>
    </row>
    <row r="38" spans="1:20" s="58" customFormat="1" ht="29.45" customHeight="1" x14ac:dyDescent="0.3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T38" s="65"/>
    </row>
    <row r="39" spans="1:20" s="58" customFormat="1" ht="29.45" customHeight="1" x14ac:dyDescent="0.3">
      <c r="A39" s="63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T39" s="65"/>
    </row>
    <row r="40" spans="1:20" s="58" customFormat="1" ht="29.45" customHeight="1" x14ac:dyDescent="0.3">
      <c r="A40" s="63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T40" s="65"/>
    </row>
    <row r="41" spans="1:20" s="58" customFormat="1" ht="29.45" customHeight="1" x14ac:dyDescent="0.3">
      <c r="A41" s="63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T41" s="65"/>
    </row>
    <row r="42" spans="1:20" s="58" customFormat="1" ht="29.45" customHeight="1" x14ac:dyDescent="0.3">
      <c r="A42" s="63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T42" s="65"/>
    </row>
    <row r="43" spans="1:20" s="58" customFormat="1" ht="29.45" customHeight="1" x14ac:dyDescent="0.3">
      <c r="A43" s="63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T43" s="65"/>
    </row>
    <row r="44" spans="1:20" s="58" customFormat="1" ht="29.45" customHeight="1" x14ac:dyDescent="0.3">
      <c r="A44" s="63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T44" s="65"/>
    </row>
    <row r="45" spans="1:20" s="58" customFormat="1" ht="29.45" customHeight="1" x14ac:dyDescent="0.3">
      <c r="A45" s="63"/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T45" s="65"/>
    </row>
    <row r="46" spans="1:20" s="58" customFormat="1" ht="29.45" customHeight="1" x14ac:dyDescent="0.3">
      <c r="A46" s="63"/>
      <c r="B46" s="63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  <c r="T46" s="65"/>
    </row>
    <row r="47" spans="1:20" s="58" customFormat="1" ht="29.45" customHeight="1" x14ac:dyDescent="0.3">
      <c r="A47" s="63"/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T47" s="65"/>
    </row>
    <row r="48" spans="1:20" s="58" customFormat="1" ht="29.45" customHeight="1" x14ac:dyDescent="0.3">
      <c r="A48" s="63"/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T48" s="65"/>
    </row>
    <row r="49" spans="1:20" s="58" customFormat="1" ht="29.45" customHeight="1" x14ac:dyDescent="0.3">
      <c r="A49" s="63"/>
      <c r="B49" s="63"/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T49" s="65"/>
    </row>
    <row r="50" spans="1:20" s="58" customFormat="1" ht="29.45" customHeight="1" x14ac:dyDescent="0.3">
      <c r="A50" s="63"/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T50" s="65"/>
    </row>
    <row r="51" spans="1:20" s="58" customFormat="1" ht="29.45" customHeight="1" x14ac:dyDescent="0.3">
      <c r="A51" s="63"/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T51" s="65"/>
    </row>
    <row r="52" spans="1:20" s="58" customFormat="1" ht="29.45" customHeight="1" x14ac:dyDescent="0.3">
      <c r="A52" s="62" t="s">
        <v>91</v>
      </c>
      <c r="B52" s="63"/>
      <c r="C52" s="63"/>
      <c r="D52" s="63"/>
      <c r="E52" s="63"/>
      <c r="F52" s="64">
        <f>F5</f>
        <v>637702991</v>
      </c>
      <c r="G52" s="63"/>
      <c r="H52" s="64">
        <f>H5</f>
        <v>537125953</v>
      </c>
      <c r="I52" s="63"/>
      <c r="J52" s="64">
        <f>J5</f>
        <v>24852287</v>
      </c>
      <c r="K52" s="63"/>
      <c r="L52" s="64">
        <f>L5</f>
        <v>1199681231</v>
      </c>
      <c r="M52" s="63"/>
      <c r="T52" s="65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705"/>
  <sheetViews>
    <sheetView zoomScale="85" zoomScaleNormal="85" workbookViewId="0">
      <pane ySplit="3" topLeftCell="A655" activePane="bottomLeft" state="frozen"/>
      <selection pane="bottomLeft" activeCell="J667" sqref="I667:J667"/>
    </sheetView>
  </sheetViews>
  <sheetFormatPr defaultRowHeight="29.45" customHeight="1" x14ac:dyDescent="0.3"/>
  <cols>
    <col min="1" max="2" width="30.625" style="58" customWidth="1"/>
    <col min="3" max="3" width="4.625" style="58" customWidth="1"/>
    <col min="4" max="4" width="8.625" style="58" customWidth="1"/>
    <col min="5" max="12" width="13.625" style="58" customWidth="1"/>
    <col min="13" max="13" width="12.625" style="75" customWidth="1"/>
    <col min="14" max="43" width="2.625" style="58" hidden="1" customWidth="1"/>
    <col min="44" max="44" width="10.625" style="58" hidden="1" customWidth="1"/>
    <col min="45" max="46" width="1.625" style="58" hidden="1" customWidth="1"/>
    <col min="47" max="47" width="24.625" style="58" hidden="1" customWidth="1"/>
    <col min="48" max="48" width="10.625" style="58" hidden="1" customWidth="1"/>
    <col min="49" max="49" width="11.625" style="58" bestFit="1" customWidth="1"/>
    <col min="50" max="16384" width="9" style="58"/>
  </cols>
  <sheetData>
    <row r="1" spans="1:48" ht="29.45" customHeight="1" x14ac:dyDescent="0.3">
      <c r="A1" s="55" t="s">
        <v>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72"/>
    </row>
    <row r="2" spans="1:48" ht="29.45" customHeight="1" x14ac:dyDescent="0.3">
      <c r="A2" s="175" t="s">
        <v>2</v>
      </c>
      <c r="B2" s="175" t="s">
        <v>3</v>
      </c>
      <c r="C2" s="175" t="s">
        <v>4</v>
      </c>
      <c r="D2" s="175" t="s">
        <v>5</v>
      </c>
      <c r="E2" s="175" t="s">
        <v>6</v>
      </c>
      <c r="F2" s="175"/>
      <c r="G2" s="175" t="s">
        <v>9</v>
      </c>
      <c r="H2" s="175"/>
      <c r="I2" s="175" t="s">
        <v>10</v>
      </c>
      <c r="J2" s="175"/>
      <c r="K2" s="175" t="s">
        <v>11</v>
      </c>
      <c r="L2" s="175"/>
      <c r="M2" s="175" t="s">
        <v>12</v>
      </c>
      <c r="N2" s="174" t="s">
        <v>20</v>
      </c>
      <c r="O2" s="174" t="s">
        <v>14</v>
      </c>
      <c r="P2" s="174" t="s">
        <v>21</v>
      </c>
      <c r="Q2" s="174" t="s">
        <v>13</v>
      </c>
      <c r="R2" s="174" t="s">
        <v>22</v>
      </c>
      <c r="S2" s="174" t="s">
        <v>23</v>
      </c>
      <c r="T2" s="174" t="s">
        <v>24</v>
      </c>
      <c r="U2" s="174" t="s">
        <v>25</v>
      </c>
      <c r="V2" s="174" t="s">
        <v>26</v>
      </c>
      <c r="W2" s="174" t="s">
        <v>27</v>
      </c>
      <c r="X2" s="174" t="s">
        <v>28</v>
      </c>
      <c r="Y2" s="174" t="s">
        <v>29</v>
      </c>
      <c r="Z2" s="174" t="s">
        <v>30</v>
      </c>
      <c r="AA2" s="174" t="s">
        <v>31</v>
      </c>
      <c r="AB2" s="174" t="s">
        <v>32</v>
      </c>
      <c r="AC2" s="174" t="s">
        <v>33</v>
      </c>
      <c r="AD2" s="174" t="s">
        <v>34</v>
      </c>
      <c r="AE2" s="174" t="s">
        <v>35</v>
      </c>
      <c r="AF2" s="174" t="s">
        <v>36</v>
      </c>
      <c r="AG2" s="174" t="s">
        <v>37</v>
      </c>
      <c r="AH2" s="174" t="s">
        <v>38</v>
      </c>
      <c r="AI2" s="174" t="s">
        <v>39</v>
      </c>
      <c r="AJ2" s="174" t="s">
        <v>40</v>
      </c>
      <c r="AK2" s="174" t="s">
        <v>41</v>
      </c>
      <c r="AL2" s="174" t="s">
        <v>42</v>
      </c>
      <c r="AM2" s="174" t="s">
        <v>43</v>
      </c>
      <c r="AN2" s="174" t="s">
        <v>44</v>
      </c>
      <c r="AO2" s="174" t="s">
        <v>45</v>
      </c>
      <c r="AP2" s="174" t="s">
        <v>46</v>
      </c>
      <c r="AQ2" s="174" t="s">
        <v>47</v>
      </c>
      <c r="AR2" s="174" t="s">
        <v>48</v>
      </c>
      <c r="AS2" s="174" t="s">
        <v>16</v>
      </c>
      <c r="AT2" s="174" t="s">
        <v>17</v>
      </c>
      <c r="AU2" s="174" t="s">
        <v>49</v>
      </c>
      <c r="AV2" s="174" t="s">
        <v>50</v>
      </c>
    </row>
    <row r="3" spans="1:48" ht="29.45" customHeight="1" x14ac:dyDescent="0.3">
      <c r="A3" s="175"/>
      <c r="B3" s="175"/>
      <c r="C3" s="175"/>
      <c r="D3" s="175"/>
      <c r="E3" s="59" t="s">
        <v>7</v>
      </c>
      <c r="F3" s="59" t="s">
        <v>8</v>
      </c>
      <c r="G3" s="59" t="s">
        <v>7</v>
      </c>
      <c r="H3" s="59" t="s">
        <v>8</v>
      </c>
      <c r="I3" s="59" t="s">
        <v>7</v>
      </c>
      <c r="J3" s="59" t="s">
        <v>8</v>
      </c>
      <c r="K3" s="59" t="s">
        <v>7</v>
      </c>
      <c r="L3" s="59" t="s">
        <v>8</v>
      </c>
      <c r="M3" s="175"/>
      <c r="N3" s="174"/>
      <c r="O3" s="174"/>
      <c r="P3" s="174"/>
      <c r="Q3" s="174"/>
      <c r="R3" s="174"/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4"/>
      <c r="AD3" s="174"/>
      <c r="AE3" s="174"/>
      <c r="AF3" s="174"/>
      <c r="AG3" s="174"/>
      <c r="AH3" s="174"/>
      <c r="AI3" s="174"/>
      <c r="AJ3" s="174"/>
      <c r="AK3" s="174"/>
      <c r="AL3" s="174"/>
      <c r="AM3" s="174"/>
      <c r="AN3" s="174"/>
      <c r="AO3" s="174"/>
      <c r="AP3" s="174"/>
      <c r="AQ3" s="174"/>
      <c r="AR3" s="174"/>
      <c r="AS3" s="174"/>
      <c r="AT3" s="174"/>
      <c r="AU3" s="174"/>
      <c r="AV3" s="174"/>
    </row>
    <row r="4" spans="1:48" ht="29.45" customHeight="1" x14ac:dyDescent="0.3">
      <c r="A4" s="62" t="s">
        <v>56</v>
      </c>
      <c r="B4" s="62" t="s">
        <v>52</v>
      </c>
      <c r="C4" s="63"/>
      <c r="D4" s="63"/>
      <c r="E4" s="64"/>
      <c r="F4" s="64"/>
      <c r="G4" s="64"/>
      <c r="H4" s="64"/>
      <c r="I4" s="64"/>
      <c r="J4" s="64"/>
      <c r="K4" s="64"/>
      <c r="L4" s="64"/>
      <c r="M4" s="73"/>
      <c r="Q4" s="60" t="s">
        <v>57</v>
      </c>
    </row>
    <row r="5" spans="1:48" ht="29.45" customHeight="1" x14ac:dyDescent="0.3">
      <c r="A5" s="62" t="s">
        <v>58</v>
      </c>
      <c r="B5" s="62" t="s">
        <v>59</v>
      </c>
      <c r="C5" s="62" t="s">
        <v>60</v>
      </c>
      <c r="D5" s="63">
        <v>0.5</v>
      </c>
      <c r="E5" s="64">
        <f>TRUNC(일위대가목록!E4,0)</f>
        <v>0</v>
      </c>
      <c r="F5" s="64">
        <f t="shared" ref="F5:F10" si="0">TRUNC(E5*D5, 0)</f>
        <v>0</v>
      </c>
      <c r="G5" s="64">
        <f>TRUNC(일위대가목록!F4,0)</f>
        <v>0</v>
      </c>
      <c r="H5" s="64">
        <f t="shared" ref="H5:H10" si="1">TRUNC(G5*D5, 0)</f>
        <v>0</v>
      </c>
      <c r="I5" s="64">
        <f>TRUNC(일위대가목록!G4,0)</f>
        <v>1482710</v>
      </c>
      <c r="J5" s="64">
        <f t="shared" ref="J5:J10" si="2">TRUNC(I5*D5, 0)</f>
        <v>741355</v>
      </c>
      <c r="K5" s="64">
        <f t="shared" ref="K5:L10" si="3">TRUNC(E5+G5+I5, 0)</f>
        <v>1482710</v>
      </c>
      <c r="L5" s="64">
        <f t="shared" si="3"/>
        <v>741355</v>
      </c>
      <c r="M5" s="74" t="s">
        <v>61</v>
      </c>
      <c r="N5" s="60" t="s">
        <v>62</v>
      </c>
      <c r="O5" s="60" t="s">
        <v>52</v>
      </c>
      <c r="P5" s="60" t="s">
        <v>52</v>
      </c>
      <c r="Q5" s="60" t="s">
        <v>57</v>
      </c>
      <c r="R5" s="60" t="s">
        <v>63</v>
      </c>
      <c r="S5" s="60" t="s">
        <v>64</v>
      </c>
      <c r="T5" s="60" t="s">
        <v>64</v>
      </c>
      <c r="AR5" s="60" t="s">
        <v>52</v>
      </c>
      <c r="AS5" s="60" t="s">
        <v>52</v>
      </c>
      <c r="AU5" s="60" t="s">
        <v>65</v>
      </c>
      <c r="AV5" s="58">
        <v>15</v>
      </c>
    </row>
    <row r="6" spans="1:48" ht="29.45" customHeight="1" x14ac:dyDescent="0.3">
      <c r="A6" s="62" t="s">
        <v>66</v>
      </c>
      <c r="B6" s="62" t="s">
        <v>59</v>
      </c>
      <c r="C6" s="62" t="s">
        <v>60</v>
      </c>
      <c r="D6" s="63">
        <v>0.5</v>
      </c>
      <c r="E6" s="64">
        <f>TRUNC(일위대가목록!E5,0)</f>
        <v>0</v>
      </c>
      <c r="F6" s="64">
        <f t="shared" si="0"/>
        <v>0</v>
      </c>
      <c r="G6" s="64">
        <f>TRUNC(일위대가목록!F5,0)</f>
        <v>0</v>
      </c>
      <c r="H6" s="64">
        <f t="shared" si="1"/>
        <v>0</v>
      </c>
      <c r="I6" s="64">
        <f>TRUNC(일위대가목록!G5,0)</f>
        <v>1337142</v>
      </c>
      <c r="J6" s="64">
        <f t="shared" si="2"/>
        <v>668571</v>
      </c>
      <c r="K6" s="64">
        <f t="shared" si="3"/>
        <v>1337142</v>
      </c>
      <c r="L6" s="64">
        <f t="shared" si="3"/>
        <v>668571</v>
      </c>
      <c r="M6" s="74" t="s">
        <v>67</v>
      </c>
      <c r="N6" s="60" t="s">
        <v>68</v>
      </c>
      <c r="O6" s="60" t="s">
        <v>52</v>
      </c>
      <c r="P6" s="60" t="s">
        <v>52</v>
      </c>
      <c r="Q6" s="60" t="s">
        <v>57</v>
      </c>
      <c r="R6" s="60" t="s">
        <v>63</v>
      </c>
      <c r="S6" s="60" t="s">
        <v>64</v>
      </c>
      <c r="T6" s="60" t="s">
        <v>64</v>
      </c>
      <c r="AR6" s="60" t="s">
        <v>52</v>
      </c>
      <c r="AS6" s="60" t="s">
        <v>52</v>
      </c>
      <c r="AU6" s="60" t="s">
        <v>69</v>
      </c>
      <c r="AV6" s="58">
        <v>16</v>
      </c>
    </row>
    <row r="7" spans="1:48" ht="29.45" customHeight="1" x14ac:dyDescent="0.3">
      <c r="A7" s="62" t="s">
        <v>70</v>
      </c>
      <c r="B7" s="62" t="s">
        <v>71</v>
      </c>
      <c r="C7" s="62" t="s">
        <v>72</v>
      </c>
      <c r="D7" s="63">
        <v>14</v>
      </c>
      <c r="E7" s="64">
        <f>TRUNC(일위대가목록!E6,0)</f>
        <v>0</v>
      </c>
      <c r="F7" s="64">
        <f t="shared" si="0"/>
        <v>0</v>
      </c>
      <c r="G7" s="64">
        <f>TRUNC(일위대가목록!F6,0)</f>
        <v>0</v>
      </c>
      <c r="H7" s="64">
        <f t="shared" si="1"/>
        <v>0</v>
      </c>
      <c r="I7" s="64">
        <f>TRUNC(일위대가목록!G6,0)</f>
        <v>29727</v>
      </c>
      <c r="J7" s="64">
        <f t="shared" si="2"/>
        <v>416178</v>
      </c>
      <c r="K7" s="64">
        <f t="shared" si="3"/>
        <v>29727</v>
      </c>
      <c r="L7" s="64">
        <f t="shared" si="3"/>
        <v>416178</v>
      </c>
      <c r="M7" s="74" t="s">
        <v>73</v>
      </c>
      <c r="N7" s="60" t="s">
        <v>74</v>
      </c>
      <c r="O7" s="60" t="s">
        <v>52</v>
      </c>
      <c r="P7" s="60" t="s">
        <v>52</v>
      </c>
      <c r="Q7" s="60" t="s">
        <v>57</v>
      </c>
      <c r="R7" s="60" t="s">
        <v>63</v>
      </c>
      <c r="S7" s="60" t="s">
        <v>64</v>
      </c>
      <c r="T7" s="60" t="s">
        <v>64</v>
      </c>
      <c r="AR7" s="60" t="s">
        <v>52</v>
      </c>
      <c r="AS7" s="60" t="s">
        <v>52</v>
      </c>
      <c r="AU7" s="60" t="s">
        <v>75</v>
      </c>
      <c r="AV7" s="58">
        <v>4</v>
      </c>
    </row>
    <row r="8" spans="1:48" ht="29.45" customHeight="1" x14ac:dyDescent="0.3">
      <c r="A8" s="62" t="s">
        <v>76</v>
      </c>
      <c r="B8" s="62" t="s">
        <v>77</v>
      </c>
      <c r="C8" s="62" t="s">
        <v>60</v>
      </c>
      <c r="D8" s="63">
        <v>0.5</v>
      </c>
      <c r="E8" s="64">
        <f>TRUNC(일위대가목록!E7,0)</f>
        <v>0</v>
      </c>
      <c r="F8" s="64">
        <f t="shared" si="0"/>
        <v>0</v>
      </c>
      <c r="G8" s="64">
        <f>TRUNC(일위대가목록!F7,0)</f>
        <v>0</v>
      </c>
      <c r="H8" s="64">
        <f t="shared" si="1"/>
        <v>0</v>
      </c>
      <c r="I8" s="64">
        <f>TRUNC(일위대가목록!G7,0)</f>
        <v>2993998</v>
      </c>
      <c r="J8" s="64">
        <f t="shared" si="2"/>
        <v>1496999</v>
      </c>
      <c r="K8" s="64">
        <f t="shared" si="3"/>
        <v>2993998</v>
      </c>
      <c r="L8" s="64">
        <f t="shared" si="3"/>
        <v>1496999</v>
      </c>
      <c r="M8" s="74" t="s">
        <v>78</v>
      </c>
      <c r="N8" s="60" t="s">
        <v>79</v>
      </c>
      <c r="O8" s="60" t="s">
        <v>52</v>
      </c>
      <c r="P8" s="60" t="s">
        <v>52</v>
      </c>
      <c r="Q8" s="60" t="s">
        <v>57</v>
      </c>
      <c r="R8" s="60" t="s">
        <v>63</v>
      </c>
      <c r="S8" s="60" t="s">
        <v>64</v>
      </c>
      <c r="T8" s="60" t="s">
        <v>64</v>
      </c>
      <c r="AR8" s="60" t="s">
        <v>52</v>
      </c>
      <c r="AS8" s="60" t="s">
        <v>52</v>
      </c>
      <c r="AU8" s="60" t="s">
        <v>80</v>
      </c>
      <c r="AV8" s="58">
        <v>18</v>
      </c>
    </row>
    <row r="9" spans="1:48" ht="29.45" customHeight="1" x14ac:dyDescent="0.3">
      <c r="A9" s="62" t="s">
        <v>81</v>
      </c>
      <c r="B9" s="62" t="s">
        <v>82</v>
      </c>
      <c r="C9" s="62" t="s">
        <v>60</v>
      </c>
      <c r="D9" s="63">
        <v>0</v>
      </c>
      <c r="E9" s="64">
        <f>TRUNC(일위대가목록!E8,0)</f>
        <v>0</v>
      </c>
      <c r="F9" s="64">
        <f t="shared" si="0"/>
        <v>0</v>
      </c>
      <c r="G9" s="64">
        <f>TRUNC(일위대가목록!F8,0)</f>
        <v>0</v>
      </c>
      <c r="H9" s="64">
        <f t="shared" si="1"/>
        <v>0</v>
      </c>
      <c r="I9" s="64">
        <f>TRUNC(일위대가목록!G8,0)</f>
        <v>524919</v>
      </c>
      <c r="J9" s="64">
        <f t="shared" si="2"/>
        <v>0</v>
      </c>
      <c r="K9" s="64">
        <f t="shared" si="3"/>
        <v>524919</v>
      </c>
      <c r="L9" s="64">
        <f t="shared" si="3"/>
        <v>0</v>
      </c>
      <c r="M9" s="74" t="s">
        <v>83</v>
      </c>
      <c r="N9" s="60" t="s">
        <v>84</v>
      </c>
      <c r="O9" s="60" t="s">
        <v>52</v>
      </c>
      <c r="P9" s="60" t="s">
        <v>52</v>
      </c>
      <c r="Q9" s="60" t="s">
        <v>57</v>
      </c>
      <c r="R9" s="60" t="s">
        <v>63</v>
      </c>
      <c r="S9" s="60" t="s">
        <v>64</v>
      </c>
      <c r="T9" s="60" t="s">
        <v>64</v>
      </c>
      <c r="AR9" s="60" t="s">
        <v>52</v>
      </c>
      <c r="AS9" s="60" t="s">
        <v>52</v>
      </c>
      <c r="AU9" s="60" t="s">
        <v>85</v>
      </c>
      <c r="AV9" s="58">
        <v>565</v>
      </c>
    </row>
    <row r="10" spans="1:48" ht="29.45" customHeight="1" x14ac:dyDescent="0.3">
      <c r="A10" s="62" t="s">
        <v>86</v>
      </c>
      <c r="B10" s="62" t="s">
        <v>87</v>
      </c>
      <c r="C10" s="62" t="s">
        <v>60</v>
      </c>
      <c r="D10" s="63">
        <v>1</v>
      </c>
      <c r="E10" s="64">
        <f>TRUNC(일위대가목록!E9,0)</f>
        <v>0</v>
      </c>
      <c r="F10" s="64">
        <f t="shared" si="0"/>
        <v>0</v>
      </c>
      <c r="G10" s="64">
        <f>TRUNC(일위대가목록!F9,0)</f>
        <v>0</v>
      </c>
      <c r="H10" s="64">
        <f t="shared" si="1"/>
        <v>0</v>
      </c>
      <c r="I10" s="64">
        <f>TRUNC(일위대가목록!G9,0)</f>
        <v>450586</v>
      </c>
      <c r="J10" s="64">
        <f t="shared" si="2"/>
        <v>450586</v>
      </c>
      <c r="K10" s="64">
        <f t="shared" si="3"/>
        <v>450586</v>
      </c>
      <c r="L10" s="64">
        <f t="shared" si="3"/>
        <v>450586</v>
      </c>
      <c r="M10" s="74" t="s">
        <v>88</v>
      </c>
      <c r="N10" s="60" t="s">
        <v>89</v>
      </c>
      <c r="O10" s="60" t="s">
        <v>52</v>
      </c>
      <c r="P10" s="60" t="s">
        <v>52</v>
      </c>
      <c r="Q10" s="60" t="s">
        <v>57</v>
      </c>
      <c r="R10" s="60" t="s">
        <v>63</v>
      </c>
      <c r="S10" s="60" t="s">
        <v>64</v>
      </c>
      <c r="T10" s="60" t="s">
        <v>64</v>
      </c>
      <c r="AR10" s="60" t="s">
        <v>52</v>
      </c>
      <c r="AS10" s="60" t="s">
        <v>52</v>
      </c>
      <c r="AU10" s="60" t="s">
        <v>90</v>
      </c>
      <c r="AV10" s="58">
        <v>566</v>
      </c>
    </row>
    <row r="11" spans="1:48" ht="29.45" customHeight="1" x14ac:dyDescent="0.3">
      <c r="A11" s="63"/>
      <c r="B11" s="63"/>
      <c r="C11" s="63"/>
      <c r="D11" s="63"/>
      <c r="E11" s="64"/>
      <c r="F11" s="64"/>
      <c r="G11" s="64"/>
      <c r="H11" s="64"/>
      <c r="I11" s="64"/>
      <c r="J11" s="64"/>
      <c r="K11" s="64"/>
      <c r="L11" s="64"/>
      <c r="M11" s="73"/>
      <c r="Q11" s="60" t="s">
        <v>57</v>
      </c>
    </row>
    <row r="12" spans="1:48" ht="29.45" customHeight="1" x14ac:dyDescent="0.3">
      <c r="A12" s="63"/>
      <c r="B12" s="63"/>
      <c r="C12" s="63"/>
      <c r="D12" s="63"/>
      <c r="E12" s="64"/>
      <c r="F12" s="64"/>
      <c r="G12" s="64"/>
      <c r="H12" s="64"/>
      <c r="I12" s="64"/>
      <c r="J12" s="64"/>
      <c r="K12" s="64"/>
      <c r="L12" s="64"/>
      <c r="M12" s="73"/>
      <c r="Q12" s="60" t="s">
        <v>57</v>
      </c>
    </row>
    <row r="13" spans="1:48" ht="29.45" customHeight="1" x14ac:dyDescent="0.3">
      <c r="A13" s="63"/>
      <c r="B13" s="63"/>
      <c r="C13" s="63"/>
      <c r="D13" s="63"/>
      <c r="E13" s="64"/>
      <c r="F13" s="64"/>
      <c r="G13" s="64"/>
      <c r="H13" s="64"/>
      <c r="I13" s="64"/>
      <c r="J13" s="64"/>
      <c r="K13" s="64"/>
      <c r="L13" s="64"/>
      <c r="M13" s="73"/>
      <c r="Q13" s="60" t="s">
        <v>57</v>
      </c>
    </row>
    <row r="14" spans="1:48" ht="29.45" customHeight="1" x14ac:dyDescent="0.3">
      <c r="A14" s="63"/>
      <c r="B14" s="63"/>
      <c r="C14" s="63"/>
      <c r="D14" s="63"/>
      <c r="E14" s="64"/>
      <c r="F14" s="64"/>
      <c r="G14" s="64"/>
      <c r="H14" s="64"/>
      <c r="I14" s="64"/>
      <c r="J14" s="64"/>
      <c r="K14" s="64"/>
      <c r="L14" s="64"/>
      <c r="M14" s="73"/>
      <c r="Q14" s="60" t="s">
        <v>57</v>
      </c>
    </row>
    <row r="15" spans="1:48" ht="29.45" customHeight="1" x14ac:dyDescent="0.3">
      <c r="A15" s="63"/>
      <c r="B15" s="63"/>
      <c r="C15" s="63"/>
      <c r="D15" s="63"/>
      <c r="E15" s="64"/>
      <c r="F15" s="64"/>
      <c r="G15" s="64"/>
      <c r="H15" s="64"/>
      <c r="I15" s="64"/>
      <c r="J15" s="64"/>
      <c r="K15" s="64"/>
      <c r="L15" s="64"/>
      <c r="M15" s="73"/>
      <c r="Q15" s="60" t="s">
        <v>57</v>
      </c>
    </row>
    <row r="16" spans="1:48" ht="29.45" customHeight="1" x14ac:dyDescent="0.3">
      <c r="A16" s="63"/>
      <c r="B16" s="63"/>
      <c r="C16" s="63"/>
      <c r="D16" s="63"/>
      <c r="E16" s="64"/>
      <c r="F16" s="64"/>
      <c r="G16" s="64"/>
      <c r="H16" s="64"/>
      <c r="I16" s="64"/>
      <c r="J16" s="64"/>
      <c r="K16" s="64"/>
      <c r="L16" s="64"/>
      <c r="M16" s="73"/>
      <c r="Q16" s="60" t="s">
        <v>57</v>
      </c>
    </row>
    <row r="17" spans="1:50" ht="29.45" customHeight="1" x14ac:dyDescent="0.3">
      <c r="A17" s="63"/>
      <c r="B17" s="63"/>
      <c r="C17" s="63"/>
      <c r="D17" s="63"/>
      <c r="E17" s="64"/>
      <c r="F17" s="64"/>
      <c r="G17" s="64"/>
      <c r="H17" s="64"/>
      <c r="I17" s="64"/>
      <c r="J17" s="64"/>
      <c r="K17" s="64"/>
      <c r="L17" s="64"/>
      <c r="M17" s="73"/>
      <c r="Q17" s="60" t="s">
        <v>57</v>
      </c>
    </row>
    <row r="18" spans="1:50" ht="29.45" customHeight="1" x14ac:dyDescent="0.3">
      <c r="A18" s="63"/>
      <c r="B18" s="63"/>
      <c r="C18" s="63"/>
      <c r="D18" s="63"/>
      <c r="E18" s="64"/>
      <c r="F18" s="64"/>
      <c r="G18" s="64"/>
      <c r="H18" s="64"/>
      <c r="I18" s="64"/>
      <c r="J18" s="64"/>
      <c r="K18" s="64"/>
      <c r="L18" s="64"/>
      <c r="M18" s="73"/>
      <c r="Q18" s="60" t="s">
        <v>57</v>
      </c>
    </row>
    <row r="19" spans="1:50" ht="29.45" customHeight="1" x14ac:dyDescent="0.3">
      <c r="A19" s="63"/>
      <c r="B19" s="63"/>
      <c r="C19" s="63"/>
      <c r="D19" s="63"/>
      <c r="E19" s="64"/>
      <c r="F19" s="64"/>
      <c r="G19" s="64"/>
      <c r="H19" s="64"/>
      <c r="I19" s="64"/>
      <c r="J19" s="64"/>
      <c r="K19" s="64"/>
      <c r="L19" s="64"/>
      <c r="M19" s="73"/>
      <c r="Q19" s="60" t="s">
        <v>57</v>
      </c>
    </row>
    <row r="20" spans="1:50" ht="29.45" customHeight="1" x14ac:dyDescent="0.3">
      <c r="A20" s="63"/>
      <c r="B20" s="63"/>
      <c r="C20" s="63"/>
      <c r="D20" s="63"/>
      <c r="E20" s="64"/>
      <c r="F20" s="64"/>
      <c r="G20" s="64"/>
      <c r="H20" s="64"/>
      <c r="I20" s="64"/>
      <c r="J20" s="64"/>
      <c r="K20" s="64"/>
      <c r="L20" s="64"/>
      <c r="M20" s="73"/>
      <c r="Q20" s="60" t="s">
        <v>57</v>
      </c>
    </row>
    <row r="21" spans="1:50" ht="29.45" customHeight="1" x14ac:dyDescent="0.3">
      <c r="A21" s="63"/>
      <c r="B21" s="63"/>
      <c r="C21" s="63"/>
      <c r="D21" s="63"/>
      <c r="E21" s="64"/>
      <c r="F21" s="64"/>
      <c r="G21" s="64"/>
      <c r="H21" s="64"/>
      <c r="I21" s="64"/>
      <c r="J21" s="64"/>
      <c r="K21" s="64"/>
      <c r="L21" s="64"/>
      <c r="M21" s="73"/>
      <c r="Q21" s="60" t="s">
        <v>57</v>
      </c>
    </row>
    <row r="22" spans="1:50" ht="29.45" customHeight="1" x14ac:dyDescent="0.3">
      <c r="A22" s="63"/>
      <c r="B22" s="63"/>
      <c r="C22" s="63"/>
      <c r="D22" s="63"/>
      <c r="E22" s="64"/>
      <c r="F22" s="64"/>
      <c r="G22" s="64"/>
      <c r="H22" s="64"/>
      <c r="I22" s="64"/>
      <c r="J22" s="64"/>
      <c r="K22" s="64"/>
      <c r="L22" s="64"/>
      <c r="M22" s="73"/>
      <c r="Q22" s="60" t="s">
        <v>57</v>
      </c>
    </row>
    <row r="23" spans="1:50" ht="29.45" customHeight="1" x14ac:dyDescent="0.3">
      <c r="A23" s="63"/>
      <c r="B23" s="63"/>
      <c r="C23" s="63"/>
      <c r="D23" s="63"/>
      <c r="E23" s="64"/>
      <c r="F23" s="64"/>
      <c r="G23" s="64"/>
      <c r="H23" s="64"/>
      <c r="I23" s="64"/>
      <c r="J23" s="64"/>
      <c r="K23" s="64"/>
      <c r="L23" s="64"/>
      <c r="M23" s="73"/>
      <c r="Q23" s="60" t="s">
        <v>57</v>
      </c>
    </row>
    <row r="24" spans="1:50" ht="29.45" customHeight="1" x14ac:dyDescent="0.3">
      <c r="A24" s="63"/>
      <c r="B24" s="63"/>
      <c r="C24" s="63"/>
      <c r="D24" s="63"/>
      <c r="E24" s="64"/>
      <c r="F24" s="64"/>
      <c r="G24" s="64"/>
      <c r="H24" s="64"/>
      <c r="I24" s="64"/>
      <c r="J24" s="64"/>
      <c r="K24" s="64"/>
      <c r="L24" s="64"/>
      <c r="M24" s="73"/>
      <c r="Q24" s="60" t="s">
        <v>57</v>
      </c>
    </row>
    <row r="25" spans="1:50" ht="29.45" customHeight="1" x14ac:dyDescent="0.3">
      <c r="A25" s="63"/>
      <c r="B25" s="63"/>
      <c r="C25" s="63"/>
      <c r="D25" s="63"/>
      <c r="E25" s="64"/>
      <c r="F25" s="64"/>
      <c r="G25" s="64"/>
      <c r="H25" s="64"/>
      <c r="I25" s="64"/>
      <c r="J25" s="64"/>
      <c r="K25" s="64"/>
      <c r="L25" s="64"/>
      <c r="M25" s="73"/>
      <c r="Q25" s="60" t="s">
        <v>57</v>
      </c>
    </row>
    <row r="26" spans="1:50" ht="29.45" customHeight="1" x14ac:dyDescent="0.3">
      <c r="A26" s="63"/>
      <c r="B26" s="63"/>
      <c r="C26" s="63"/>
      <c r="D26" s="63"/>
      <c r="E26" s="64"/>
      <c r="F26" s="64"/>
      <c r="G26" s="64"/>
      <c r="H26" s="64"/>
      <c r="I26" s="64"/>
      <c r="J26" s="64"/>
      <c r="K26" s="64"/>
      <c r="L26" s="64"/>
      <c r="M26" s="73"/>
      <c r="Q26" s="60" t="s">
        <v>57</v>
      </c>
    </row>
    <row r="27" spans="1:50" ht="29.45" customHeight="1" x14ac:dyDescent="0.3">
      <c r="A27" s="63"/>
      <c r="B27" s="63"/>
      <c r="C27" s="63"/>
      <c r="D27" s="63"/>
      <c r="E27" s="64"/>
      <c r="F27" s="64"/>
      <c r="G27" s="64"/>
      <c r="H27" s="64"/>
      <c r="I27" s="64"/>
      <c r="J27" s="64"/>
      <c r="K27" s="64"/>
      <c r="L27" s="64"/>
      <c r="M27" s="73"/>
      <c r="Q27" s="60" t="s">
        <v>57</v>
      </c>
    </row>
    <row r="28" spans="1:50" ht="29.45" customHeight="1" x14ac:dyDescent="0.3">
      <c r="A28" s="63"/>
      <c r="B28" s="63"/>
      <c r="C28" s="63"/>
      <c r="D28" s="63"/>
      <c r="E28" s="64"/>
      <c r="F28" s="64"/>
      <c r="G28" s="64"/>
      <c r="H28" s="64"/>
      <c r="I28" s="64"/>
      <c r="J28" s="64"/>
      <c r="K28" s="64"/>
      <c r="L28" s="64"/>
      <c r="M28" s="73"/>
      <c r="Q28" s="60" t="s">
        <v>57</v>
      </c>
    </row>
    <row r="29" spans="1:50" ht="29.45" customHeight="1" x14ac:dyDescent="0.3">
      <c r="A29" s="62" t="s">
        <v>91</v>
      </c>
      <c r="B29" s="63"/>
      <c r="C29" s="63"/>
      <c r="D29" s="63"/>
      <c r="E29" s="64"/>
      <c r="F29" s="64">
        <f>SUMIF(Q5:Q28,"010101",F5:F28)</f>
        <v>0</v>
      </c>
      <c r="G29" s="64"/>
      <c r="H29" s="64">
        <f>SUMIF(Q5:Q28,"010101",H5:H28)</f>
        <v>0</v>
      </c>
      <c r="I29" s="64"/>
      <c r="J29" s="64">
        <f>SUMIF(Q5:Q28,"010101",J5:J28)</f>
        <v>3773689</v>
      </c>
      <c r="K29" s="64"/>
      <c r="L29" s="64">
        <f>SUMIF(Q5:Q28,"010101",L5:L28)</f>
        <v>3773689</v>
      </c>
      <c r="M29" s="73"/>
      <c r="N29" s="58" t="s">
        <v>92</v>
      </c>
      <c r="AW29" s="58">
        <f>L29*AX29</f>
        <v>3303072.2448100001</v>
      </c>
      <c r="AX29" s="58">
        <f>0.87529</f>
        <v>0.87529000000000001</v>
      </c>
    </row>
    <row r="30" spans="1:50" ht="29.45" customHeight="1" x14ac:dyDescent="0.3">
      <c r="A30" s="62" t="s">
        <v>93</v>
      </c>
      <c r="B30" s="62" t="s">
        <v>52</v>
      </c>
      <c r="C30" s="63"/>
      <c r="D30" s="63"/>
      <c r="E30" s="64"/>
      <c r="F30" s="64"/>
      <c r="G30" s="64"/>
      <c r="H30" s="64"/>
      <c r="I30" s="64"/>
      <c r="J30" s="64"/>
      <c r="K30" s="64"/>
      <c r="L30" s="64"/>
      <c r="M30" s="73"/>
      <c r="Q30" s="60" t="s">
        <v>94</v>
      </c>
    </row>
    <row r="31" spans="1:50" ht="29.45" customHeight="1" x14ac:dyDescent="0.3">
      <c r="A31" s="62" t="s">
        <v>95</v>
      </c>
      <c r="B31" s="62" t="s">
        <v>96</v>
      </c>
      <c r="C31" s="62" t="s">
        <v>60</v>
      </c>
      <c r="D31" s="142">
        <v>0</v>
      </c>
      <c r="E31" s="64">
        <f>TRUNC(일위대가목록!E10,0)</f>
        <v>7394</v>
      </c>
      <c r="F31" s="64">
        <f t="shared" ref="F31:F48" si="4">TRUNC(E31*D31, 0)</f>
        <v>0</v>
      </c>
      <c r="G31" s="64">
        <f>TRUNC(일위대가목록!F10,0)</f>
        <v>92625</v>
      </c>
      <c r="H31" s="64">
        <f t="shared" ref="H31:H48" si="5">TRUNC(G31*D31, 0)</f>
        <v>0</v>
      </c>
      <c r="I31" s="64">
        <f>TRUNC(일위대가목록!G10,0)</f>
        <v>0</v>
      </c>
      <c r="J31" s="64">
        <f t="shared" ref="J31:J48" si="6">TRUNC(I31*D31, 0)</f>
        <v>0</v>
      </c>
      <c r="K31" s="64">
        <f t="shared" ref="K31:K48" si="7">TRUNC(E31+G31+I31, 0)</f>
        <v>100019</v>
      </c>
      <c r="L31" s="64">
        <f t="shared" ref="L31:L48" si="8">TRUNC(F31+H31+J31, 0)</f>
        <v>0</v>
      </c>
      <c r="M31" s="74" t="s">
        <v>97</v>
      </c>
      <c r="N31" s="60" t="s">
        <v>98</v>
      </c>
      <c r="O31" s="60" t="s">
        <v>52</v>
      </c>
      <c r="P31" s="60" t="s">
        <v>52</v>
      </c>
      <c r="Q31" s="60" t="s">
        <v>94</v>
      </c>
      <c r="R31" s="60" t="s">
        <v>63</v>
      </c>
      <c r="S31" s="60" t="s">
        <v>64</v>
      </c>
      <c r="T31" s="60" t="s">
        <v>64</v>
      </c>
      <c r="AR31" s="60" t="s">
        <v>52</v>
      </c>
      <c r="AS31" s="60" t="s">
        <v>52</v>
      </c>
      <c r="AU31" s="60" t="s">
        <v>99</v>
      </c>
      <c r="AV31" s="58">
        <v>12</v>
      </c>
    </row>
    <row r="32" spans="1:50" ht="29.45" customHeight="1" x14ac:dyDescent="0.3">
      <c r="A32" s="62" t="s">
        <v>95</v>
      </c>
      <c r="B32" s="62" t="s">
        <v>100</v>
      </c>
      <c r="C32" s="62" t="s">
        <v>60</v>
      </c>
      <c r="D32" s="142">
        <v>0</v>
      </c>
      <c r="E32" s="64">
        <f>TRUNC(일위대가목록!E11,0)</f>
        <v>11620</v>
      </c>
      <c r="F32" s="64">
        <f t="shared" si="4"/>
        <v>0</v>
      </c>
      <c r="G32" s="64">
        <f>TRUNC(일위대가목록!F11,0)</f>
        <v>159780</v>
      </c>
      <c r="H32" s="64">
        <f t="shared" si="5"/>
        <v>0</v>
      </c>
      <c r="I32" s="64">
        <f>TRUNC(일위대가목록!G11,0)</f>
        <v>0</v>
      </c>
      <c r="J32" s="64">
        <f t="shared" si="6"/>
        <v>0</v>
      </c>
      <c r="K32" s="64">
        <f t="shared" si="7"/>
        <v>171400</v>
      </c>
      <c r="L32" s="64">
        <f t="shared" si="8"/>
        <v>0</v>
      </c>
      <c r="M32" s="74" t="s">
        <v>101</v>
      </c>
      <c r="N32" s="60" t="s">
        <v>102</v>
      </c>
      <c r="O32" s="60" t="s">
        <v>52</v>
      </c>
      <c r="P32" s="60" t="s">
        <v>52</v>
      </c>
      <c r="Q32" s="60" t="s">
        <v>94</v>
      </c>
      <c r="R32" s="60" t="s">
        <v>63</v>
      </c>
      <c r="S32" s="60" t="s">
        <v>64</v>
      </c>
      <c r="T32" s="60" t="s">
        <v>64</v>
      </c>
      <c r="AR32" s="60" t="s">
        <v>52</v>
      </c>
      <c r="AS32" s="60" t="s">
        <v>52</v>
      </c>
      <c r="AU32" s="60" t="s">
        <v>103</v>
      </c>
      <c r="AV32" s="58">
        <v>13</v>
      </c>
    </row>
    <row r="33" spans="1:48" ht="29.45" customHeight="1" x14ac:dyDescent="0.3">
      <c r="A33" s="62" t="s">
        <v>104</v>
      </c>
      <c r="B33" s="62" t="s">
        <v>105</v>
      </c>
      <c r="C33" s="62" t="s">
        <v>106</v>
      </c>
      <c r="D33" s="142">
        <v>0</v>
      </c>
      <c r="E33" s="64">
        <f>TRUNC(일위대가목록!E12,0)</f>
        <v>28678</v>
      </c>
      <c r="F33" s="64">
        <f t="shared" si="4"/>
        <v>0</v>
      </c>
      <c r="G33" s="64">
        <f>TRUNC(일위대가목록!F12,0)</f>
        <v>93630</v>
      </c>
      <c r="H33" s="64">
        <f t="shared" si="5"/>
        <v>0</v>
      </c>
      <c r="I33" s="64">
        <f>TRUNC(일위대가목록!G12,0)</f>
        <v>0</v>
      </c>
      <c r="J33" s="64">
        <f t="shared" si="6"/>
        <v>0</v>
      </c>
      <c r="K33" s="64">
        <f t="shared" si="7"/>
        <v>122308</v>
      </c>
      <c r="L33" s="64">
        <f t="shared" si="8"/>
        <v>0</v>
      </c>
      <c r="M33" s="74" t="s">
        <v>107</v>
      </c>
      <c r="N33" s="60" t="s">
        <v>108</v>
      </c>
      <c r="O33" s="60" t="s">
        <v>52</v>
      </c>
      <c r="P33" s="60" t="s">
        <v>52</v>
      </c>
      <c r="Q33" s="60" t="s">
        <v>94</v>
      </c>
      <c r="R33" s="60" t="s">
        <v>63</v>
      </c>
      <c r="S33" s="60" t="s">
        <v>64</v>
      </c>
      <c r="T33" s="60" t="s">
        <v>64</v>
      </c>
      <c r="AR33" s="60" t="s">
        <v>52</v>
      </c>
      <c r="AS33" s="60" t="s">
        <v>52</v>
      </c>
      <c r="AU33" s="60" t="s">
        <v>109</v>
      </c>
      <c r="AV33" s="58">
        <v>6</v>
      </c>
    </row>
    <row r="34" spans="1:48" ht="29.45" customHeight="1" x14ac:dyDescent="0.3">
      <c r="A34" s="62" t="s">
        <v>110</v>
      </c>
      <c r="B34" s="62" t="s">
        <v>111</v>
      </c>
      <c r="C34" s="62" t="s">
        <v>112</v>
      </c>
      <c r="D34" s="142">
        <v>120</v>
      </c>
      <c r="E34" s="64">
        <f>TRUNC(일위대가목록!E14,0)</f>
        <v>29779</v>
      </c>
      <c r="F34" s="64">
        <f t="shared" si="4"/>
        <v>3573480</v>
      </c>
      <c r="G34" s="64">
        <f>TRUNC(일위대가목록!F14,0)</f>
        <v>116361</v>
      </c>
      <c r="H34" s="64">
        <f t="shared" si="5"/>
        <v>13963320</v>
      </c>
      <c r="I34" s="64">
        <f>TRUNC(일위대가목록!G14,0)</f>
        <v>0</v>
      </c>
      <c r="J34" s="64">
        <f t="shared" si="6"/>
        <v>0</v>
      </c>
      <c r="K34" s="64">
        <f t="shared" si="7"/>
        <v>146140</v>
      </c>
      <c r="L34" s="64">
        <f t="shared" si="8"/>
        <v>17536800</v>
      </c>
      <c r="M34" s="74" t="s">
        <v>113</v>
      </c>
      <c r="N34" s="60" t="s">
        <v>114</v>
      </c>
      <c r="O34" s="60" t="s">
        <v>52</v>
      </c>
      <c r="P34" s="60" t="s">
        <v>52</v>
      </c>
      <c r="Q34" s="60" t="s">
        <v>94</v>
      </c>
      <c r="R34" s="60" t="s">
        <v>63</v>
      </c>
      <c r="S34" s="60" t="s">
        <v>64</v>
      </c>
      <c r="T34" s="60" t="s">
        <v>64</v>
      </c>
      <c r="AR34" s="60" t="s">
        <v>52</v>
      </c>
      <c r="AS34" s="60" t="s">
        <v>52</v>
      </c>
      <c r="AU34" s="60" t="s">
        <v>115</v>
      </c>
      <c r="AV34" s="58">
        <v>264</v>
      </c>
    </row>
    <row r="35" spans="1:48" ht="29.45" customHeight="1" x14ac:dyDescent="0.3">
      <c r="A35" s="62" t="s">
        <v>116</v>
      </c>
      <c r="B35" s="62" t="s">
        <v>117</v>
      </c>
      <c r="C35" s="62" t="s">
        <v>112</v>
      </c>
      <c r="D35" s="142">
        <v>200</v>
      </c>
      <c r="E35" s="64">
        <f>TRUNC(일위대가목록!E13,0)</f>
        <v>19012</v>
      </c>
      <c r="F35" s="64">
        <f t="shared" si="4"/>
        <v>3802400</v>
      </c>
      <c r="G35" s="64">
        <f>TRUNC(일위대가목록!F13,0)</f>
        <v>66492</v>
      </c>
      <c r="H35" s="64">
        <f t="shared" si="5"/>
        <v>13298400</v>
      </c>
      <c r="I35" s="64">
        <f>TRUNC(일위대가목록!G13,0)</f>
        <v>0</v>
      </c>
      <c r="J35" s="64">
        <f t="shared" si="6"/>
        <v>0</v>
      </c>
      <c r="K35" s="64">
        <f t="shared" si="7"/>
        <v>85504</v>
      </c>
      <c r="L35" s="64">
        <f t="shared" si="8"/>
        <v>17100800</v>
      </c>
      <c r="M35" s="74" t="s">
        <v>118</v>
      </c>
      <c r="N35" s="60" t="s">
        <v>119</v>
      </c>
      <c r="O35" s="60" t="s">
        <v>52</v>
      </c>
      <c r="P35" s="60" t="s">
        <v>52</v>
      </c>
      <c r="Q35" s="60" t="s">
        <v>94</v>
      </c>
      <c r="R35" s="60" t="s">
        <v>63</v>
      </c>
      <c r="S35" s="60" t="s">
        <v>64</v>
      </c>
      <c r="T35" s="60" t="s">
        <v>64</v>
      </c>
      <c r="AR35" s="60" t="s">
        <v>52</v>
      </c>
      <c r="AS35" s="60" t="s">
        <v>52</v>
      </c>
      <c r="AU35" s="60" t="s">
        <v>120</v>
      </c>
      <c r="AV35" s="58">
        <v>259</v>
      </c>
    </row>
    <row r="36" spans="1:48" ht="29.45" customHeight="1" x14ac:dyDescent="0.3">
      <c r="A36" s="62" t="s">
        <v>121</v>
      </c>
      <c r="B36" s="62" t="s">
        <v>122</v>
      </c>
      <c r="C36" s="62" t="s">
        <v>112</v>
      </c>
      <c r="D36" s="142">
        <v>613</v>
      </c>
      <c r="E36" s="64">
        <f>TRUNC(일위대가목록!E15,0)</f>
        <v>5038</v>
      </c>
      <c r="F36" s="64">
        <f t="shared" si="4"/>
        <v>3088294</v>
      </c>
      <c r="G36" s="64">
        <f>TRUNC(일위대가목록!F15,0)</f>
        <v>12875</v>
      </c>
      <c r="H36" s="64">
        <f t="shared" si="5"/>
        <v>7892375</v>
      </c>
      <c r="I36" s="64">
        <f>TRUNC(일위대가목록!G15,0)</f>
        <v>0</v>
      </c>
      <c r="J36" s="64">
        <f t="shared" si="6"/>
        <v>0</v>
      </c>
      <c r="K36" s="64">
        <f t="shared" si="7"/>
        <v>17913</v>
      </c>
      <c r="L36" s="64">
        <f t="shared" si="8"/>
        <v>10980669</v>
      </c>
      <c r="M36" s="74" t="s">
        <v>123</v>
      </c>
      <c r="N36" s="60" t="s">
        <v>124</v>
      </c>
      <c r="O36" s="60" t="s">
        <v>52</v>
      </c>
      <c r="P36" s="60" t="s">
        <v>52</v>
      </c>
      <c r="Q36" s="60" t="s">
        <v>94</v>
      </c>
      <c r="R36" s="60" t="s">
        <v>63</v>
      </c>
      <c r="S36" s="60" t="s">
        <v>64</v>
      </c>
      <c r="T36" s="60" t="s">
        <v>64</v>
      </c>
      <c r="AR36" s="60" t="s">
        <v>52</v>
      </c>
      <c r="AS36" s="60" t="s">
        <v>52</v>
      </c>
      <c r="AU36" s="60" t="s">
        <v>125</v>
      </c>
      <c r="AV36" s="58">
        <v>26</v>
      </c>
    </row>
    <row r="37" spans="1:48" ht="29.45" customHeight="1" x14ac:dyDescent="0.3">
      <c r="A37" s="62" t="s">
        <v>121</v>
      </c>
      <c r="B37" s="62" t="s">
        <v>126</v>
      </c>
      <c r="C37" s="62" t="s">
        <v>112</v>
      </c>
      <c r="D37" s="142">
        <v>84</v>
      </c>
      <c r="E37" s="64">
        <f>TRUNC(일위대가목록!E16,0)</f>
        <v>5038</v>
      </c>
      <c r="F37" s="64">
        <f t="shared" si="4"/>
        <v>423192</v>
      </c>
      <c r="G37" s="64">
        <f>TRUNC(일위대가목록!F16,0)</f>
        <v>15669</v>
      </c>
      <c r="H37" s="64">
        <f t="shared" si="5"/>
        <v>1316196</v>
      </c>
      <c r="I37" s="64">
        <f>TRUNC(일위대가목록!G16,0)</f>
        <v>0</v>
      </c>
      <c r="J37" s="64">
        <f t="shared" si="6"/>
        <v>0</v>
      </c>
      <c r="K37" s="64">
        <f t="shared" si="7"/>
        <v>20707</v>
      </c>
      <c r="L37" s="64">
        <f t="shared" si="8"/>
        <v>1739388</v>
      </c>
      <c r="M37" s="74" t="s">
        <v>127</v>
      </c>
      <c r="N37" s="60" t="s">
        <v>128</v>
      </c>
      <c r="O37" s="60" t="s">
        <v>52</v>
      </c>
      <c r="P37" s="60" t="s">
        <v>52</v>
      </c>
      <c r="Q37" s="60" t="s">
        <v>94</v>
      </c>
      <c r="R37" s="60" t="s">
        <v>63</v>
      </c>
      <c r="S37" s="60" t="s">
        <v>64</v>
      </c>
      <c r="T37" s="60" t="s">
        <v>64</v>
      </c>
      <c r="AR37" s="60" t="s">
        <v>52</v>
      </c>
      <c r="AS37" s="60" t="s">
        <v>52</v>
      </c>
      <c r="AU37" s="60" t="s">
        <v>129</v>
      </c>
      <c r="AV37" s="58">
        <v>27</v>
      </c>
    </row>
    <row r="38" spans="1:48" ht="29.45" customHeight="1" x14ac:dyDescent="0.3">
      <c r="A38" s="62" t="s">
        <v>130</v>
      </c>
      <c r="B38" s="62" t="s">
        <v>131</v>
      </c>
      <c r="C38" s="62" t="s">
        <v>112</v>
      </c>
      <c r="D38" s="142">
        <v>697</v>
      </c>
      <c r="E38" s="64">
        <f>TRUNC(일위대가목록!E17,0)</f>
        <v>1690</v>
      </c>
      <c r="F38" s="64">
        <f t="shared" si="4"/>
        <v>1177930</v>
      </c>
      <c r="G38" s="64">
        <f>TRUNC(일위대가목록!F17,0)</f>
        <v>2794</v>
      </c>
      <c r="H38" s="64">
        <f t="shared" si="5"/>
        <v>1947418</v>
      </c>
      <c r="I38" s="64">
        <f>TRUNC(일위대가목록!G17,0)</f>
        <v>0</v>
      </c>
      <c r="J38" s="64">
        <f t="shared" si="6"/>
        <v>0</v>
      </c>
      <c r="K38" s="64">
        <f t="shared" si="7"/>
        <v>4484</v>
      </c>
      <c r="L38" s="64">
        <f t="shared" si="8"/>
        <v>3125348</v>
      </c>
      <c r="M38" s="74" t="s">
        <v>132</v>
      </c>
      <c r="N38" s="60" t="s">
        <v>133</v>
      </c>
      <c r="O38" s="60" t="s">
        <v>52</v>
      </c>
      <c r="P38" s="60" t="s">
        <v>52</v>
      </c>
      <c r="Q38" s="60" t="s">
        <v>94</v>
      </c>
      <c r="R38" s="60" t="s">
        <v>63</v>
      </c>
      <c r="S38" s="60" t="s">
        <v>64</v>
      </c>
      <c r="T38" s="60" t="s">
        <v>64</v>
      </c>
      <c r="AR38" s="60" t="s">
        <v>52</v>
      </c>
      <c r="AS38" s="60" t="s">
        <v>52</v>
      </c>
      <c r="AU38" s="60" t="s">
        <v>134</v>
      </c>
      <c r="AV38" s="58">
        <v>5</v>
      </c>
    </row>
    <row r="39" spans="1:48" ht="29.45" customHeight="1" x14ac:dyDescent="0.3">
      <c r="A39" s="62" t="s">
        <v>135</v>
      </c>
      <c r="B39" s="62" t="s">
        <v>136</v>
      </c>
      <c r="C39" s="62" t="s">
        <v>112</v>
      </c>
      <c r="D39" s="142">
        <v>148</v>
      </c>
      <c r="E39" s="64">
        <f>TRUNC(일위대가목록!E18,0)</f>
        <v>2878</v>
      </c>
      <c r="F39" s="64">
        <f t="shared" si="4"/>
        <v>425944</v>
      </c>
      <c r="G39" s="64">
        <f>TRUNC(일위대가목록!F18,0)</f>
        <v>15339</v>
      </c>
      <c r="H39" s="64">
        <f t="shared" si="5"/>
        <v>2270172</v>
      </c>
      <c r="I39" s="64">
        <f>TRUNC(일위대가목록!G18,0)</f>
        <v>0</v>
      </c>
      <c r="J39" s="64">
        <f t="shared" si="6"/>
        <v>0</v>
      </c>
      <c r="K39" s="64">
        <f t="shared" si="7"/>
        <v>18217</v>
      </c>
      <c r="L39" s="64">
        <f t="shared" si="8"/>
        <v>2696116</v>
      </c>
      <c r="M39" s="74" t="s">
        <v>137</v>
      </c>
      <c r="N39" s="60" t="s">
        <v>138</v>
      </c>
      <c r="O39" s="60" t="s">
        <v>52</v>
      </c>
      <c r="P39" s="60" t="s">
        <v>52</v>
      </c>
      <c r="Q39" s="60" t="s">
        <v>94</v>
      </c>
      <c r="R39" s="60" t="s">
        <v>63</v>
      </c>
      <c r="S39" s="60" t="s">
        <v>64</v>
      </c>
      <c r="T39" s="60" t="s">
        <v>64</v>
      </c>
      <c r="AR39" s="60" t="s">
        <v>52</v>
      </c>
      <c r="AS39" s="60" t="s">
        <v>52</v>
      </c>
      <c r="AU39" s="60" t="s">
        <v>139</v>
      </c>
      <c r="AV39" s="58">
        <v>265</v>
      </c>
    </row>
    <row r="40" spans="1:48" ht="29.45" customHeight="1" x14ac:dyDescent="0.3">
      <c r="A40" s="62" t="s">
        <v>135</v>
      </c>
      <c r="B40" s="62" t="s">
        <v>140</v>
      </c>
      <c r="C40" s="62" t="s">
        <v>112</v>
      </c>
      <c r="D40" s="142">
        <v>64</v>
      </c>
      <c r="E40" s="64">
        <f>TRUNC(일위대가목록!E19,0)</f>
        <v>3242</v>
      </c>
      <c r="F40" s="64">
        <f t="shared" si="4"/>
        <v>207488</v>
      </c>
      <c r="G40" s="64">
        <f>TRUNC(일위대가목록!F19,0)</f>
        <v>18067</v>
      </c>
      <c r="H40" s="64">
        <f t="shared" si="5"/>
        <v>1156288</v>
      </c>
      <c r="I40" s="64">
        <f>TRUNC(일위대가목록!G19,0)</f>
        <v>0</v>
      </c>
      <c r="J40" s="64">
        <f t="shared" si="6"/>
        <v>0</v>
      </c>
      <c r="K40" s="64">
        <f t="shared" si="7"/>
        <v>21309</v>
      </c>
      <c r="L40" s="64">
        <f t="shared" si="8"/>
        <v>1363776</v>
      </c>
      <c r="M40" s="74" t="s">
        <v>141</v>
      </c>
      <c r="N40" s="60" t="s">
        <v>142</v>
      </c>
      <c r="O40" s="60" t="s">
        <v>52</v>
      </c>
      <c r="P40" s="60" t="s">
        <v>52</v>
      </c>
      <c r="Q40" s="60" t="s">
        <v>94</v>
      </c>
      <c r="R40" s="60" t="s">
        <v>63</v>
      </c>
      <c r="S40" s="60" t="s">
        <v>64</v>
      </c>
      <c r="T40" s="60" t="s">
        <v>64</v>
      </c>
      <c r="AR40" s="60" t="s">
        <v>52</v>
      </c>
      <c r="AS40" s="60" t="s">
        <v>52</v>
      </c>
      <c r="AU40" s="60" t="s">
        <v>143</v>
      </c>
      <c r="AV40" s="58">
        <v>14</v>
      </c>
    </row>
    <row r="41" spans="1:48" ht="29.45" customHeight="1" x14ac:dyDescent="0.3">
      <c r="A41" s="62" t="s">
        <v>144</v>
      </c>
      <c r="B41" s="62" t="s">
        <v>145</v>
      </c>
      <c r="C41" s="62" t="s">
        <v>146</v>
      </c>
      <c r="D41" s="142">
        <v>952</v>
      </c>
      <c r="E41" s="64">
        <f>TRUNC(일위대가목록!E20,0)</f>
        <v>2684</v>
      </c>
      <c r="F41" s="64">
        <f t="shared" si="4"/>
        <v>2555168</v>
      </c>
      <c r="G41" s="64">
        <f>TRUNC(일위대가목록!F20,0)</f>
        <v>19850</v>
      </c>
      <c r="H41" s="64">
        <f t="shared" si="5"/>
        <v>18897200</v>
      </c>
      <c r="I41" s="64">
        <f>TRUNC(일위대가목록!G20,0)</f>
        <v>713</v>
      </c>
      <c r="J41" s="64">
        <f t="shared" si="6"/>
        <v>678776</v>
      </c>
      <c r="K41" s="64">
        <f t="shared" si="7"/>
        <v>23247</v>
      </c>
      <c r="L41" s="64">
        <f t="shared" si="8"/>
        <v>22131144</v>
      </c>
      <c r="M41" s="74" t="s">
        <v>147</v>
      </c>
      <c r="N41" s="60" t="s">
        <v>148</v>
      </c>
      <c r="O41" s="60" t="s">
        <v>52</v>
      </c>
      <c r="P41" s="60" t="s">
        <v>52</v>
      </c>
      <c r="Q41" s="60" t="s">
        <v>94</v>
      </c>
      <c r="R41" s="60" t="s">
        <v>63</v>
      </c>
      <c r="S41" s="60" t="s">
        <v>64</v>
      </c>
      <c r="T41" s="60" t="s">
        <v>64</v>
      </c>
      <c r="AR41" s="60" t="s">
        <v>52</v>
      </c>
      <c r="AS41" s="60" t="s">
        <v>52</v>
      </c>
      <c r="AU41" s="60" t="s">
        <v>149</v>
      </c>
      <c r="AV41" s="58">
        <v>22</v>
      </c>
    </row>
    <row r="42" spans="1:48" ht="29.45" customHeight="1" x14ac:dyDescent="0.3">
      <c r="A42" s="62" t="s">
        <v>150</v>
      </c>
      <c r="B42" s="62" t="s">
        <v>151</v>
      </c>
      <c r="C42" s="62" t="s">
        <v>146</v>
      </c>
      <c r="D42" s="142">
        <v>660</v>
      </c>
      <c r="E42" s="64">
        <f>TRUNC(일위대가목록!E21,0)</f>
        <v>2755</v>
      </c>
      <c r="F42" s="64">
        <f t="shared" si="4"/>
        <v>1818300</v>
      </c>
      <c r="G42" s="64">
        <f>TRUNC(일위대가목록!F21,0)</f>
        <v>23545</v>
      </c>
      <c r="H42" s="64">
        <f t="shared" si="5"/>
        <v>15539700</v>
      </c>
      <c r="I42" s="64">
        <f>TRUNC(일위대가목록!G21,0)</f>
        <v>1049</v>
      </c>
      <c r="J42" s="64">
        <f t="shared" si="6"/>
        <v>692340</v>
      </c>
      <c r="K42" s="64">
        <f t="shared" si="7"/>
        <v>27349</v>
      </c>
      <c r="L42" s="64">
        <f t="shared" si="8"/>
        <v>18050340</v>
      </c>
      <c r="M42" s="74" t="s">
        <v>152</v>
      </c>
      <c r="N42" s="60" t="s">
        <v>153</v>
      </c>
      <c r="O42" s="60" t="s">
        <v>52</v>
      </c>
      <c r="P42" s="60" t="s">
        <v>52</v>
      </c>
      <c r="Q42" s="60" t="s">
        <v>94</v>
      </c>
      <c r="R42" s="60" t="s">
        <v>63</v>
      </c>
      <c r="S42" s="60" t="s">
        <v>64</v>
      </c>
      <c r="T42" s="60" t="s">
        <v>64</v>
      </c>
      <c r="AR42" s="60" t="s">
        <v>52</v>
      </c>
      <c r="AS42" s="60" t="s">
        <v>52</v>
      </c>
      <c r="AU42" s="60" t="s">
        <v>154</v>
      </c>
      <c r="AV42" s="58">
        <v>23</v>
      </c>
    </row>
    <row r="43" spans="1:48" ht="29.45" customHeight="1" x14ac:dyDescent="0.3">
      <c r="A43" s="62" t="s">
        <v>155</v>
      </c>
      <c r="B43" s="62" t="s">
        <v>156</v>
      </c>
      <c r="C43" s="62" t="s">
        <v>112</v>
      </c>
      <c r="D43" s="142">
        <v>421</v>
      </c>
      <c r="E43" s="64">
        <f>TRUNC(일위대가목록!E22,0)</f>
        <v>0</v>
      </c>
      <c r="F43" s="64">
        <f t="shared" si="4"/>
        <v>0</v>
      </c>
      <c r="G43" s="64">
        <f>TRUNC(일위대가목록!F22,0)</f>
        <v>1389</v>
      </c>
      <c r="H43" s="64">
        <f t="shared" si="5"/>
        <v>584769</v>
      </c>
      <c r="I43" s="64">
        <f>TRUNC(일위대가목록!G22,0)</f>
        <v>0</v>
      </c>
      <c r="J43" s="64">
        <f t="shared" si="6"/>
        <v>0</v>
      </c>
      <c r="K43" s="64">
        <f t="shared" si="7"/>
        <v>1389</v>
      </c>
      <c r="L43" s="64">
        <f t="shared" si="8"/>
        <v>584769</v>
      </c>
      <c r="M43" s="74" t="s">
        <v>157</v>
      </c>
      <c r="N43" s="60" t="s">
        <v>158</v>
      </c>
      <c r="O43" s="60" t="s">
        <v>52</v>
      </c>
      <c r="P43" s="60" t="s">
        <v>52</v>
      </c>
      <c r="Q43" s="60" t="s">
        <v>94</v>
      </c>
      <c r="R43" s="60" t="s">
        <v>63</v>
      </c>
      <c r="S43" s="60" t="s">
        <v>64</v>
      </c>
      <c r="T43" s="60" t="s">
        <v>64</v>
      </c>
      <c r="AR43" s="60" t="s">
        <v>52</v>
      </c>
      <c r="AS43" s="60" t="s">
        <v>52</v>
      </c>
      <c r="AU43" s="60" t="s">
        <v>159</v>
      </c>
      <c r="AV43" s="58">
        <v>19</v>
      </c>
    </row>
    <row r="44" spans="1:48" ht="29.45" customHeight="1" x14ac:dyDescent="0.3">
      <c r="A44" s="62" t="s">
        <v>160</v>
      </c>
      <c r="B44" s="62" t="s">
        <v>156</v>
      </c>
      <c r="C44" s="62" t="s">
        <v>112</v>
      </c>
      <c r="D44" s="142">
        <v>256</v>
      </c>
      <c r="E44" s="64">
        <f>TRUNC(일위대가목록!E23,0)</f>
        <v>0</v>
      </c>
      <c r="F44" s="64">
        <f t="shared" si="4"/>
        <v>0</v>
      </c>
      <c r="G44" s="64">
        <f>TRUNC(일위대가목록!F23,0)</f>
        <v>3334</v>
      </c>
      <c r="H44" s="64">
        <f t="shared" si="5"/>
        <v>853504</v>
      </c>
      <c r="I44" s="64">
        <f>TRUNC(일위대가목록!G23,0)</f>
        <v>0</v>
      </c>
      <c r="J44" s="64">
        <f t="shared" si="6"/>
        <v>0</v>
      </c>
      <c r="K44" s="64">
        <f t="shared" si="7"/>
        <v>3334</v>
      </c>
      <c r="L44" s="64">
        <f t="shared" si="8"/>
        <v>853504</v>
      </c>
      <c r="M44" s="74" t="s">
        <v>161</v>
      </c>
      <c r="N44" s="60" t="s">
        <v>162</v>
      </c>
      <c r="O44" s="60" t="s">
        <v>52</v>
      </c>
      <c r="P44" s="60" t="s">
        <v>52</v>
      </c>
      <c r="Q44" s="60" t="s">
        <v>94</v>
      </c>
      <c r="R44" s="60" t="s">
        <v>63</v>
      </c>
      <c r="S44" s="60" t="s">
        <v>64</v>
      </c>
      <c r="T44" s="60" t="s">
        <v>64</v>
      </c>
      <c r="AR44" s="60" t="s">
        <v>52</v>
      </c>
      <c r="AS44" s="60" t="s">
        <v>52</v>
      </c>
      <c r="AU44" s="60" t="s">
        <v>163</v>
      </c>
      <c r="AV44" s="58">
        <v>20</v>
      </c>
    </row>
    <row r="45" spans="1:48" ht="29.45" customHeight="1" x14ac:dyDescent="0.3">
      <c r="A45" s="62" t="s">
        <v>164</v>
      </c>
      <c r="B45" s="62" t="s">
        <v>165</v>
      </c>
      <c r="C45" s="62" t="s">
        <v>112</v>
      </c>
      <c r="D45" s="142">
        <v>885</v>
      </c>
      <c r="E45" s="64">
        <f>TRUNC(일위대가목록!E24,0)</f>
        <v>0</v>
      </c>
      <c r="F45" s="64">
        <f t="shared" si="4"/>
        <v>0</v>
      </c>
      <c r="G45" s="64">
        <f>TRUNC(일위대가목록!F24,0)</f>
        <v>679</v>
      </c>
      <c r="H45" s="64">
        <f t="shared" si="5"/>
        <v>600915</v>
      </c>
      <c r="I45" s="64">
        <f>TRUNC(일위대가목록!G24,0)</f>
        <v>0</v>
      </c>
      <c r="J45" s="64">
        <f t="shared" si="6"/>
        <v>0</v>
      </c>
      <c r="K45" s="64">
        <f t="shared" si="7"/>
        <v>679</v>
      </c>
      <c r="L45" s="64">
        <f t="shared" si="8"/>
        <v>600915</v>
      </c>
      <c r="M45" s="74" t="s">
        <v>166</v>
      </c>
      <c r="N45" s="60" t="s">
        <v>167</v>
      </c>
      <c r="O45" s="60" t="s">
        <v>52</v>
      </c>
      <c r="P45" s="60" t="s">
        <v>52</v>
      </c>
      <c r="Q45" s="60" t="s">
        <v>94</v>
      </c>
      <c r="R45" s="60" t="s">
        <v>63</v>
      </c>
      <c r="S45" s="60" t="s">
        <v>64</v>
      </c>
      <c r="T45" s="60" t="s">
        <v>64</v>
      </c>
      <c r="AR45" s="60" t="s">
        <v>52</v>
      </c>
      <c r="AS45" s="60" t="s">
        <v>52</v>
      </c>
      <c r="AU45" s="60" t="s">
        <v>168</v>
      </c>
      <c r="AV45" s="58">
        <v>21</v>
      </c>
    </row>
    <row r="46" spans="1:48" ht="29.45" customHeight="1" x14ac:dyDescent="0.3">
      <c r="A46" s="62" t="s">
        <v>169</v>
      </c>
      <c r="B46" s="62" t="s">
        <v>170</v>
      </c>
      <c r="C46" s="62" t="s">
        <v>112</v>
      </c>
      <c r="D46" s="142">
        <v>421</v>
      </c>
      <c r="E46" s="64">
        <f>TRUNC(일위대가목록!E25,0)</f>
        <v>0</v>
      </c>
      <c r="F46" s="64">
        <f t="shared" si="4"/>
        <v>0</v>
      </c>
      <c r="G46" s="64">
        <f>TRUNC(일위대가목록!F25,0)</f>
        <v>22074</v>
      </c>
      <c r="H46" s="64">
        <f t="shared" si="5"/>
        <v>9293154</v>
      </c>
      <c r="I46" s="64">
        <f>TRUNC(일위대가목록!G25,0)</f>
        <v>0</v>
      </c>
      <c r="J46" s="64">
        <f t="shared" si="6"/>
        <v>0</v>
      </c>
      <c r="K46" s="64">
        <f t="shared" si="7"/>
        <v>22074</v>
      </c>
      <c r="L46" s="64">
        <f t="shared" si="8"/>
        <v>9293154</v>
      </c>
      <c r="M46" s="74" t="s">
        <v>171</v>
      </c>
      <c r="N46" s="60" t="s">
        <v>172</v>
      </c>
      <c r="O46" s="60" t="s">
        <v>52</v>
      </c>
      <c r="P46" s="60" t="s">
        <v>52</v>
      </c>
      <c r="Q46" s="60" t="s">
        <v>94</v>
      </c>
      <c r="R46" s="60" t="s">
        <v>63</v>
      </c>
      <c r="S46" s="60" t="s">
        <v>64</v>
      </c>
      <c r="T46" s="60" t="s">
        <v>64</v>
      </c>
      <c r="AR46" s="60" t="s">
        <v>52</v>
      </c>
      <c r="AS46" s="60" t="s">
        <v>52</v>
      </c>
      <c r="AU46" s="60" t="s">
        <v>173</v>
      </c>
      <c r="AV46" s="58">
        <v>17</v>
      </c>
    </row>
    <row r="47" spans="1:48" ht="29.45" customHeight="1" x14ac:dyDescent="0.3">
      <c r="A47" s="62" t="s">
        <v>174</v>
      </c>
      <c r="B47" s="62" t="s">
        <v>52</v>
      </c>
      <c r="C47" s="62" t="s">
        <v>112</v>
      </c>
      <c r="D47" s="142">
        <v>808</v>
      </c>
      <c r="E47" s="64">
        <f>TRUNC(일위대가목록!E26,0)</f>
        <v>0</v>
      </c>
      <c r="F47" s="64">
        <f t="shared" si="4"/>
        <v>0</v>
      </c>
      <c r="G47" s="64">
        <f>TRUNC(일위대가목록!F26,0)</f>
        <v>3396</v>
      </c>
      <c r="H47" s="64">
        <f t="shared" si="5"/>
        <v>2743968</v>
      </c>
      <c r="I47" s="64">
        <f>TRUNC(일위대가목록!G26,0)</f>
        <v>0</v>
      </c>
      <c r="J47" s="64">
        <f t="shared" si="6"/>
        <v>0</v>
      </c>
      <c r="K47" s="64">
        <f t="shared" si="7"/>
        <v>3396</v>
      </c>
      <c r="L47" s="64">
        <f t="shared" si="8"/>
        <v>2743968</v>
      </c>
      <c r="M47" s="74" t="s">
        <v>175</v>
      </c>
      <c r="N47" s="60" t="s">
        <v>176</v>
      </c>
      <c r="O47" s="60" t="s">
        <v>52</v>
      </c>
      <c r="P47" s="60" t="s">
        <v>52</v>
      </c>
      <c r="Q47" s="60" t="s">
        <v>94</v>
      </c>
      <c r="R47" s="60" t="s">
        <v>63</v>
      </c>
      <c r="S47" s="60" t="s">
        <v>64</v>
      </c>
      <c r="T47" s="60" t="s">
        <v>64</v>
      </c>
      <c r="AR47" s="60" t="s">
        <v>52</v>
      </c>
      <c r="AS47" s="60" t="s">
        <v>52</v>
      </c>
      <c r="AU47" s="60" t="s">
        <v>177</v>
      </c>
      <c r="AV47" s="58">
        <v>266</v>
      </c>
    </row>
    <row r="48" spans="1:48" ht="29.45" customHeight="1" x14ac:dyDescent="0.3">
      <c r="A48" s="62" t="s">
        <v>178</v>
      </c>
      <c r="B48" s="62" t="s">
        <v>179</v>
      </c>
      <c r="C48" s="62" t="s">
        <v>180</v>
      </c>
      <c r="D48" s="142">
        <v>51</v>
      </c>
      <c r="E48" s="64">
        <f>TRUNC(단가대비표!O339,0)</f>
        <v>0</v>
      </c>
      <c r="F48" s="64">
        <f t="shared" si="4"/>
        <v>0</v>
      </c>
      <c r="G48" s="64">
        <f>TRUNC(단가대비표!P339,0)</f>
        <v>0</v>
      </c>
      <c r="H48" s="64">
        <f t="shared" si="5"/>
        <v>0</v>
      </c>
      <c r="I48" s="64">
        <f>TRUNC(단가대비표!V339,0)</f>
        <v>3520</v>
      </c>
      <c r="J48" s="64">
        <f t="shared" si="6"/>
        <v>179520</v>
      </c>
      <c r="K48" s="64">
        <f t="shared" si="7"/>
        <v>3520</v>
      </c>
      <c r="L48" s="64">
        <f t="shared" si="8"/>
        <v>179520</v>
      </c>
      <c r="M48" s="74" t="s">
        <v>181</v>
      </c>
      <c r="N48" s="60" t="s">
        <v>182</v>
      </c>
      <c r="O48" s="60" t="s">
        <v>52</v>
      </c>
      <c r="P48" s="60" t="s">
        <v>52</v>
      </c>
      <c r="Q48" s="60" t="s">
        <v>94</v>
      </c>
      <c r="R48" s="60" t="s">
        <v>64</v>
      </c>
      <c r="S48" s="60" t="s">
        <v>64</v>
      </c>
      <c r="T48" s="60" t="s">
        <v>63</v>
      </c>
      <c r="AR48" s="60" t="s">
        <v>52</v>
      </c>
      <c r="AS48" s="60" t="s">
        <v>52</v>
      </c>
      <c r="AU48" s="60" t="s">
        <v>183</v>
      </c>
      <c r="AV48" s="58">
        <v>530</v>
      </c>
    </row>
    <row r="49" spans="1:50" ht="29.45" customHeight="1" x14ac:dyDescent="0.3">
      <c r="A49" s="63"/>
      <c r="B49" s="63"/>
      <c r="C49" s="63"/>
      <c r="D49" s="63"/>
      <c r="E49" s="64"/>
      <c r="F49" s="64"/>
      <c r="G49" s="64"/>
      <c r="H49" s="64"/>
      <c r="I49" s="64"/>
      <c r="J49" s="64"/>
      <c r="K49" s="64"/>
      <c r="L49" s="64"/>
      <c r="M49" s="73"/>
      <c r="Q49" s="60" t="s">
        <v>94</v>
      </c>
    </row>
    <row r="50" spans="1:50" ht="29.45" customHeight="1" x14ac:dyDescent="0.3">
      <c r="A50" s="63"/>
      <c r="B50" s="63"/>
      <c r="C50" s="63"/>
      <c r="D50" s="63"/>
      <c r="E50" s="64"/>
      <c r="F50" s="64"/>
      <c r="G50" s="64"/>
      <c r="H50" s="64"/>
      <c r="I50" s="64"/>
      <c r="J50" s="64"/>
      <c r="K50" s="64"/>
      <c r="L50" s="64"/>
      <c r="M50" s="73"/>
      <c r="Q50" s="60" t="s">
        <v>94</v>
      </c>
    </row>
    <row r="51" spans="1:50" ht="29.45" customHeight="1" x14ac:dyDescent="0.3">
      <c r="A51" s="63"/>
      <c r="B51" s="63"/>
      <c r="C51" s="63"/>
      <c r="D51" s="63"/>
      <c r="E51" s="64"/>
      <c r="F51" s="64"/>
      <c r="G51" s="64"/>
      <c r="H51" s="64"/>
      <c r="I51" s="64"/>
      <c r="J51" s="64"/>
      <c r="K51" s="64"/>
      <c r="L51" s="64"/>
      <c r="M51" s="73"/>
      <c r="Q51" s="60" t="s">
        <v>94</v>
      </c>
    </row>
    <row r="52" spans="1:50" ht="29.45" customHeight="1" x14ac:dyDescent="0.3">
      <c r="A52" s="63"/>
      <c r="B52" s="63"/>
      <c r="C52" s="63"/>
      <c r="D52" s="63"/>
      <c r="E52" s="64"/>
      <c r="F52" s="64"/>
      <c r="G52" s="64"/>
      <c r="H52" s="64"/>
      <c r="I52" s="64"/>
      <c r="J52" s="64"/>
      <c r="K52" s="64"/>
      <c r="L52" s="64"/>
      <c r="M52" s="73"/>
      <c r="Q52" s="60" t="s">
        <v>94</v>
      </c>
    </row>
    <row r="53" spans="1:50" ht="29.45" customHeight="1" x14ac:dyDescent="0.3">
      <c r="A53" s="63"/>
      <c r="B53" s="63"/>
      <c r="C53" s="63"/>
      <c r="D53" s="63"/>
      <c r="E53" s="64"/>
      <c r="F53" s="64"/>
      <c r="G53" s="64"/>
      <c r="H53" s="64"/>
      <c r="I53" s="64"/>
      <c r="J53" s="64"/>
      <c r="K53" s="64"/>
      <c r="L53" s="64"/>
      <c r="M53" s="73"/>
      <c r="Q53" s="60" t="s">
        <v>94</v>
      </c>
    </row>
    <row r="54" spans="1:50" ht="29.45" customHeight="1" x14ac:dyDescent="0.3">
      <c r="A54" s="63"/>
      <c r="B54" s="63"/>
      <c r="C54" s="63"/>
      <c r="D54" s="63"/>
      <c r="E54" s="64"/>
      <c r="F54" s="64"/>
      <c r="G54" s="64"/>
      <c r="H54" s="64"/>
      <c r="I54" s="64"/>
      <c r="J54" s="64"/>
      <c r="K54" s="64"/>
      <c r="L54" s="64"/>
      <c r="M54" s="73"/>
      <c r="Q54" s="60" t="s">
        <v>94</v>
      </c>
    </row>
    <row r="55" spans="1:50" ht="29.45" customHeight="1" x14ac:dyDescent="0.3">
      <c r="A55" s="62" t="s">
        <v>91</v>
      </c>
      <c r="B55" s="63"/>
      <c r="C55" s="63"/>
      <c r="D55" s="63"/>
      <c r="E55" s="64"/>
      <c r="F55" s="64">
        <f>SUMIF(Q31:Q54,"010102",F31:F54)</f>
        <v>17072196</v>
      </c>
      <c r="G55" s="64"/>
      <c r="H55" s="64">
        <f>SUMIF(Q31:Q54,"010102",H31:H54)</f>
        <v>90357379</v>
      </c>
      <c r="I55" s="64"/>
      <c r="J55" s="64">
        <f>SUMIF(Q31:Q54,"010102",J31:J54)</f>
        <v>1550636</v>
      </c>
      <c r="K55" s="64"/>
      <c r="L55" s="64">
        <f>SUMIF(Q31:Q54,"010102",L31:L54)</f>
        <v>108980211</v>
      </c>
      <c r="M55" s="73"/>
      <c r="N55" s="58" t="s">
        <v>92</v>
      </c>
      <c r="AW55" s="58">
        <f>L55*AX55</f>
        <v>95389288.886189997</v>
      </c>
      <c r="AX55" s="58">
        <f>0.87529</f>
        <v>0.87529000000000001</v>
      </c>
    </row>
    <row r="56" spans="1:50" ht="29.45" customHeight="1" x14ac:dyDescent="0.3">
      <c r="A56" s="62" t="s">
        <v>184</v>
      </c>
      <c r="B56" s="62" t="s">
        <v>52</v>
      </c>
      <c r="C56" s="63"/>
      <c r="D56" s="63"/>
      <c r="E56" s="64"/>
      <c r="F56" s="64"/>
      <c r="G56" s="64"/>
      <c r="H56" s="64"/>
      <c r="I56" s="64"/>
      <c r="J56" s="64"/>
      <c r="K56" s="64"/>
      <c r="L56" s="64"/>
      <c r="M56" s="73"/>
      <c r="Q56" s="60" t="s">
        <v>185</v>
      </c>
    </row>
    <row r="57" spans="1:50" ht="29.45" customHeight="1" x14ac:dyDescent="0.3">
      <c r="A57" s="62" t="s">
        <v>186</v>
      </c>
      <c r="B57" s="62" t="s">
        <v>187</v>
      </c>
      <c r="C57" s="62" t="s">
        <v>146</v>
      </c>
      <c r="D57" s="142">
        <v>0</v>
      </c>
      <c r="E57" s="64">
        <f>TRUNC(단가산출목록!E4,0)</f>
        <v>323</v>
      </c>
      <c r="F57" s="64">
        <f>TRUNC(E57*D57, 0)</f>
        <v>0</v>
      </c>
      <c r="G57" s="64">
        <f>TRUNC(단가산출목록!F4,0)</f>
        <v>967</v>
      </c>
      <c r="H57" s="64">
        <f>TRUNC(G57*D57, 0)</f>
        <v>0</v>
      </c>
      <c r="I57" s="64">
        <f>TRUNC(단가산출목록!G4,0)</f>
        <v>407</v>
      </c>
      <c r="J57" s="64">
        <f>TRUNC(I57*D57, 0)</f>
        <v>0</v>
      </c>
      <c r="K57" s="64">
        <f t="shared" ref="K57:L60" si="9">TRUNC(E57+G57+I57, 0)</f>
        <v>1697</v>
      </c>
      <c r="L57" s="64">
        <f t="shared" si="9"/>
        <v>0</v>
      </c>
      <c r="M57" s="74" t="s">
        <v>188</v>
      </c>
      <c r="N57" s="60" t="s">
        <v>189</v>
      </c>
      <c r="O57" s="60" t="s">
        <v>52</v>
      </c>
      <c r="P57" s="60" t="s">
        <v>52</v>
      </c>
      <c r="Q57" s="60" t="s">
        <v>185</v>
      </c>
      <c r="R57" s="60" t="s">
        <v>64</v>
      </c>
      <c r="S57" s="60" t="s">
        <v>63</v>
      </c>
      <c r="T57" s="60" t="s">
        <v>64</v>
      </c>
      <c r="AR57" s="60" t="s">
        <v>52</v>
      </c>
      <c r="AS57" s="60" t="s">
        <v>52</v>
      </c>
      <c r="AU57" s="60" t="s">
        <v>190</v>
      </c>
      <c r="AV57" s="58">
        <v>30</v>
      </c>
    </row>
    <row r="58" spans="1:50" ht="29.45" customHeight="1" x14ac:dyDescent="0.3">
      <c r="A58" s="62" t="s">
        <v>191</v>
      </c>
      <c r="B58" s="62" t="s">
        <v>192</v>
      </c>
      <c r="C58" s="62" t="s">
        <v>146</v>
      </c>
      <c r="D58" s="142">
        <v>0</v>
      </c>
      <c r="E58" s="64">
        <f>TRUNC(단가산출목록!E5,0)</f>
        <v>248</v>
      </c>
      <c r="F58" s="64">
        <f>TRUNC(E58*D58, 0)</f>
        <v>0</v>
      </c>
      <c r="G58" s="64">
        <f>TRUNC(단가산출목록!F5,0)</f>
        <v>744</v>
      </c>
      <c r="H58" s="64">
        <f>TRUNC(G58*D58, 0)</f>
        <v>0</v>
      </c>
      <c r="I58" s="64">
        <f>TRUNC(단가산출목록!G5,0)</f>
        <v>313</v>
      </c>
      <c r="J58" s="64">
        <f>TRUNC(I58*D58, 0)</f>
        <v>0</v>
      </c>
      <c r="K58" s="64">
        <f t="shared" si="9"/>
        <v>1305</v>
      </c>
      <c r="L58" s="64">
        <f t="shared" si="9"/>
        <v>0</v>
      </c>
      <c r="M58" s="74" t="s">
        <v>193</v>
      </c>
      <c r="N58" s="60" t="s">
        <v>194</v>
      </c>
      <c r="O58" s="60" t="s">
        <v>52</v>
      </c>
      <c r="P58" s="60" t="s">
        <v>52</v>
      </c>
      <c r="Q58" s="60" t="s">
        <v>185</v>
      </c>
      <c r="R58" s="60" t="s">
        <v>64</v>
      </c>
      <c r="S58" s="60" t="s">
        <v>63</v>
      </c>
      <c r="T58" s="60" t="s">
        <v>64</v>
      </c>
      <c r="AR58" s="60" t="s">
        <v>52</v>
      </c>
      <c r="AS58" s="60" t="s">
        <v>52</v>
      </c>
      <c r="AU58" s="60" t="s">
        <v>195</v>
      </c>
      <c r="AV58" s="58">
        <v>268</v>
      </c>
    </row>
    <row r="59" spans="1:50" ht="29.45" customHeight="1" x14ac:dyDescent="0.3">
      <c r="A59" s="62" t="s">
        <v>196</v>
      </c>
      <c r="B59" s="62" t="s">
        <v>197</v>
      </c>
      <c r="C59" s="62" t="s">
        <v>146</v>
      </c>
      <c r="D59" s="142">
        <v>0</v>
      </c>
      <c r="E59" s="64">
        <f>TRUNC(단가산출목록!E6,0)</f>
        <v>2941</v>
      </c>
      <c r="F59" s="64">
        <f>TRUNC(E59*D59, 0)</f>
        <v>0</v>
      </c>
      <c r="G59" s="64">
        <f>TRUNC(단가산출목록!F6,0)</f>
        <v>5683</v>
      </c>
      <c r="H59" s="64">
        <f>TRUNC(G59*D59, 0)</f>
        <v>0</v>
      </c>
      <c r="I59" s="64">
        <f>TRUNC(단가산출목록!G6,0)</f>
        <v>2061</v>
      </c>
      <c r="J59" s="64">
        <f>TRUNC(I59*D59, 0)</f>
        <v>0</v>
      </c>
      <c r="K59" s="64">
        <f t="shared" si="9"/>
        <v>10685</v>
      </c>
      <c r="L59" s="64">
        <f t="shared" si="9"/>
        <v>0</v>
      </c>
      <c r="M59" s="74" t="s">
        <v>198</v>
      </c>
      <c r="N59" s="60" t="s">
        <v>199</v>
      </c>
      <c r="O59" s="60" t="s">
        <v>52</v>
      </c>
      <c r="P59" s="60" t="s">
        <v>52</v>
      </c>
      <c r="Q59" s="60" t="s">
        <v>185</v>
      </c>
      <c r="R59" s="60" t="s">
        <v>64</v>
      </c>
      <c r="S59" s="60" t="s">
        <v>63</v>
      </c>
      <c r="T59" s="60" t="s">
        <v>64</v>
      </c>
      <c r="AR59" s="60" t="s">
        <v>52</v>
      </c>
      <c r="AS59" s="60" t="s">
        <v>52</v>
      </c>
      <c r="AU59" s="60" t="s">
        <v>200</v>
      </c>
      <c r="AV59" s="58">
        <v>32</v>
      </c>
    </row>
    <row r="60" spans="1:50" ht="29.45" customHeight="1" x14ac:dyDescent="0.3">
      <c r="A60" s="62" t="s">
        <v>201</v>
      </c>
      <c r="B60" s="62" t="s">
        <v>202</v>
      </c>
      <c r="C60" s="62" t="s">
        <v>112</v>
      </c>
      <c r="D60" s="142">
        <v>0</v>
      </c>
      <c r="E60" s="64">
        <f>TRUNC(일위대가목록!E27,0)</f>
        <v>422</v>
      </c>
      <c r="F60" s="64">
        <f>TRUNC(E60*D60, 0)</f>
        <v>0</v>
      </c>
      <c r="G60" s="64">
        <f>TRUNC(일위대가목록!F27,0)</f>
        <v>1431</v>
      </c>
      <c r="H60" s="64">
        <f>TRUNC(G60*D60, 0)</f>
        <v>0</v>
      </c>
      <c r="I60" s="64">
        <f>TRUNC(일위대가목록!G27,0)</f>
        <v>0</v>
      </c>
      <c r="J60" s="64">
        <f>TRUNC(I60*D60, 0)</f>
        <v>0</v>
      </c>
      <c r="K60" s="64">
        <f t="shared" si="9"/>
        <v>1853</v>
      </c>
      <c r="L60" s="64">
        <f t="shared" si="9"/>
        <v>0</v>
      </c>
      <c r="M60" s="74" t="s">
        <v>203</v>
      </c>
      <c r="N60" s="60" t="s">
        <v>204</v>
      </c>
      <c r="O60" s="60" t="s">
        <v>52</v>
      </c>
      <c r="P60" s="60" t="s">
        <v>52</v>
      </c>
      <c r="Q60" s="60" t="s">
        <v>185</v>
      </c>
      <c r="R60" s="60" t="s">
        <v>63</v>
      </c>
      <c r="S60" s="60" t="s">
        <v>64</v>
      </c>
      <c r="T60" s="60" t="s">
        <v>64</v>
      </c>
      <c r="AR60" s="60" t="s">
        <v>52</v>
      </c>
      <c r="AS60" s="60" t="s">
        <v>52</v>
      </c>
      <c r="AU60" s="60" t="s">
        <v>205</v>
      </c>
      <c r="AV60" s="58">
        <v>29</v>
      </c>
    </row>
    <row r="61" spans="1:50" ht="29.45" customHeight="1" x14ac:dyDescent="0.3">
      <c r="A61" s="63"/>
      <c r="B61" s="63"/>
      <c r="C61" s="63"/>
      <c r="D61" s="63"/>
      <c r="E61" s="64"/>
      <c r="F61" s="64"/>
      <c r="G61" s="64"/>
      <c r="H61" s="64"/>
      <c r="I61" s="64"/>
      <c r="J61" s="64"/>
      <c r="K61" s="64"/>
      <c r="L61" s="64"/>
      <c r="M61" s="73"/>
      <c r="Q61" s="60" t="s">
        <v>185</v>
      </c>
    </row>
    <row r="62" spans="1:50" ht="29.45" customHeight="1" x14ac:dyDescent="0.3">
      <c r="A62" s="63"/>
      <c r="B62" s="63"/>
      <c r="C62" s="63"/>
      <c r="D62" s="63"/>
      <c r="E62" s="64"/>
      <c r="F62" s="64"/>
      <c r="G62" s="64"/>
      <c r="H62" s="64"/>
      <c r="I62" s="64"/>
      <c r="J62" s="64"/>
      <c r="K62" s="64"/>
      <c r="L62" s="64"/>
      <c r="M62" s="73"/>
      <c r="Q62" s="60" t="s">
        <v>185</v>
      </c>
    </row>
    <row r="63" spans="1:50" ht="29.45" customHeight="1" x14ac:dyDescent="0.3">
      <c r="A63" s="63"/>
      <c r="B63" s="63"/>
      <c r="C63" s="63"/>
      <c r="D63" s="63"/>
      <c r="E63" s="64"/>
      <c r="F63" s="64"/>
      <c r="G63" s="64"/>
      <c r="H63" s="64"/>
      <c r="I63" s="64"/>
      <c r="J63" s="64"/>
      <c r="K63" s="64"/>
      <c r="L63" s="64"/>
      <c r="M63" s="73"/>
      <c r="Q63" s="60" t="s">
        <v>185</v>
      </c>
    </row>
    <row r="64" spans="1:50" ht="29.45" customHeight="1" x14ac:dyDescent="0.3">
      <c r="A64" s="63"/>
      <c r="B64" s="63"/>
      <c r="C64" s="63"/>
      <c r="D64" s="63"/>
      <c r="E64" s="64"/>
      <c r="F64" s="64"/>
      <c r="G64" s="64"/>
      <c r="H64" s="64"/>
      <c r="I64" s="64"/>
      <c r="J64" s="64"/>
      <c r="K64" s="64"/>
      <c r="L64" s="64"/>
      <c r="M64" s="73"/>
      <c r="Q64" s="60" t="s">
        <v>185</v>
      </c>
    </row>
    <row r="65" spans="1:17" ht="29.45" customHeight="1" x14ac:dyDescent="0.3">
      <c r="A65" s="63"/>
      <c r="B65" s="63"/>
      <c r="C65" s="63"/>
      <c r="D65" s="63"/>
      <c r="E65" s="64"/>
      <c r="F65" s="64"/>
      <c r="G65" s="64"/>
      <c r="H65" s="64"/>
      <c r="I65" s="64"/>
      <c r="J65" s="64"/>
      <c r="K65" s="64"/>
      <c r="L65" s="64"/>
      <c r="M65" s="73"/>
      <c r="Q65" s="60" t="s">
        <v>185</v>
      </c>
    </row>
    <row r="66" spans="1:17" ht="29.45" customHeight="1" x14ac:dyDescent="0.3">
      <c r="A66" s="63"/>
      <c r="B66" s="63"/>
      <c r="C66" s="63"/>
      <c r="D66" s="63"/>
      <c r="E66" s="64"/>
      <c r="F66" s="64"/>
      <c r="G66" s="64"/>
      <c r="H66" s="64"/>
      <c r="I66" s="64"/>
      <c r="J66" s="64"/>
      <c r="K66" s="64"/>
      <c r="L66" s="64"/>
      <c r="M66" s="73"/>
      <c r="Q66" s="60" t="s">
        <v>185</v>
      </c>
    </row>
    <row r="67" spans="1:17" ht="29.45" customHeight="1" x14ac:dyDescent="0.3">
      <c r="A67" s="63"/>
      <c r="B67" s="63"/>
      <c r="C67" s="63"/>
      <c r="D67" s="63"/>
      <c r="E67" s="64"/>
      <c r="F67" s="64"/>
      <c r="G67" s="64"/>
      <c r="H67" s="64"/>
      <c r="I67" s="64"/>
      <c r="J67" s="64"/>
      <c r="K67" s="64"/>
      <c r="L67" s="64"/>
      <c r="M67" s="73"/>
      <c r="Q67" s="60" t="s">
        <v>185</v>
      </c>
    </row>
    <row r="68" spans="1:17" ht="29.45" customHeight="1" x14ac:dyDescent="0.3">
      <c r="A68" s="63"/>
      <c r="B68" s="63"/>
      <c r="C68" s="63"/>
      <c r="D68" s="63"/>
      <c r="E68" s="64"/>
      <c r="F68" s="64"/>
      <c r="G68" s="64"/>
      <c r="H68" s="64"/>
      <c r="I68" s="64"/>
      <c r="J68" s="64"/>
      <c r="K68" s="64"/>
      <c r="L68" s="64"/>
      <c r="M68" s="73"/>
      <c r="Q68" s="60" t="s">
        <v>185</v>
      </c>
    </row>
    <row r="69" spans="1:17" ht="29.45" customHeight="1" x14ac:dyDescent="0.3">
      <c r="A69" s="63"/>
      <c r="B69" s="63"/>
      <c r="C69" s="63"/>
      <c r="D69" s="63"/>
      <c r="E69" s="64"/>
      <c r="F69" s="64"/>
      <c r="G69" s="64"/>
      <c r="H69" s="64"/>
      <c r="I69" s="64"/>
      <c r="J69" s="64"/>
      <c r="K69" s="64"/>
      <c r="L69" s="64"/>
      <c r="M69" s="73"/>
      <c r="Q69" s="60" t="s">
        <v>185</v>
      </c>
    </row>
    <row r="70" spans="1:17" ht="29.45" customHeight="1" x14ac:dyDescent="0.3">
      <c r="A70" s="63"/>
      <c r="B70" s="63"/>
      <c r="C70" s="63"/>
      <c r="D70" s="63"/>
      <c r="E70" s="64"/>
      <c r="F70" s="64"/>
      <c r="G70" s="64"/>
      <c r="H70" s="64"/>
      <c r="I70" s="64"/>
      <c r="J70" s="64"/>
      <c r="K70" s="64"/>
      <c r="L70" s="64"/>
      <c r="M70" s="73"/>
      <c r="Q70" s="60" t="s">
        <v>185</v>
      </c>
    </row>
    <row r="71" spans="1:17" ht="29.45" customHeight="1" x14ac:dyDescent="0.3">
      <c r="A71" s="63"/>
      <c r="B71" s="63"/>
      <c r="C71" s="63"/>
      <c r="D71" s="63"/>
      <c r="E71" s="64"/>
      <c r="F71" s="64"/>
      <c r="G71" s="64"/>
      <c r="H71" s="64"/>
      <c r="I71" s="64"/>
      <c r="J71" s="64"/>
      <c r="K71" s="64"/>
      <c r="L71" s="64"/>
      <c r="M71" s="73"/>
      <c r="Q71" s="60" t="s">
        <v>185</v>
      </c>
    </row>
    <row r="72" spans="1:17" ht="29.45" customHeight="1" x14ac:dyDescent="0.3">
      <c r="A72" s="63"/>
      <c r="B72" s="63"/>
      <c r="C72" s="63"/>
      <c r="D72" s="63"/>
      <c r="E72" s="64"/>
      <c r="F72" s="64"/>
      <c r="G72" s="64"/>
      <c r="H72" s="64"/>
      <c r="I72" s="64"/>
      <c r="J72" s="64"/>
      <c r="K72" s="64"/>
      <c r="L72" s="64"/>
      <c r="M72" s="73"/>
      <c r="Q72" s="60" t="s">
        <v>185</v>
      </c>
    </row>
    <row r="73" spans="1:17" ht="29.45" customHeight="1" x14ac:dyDescent="0.3">
      <c r="A73" s="63"/>
      <c r="B73" s="63"/>
      <c r="C73" s="63"/>
      <c r="D73" s="63"/>
      <c r="E73" s="64"/>
      <c r="F73" s="64"/>
      <c r="G73" s="64"/>
      <c r="H73" s="64"/>
      <c r="I73" s="64"/>
      <c r="J73" s="64"/>
      <c r="K73" s="64"/>
      <c r="L73" s="64"/>
      <c r="M73" s="73"/>
      <c r="Q73" s="60" t="s">
        <v>185</v>
      </c>
    </row>
    <row r="74" spans="1:17" ht="29.45" customHeight="1" x14ac:dyDescent="0.3">
      <c r="A74" s="63"/>
      <c r="B74" s="63"/>
      <c r="C74" s="63"/>
      <c r="D74" s="63"/>
      <c r="E74" s="64"/>
      <c r="F74" s="64"/>
      <c r="G74" s="64"/>
      <c r="H74" s="64"/>
      <c r="I74" s="64"/>
      <c r="J74" s="64"/>
      <c r="K74" s="64"/>
      <c r="L74" s="64"/>
      <c r="M74" s="73"/>
      <c r="Q74" s="60" t="s">
        <v>185</v>
      </c>
    </row>
    <row r="75" spans="1:17" ht="29.45" customHeight="1" x14ac:dyDescent="0.3">
      <c r="A75" s="63"/>
      <c r="B75" s="63"/>
      <c r="C75" s="63"/>
      <c r="D75" s="63"/>
      <c r="E75" s="64"/>
      <c r="F75" s="64"/>
      <c r="G75" s="64"/>
      <c r="H75" s="64"/>
      <c r="I75" s="64"/>
      <c r="J75" s="64"/>
      <c r="K75" s="64"/>
      <c r="L75" s="64"/>
      <c r="M75" s="73"/>
      <c r="Q75" s="60" t="s">
        <v>185</v>
      </c>
    </row>
    <row r="76" spans="1:17" ht="29.45" customHeight="1" x14ac:dyDescent="0.3">
      <c r="A76" s="63"/>
      <c r="B76" s="63"/>
      <c r="C76" s="63"/>
      <c r="D76" s="63"/>
      <c r="E76" s="64"/>
      <c r="F76" s="64"/>
      <c r="G76" s="64"/>
      <c r="H76" s="64"/>
      <c r="I76" s="64"/>
      <c r="J76" s="64"/>
      <c r="K76" s="64"/>
      <c r="L76" s="64"/>
      <c r="M76" s="73"/>
      <c r="Q76" s="60" t="s">
        <v>185</v>
      </c>
    </row>
    <row r="77" spans="1:17" ht="29.45" customHeight="1" x14ac:dyDescent="0.3">
      <c r="A77" s="63"/>
      <c r="B77" s="63"/>
      <c r="C77" s="63"/>
      <c r="D77" s="63"/>
      <c r="E77" s="64"/>
      <c r="F77" s="64"/>
      <c r="G77" s="64"/>
      <c r="H77" s="64"/>
      <c r="I77" s="64"/>
      <c r="J77" s="64"/>
      <c r="K77" s="64"/>
      <c r="L77" s="64"/>
      <c r="M77" s="73"/>
      <c r="Q77" s="60" t="s">
        <v>185</v>
      </c>
    </row>
    <row r="78" spans="1:17" ht="29.45" customHeight="1" x14ac:dyDescent="0.3">
      <c r="A78" s="63"/>
      <c r="B78" s="63"/>
      <c r="C78" s="63"/>
      <c r="D78" s="63"/>
      <c r="E78" s="64"/>
      <c r="F78" s="64"/>
      <c r="G78" s="64"/>
      <c r="H78" s="64"/>
      <c r="I78" s="64"/>
      <c r="J78" s="64"/>
      <c r="K78" s="64"/>
      <c r="L78" s="64"/>
      <c r="M78" s="73"/>
      <c r="Q78" s="60" t="s">
        <v>185</v>
      </c>
    </row>
    <row r="79" spans="1:17" ht="29.45" customHeight="1" x14ac:dyDescent="0.3">
      <c r="A79" s="63"/>
      <c r="B79" s="63"/>
      <c r="C79" s="63"/>
      <c r="D79" s="63"/>
      <c r="E79" s="64"/>
      <c r="F79" s="64"/>
      <c r="G79" s="64"/>
      <c r="H79" s="64"/>
      <c r="I79" s="64"/>
      <c r="J79" s="64"/>
      <c r="K79" s="64"/>
      <c r="L79" s="64"/>
      <c r="M79" s="73"/>
      <c r="Q79" s="60" t="s">
        <v>185</v>
      </c>
    </row>
    <row r="80" spans="1:17" ht="29.45" customHeight="1" x14ac:dyDescent="0.3">
      <c r="A80" s="63"/>
      <c r="B80" s="63"/>
      <c r="C80" s="63"/>
      <c r="D80" s="63"/>
      <c r="E80" s="64"/>
      <c r="F80" s="64"/>
      <c r="G80" s="64"/>
      <c r="H80" s="64"/>
      <c r="I80" s="64"/>
      <c r="J80" s="64"/>
      <c r="K80" s="64"/>
      <c r="L80" s="64"/>
      <c r="M80" s="73"/>
      <c r="Q80" s="60" t="s">
        <v>185</v>
      </c>
    </row>
    <row r="81" spans="1:48" ht="29.45" customHeight="1" x14ac:dyDescent="0.3">
      <c r="A81" s="62" t="s">
        <v>91</v>
      </c>
      <c r="B81" s="63"/>
      <c r="C81" s="63"/>
      <c r="D81" s="63"/>
      <c r="E81" s="64"/>
      <c r="F81" s="64">
        <f>SUMIF(Q57:Q80,"010103",F57:F80)</f>
        <v>0</v>
      </c>
      <c r="G81" s="64"/>
      <c r="H81" s="64">
        <f>SUMIF(Q57:Q80,"010103",H57:H80)</f>
        <v>0</v>
      </c>
      <c r="I81" s="64"/>
      <c r="J81" s="64">
        <f>SUMIF(Q57:Q80,"010103",J57:J80)</f>
        <v>0</v>
      </c>
      <c r="K81" s="64"/>
      <c r="L81" s="64">
        <f>SUMIF(Q57:Q80,"010103",L57:L80)</f>
        <v>0</v>
      </c>
      <c r="M81" s="73"/>
      <c r="N81" s="58" t="s">
        <v>92</v>
      </c>
    </row>
    <row r="82" spans="1:48" ht="29.45" customHeight="1" x14ac:dyDescent="0.3">
      <c r="A82" s="62" t="s">
        <v>206</v>
      </c>
      <c r="B82" s="62" t="s">
        <v>52</v>
      </c>
      <c r="C82" s="63"/>
      <c r="D82" s="63"/>
      <c r="E82" s="64"/>
      <c r="F82" s="64"/>
      <c r="G82" s="64"/>
      <c r="H82" s="64"/>
      <c r="I82" s="64"/>
      <c r="J82" s="64"/>
      <c r="K82" s="64"/>
      <c r="L82" s="64"/>
      <c r="M82" s="73"/>
      <c r="Q82" s="60" t="s">
        <v>207</v>
      </c>
    </row>
    <row r="83" spans="1:48" ht="29.45" customHeight="1" x14ac:dyDescent="0.3">
      <c r="A83" s="62" t="s">
        <v>208</v>
      </c>
      <c r="B83" s="62" t="s">
        <v>209</v>
      </c>
      <c r="C83" s="62" t="s">
        <v>146</v>
      </c>
      <c r="D83" s="63">
        <v>31</v>
      </c>
      <c r="E83" s="64">
        <f>TRUNC(단가대비표!O49,0)</f>
        <v>0</v>
      </c>
      <c r="F83" s="64">
        <f t="shared" ref="F83:F107" si="10">TRUNC(E83*D83, 0)</f>
        <v>0</v>
      </c>
      <c r="G83" s="64">
        <f>TRUNC(단가대비표!P49,0)</f>
        <v>0</v>
      </c>
      <c r="H83" s="64">
        <f t="shared" ref="H83:H107" si="11">TRUNC(G83*D83, 0)</f>
        <v>0</v>
      </c>
      <c r="I83" s="64">
        <f>TRUNC(단가대비표!V49,0)</f>
        <v>0</v>
      </c>
      <c r="J83" s="64">
        <f t="shared" ref="J83:J107" si="12">TRUNC(I83*D83, 0)</f>
        <v>0</v>
      </c>
      <c r="K83" s="64">
        <f t="shared" ref="K83:K107" si="13">TRUNC(E83+G83+I83, 0)</f>
        <v>0</v>
      </c>
      <c r="L83" s="64">
        <f t="shared" ref="L83:L107" si="14">TRUNC(F83+H83+J83, 0)</f>
        <v>0</v>
      </c>
      <c r="M83" s="74" t="s">
        <v>52</v>
      </c>
      <c r="N83" s="60" t="s">
        <v>210</v>
      </c>
      <c r="O83" s="60" t="s">
        <v>52</v>
      </c>
      <c r="P83" s="60" t="s">
        <v>52</v>
      </c>
      <c r="Q83" s="60" t="s">
        <v>207</v>
      </c>
      <c r="R83" s="60" t="s">
        <v>64</v>
      </c>
      <c r="S83" s="60" t="s">
        <v>64</v>
      </c>
      <c r="T83" s="60" t="s">
        <v>63</v>
      </c>
      <c r="AR83" s="60" t="s">
        <v>52</v>
      </c>
      <c r="AS83" s="60" t="s">
        <v>52</v>
      </c>
      <c r="AU83" s="60" t="s">
        <v>211</v>
      </c>
      <c r="AV83" s="58">
        <v>272</v>
      </c>
    </row>
    <row r="84" spans="1:48" ht="29.45" customHeight="1" x14ac:dyDescent="0.3">
      <c r="A84" s="62" t="s">
        <v>208</v>
      </c>
      <c r="B84" s="62" t="s">
        <v>212</v>
      </c>
      <c r="C84" s="62" t="s">
        <v>146</v>
      </c>
      <c r="D84" s="63">
        <v>108</v>
      </c>
      <c r="E84" s="64">
        <f>TRUNC(단가대비표!O50,0)</f>
        <v>0</v>
      </c>
      <c r="F84" s="64">
        <f t="shared" si="10"/>
        <v>0</v>
      </c>
      <c r="G84" s="64">
        <f>TRUNC(단가대비표!P50,0)</f>
        <v>0</v>
      </c>
      <c r="H84" s="64">
        <f t="shared" si="11"/>
        <v>0</v>
      </c>
      <c r="I84" s="64">
        <f>TRUNC(단가대비표!V50,0)</f>
        <v>0</v>
      </c>
      <c r="J84" s="64">
        <f t="shared" si="12"/>
        <v>0</v>
      </c>
      <c r="K84" s="64">
        <f t="shared" si="13"/>
        <v>0</v>
      </c>
      <c r="L84" s="64">
        <f t="shared" si="14"/>
        <v>0</v>
      </c>
      <c r="M84" s="74" t="s">
        <v>52</v>
      </c>
      <c r="N84" s="60" t="s">
        <v>213</v>
      </c>
      <c r="O84" s="60" t="s">
        <v>52</v>
      </c>
      <c r="P84" s="60" t="s">
        <v>52</v>
      </c>
      <c r="Q84" s="60" t="s">
        <v>207</v>
      </c>
      <c r="R84" s="60" t="s">
        <v>64</v>
      </c>
      <c r="S84" s="60" t="s">
        <v>64</v>
      </c>
      <c r="T84" s="60" t="s">
        <v>63</v>
      </c>
      <c r="AR84" s="60" t="s">
        <v>52</v>
      </c>
      <c r="AS84" s="60" t="s">
        <v>52</v>
      </c>
      <c r="AU84" s="60" t="s">
        <v>214</v>
      </c>
      <c r="AV84" s="58">
        <v>270</v>
      </c>
    </row>
    <row r="85" spans="1:48" ht="29.45" customHeight="1" x14ac:dyDescent="0.3">
      <c r="A85" s="62" t="s">
        <v>208</v>
      </c>
      <c r="B85" s="62" t="s">
        <v>215</v>
      </c>
      <c r="C85" s="62" t="s">
        <v>146</v>
      </c>
      <c r="D85" s="63">
        <v>896</v>
      </c>
      <c r="E85" s="64">
        <f>TRUNC(단가대비표!O52,0)</f>
        <v>0</v>
      </c>
      <c r="F85" s="64">
        <f t="shared" si="10"/>
        <v>0</v>
      </c>
      <c r="G85" s="64">
        <f>TRUNC(단가대비표!P52,0)</f>
        <v>0</v>
      </c>
      <c r="H85" s="64">
        <f t="shared" si="11"/>
        <v>0</v>
      </c>
      <c r="I85" s="64">
        <f>TRUNC(단가대비표!V52,0)</f>
        <v>0</v>
      </c>
      <c r="J85" s="64">
        <f t="shared" si="12"/>
        <v>0</v>
      </c>
      <c r="K85" s="64">
        <f t="shared" si="13"/>
        <v>0</v>
      </c>
      <c r="L85" s="64">
        <f t="shared" si="14"/>
        <v>0</v>
      </c>
      <c r="M85" s="74" t="s">
        <v>52</v>
      </c>
      <c r="N85" s="60" t="s">
        <v>216</v>
      </c>
      <c r="O85" s="60" t="s">
        <v>52</v>
      </c>
      <c r="P85" s="60" t="s">
        <v>52</v>
      </c>
      <c r="Q85" s="60" t="s">
        <v>207</v>
      </c>
      <c r="R85" s="60" t="s">
        <v>64</v>
      </c>
      <c r="S85" s="60" t="s">
        <v>64</v>
      </c>
      <c r="T85" s="60" t="s">
        <v>63</v>
      </c>
      <c r="AR85" s="60" t="s">
        <v>52</v>
      </c>
      <c r="AS85" s="60" t="s">
        <v>52</v>
      </c>
      <c r="AU85" s="60" t="s">
        <v>217</v>
      </c>
      <c r="AV85" s="58">
        <v>271</v>
      </c>
    </row>
    <row r="86" spans="1:48" ht="29.45" customHeight="1" x14ac:dyDescent="0.3">
      <c r="A86" s="62" t="s">
        <v>218</v>
      </c>
      <c r="B86" s="62" t="s">
        <v>219</v>
      </c>
      <c r="C86" s="62" t="s">
        <v>146</v>
      </c>
      <c r="D86" s="63">
        <v>120</v>
      </c>
      <c r="E86" s="64">
        <f>TRUNC(일위대가목록!E28,0)</f>
        <v>1415</v>
      </c>
      <c r="F86" s="64">
        <f t="shared" si="10"/>
        <v>169800</v>
      </c>
      <c r="G86" s="64">
        <f>TRUNC(일위대가목록!F28,0)</f>
        <v>7593</v>
      </c>
      <c r="H86" s="64">
        <f t="shared" si="11"/>
        <v>911160</v>
      </c>
      <c r="I86" s="64">
        <f>TRUNC(일위대가목록!G28,0)</f>
        <v>4135</v>
      </c>
      <c r="J86" s="64">
        <f t="shared" si="12"/>
        <v>496200</v>
      </c>
      <c r="K86" s="64">
        <f t="shared" si="13"/>
        <v>13143</v>
      </c>
      <c r="L86" s="64">
        <f t="shared" si="14"/>
        <v>1577160</v>
      </c>
      <c r="M86" s="74" t="s">
        <v>220</v>
      </c>
      <c r="N86" s="60" t="s">
        <v>221</v>
      </c>
      <c r="O86" s="60" t="s">
        <v>52</v>
      </c>
      <c r="P86" s="60" t="s">
        <v>52</v>
      </c>
      <c r="Q86" s="60" t="s">
        <v>207</v>
      </c>
      <c r="R86" s="60" t="s">
        <v>63</v>
      </c>
      <c r="S86" s="60" t="s">
        <v>64</v>
      </c>
      <c r="T86" s="60" t="s">
        <v>64</v>
      </c>
      <c r="AR86" s="60" t="s">
        <v>52</v>
      </c>
      <c r="AS86" s="60" t="s">
        <v>52</v>
      </c>
      <c r="AU86" s="60" t="s">
        <v>222</v>
      </c>
      <c r="AV86" s="58">
        <v>273</v>
      </c>
    </row>
    <row r="87" spans="1:48" ht="29.45" customHeight="1" x14ac:dyDescent="0.3">
      <c r="A87" s="62" t="s">
        <v>223</v>
      </c>
      <c r="B87" s="62" t="s">
        <v>224</v>
      </c>
      <c r="C87" s="62" t="s">
        <v>146</v>
      </c>
      <c r="D87" s="63">
        <v>0</v>
      </c>
      <c r="E87" s="64">
        <f>TRUNC(일위대가목록!E29,0)</f>
        <v>1177</v>
      </c>
      <c r="F87" s="64">
        <f t="shared" si="10"/>
        <v>0</v>
      </c>
      <c r="G87" s="64">
        <f>TRUNC(일위대가목록!F29,0)</f>
        <v>9782</v>
      </c>
      <c r="H87" s="64">
        <f t="shared" si="11"/>
        <v>0</v>
      </c>
      <c r="I87" s="64">
        <f>TRUNC(일위대가목록!G29,0)</f>
        <v>3613</v>
      </c>
      <c r="J87" s="64">
        <f t="shared" si="12"/>
        <v>0</v>
      </c>
      <c r="K87" s="64">
        <f t="shared" si="13"/>
        <v>14572</v>
      </c>
      <c r="L87" s="64">
        <f t="shared" si="14"/>
        <v>0</v>
      </c>
      <c r="M87" s="74" t="s">
        <v>225</v>
      </c>
      <c r="N87" s="60" t="s">
        <v>226</v>
      </c>
      <c r="O87" s="60" t="s">
        <v>52</v>
      </c>
      <c r="P87" s="60" t="s">
        <v>52</v>
      </c>
      <c r="Q87" s="60" t="s">
        <v>207</v>
      </c>
      <c r="R87" s="60" t="s">
        <v>63</v>
      </c>
      <c r="S87" s="60" t="s">
        <v>64</v>
      </c>
      <c r="T87" s="60" t="s">
        <v>64</v>
      </c>
      <c r="AR87" s="60" t="s">
        <v>52</v>
      </c>
      <c r="AS87" s="60" t="s">
        <v>52</v>
      </c>
      <c r="AU87" s="60" t="s">
        <v>227</v>
      </c>
      <c r="AV87" s="58">
        <v>275</v>
      </c>
    </row>
    <row r="88" spans="1:48" ht="29.45" customHeight="1" x14ac:dyDescent="0.3">
      <c r="A88" s="62" t="s">
        <v>223</v>
      </c>
      <c r="B88" s="62" t="s">
        <v>228</v>
      </c>
      <c r="C88" s="62" t="s">
        <v>146</v>
      </c>
      <c r="D88" s="63">
        <v>229</v>
      </c>
      <c r="E88" s="64">
        <f>TRUNC(일위대가목록!E30,0)</f>
        <v>1650</v>
      </c>
      <c r="F88" s="64">
        <f t="shared" si="10"/>
        <v>377850</v>
      </c>
      <c r="G88" s="64">
        <f>TRUNC(일위대가목록!F30,0)</f>
        <v>13668</v>
      </c>
      <c r="H88" s="64">
        <f t="shared" si="11"/>
        <v>3129972</v>
      </c>
      <c r="I88" s="64">
        <f>TRUNC(일위대가목록!G30,0)</f>
        <v>5062</v>
      </c>
      <c r="J88" s="64">
        <f t="shared" si="12"/>
        <v>1159198</v>
      </c>
      <c r="K88" s="64">
        <f t="shared" si="13"/>
        <v>20380</v>
      </c>
      <c r="L88" s="64">
        <f t="shared" si="14"/>
        <v>4667020</v>
      </c>
      <c r="M88" s="74" t="s">
        <v>229</v>
      </c>
      <c r="N88" s="60" t="s">
        <v>230</v>
      </c>
      <c r="O88" s="60" t="s">
        <v>52</v>
      </c>
      <c r="P88" s="60" t="s">
        <v>52</v>
      </c>
      <c r="Q88" s="60" t="s">
        <v>207</v>
      </c>
      <c r="R88" s="60" t="s">
        <v>63</v>
      </c>
      <c r="S88" s="60" t="s">
        <v>64</v>
      </c>
      <c r="T88" s="60" t="s">
        <v>64</v>
      </c>
      <c r="AR88" s="60" t="s">
        <v>52</v>
      </c>
      <c r="AS88" s="60" t="s">
        <v>52</v>
      </c>
      <c r="AU88" s="60" t="s">
        <v>231</v>
      </c>
      <c r="AV88" s="58">
        <v>274</v>
      </c>
    </row>
    <row r="89" spans="1:48" ht="29.45" customHeight="1" x14ac:dyDescent="0.3">
      <c r="A89" s="62" t="s">
        <v>232</v>
      </c>
      <c r="B89" s="62" t="s">
        <v>233</v>
      </c>
      <c r="C89" s="62" t="s">
        <v>180</v>
      </c>
      <c r="D89" s="63">
        <v>24.9</v>
      </c>
      <c r="E89" s="64">
        <f>TRUNC(단가대비표!O53,0)</f>
        <v>0</v>
      </c>
      <c r="F89" s="64">
        <f t="shared" si="10"/>
        <v>0</v>
      </c>
      <c r="G89" s="64">
        <f>TRUNC(단가대비표!P53,0)</f>
        <v>0</v>
      </c>
      <c r="H89" s="64">
        <f t="shared" si="11"/>
        <v>0</v>
      </c>
      <c r="I89" s="64">
        <f>TRUNC(단가대비표!V53,0)</f>
        <v>0</v>
      </c>
      <c r="J89" s="64">
        <f t="shared" si="12"/>
        <v>0</v>
      </c>
      <c r="K89" s="64">
        <f t="shared" si="13"/>
        <v>0</v>
      </c>
      <c r="L89" s="64">
        <f t="shared" si="14"/>
        <v>0</v>
      </c>
      <c r="M89" s="74" t="s">
        <v>52</v>
      </c>
      <c r="N89" s="60" t="s">
        <v>234</v>
      </c>
      <c r="O89" s="60" t="s">
        <v>52</v>
      </c>
      <c r="P89" s="60" t="s">
        <v>52</v>
      </c>
      <c r="Q89" s="60" t="s">
        <v>207</v>
      </c>
      <c r="R89" s="60" t="s">
        <v>64</v>
      </c>
      <c r="S89" s="60" t="s">
        <v>64</v>
      </c>
      <c r="T89" s="60" t="s">
        <v>63</v>
      </c>
      <c r="AR89" s="60" t="s">
        <v>52</v>
      </c>
      <c r="AS89" s="60" t="s">
        <v>52</v>
      </c>
      <c r="AU89" s="60" t="s">
        <v>235</v>
      </c>
      <c r="AV89" s="58">
        <v>276</v>
      </c>
    </row>
    <row r="90" spans="1:48" ht="29.45" customHeight="1" x14ac:dyDescent="0.3">
      <c r="A90" s="62" t="s">
        <v>232</v>
      </c>
      <c r="B90" s="62" t="s">
        <v>236</v>
      </c>
      <c r="C90" s="62" t="s">
        <v>180</v>
      </c>
      <c r="D90" s="63">
        <v>21.6</v>
      </c>
      <c r="E90" s="64">
        <f>TRUNC(단가대비표!O54,0)</f>
        <v>0</v>
      </c>
      <c r="F90" s="64">
        <f t="shared" si="10"/>
        <v>0</v>
      </c>
      <c r="G90" s="64">
        <f>TRUNC(단가대비표!P54,0)</f>
        <v>0</v>
      </c>
      <c r="H90" s="64">
        <f t="shared" si="11"/>
        <v>0</v>
      </c>
      <c r="I90" s="64">
        <f>TRUNC(단가대비표!V54,0)</f>
        <v>0</v>
      </c>
      <c r="J90" s="64">
        <f t="shared" si="12"/>
        <v>0</v>
      </c>
      <c r="K90" s="64">
        <f t="shared" si="13"/>
        <v>0</v>
      </c>
      <c r="L90" s="64">
        <f t="shared" si="14"/>
        <v>0</v>
      </c>
      <c r="M90" s="74" t="s">
        <v>52</v>
      </c>
      <c r="N90" s="60" t="s">
        <v>237</v>
      </c>
      <c r="O90" s="60" t="s">
        <v>52</v>
      </c>
      <c r="P90" s="60" t="s">
        <v>52</v>
      </c>
      <c r="Q90" s="60" t="s">
        <v>207</v>
      </c>
      <c r="R90" s="60" t="s">
        <v>64</v>
      </c>
      <c r="S90" s="60" t="s">
        <v>64</v>
      </c>
      <c r="T90" s="60" t="s">
        <v>63</v>
      </c>
      <c r="AR90" s="60" t="s">
        <v>52</v>
      </c>
      <c r="AS90" s="60" t="s">
        <v>52</v>
      </c>
      <c r="AU90" s="60" t="s">
        <v>238</v>
      </c>
      <c r="AV90" s="58">
        <v>277</v>
      </c>
    </row>
    <row r="91" spans="1:48" ht="29.45" customHeight="1" x14ac:dyDescent="0.3">
      <c r="A91" s="62" t="s">
        <v>232</v>
      </c>
      <c r="B91" s="62" t="s">
        <v>239</v>
      </c>
      <c r="C91" s="62" t="s">
        <v>180</v>
      </c>
      <c r="D91" s="63">
        <v>2.1</v>
      </c>
      <c r="E91" s="64">
        <f>TRUNC(단가대비표!O55,0)</f>
        <v>0</v>
      </c>
      <c r="F91" s="64">
        <f t="shared" si="10"/>
        <v>0</v>
      </c>
      <c r="G91" s="64">
        <f>TRUNC(단가대비표!P55,0)</f>
        <v>0</v>
      </c>
      <c r="H91" s="64">
        <f t="shared" si="11"/>
        <v>0</v>
      </c>
      <c r="I91" s="64">
        <f>TRUNC(단가대비표!V55,0)</f>
        <v>0</v>
      </c>
      <c r="J91" s="64">
        <f t="shared" si="12"/>
        <v>0</v>
      </c>
      <c r="K91" s="64">
        <f t="shared" si="13"/>
        <v>0</v>
      </c>
      <c r="L91" s="64">
        <f t="shared" si="14"/>
        <v>0</v>
      </c>
      <c r="M91" s="74" t="s">
        <v>52</v>
      </c>
      <c r="N91" s="60" t="s">
        <v>240</v>
      </c>
      <c r="O91" s="60" t="s">
        <v>52</v>
      </c>
      <c r="P91" s="60" t="s">
        <v>52</v>
      </c>
      <c r="Q91" s="60" t="s">
        <v>207</v>
      </c>
      <c r="R91" s="60" t="s">
        <v>64</v>
      </c>
      <c r="S91" s="60" t="s">
        <v>64</v>
      </c>
      <c r="T91" s="60" t="s">
        <v>63</v>
      </c>
      <c r="AR91" s="60" t="s">
        <v>52</v>
      </c>
      <c r="AS91" s="60" t="s">
        <v>52</v>
      </c>
      <c r="AU91" s="60" t="s">
        <v>241</v>
      </c>
      <c r="AV91" s="58">
        <v>278</v>
      </c>
    </row>
    <row r="92" spans="1:48" ht="29.45" customHeight="1" x14ac:dyDescent="0.3">
      <c r="A92" s="62" t="s">
        <v>232</v>
      </c>
      <c r="B92" s="62" t="s">
        <v>242</v>
      </c>
      <c r="C92" s="62" t="s">
        <v>180</v>
      </c>
      <c r="D92" s="63">
        <v>37</v>
      </c>
      <c r="E92" s="64">
        <f>TRUNC(단가대비표!O56,0)</f>
        <v>0</v>
      </c>
      <c r="F92" s="64">
        <f t="shared" si="10"/>
        <v>0</v>
      </c>
      <c r="G92" s="64">
        <f>TRUNC(단가대비표!P56,0)</f>
        <v>0</v>
      </c>
      <c r="H92" s="64">
        <f t="shared" si="11"/>
        <v>0</v>
      </c>
      <c r="I92" s="64">
        <f>TRUNC(단가대비표!V56,0)</f>
        <v>0</v>
      </c>
      <c r="J92" s="64">
        <f t="shared" si="12"/>
        <v>0</v>
      </c>
      <c r="K92" s="64">
        <f t="shared" si="13"/>
        <v>0</v>
      </c>
      <c r="L92" s="64">
        <f t="shared" si="14"/>
        <v>0</v>
      </c>
      <c r="M92" s="74" t="s">
        <v>52</v>
      </c>
      <c r="N92" s="60" t="s">
        <v>243</v>
      </c>
      <c r="O92" s="60" t="s">
        <v>52</v>
      </c>
      <c r="P92" s="60" t="s">
        <v>52</v>
      </c>
      <c r="Q92" s="60" t="s">
        <v>207</v>
      </c>
      <c r="R92" s="60" t="s">
        <v>64</v>
      </c>
      <c r="S92" s="60" t="s">
        <v>64</v>
      </c>
      <c r="T92" s="60" t="s">
        <v>63</v>
      </c>
      <c r="AR92" s="60" t="s">
        <v>52</v>
      </c>
      <c r="AS92" s="60" t="s">
        <v>52</v>
      </c>
      <c r="AU92" s="60" t="s">
        <v>244</v>
      </c>
      <c r="AV92" s="58">
        <v>560</v>
      </c>
    </row>
    <row r="93" spans="1:48" ht="29.45" customHeight="1" x14ac:dyDescent="0.3">
      <c r="A93" s="62" t="s">
        <v>245</v>
      </c>
      <c r="B93" s="62" t="s">
        <v>246</v>
      </c>
      <c r="C93" s="62" t="s">
        <v>180</v>
      </c>
      <c r="D93" s="63">
        <v>34.200000000000003</v>
      </c>
      <c r="E93" s="64">
        <f>TRUNC(단가대비표!O57,0)</f>
        <v>0</v>
      </c>
      <c r="F93" s="64">
        <f t="shared" si="10"/>
        <v>0</v>
      </c>
      <c r="G93" s="64">
        <f>TRUNC(단가대비표!P57,0)</f>
        <v>0</v>
      </c>
      <c r="H93" s="64">
        <f t="shared" si="11"/>
        <v>0</v>
      </c>
      <c r="I93" s="64">
        <f>TRUNC(단가대비표!V57,0)</f>
        <v>0</v>
      </c>
      <c r="J93" s="64">
        <f t="shared" si="12"/>
        <v>0</v>
      </c>
      <c r="K93" s="64">
        <f t="shared" si="13"/>
        <v>0</v>
      </c>
      <c r="L93" s="64">
        <f t="shared" si="14"/>
        <v>0</v>
      </c>
      <c r="M93" s="74" t="s">
        <v>52</v>
      </c>
      <c r="N93" s="60" t="s">
        <v>247</v>
      </c>
      <c r="O93" s="60" t="s">
        <v>52</v>
      </c>
      <c r="P93" s="60" t="s">
        <v>52</v>
      </c>
      <c r="Q93" s="60" t="s">
        <v>207</v>
      </c>
      <c r="R93" s="60" t="s">
        <v>64</v>
      </c>
      <c r="S93" s="60" t="s">
        <v>64</v>
      </c>
      <c r="T93" s="60" t="s">
        <v>63</v>
      </c>
      <c r="AR93" s="60" t="s">
        <v>52</v>
      </c>
      <c r="AS93" s="60" t="s">
        <v>52</v>
      </c>
      <c r="AU93" s="60" t="s">
        <v>248</v>
      </c>
      <c r="AV93" s="58">
        <v>280</v>
      </c>
    </row>
    <row r="94" spans="1:48" ht="29.45" customHeight="1" x14ac:dyDescent="0.3">
      <c r="A94" s="62" t="s">
        <v>245</v>
      </c>
      <c r="B94" s="62" t="s">
        <v>249</v>
      </c>
      <c r="C94" s="62" t="s">
        <v>180</v>
      </c>
      <c r="D94" s="63">
        <v>10.199999999999999</v>
      </c>
      <c r="E94" s="64">
        <f>TRUNC(단가대비표!O58,0)</f>
        <v>0</v>
      </c>
      <c r="F94" s="64">
        <f t="shared" si="10"/>
        <v>0</v>
      </c>
      <c r="G94" s="64">
        <f>TRUNC(단가대비표!P58,0)</f>
        <v>0</v>
      </c>
      <c r="H94" s="64">
        <f t="shared" si="11"/>
        <v>0</v>
      </c>
      <c r="I94" s="64">
        <f>TRUNC(단가대비표!V58,0)</f>
        <v>0</v>
      </c>
      <c r="J94" s="64">
        <f t="shared" si="12"/>
        <v>0</v>
      </c>
      <c r="K94" s="64">
        <f t="shared" si="13"/>
        <v>0</v>
      </c>
      <c r="L94" s="64">
        <f t="shared" si="14"/>
        <v>0</v>
      </c>
      <c r="M94" s="74" t="s">
        <v>52</v>
      </c>
      <c r="N94" s="60" t="s">
        <v>250</v>
      </c>
      <c r="O94" s="60" t="s">
        <v>52</v>
      </c>
      <c r="P94" s="60" t="s">
        <v>52</v>
      </c>
      <c r="Q94" s="60" t="s">
        <v>207</v>
      </c>
      <c r="R94" s="60" t="s">
        <v>64</v>
      </c>
      <c r="S94" s="60" t="s">
        <v>64</v>
      </c>
      <c r="T94" s="60" t="s">
        <v>63</v>
      </c>
      <c r="AR94" s="60" t="s">
        <v>52</v>
      </c>
      <c r="AS94" s="60" t="s">
        <v>52</v>
      </c>
      <c r="AU94" s="60" t="s">
        <v>251</v>
      </c>
      <c r="AV94" s="58">
        <v>281</v>
      </c>
    </row>
    <row r="95" spans="1:48" ht="29.45" customHeight="1" x14ac:dyDescent="0.3">
      <c r="A95" s="62" t="s">
        <v>252</v>
      </c>
      <c r="B95" s="62" t="s">
        <v>253</v>
      </c>
      <c r="C95" s="62" t="s">
        <v>180</v>
      </c>
      <c r="D95" s="63">
        <v>29.2</v>
      </c>
      <c r="E95" s="64">
        <f>TRUNC(일위대가목록!E31,0)</f>
        <v>10770</v>
      </c>
      <c r="F95" s="64">
        <f t="shared" si="10"/>
        <v>314484</v>
      </c>
      <c r="G95" s="64">
        <f>TRUNC(일위대가목록!F31,0)</f>
        <v>630845</v>
      </c>
      <c r="H95" s="64">
        <f t="shared" si="11"/>
        <v>18420674</v>
      </c>
      <c r="I95" s="64">
        <f>TRUNC(일위대가목록!G31,0)</f>
        <v>50802</v>
      </c>
      <c r="J95" s="64">
        <f t="shared" si="12"/>
        <v>1483418</v>
      </c>
      <c r="K95" s="64">
        <f t="shared" si="13"/>
        <v>692417</v>
      </c>
      <c r="L95" s="64">
        <f t="shared" si="14"/>
        <v>20218576</v>
      </c>
      <c r="M95" s="74" t="s">
        <v>254</v>
      </c>
      <c r="N95" s="60" t="s">
        <v>255</v>
      </c>
      <c r="O95" s="60" t="s">
        <v>52</v>
      </c>
      <c r="P95" s="60" t="s">
        <v>52</v>
      </c>
      <c r="Q95" s="60" t="s">
        <v>207</v>
      </c>
      <c r="R95" s="60" t="s">
        <v>63</v>
      </c>
      <c r="S95" s="60" t="s">
        <v>64</v>
      </c>
      <c r="T95" s="60" t="s">
        <v>64</v>
      </c>
      <c r="AR95" s="60" t="s">
        <v>52</v>
      </c>
      <c r="AS95" s="60" t="s">
        <v>52</v>
      </c>
      <c r="AU95" s="60" t="s">
        <v>256</v>
      </c>
      <c r="AV95" s="58">
        <v>282</v>
      </c>
    </row>
    <row r="96" spans="1:48" ht="29.45" customHeight="1" x14ac:dyDescent="0.3">
      <c r="A96" s="62" t="s">
        <v>257</v>
      </c>
      <c r="B96" s="62" t="s">
        <v>258</v>
      </c>
      <c r="C96" s="62" t="s">
        <v>112</v>
      </c>
      <c r="D96" s="63">
        <v>1130</v>
      </c>
      <c r="E96" s="64">
        <f>TRUNC(일위대가목록!E32,0)</f>
        <v>2510</v>
      </c>
      <c r="F96" s="64">
        <f t="shared" si="10"/>
        <v>2836300</v>
      </c>
      <c r="G96" s="64">
        <f>TRUNC(일위대가목록!F32,0)</f>
        <v>1329</v>
      </c>
      <c r="H96" s="64">
        <f t="shared" si="11"/>
        <v>1501770</v>
      </c>
      <c r="I96" s="64">
        <f>TRUNC(일위대가목록!G32,0)</f>
        <v>0</v>
      </c>
      <c r="J96" s="64">
        <f t="shared" si="12"/>
        <v>0</v>
      </c>
      <c r="K96" s="64">
        <f t="shared" si="13"/>
        <v>3839</v>
      </c>
      <c r="L96" s="64">
        <f t="shared" si="14"/>
        <v>4338070</v>
      </c>
      <c r="M96" s="74" t="s">
        <v>259</v>
      </c>
      <c r="N96" s="60" t="s">
        <v>260</v>
      </c>
      <c r="O96" s="60" t="s">
        <v>52</v>
      </c>
      <c r="P96" s="60" t="s">
        <v>52</v>
      </c>
      <c r="Q96" s="60" t="s">
        <v>207</v>
      </c>
      <c r="R96" s="60" t="s">
        <v>63</v>
      </c>
      <c r="S96" s="60" t="s">
        <v>64</v>
      </c>
      <c r="T96" s="60" t="s">
        <v>64</v>
      </c>
      <c r="AR96" s="60" t="s">
        <v>52</v>
      </c>
      <c r="AS96" s="60" t="s">
        <v>52</v>
      </c>
      <c r="AU96" s="60" t="s">
        <v>261</v>
      </c>
      <c r="AV96" s="58">
        <v>46</v>
      </c>
    </row>
    <row r="97" spans="1:48" ht="29.45" customHeight="1" x14ac:dyDescent="0.3">
      <c r="A97" s="62" t="s">
        <v>262</v>
      </c>
      <c r="B97" s="62" t="s">
        <v>263</v>
      </c>
      <c r="C97" s="62" t="s">
        <v>112</v>
      </c>
      <c r="D97" s="63">
        <v>4</v>
      </c>
      <c r="E97" s="64">
        <f>TRUNC(일위대가목록!E33,0)</f>
        <v>18439</v>
      </c>
      <c r="F97" s="64">
        <f t="shared" si="10"/>
        <v>73756</v>
      </c>
      <c r="G97" s="64">
        <f>TRUNC(일위대가목록!F33,0)</f>
        <v>68150</v>
      </c>
      <c r="H97" s="64">
        <f t="shared" si="11"/>
        <v>272600</v>
      </c>
      <c r="I97" s="64">
        <f>TRUNC(일위대가목록!G33,0)</f>
        <v>681</v>
      </c>
      <c r="J97" s="64">
        <f t="shared" si="12"/>
        <v>2724</v>
      </c>
      <c r="K97" s="64">
        <f t="shared" si="13"/>
        <v>87270</v>
      </c>
      <c r="L97" s="64">
        <f t="shared" si="14"/>
        <v>349080</v>
      </c>
      <c r="M97" s="74" t="s">
        <v>264</v>
      </c>
      <c r="N97" s="60" t="s">
        <v>265</v>
      </c>
      <c r="O97" s="60" t="s">
        <v>52</v>
      </c>
      <c r="P97" s="60" t="s">
        <v>52</v>
      </c>
      <c r="Q97" s="60" t="s">
        <v>207</v>
      </c>
      <c r="R97" s="60" t="s">
        <v>63</v>
      </c>
      <c r="S97" s="60" t="s">
        <v>64</v>
      </c>
      <c r="T97" s="60" t="s">
        <v>64</v>
      </c>
      <c r="AR97" s="60" t="s">
        <v>52</v>
      </c>
      <c r="AS97" s="60" t="s">
        <v>52</v>
      </c>
      <c r="AU97" s="60" t="s">
        <v>266</v>
      </c>
      <c r="AV97" s="58">
        <v>386</v>
      </c>
    </row>
    <row r="98" spans="1:48" ht="29.45" customHeight="1" x14ac:dyDescent="0.3">
      <c r="A98" s="62" t="s">
        <v>262</v>
      </c>
      <c r="B98" s="62" t="s">
        <v>267</v>
      </c>
      <c r="C98" s="62" t="s">
        <v>112</v>
      </c>
      <c r="D98" s="63">
        <v>126</v>
      </c>
      <c r="E98" s="64">
        <f>TRUNC(일위대가목록!E34,0)</f>
        <v>12978</v>
      </c>
      <c r="F98" s="64">
        <f t="shared" si="10"/>
        <v>1635228</v>
      </c>
      <c r="G98" s="64">
        <f>TRUNC(일위대가목록!F34,0)</f>
        <v>37755</v>
      </c>
      <c r="H98" s="64">
        <f t="shared" si="11"/>
        <v>4757130</v>
      </c>
      <c r="I98" s="64">
        <f>TRUNC(일위대가목록!G34,0)</f>
        <v>377</v>
      </c>
      <c r="J98" s="64">
        <f t="shared" si="12"/>
        <v>47502</v>
      </c>
      <c r="K98" s="64">
        <f t="shared" si="13"/>
        <v>51110</v>
      </c>
      <c r="L98" s="64">
        <f t="shared" si="14"/>
        <v>6439860</v>
      </c>
      <c r="M98" s="74" t="s">
        <v>268</v>
      </c>
      <c r="N98" s="60" t="s">
        <v>269</v>
      </c>
      <c r="O98" s="60" t="s">
        <v>52</v>
      </c>
      <c r="P98" s="60" t="s">
        <v>52</v>
      </c>
      <c r="Q98" s="60" t="s">
        <v>207</v>
      </c>
      <c r="R98" s="60" t="s">
        <v>63</v>
      </c>
      <c r="S98" s="60" t="s">
        <v>64</v>
      </c>
      <c r="T98" s="60" t="s">
        <v>64</v>
      </c>
      <c r="AR98" s="60" t="s">
        <v>52</v>
      </c>
      <c r="AS98" s="60" t="s">
        <v>52</v>
      </c>
      <c r="AU98" s="60" t="s">
        <v>270</v>
      </c>
      <c r="AV98" s="58">
        <v>387</v>
      </c>
    </row>
    <row r="99" spans="1:48" ht="29.45" customHeight="1" x14ac:dyDescent="0.3">
      <c r="A99" s="62" t="s">
        <v>262</v>
      </c>
      <c r="B99" s="62" t="s">
        <v>271</v>
      </c>
      <c r="C99" s="62" t="s">
        <v>112</v>
      </c>
      <c r="D99" s="63">
        <v>453</v>
      </c>
      <c r="E99" s="64">
        <f>TRUNC(일위대가목록!E35,0)</f>
        <v>12978</v>
      </c>
      <c r="F99" s="64">
        <f t="shared" si="10"/>
        <v>5879034</v>
      </c>
      <c r="G99" s="64">
        <f>TRUNC(일위대가목록!F35,0)</f>
        <v>45728</v>
      </c>
      <c r="H99" s="64">
        <f t="shared" si="11"/>
        <v>20714784</v>
      </c>
      <c r="I99" s="64">
        <f>TRUNC(일위대가목록!G35,0)</f>
        <v>457</v>
      </c>
      <c r="J99" s="64">
        <f t="shared" si="12"/>
        <v>207021</v>
      </c>
      <c r="K99" s="64">
        <f t="shared" si="13"/>
        <v>59163</v>
      </c>
      <c r="L99" s="64">
        <f t="shared" si="14"/>
        <v>26800839</v>
      </c>
      <c r="M99" s="74" t="s">
        <v>272</v>
      </c>
      <c r="N99" s="60" t="s">
        <v>273</v>
      </c>
      <c r="O99" s="60" t="s">
        <v>52</v>
      </c>
      <c r="P99" s="60" t="s">
        <v>52</v>
      </c>
      <c r="Q99" s="60" t="s">
        <v>207</v>
      </c>
      <c r="R99" s="60" t="s">
        <v>63</v>
      </c>
      <c r="S99" s="60" t="s">
        <v>64</v>
      </c>
      <c r="T99" s="60" t="s">
        <v>64</v>
      </c>
      <c r="AR99" s="60" t="s">
        <v>52</v>
      </c>
      <c r="AS99" s="60" t="s">
        <v>52</v>
      </c>
      <c r="AU99" s="60" t="s">
        <v>274</v>
      </c>
      <c r="AV99" s="58">
        <v>388</v>
      </c>
    </row>
    <row r="100" spans="1:48" ht="29.45" customHeight="1" x14ac:dyDescent="0.3">
      <c r="A100" s="62" t="s">
        <v>275</v>
      </c>
      <c r="B100" s="62" t="s">
        <v>276</v>
      </c>
      <c r="C100" s="62" t="s">
        <v>112</v>
      </c>
      <c r="D100" s="63">
        <v>1443</v>
      </c>
      <c r="E100" s="64">
        <f>TRUNC(일위대가목록!E36,0)</f>
        <v>4157</v>
      </c>
      <c r="F100" s="64">
        <f t="shared" si="10"/>
        <v>5998551</v>
      </c>
      <c r="G100" s="64">
        <f>TRUNC(일위대가목록!F36,0)</f>
        <v>36027</v>
      </c>
      <c r="H100" s="64">
        <f t="shared" si="11"/>
        <v>51986961</v>
      </c>
      <c r="I100" s="64">
        <f>TRUNC(일위대가목록!G36,0)</f>
        <v>1080</v>
      </c>
      <c r="J100" s="64">
        <f t="shared" si="12"/>
        <v>1558440</v>
      </c>
      <c r="K100" s="64">
        <f t="shared" si="13"/>
        <v>41264</v>
      </c>
      <c r="L100" s="64">
        <f t="shared" si="14"/>
        <v>59543952</v>
      </c>
      <c r="M100" s="74" t="s">
        <v>277</v>
      </c>
      <c r="N100" s="60" t="s">
        <v>278</v>
      </c>
      <c r="O100" s="60" t="s">
        <v>52</v>
      </c>
      <c r="P100" s="60" t="s">
        <v>52</v>
      </c>
      <c r="Q100" s="60" t="s">
        <v>207</v>
      </c>
      <c r="R100" s="60" t="s">
        <v>63</v>
      </c>
      <c r="S100" s="60" t="s">
        <v>64</v>
      </c>
      <c r="T100" s="60" t="s">
        <v>64</v>
      </c>
      <c r="AR100" s="60" t="s">
        <v>52</v>
      </c>
      <c r="AS100" s="60" t="s">
        <v>52</v>
      </c>
      <c r="AU100" s="60" t="s">
        <v>279</v>
      </c>
      <c r="AV100" s="58">
        <v>390</v>
      </c>
    </row>
    <row r="101" spans="1:48" ht="29.45" customHeight="1" x14ac:dyDescent="0.3">
      <c r="A101" s="62" t="s">
        <v>275</v>
      </c>
      <c r="B101" s="62" t="s">
        <v>280</v>
      </c>
      <c r="C101" s="62" t="s">
        <v>112</v>
      </c>
      <c r="D101" s="63">
        <v>0</v>
      </c>
      <c r="E101" s="64">
        <f>TRUNC(일위대가목록!E37,0)</f>
        <v>3415</v>
      </c>
      <c r="F101" s="64">
        <f t="shared" si="10"/>
        <v>0</v>
      </c>
      <c r="G101" s="64">
        <f>TRUNC(일위대가목록!F37,0)</f>
        <v>31528</v>
      </c>
      <c r="H101" s="64">
        <f t="shared" si="11"/>
        <v>0</v>
      </c>
      <c r="I101" s="64">
        <f>TRUNC(일위대가목록!G37,0)</f>
        <v>945</v>
      </c>
      <c r="J101" s="64">
        <f t="shared" si="12"/>
        <v>0</v>
      </c>
      <c r="K101" s="64">
        <f t="shared" si="13"/>
        <v>35888</v>
      </c>
      <c r="L101" s="64">
        <f t="shared" si="14"/>
        <v>0</v>
      </c>
      <c r="M101" s="74" t="s">
        <v>281</v>
      </c>
      <c r="N101" s="60" t="s">
        <v>282</v>
      </c>
      <c r="O101" s="60" t="s">
        <v>52</v>
      </c>
      <c r="P101" s="60" t="s">
        <v>52</v>
      </c>
      <c r="Q101" s="60" t="s">
        <v>207</v>
      </c>
      <c r="R101" s="60" t="s">
        <v>63</v>
      </c>
      <c r="S101" s="60" t="s">
        <v>64</v>
      </c>
      <c r="T101" s="60" t="s">
        <v>64</v>
      </c>
      <c r="AR101" s="60" t="s">
        <v>52</v>
      </c>
      <c r="AS101" s="60" t="s">
        <v>52</v>
      </c>
      <c r="AU101" s="60" t="s">
        <v>283</v>
      </c>
      <c r="AV101" s="58">
        <v>391</v>
      </c>
    </row>
    <row r="102" spans="1:48" ht="29.45" customHeight="1" x14ac:dyDescent="0.3">
      <c r="A102" s="62" t="s">
        <v>284</v>
      </c>
      <c r="B102" s="62" t="s">
        <v>285</v>
      </c>
      <c r="C102" s="62" t="s">
        <v>72</v>
      </c>
      <c r="D102" s="63">
        <v>0</v>
      </c>
      <c r="E102" s="64">
        <f>TRUNC(일위대가목록!E38,0)</f>
        <v>3620</v>
      </c>
      <c r="F102" s="64">
        <f t="shared" si="10"/>
        <v>0</v>
      </c>
      <c r="G102" s="64">
        <f>TRUNC(일위대가목록!F38,0)</f>
        <v>23752</v>
      </c>
      <c r="H102" s="64">
        <f t="shared" si="11"/>
        <v>0</v>
      </c>
      <c r="I102" s="64">
        <f>TRUNC(일위대가목록!G38,0)</f>
        <v>0</v>
      </c>
      <c r="J102" s="64">
        <f t="shared" si="12"/>
        <v>0</v>
      </c>
      <c r="K102" s="64">
        <f t="shared" si="13"/>
        <v>27372</v>
      </c>
      <c r="L102" s="64">
        <f t="shared" si="14"/>
        <v>0</v>
      </c>
      <c r="M102" s="74" t="s">
        <v>286</v>
      </c>
      <c r="N102" s="60" t="s">
        <v>287</v>
      </c>
      <c r="O102" s="60" t="s">
        <v>52</v>
      </c>
      <c r="P102" s="60" t="s">
        <v>52</v>
      </c>
      <c r="Q102" s="60" t="s">
        <v>207</v>
      </c>
      <c r="R102" s="60" t="s">
        <v>63</v>
      </c>
      <c r="S102" s="60" t="s">
        <v>64</v>
      </c>
      <c r="T102" s="60" t="s">
        <v>64</v>
      </c>
      <c r="AR102" s="60" t="s">
        <v>52</v>
      </c>
      <c r="AS102" s="60" t="s">
        <v>52</v>
      </c>
      <c r="AU102" s="60" t="s">
        <v>288</v>
      </c>
      <c r="AV102" s="58">
        <v>283</v>
      </c>
    </row>
    <row r="103" spans="1:48" ht="29.45" customHeight="1" x14ac:dyDescent="0.3">
      <c r="A103" s="62" t="s">
        <v>289</v>
      </c>
      <c r="B103" s="62" t="s">
        <v>290</v>
      </c>
      <c r="C103" s="62" t="s">
        <v>112</v>
      </c>
      <c r="D103" s="63">
        <v>614</v>
      </c>
      <c r="E103" s="64">
        <f>TRUNC(일위대가목록!E39,0)</f>
        <v>30587</v>
      </c>
      <c r="F103" s="64">
        <f t="shared" si="10"/>
        <v>18780418</v>
      </c>
      <c r="G103" s="64">
        <f>TRUNC(일위대가목록!F39,0)</f>
        <v>16183</v>
      </c>
      <c r="H103" s="64">
        <f t="shared" si="11"/>
        <v>9936362</v>
      </c>
      <c r="I103" s="64">
        <f>TRUNC(일위대가목록!G39,0)</f>
        <v>0</v>
      </c>
      <c r="J103" s="64">
        <f t="shared" si="12"/>
        <v>0</v>
      </c>
      <c r="K103" s="64">
        <f t="shared" si="13"/>
        <v>46770</v>
      </c>
      <c r="L103" s="64">
        <f t="shared" si="14"/>
        <v>28716780</v>
      </c>
      <c r="M103" s="74" t="s">
        <v>291</v>
      </c>
      <c r="N103" s="60" t="s">
        <v>292</v>
      </c>
      <c r="O103" s="60" t="s">
        <v>52</v>
      </c>
      <c r="P103" s="60" t="s">
        <v>52</v>
      </c>
      <c r="Q103" s="60" t="s">
        <v>207</v>
      </c>
      <c r="R103" s="60" t="s">
        <v>63</v>
      </c>
      <c r="S103" s="60" t="s">
        <v>64</v>
      </c>
      <c r="T103" s="60" t="s">
        <v>64</v>
      </c>
      <c r="AR103" s="60" t="s">
        <v>52</v>
      </c>
      <c r="AS103" s="60" t="s">
        <v>52</v>
      </c>
      <c r="AU103" s="60" t="s">
        <v>293</v>
      </c>
      <c r="AV103" s="58">
        <v>40</v>
      </c>
    </row>
    <row r="104" spans="1:48" ht="29.45" customHeight="1" x14ac:dyDescent="0.3">
      <c r="A104" s="62" t="s">
        <v>294</v>
      </c>
      <c r="B104" s="62" t="s">
        <v>295</v>
      </c>
      <c r="C104" s="62" t="s">
        <v>112</v>
      </c>
      <c r="D104" s="63">
        <v>23</v>
      </c>
      <c r="E104" s="64">
        <f>TRUNC(일위대가목록!E40,0)</f>
        <v>33000</v>
      </c>
      <c r="F104" s="64">
        <f t="shared" si="10"/>
        <v>759000</v>
      </c>
      <c r="G104" s="64">
        <f>TRUNC(일위대가목록!F40,0)</f>
        <v>9692</v>
      </c>
      <c r="H104" s="64">
        <f t="shared" si="11"/>
        <v>222916</v>
      </c>
      <c r="I104" s="64">
        <f>TRUNC(일위대가목록!G40,0)</f>
        <v>193</v>
      </c>
      <c r="J104" s="64">
        <f t="shared" si="12"/>
        <v>4439</v>
      </c>
      <c r="K104" s="64">
        <f t="shared" si="13"/>
        <v>42885</v>
      </c>
      <c r="L104" s="64">
        <f t="shared" si="14"/>
        <v>986355</v>
      </c>
      <c r="M104" s="74" t="s">
        <v>296</v>
      </c>
      <c r="N104" s="60" t="s">
        <v>297</v>
      </c>
      <c r="O104" s="60" t="s">
        <v>52</v>
      </c>
      <c r="P104" s="60" t="s">
        <v>52</v>
      </c>
      <c r="Q104" s="60" t="s">
        <v>207</v>
      </c>
      <c r="R104" s="60" t="s">
        <v>63</v>
      </c>
      <c r="S104" s="60" t="s">
        <v>64</v>
      </c>
      <c r="T104" s="60" t="s">
        <v>64</v>
      </c>
      <c r="AR104" s="60" t="s">
        <v>52</v>
      </c>
      <c r="AS104" s="60" t="s">
        <v>52</v>
      </c>
      <c r="AU104" s="60" t="s">
        <v>298</v>
      </c>
      <c r="AV104" s="58">
        <v>42</v>
      </c>
    </row>
    <row r="105" spans="1:48" ht="29.45" customHeight="1" x14ac:dyDescent="0.3">
      <c r="A105" s="62" t="s">
        <v>299</v>
      </c>
      <c r="B105" s="62" t="s">
        <v>300</v>
      </c>
      <c r="C105" s="62" t="s">
        <v>112</v>
      </c>
      <c r="D105" s="63">
        <v>51</v>
      </c>
      <c r="E105" s="64">
        <f>TRUNC(일위대가목록!E41,0)</f>
        <v>36300</v>
      </c>
      <c r="F105" s="64">
        <f t="shared" si="10"/>
        <v>1851300</v>
      </c>
      <c r="G105" s="64">
        <f>TRUNC(일위대가목록!F41,0)</f>
        <v>9692</v>
      </c>
      <c r="H105" s="64">
        <f t="shared" si="11"/>
        <v>494292</v>
      </c>
      <c r="I105" s="64">
        <f>TRUNC(일위대가목록!G41,0)</f>
        <v>193</v>
      </c>
      <c r="J105" s="64">
        <f t="shared" si="12"/>
        <v>9843</v>
      </c>
      <c r="K105" s="64">
        <f t="shared" si="13"/>
        <v>46185</v>
      </c>
      <c r="L105" s="64">
        <f t="shared" si="14"/>
        <v>2355435</v>
      </c>
      <c r="M105" s="74" t="s">
        <v>301</v>
      </c>
      <c r="N105" s="60" t="s">
        <v>302</v>
      </c>
      <c r="O105" s="60" t="s">
        <v>52</v>
      </c>
      <c r="P105" s="60" t="s">
        <v>52</v>
      </c>
      <c r="Q105" s="60" t="s">
        <v>207</v>
      </c>
      <c r="R105" s="60" t="s">
        <v>63</v>
      </c>
      <c r="S105" s="60" t="s">
        <v>64</v>
      </c>
      <c r="T105" s="60" t="s">
        <v>64</v>
      </c>
      <c r="AR105" s="60" t="s">
        <v>52</v>
      </c>
      <c r="AS105" s="60" t="s">
        <v>52</v>
      </c>
      <c r="AU105" s="60" t="s">
        <v>303</v>
      </c>
      <c r="AV105" s="58">
        <v>43</v>
      </c>
    </row>
    <row r="106" spans="1:48" ht="29.45" customHeight="1" x14ac:dyDescent="0.3">
      <c r="A106" s="62" t="s">
        <v>304</v>
      </c>
      <c r="B106" s="62" t="s">
        <v>305</v>
      </c>
      <c r="C106" s="62" t="s">
        <v>112</v>
      </c>
      <c r="D106" s="63">
        <v>337</v>
      </c>
      <c r="E106" s="64">
        <f>TRUNC(일위대가목록!E42,0)</f>
        <v>12511</v>
      </c>
      <c r="F106" s="64">
        <f t="shared" si="10"/>
        <v>4216207</v>
      </c>
      <c r="G106" s="64">
        <f>TRUNC(일위대가목록!F42,0)</f>
        <v>3059</v>
      </c>
      <c r="H106" s="64">
        <f t="shared" si="11"/>
        <v>1030883</v>
      </c>
      <c r="I106" s="64">
        <f>TRUNC(일위대가목록!G42,0)</f>
        <v>0</v>
      </c>
      <c r="J106" s="64">
        <f t="shared" si="12"/>
        <v>0</v>
      </c>
      <c r="K106" s="64">
        <f t="shared" si="13"/>
        <v>15570</v>
      </c>
      <c r="L106" s="64">
        <f t="shared" si="14"/>
        <v>5247090</v>
      </c>
      <c r="M106" s="74" t="s">
        <v>306</v>
      </c>
      <c r="N106" s="60" t="s">
        <v>307</v>
      </c>
      <c r="O106" s="60" t="s">
        <v>52</v>
      </c>
      <c r="P106" s="60" t="s">
        <v>52</v>
      </c>
      <c r="Q106" s="60" t="s">
        <v>207</v>
      </c>
      <c r="R106" s="60" t="s">
        <v>63</v>
      </c>
      <c r="S106" s="60" t="s">
        <v>64</v>
      </c>
      <c r="T106" s="60" t="s">
        <v>64</v>
      </c>
      <c r="AR106" s="60" t="s">
        <v>52</v>
      </c>
      <c r="AS106" s="60" t="s">
        <v>52</v>
      </c>
      <c r="AU106" s="60" t="s">
        <v>308</v>
      </c>
      <c r="AV106" s="58">
        <v>44</v>
      </c>
    </row>
    <row r="107" spans="1:48" ht="29.45" customHeight="1" x14ac:dyDescent="0.3">
      <c r="A107" s="62" t="s">
        <v>309</v>
      </c>
      <c r="B107" s="62" t="s">
        <v>310</v>
      </c>
      <c r="C107" s="62" t="s">
        <v>112</v>
      </c>
      <c r="D107" s="63">
        <v>525</v>
      </c>
      <c r="E107" s="64">
        <f>TRUNC(일위대가목록!E43,0)</f>
        <v>34650</v>
      </c>
      <c r="F107" s="64">
        <f t="shared" si="10"/>
        <v>18191250</v>
      </c>
      <c r="G107" s="64">
        <f>TRUNC(일위대가목록!F43,0)</f>
        <v>3548</v>
      </c>
      <c r="H107" s="64">
        <f t="shared" si="11"/>
        <v>1862700</v>
      </c>
      <c r="I107" s="64">
        <f>TRUNC(일위대가목록!G43,0)</f>
        <v>0</v>
      </c>
      <c r="J107" s="64">
        <f t="shared" si="12"/>
        <v>0</v>
      </c>
      <c r="K107" s="64">
        <f t="shared" si="13"/>
        <v>38198</v>
      </c>
      <c r="L107" s="64">
        <f t="shared" si="14"/>
        <v>20053950</v>
      </c>
      <c r="M107" s="74" t="s">
        <v>311</v>
      </c>
      <c r="N107" s="60" t="s">
        <v>312</v>
      </c>
      <c r="O107" s="60" t="s">
        <v>52</v>
      </c>
      <c r="P107" s="60" t="s">
        <v>52</v>
      </c>
      <c r="Q107" s="60" t="s">
        <v>207</v>
      </c>
      <c r="R107" s="60" t="s">
        <v>63</v>
      </c>
      <c r="S107" s="60" t="s">
        <v>64</v>
      </c>
      <c r="T107" s="60" t="s">
        <v>64</v>
      </c>
      <c r="AR107" s="60" t="s">
        <v>52</v>
      </c>
      <c r="AS107" s="60" t="s">
        <v>52</v>
      </c>
      <c r="AU107" s="60" t="s">
        <v>313</v>
      </c>
      <c r="AV107" s="58">
        <v>45</v>
      </c>
    </row>
    <row r="108" spans="1:48" ht="29.45" customHeight="1" x14ac:dyDescent="0.3">
      <c r="A108" s="63"/>
      <c r="B108" s="63"/>
      <c r="C108" s="63"/>
      <c r="D108" s="63"/>
      <c r="E108" s="64"/>
      <c r="F108" s="64"/>
      <c r="G108" s="64"/>
      <c r="H108" s="64"/>
      <c r="I108" s="64"/>
      <c r="J108" s="64"/>
      <c r="K108" s="64"/>
      <c r="L108" s="64"/>
      <c r="M108" s="73"/>
      <c r="Q108" s="60" t="s">
        <v>207</v>
      </c>
    </row>
    <row r="109" spans="1:48" ht="29.45" customHeight="1" x14ac:dyDescent="0.3">
      <c r="A109" s="63"/>
      <c r="B109" s="63"/>
      <c r="C109" s="63"/>
      <c r="D109" s="63"/>
      <c r="E109" s="64"/>
      <c r="F109" s="64"/>
      <c r="G109" s="64"/>
      <c r="H109" s="64"/>
      <c r="I109" s="64"/>
      <c r="J109" s="64"/>
      <c r="K109" s="64"/>
      <c r="L109" s="64"/>
      <c r="M109" s="73"/>
      <c r="Q109" s="60" t="s">
        <v>207</v>
      </c>
    </row>
    <row r="110" spans="1:48" ht="29.45" customHeight="1" x14ac:dyDescent="0.3">
      <c r="A110" s="63"/>
      <c r="B110" s="63"/>
      <c r="C110" s="63"/>
      <c r="D110" s="63"/>
      <c r="E110" s="64"/>
      <c r="F110" s="64"/>
      <c r="G110" s="64"/>
      <c r="H110" s="64"/>
      <c r="I110" s="64"/>
      <c r="J110" s="64"/>
      <c r="K110" s="64"/>
      <c r="L110" s="64"/>
      <c r="M110" s="73"/>
      <c r="Q110" s="60" t="s">
        <v>207</v>
      </c>
    </row>
    <row r="111" spans="1:48" ht="29.45" customHeight="1" x14ac:dyDescent="0.3">
      <c r="A111" s="63"/>
      <c r="B111" s="63"/>
      <c r="C111" s="63"/>
      <c r="D111" s="63"/>
      <c r="E111" s="64"/>
      <c r="F111" s="64"/>
      <c r="G111" s="64"/>
      <c r="H111" s="64"/>
      <c r="I111" s="64"/>
      <c r="J111" s="64"/>
      <c r="K111" s="64"/>
      <c r="L111" s="64"/>
      <c r="M111" s="73"/>
      <c r="Q111" s="60" t="s">
        <v>207</v>
      </c>
    </row>
    <row r="112" spans="1:48" ht="29.45" customHeight="1" x14ac:dyDescent="0.3">
      <c r="A112" s="63"/>
      <c r="B112" s="63"/>
      <c r="C112" s="63"/>
      <c r="D112" s="63"/>
      <c r="E112" s="64"/>
      <c r="F112" s="64"/>
      <c r="G112" s="64"/>
      <c r="H112" s="64"/>
      <c r="I112" s="64"/>
      <c r="J112" s="64"/>
      <c r="K112" s="64"/>
      <c r="L112" s="64"/>
      <c r="M112" s="73"/>
      <c r="Q112" s="60" t="s">
        <v>207</v>
      </c>
    </row>
    <row r="113" spans="1:17" ht="29.45" customHeight="1" x14ac:dyDescent="0.3">
      <c r="A113" s="63"/>
      <c r="B113" s="63"/>
      <c r="C113" s="63"/>
      <c r="D113" s="63"/>
      <c r="E113" s="64"/>
      <c r="F113" s="64"/>
      <c r="G113" s="64"/>
      <c r="H113" s="64"/>
      <c r="I113" s="64"/>
      <c r="J113" s="64"/>
      <c r="K113" s="64"/>
      <c r="L113" s="64"/>
      <c r="M113" s="73"/>
      <c r="Q113" s="60" t="s">
        <v>207</v>
      </c>
    </row>
    <row r="114" spans="1:17" ht="29.45" customHeight="1" x14ac:dyDescent="0.3">
      <c r="A114" s="63"/>
      <c r="B114" s="63"/>
      <c r="C114" s="63"/>
      <c r="D114" s="63"/>
      <c r="E114" s="64"/>
      <c r="F114" s="64"/>
      <c r="G114" s="64"/>
      <c r="H114" s="64"/>
      <c r="I114" s="64"/>
      <c r="J114" s="64"/>
      <c r="K114" s="64"/>
      <c r="L114" s="64"/>
      <c r="M114" s="73"/>
      <c r="Q114" s="60" t="s">
        <v>207</v>
      </c>
    </row>
    <row r="115" spans="1:17" ht="29.45" customHeight="1" x14ac:dyDescent="0.3">
      <c r="A115" s="63"/>
      <c r="B115" s="63"/>
      <c r="C115" s="63"/>
      <c r="D115" s="63"/>
      <c r="E115" s="64"/>
      <c r="F115" s="64"/>
      <c r="G115" s="64"/>
      <c r="H115" s="64"/>
      <c r="I115" s="64"/>
      <c r="J115" s="64"/>
      <c r="K115" s="64"/>
      <c r="L115" s="64"/>
      <c r="M115" s="73"/>
      <c r="Q115" s="60" t="s">
        <v>207</v>
      </c>
    </row>
    <row r="116" spans="1:17" ht="29.45" customHeight="1" x14ac:dyDescent="0.3">
      <c r="A116" s="63"/>
      <c r="B116" s="63"/>
      <c r="C116" s="63"/>
      <c r="D116" s="63"/>
      <c r="E116" s="64"/>
      <c r="F116" s="64"/>
      <c r="G116" s="64"/>
      <c r="H116" s="64"/>
      <c r="I116" s="64"/>
      <c r="J116" s="64"/>
      <c r="K116" s="64"/>
      <c r="L116" s="64"/>
      <c r="M116" s="73"/>
      <c r="Q116" s="60" t="s">
        <v>207</v>
      </c>
    </row>
    <row r="117" spans="1:17" ht="29.45" customHeight="1" x14ac:dyDescent="0.3">
      <c r="A117" s="63"/>
      <c r="B117" s="63"/>
      <c r="C117" s="63"/>
      <c r="D117" s="63"/>
      <c r="E117" s="64"/>
      <c r="F117" s="64"/>
      <c r="G117" s="64"/>
      <c r="H117" s="64"/>
      <c r="I117" s="64"/>
      <c r="J117" s="64"/>
      <c r="K117" s="64"/>
      <c r="L117" s="64"/>
      <c r="M117" s="73"/>
      <c r="Q117" s="60" t="s">
        <v>207</v>
      </c>
    </row>
    <row r="118" spans="1:17" ht="29.45" customHeight="1" x14ac:dyDescent="0.3">
      <c r="A118" s="63"/>
      <c r="B118" s="63"/>
      <c r="C118" s="63"/>
      <c r="D118" s="63"/>
      <c r="E118" s="64"/>
      <c r="F118" s="64"/>
      <c r="G118" s="64"/>
      <c r="H118" s="64"/>
      <c r="I118" s="64"/>
      <c r="J118" s="64"/>
      <c r="K118" s="64"/>
      <c r="L118" s="64"/>
      <c r="M118" s="73"/>
      <c r="Q118" s="60" t="s">
        <v>207</v>
      </c>
    </row>
    <row r="119" spans="1:17" ht="29.45" customHeight="1" x14ac:dyDescent="0.3">
      <c r="A119" s="63"/>
      <c r="B119" s="63"/>
      <c r="C119" s="63"/>
      <c r="D119" s="63"/>
      <c r="E119" s="64"/>
      <c r="F119" s="64"/>
      <c r="G119" s="64"/>
      <c r="H119" s="64"/>
      <c r="I119" s="64"/>
      <c r="J119" s="64"/>
      <c r="K119" s="64"/>
      <c r="L119" s="64"/>
      <c r="M119" s="73"/>
      <c r="Q119" s="60" t="s">
        <v>207</v>
      </c>
    </row>
    <row r="120" spans="1:17" ht="29.45" customHeight="1" x14ac:dyDescent="0.3">
      <c r="A120" s="63"/>
      <c r="B120" s="63"/>
      <c r="C120" s="63"/>
      <c r="D120" s="63"/>
      <c r="E120" s="64"/>
      <c r="F120" s="64"/>
      <c r="G120" s="64"/>
      <c r="H120" s="64"/>
      <c r="I120" s="64"/>
      <c r="J120" s="64"/>
      <c r="K120" s="64"/>
      <c r="L120" s="64"/>
      <c r="M120" s="73"/>
      <c r="Q120" s="60" t="s">
        <v>207</v>
      </c>
    </row>
    <row r="121" spans="1:17" ht="29.45" customHeight="1" x14ac:dyDescent="0.3">
      <c r="A121" s="63"/>
      <c r="B121" s="63"/>
      <c r="C121" s="63"/>
      <c r="D121" s="63"/>
      <c r="E121" s="64"/>
      <c r="F121" s="64"/>
      <c r="G121" s="64"/>
      <c r="H121" s="64"/>
      <c r="I121" s="64"/>
      <c r="J121" s="64"/>
      <c r="K121" s="64"/>
      <c r="L121" s="64"/>
      <c r="M121" s="73"/>
      <c r="Q121" s="60" t="s">
        <v>207</v>
      </c>
    </row>
    <row r="122" spans="1:17" ht="29.45" customHeight="1" x14ac:dyDescent="0.3">
      <c r="A122" s="63"/>
      <c r="B122" s="63"/>
      <c r="C122" s="63"/>
      <c r="D122" s="63"/>
      <c r="E122" s="64"/>
      <c r="F122" s="64"/>
      <c r="G122" s="64"/>
      <c r="H122" s="64"/>
      <c r="I122" s="64"/>
      <c r="J122" s="64"/>
      <c r="K122" s="64"/>
      <c r="L122" s="64"/>
      <c r="M122" s="73"/>
      <c r="Q122" s="60" t="s">
        <v>207</v>
      </c>
    </row>
    <row r="123" spans="1:17" ht="29.45" customHeight="1" x14ac:dyDescent="0.3">
      <c r="A123" s="63"/>
      <c r="B123" s="63"/>
      <c r="C123" s="63"/>
      <c r="D123" s="63"/>
      <c r="E123" s="64"/>
      <c r="F123" s="64"/>
      <c r="G123" s="64"/>
      <c r="H123" s="64"/>
      <c r="I123" s="64"/>
      <c r="J123" s="64"/>
      <c r="K123" s="64"/>
      <c r="L123" s="64"/>
      <c r="M123" s="73"/>
      <c r="Q123" s="60" t="s">
        <v>207</v>
      </c>
    </row>
    <row r="124" spans="1:17" ht="29.45" customHeight="1" x14ac:dyDescent="0.3">
      <c r="A124" s="63"/>
      <c r="B124" s="63"/>
      <c r="C124" s="63"/>
      <c r="D124" s="63"/>
      <c r="E124" s="64"/>
      <c r="F124" s="64"/>
      <c r="G124" s="64"/>
      <c r="H124" s="64"/>
      <c r="I124" s="64"/>
      <c r="J124" s="64"/>
      <c r="K124" s="64"/>
      <c r="L124" s="64"/>
      <c r="M124" s="73"/>
      <c r="Q124" s="60" t="s">
        <v>207</v>
      </c>
    </row>
    <row r="125" spans="1:17" ht="29.45" customHeight="1" x14ac:dyDescent="0.3">
      <c r="A125" s="63"/>
      <c r="B125" s="63"/>
      <c r="C125" s="63"/>
      <c r="D125" s="63"/>
      <c r="E125" s="64"/>
      <c r="F125" s="64"/>
      <c r="G125" s="64"/>
      <c r="H125" s="64"/>
      <c r="I125" s="64"/>
      <c r="J125" s="64"/>
      <c r="K125" s="64"/>
      <c r="L125" s="64"/>
      <c r="M125" s="73"/>
      <c r="Q125" s="60" t="s">
        <v>207</v>
      </c>
    </row>
    <row r="126" spans="1:17" ht="29.45" customHeight="1" x14ac:dyDescent="0.3">
      <c r="A126" s="63"/>
      <c r="B126" s="63"/>
      <c r="C126" s="63"/>
      <c r="D126" s="63"/>
      <c r="E126" s="64"/>
      <c r="F126" s="64"/>
      <c r="G126" s="64"/>
      <c r="H126" s="64"/>
      <c r="I126" s="64"/>
      <c r="J126" s="64"/>
      <c r="K126" s="64"/>
      <c r="L126" s="64"/>
      <c r="M126" s="73"/>
      <c r="Q126" s="60" t="s">
        <v>207</v>
      </c>
    </row>
    <row r="127" spans="1:17" ht="29.45" customHeight="1" x14ac:dyDescent="0.3">
      <c r="A127" s="63"/>
      <c r="B127" s="63"/>
      <c r="C127" s="63"/>
      <c r="D127" s="63"/>
      <c r="E127" s="64"/>
      <c r="F127" s="64"/>
      <c r="G127" s="64"/>
      <c r="H127" s="64"/>
      <c r="I127" s="64"/>
      <c r="J127" s="64"/>
      <c r="K127" s="64"/>
      <c r="L127" s="64"/>
      <c r="M127" s="73"/>
      <c r="Q127" s="60" t="s">
        <v>207</v>
      </c>
    </row>
    <row r="128" spans="1:17" ht="29.45" customHeight="1" x14ac:dyDescent="0.3">
      <c r="A128" s="63"/>
      <c r="B128" s="63"/>
      <c r="C128" s="63"/>
      <c r="D128" s="63"/>
      <c r="E128" s="64"/>
      <c r="F128" s="64"/>
      <c r="G128" s="64"/>
      <c r="H128" s="64"/>
      <c r="I128" s="64"/>
      <c r="J128" s="64"/>
      <c r="K128" s="64"/>
      <c r="L128" s="64"/>
      <c r="M128" s="73"/>
      <c r="Q128" s="60" t="s">
        <v>207</v>
      </c>
    </row>
    <row r="129" spans="1:50" ht="29.45" customHeight="1" x14ac:dyDescent="0.3">
      <c r="A129" s="63"/>
      <c r="B129" s="63"/>
      <c r="C129" s="63"/>
      <c r="D129" s="63"/>
      <c r="E129" s="64"/>
      <c r="F129" s="64"/>
      <c r="G129" s="64"/>
      <c r="H129" s="64"/>
      <c r="I129" s="64"/>
      <c r="J129" s="64"/>
      <c r="K129" s="64"/>
      <c r="L129" s="64"/>
      <c r="M129" s="73"/>
      <c r="Q129" s="60" t="s">
        <v>207</v>
      </c>
    </row>
    <row r="130" spans="1:50" ht="29.45" customHeight="1" x14ac:dyDescent="0.3">
      <c r="A130" s="63"/>
      <c r="B130" s="63"/>
      <c r="C130" s="63"/>
      <c r="D130" s="63"/>
      <c r="E130" s="64"/>
      <c r="F130" s="64"/>
      <c r="G130" s="64"/>
      <c r="H130" s="64"/>
      <c r="I130" s="64"/>
      <c r="J130" s="64"/>
      <c r="K130" s="64"/>
      <c r="L130" s="64"/>
      <c r="M130" s="73"/>
      <c r="Q130" s="60" t="s">
        <v>207</v>
      </c>
    </row>
    <row r="131" spans="1:50" ht="29.45" customHeight="1" x14ac:dyDescent="0.3">
      <c r="A131" s="63"/>
      <c r="B131" s="63"/>
      <c r="C131" s="63"/>
      <c r="D131" s="63"/>
      <c r="E131" s="64"/>
      <c r="F131" s="64"/>
      <c r="G131" s="64"/>
      <c r="H131" s="64"/>
      <c r="I131" s="64"/>
      <c r="J131" s="64"/>
      <c r="K131" s="64"/>
      <c r="L131" s="64"/>
      <c r="M131" s="73"/>
      <c r="Q131" s="60" t="s">
        <v>207</v>
      </c>
    </row>
    <row r="132" spans="1:50" ht="29.45" customHeight="1" x14ac:dyDescent="0.3">
      <c r="A132" s="63"/>
      <c r="B132" s="63"/>
      <c r="C132" s="63"/>
      <c r="D132" s="63"/>
      <c r="E132" s="64"/>
      <c r="F132" s="64"/>
      <c r="G132" s="64"/>
      <c r="H132" s="64"/>
      <c r="I132" s="64"/>
      <c r="J132" s="64"/>
      <c r="K132" s="64"/>
      <c r="L132" s="64"/>
      <c r="M132" s="73"/>
      <c r="Q132" s="60" t="s">
        <v>207</v>
      </c>
    </row>
    <row r="133" spans="1:50" ht="29.45" customHeight="1" x14ac:dyDescent="0.3">
      <c r="A133" s="62" t="s">
        <v>91</v>
      </c>
      <c r="B133" s="63"/>
      <c r="C133" s="63"/>
      <c r="D133" s="63"/>
      <c r="E133" s="64"/>
      <c r="F133" s="64">
        <f>SUMIF(Q83:Q132,"010104",F83:F132)</f>
        <v>61083178</v>
      </c>
      <c r="G133" s="64"/>
      <c r="H133" s="64">
        <f>SUMIF(Q83:Q132,"010104",H83:H132)</f>
        <v>115242204</v>
      </c>
      <c r="I133" s="64"/>
      <c r="J133" s="64">
        <f>SUMIF(Q83:Q132,"010104",J83:J132)</f>
        <v>4968785</v>
      </c>
      <c r="K133" s="64"/>
      <c r="L133" s="64">
        <f>SUMIF(Q83:Q132,"010104",L83:L132)</f>
        <v>181294167</v>
      </c>
      <c r="M133" s="73"/>
      <c r="N133" s="58" t="s">
        <v>92</v>
      </c>
      <c r="AW133" s="58">
        <f>L133*AX133</f>
        <v>158684971.43343002</v>
      </c>
      <c r="AX133" s="58">
        <f>0.87529</f>
        <v>0.87529000000000001</v>
      </c>
    </row>
    <row r="134" spans="1:50" ht="29.45" customHeight="1" x14ac:dyDescent="0.3">
      <c r="A134" s="62" t="s">
        <v>314</v>
      </c>
      <c r="B134" s="62" t="s">
        <v>52</v>
      </c>
      <c r="C134" s="63"/>
      <c r="D134" s="63"/>
      <c r="E134" s="64"/>
      <c r="F134" s="64"/>
      <c r="G134" s="64"/>
      <c r="H134" s="64"/>
      <c r="I134" s="64"/>
      <c r="J134" s="64"/>
      <c r="K134" s="64"/>
      <c r="L134" s="64"/>
      <c r="M134" s="73"/>
      <c r="Q134" s="60" t="s">
        <v>315</v>
      </c>
    </row>
    <row r="135" spans="1:50" ht="29.45" customHeight="1" x14ac:dyDescent="0.3">
      <c r="A135" s="62" t="s">
        <v>316</v>
      </c>
      <c r="B135" s="62" t="s">
        <v>317</v>
      </c>
      <c r="C135" s="62" t="s">
        <v>318</v>
      </c>
      <c r="D135" s="63">
        <v>27552</v>
      </c>
      <c r="E135" s="64">
        <f>TRUNC(단가대비표!O72,0)</f>
        <v>95</v>
      </c>
      <c r="F135" s="64">
        <f t="shared" ref="F135:F143" si="15">TRUNC(E135*D135, 0)</f>
        <v>2617440</v>
      </c>
      <c r="G135" s="64">
        <f>TRUNC(단가대비표!P72,0)</f>
        <v>0</v>
      </c>
      <c r="H135" s="64">
        <f t="shared" ref="H135:H143" si="16">TRUNC(G135*D135, 0)</f>
        <v>0</v>
      </c>
      <c r="I135" s="64">
        <f>TRUNC(단가대비표!V72,0)</f>
        <v>0</v>
      </c>
      <c r="J135" s="64">
        <f t="shared" ref="J135:J143" si="17">TRUNC(I135*D135, 0)</f>
        <v>0</v>
      </c>
      <c r="K135" s="64">
        <f t="shared" ref="K135:K143" si="18">TRUNC(E135+G135+I135, 0)</f>
        <v>95</v>
      </c>
      <c r="L135" s="64">
        <f t="shared" ref="L135:L143" si="19">TRUNC(F135+H135+J135, 0)</f>
        <v>2617440</v>
      </c>
      <c r="M135" s="74" t="s">
        <v>52</v>
      </c>
      <c r="N135" s="60" t="s">
        <v>319</v>
      </c>
      <c r="O135" s="60" t="s">
        <v>52</v>
      </c>
      <c r="P135" s="60" t="s">
        <v>52</v>
      </c>
      <c r="Q135" s="60" t="s">
        <v>315</v>
      </c>
      <c r="R135" s="60" t="s">
        <v>64</v>
      </c>
      <c r="S135" s="60" t="s">
        <v>64</v>
      </c>
      <c r="T135" s="60" t="s">
        <v>63</v>
      </c>
      <c r="AR135" s="60" t="s">
        <v>52</v>
      </c>
      <c r="AS135" s="60" t="s">
        <v>52</v>
      </c>
      <c r="AU135" s="60" t="s">
        <v>320</v>
      </c>
      <c r="AV135" s="58">
        <v>284</v>
      </c>
    </row>
    <row r="136" spans="1:50" ht="29.45" customHeight="1" x14ac:dyDescent="0.3">
      <c r="A136" s="62" t="s">
        <v>321</v>
      </c>
      <c r="B136" s="62" t="s">
        <v>322</v>
      </c>
      <c r="C136" s="62" t="s">
        <v>318</v>
      </c>
      <c r="D136" s="63">
        <v>36849</v>
      </c>
      <c r="E136" s="64">
        <f>TRUNC(단가대비표!O71,0)</f>
        <v>500</v>
      </c>
      <c r="F136" s="64">
        <f t="shared" si="15"/>
        <v>18424500</v>
      </c>
      <c r="G136" s="64">
        <f>TRUNC(단가대비표!P71,0)</f>
        <v>0</v>
      </c>
      <c r="H136" s="64">
        <f t="shared" si="16"/>
        <v>0</v>
      </c>
      <c r="I136" s="64">
        <f>TRUNC(단가대비표!V71,0)</f>
        <v>0</v>
      </c>
      <c r="J136" s="64">
        <f t="shared" si="17"/>
        <v>0</v>
      </c>
      <c r="K136" s="64">
        <f t="shared" si="18"/>
        <v>500</v>
      </c>
      <c r="L136" s="64">
        <f t="shared" si="19"/>
        <v>18424500</v>
      </c>
      <c r="M136" s="74" t="s">
        <v>52</v>
      </c>
      <c r="N136" s="60" t="s">
        <v>323</v>
      </c>
      <c r="O136" s="60" t="s">
        <v>52</v>
      </c>
      <c r="P136" s="60" t="s">
        <v>52</v>
      </c>
      <c r="Q136" s="60" t="s">
        <v>315</v>
      </c>
      <c r="R136" s="60" t="s">
        <v>64</v>
      </c>
      <c r="S136" s="60" t="s">
        <v>64</v>
      </c>
      <c r="T136" s="60" t="s">
        <v>63</v>
      </c>
      <c r="AR136" s="60" t="s">
        <v>52</v>
      </c>
      <c r="AS136" s="60" t="s">
        <v>52</v>
      </c>
      <c r="AU136" s="60" t="s">
        <v>324</v>
      </c>
      <c r="AV136" s="58">
        <v>285</v>
      </c>
    </row>
    <row r="137" spans="1:50" ht="29.45" customHeight="1" x14ac:dyDescent="0.3">
      <c r="A137" s="62" t="s">
        <v>325</v>
      </c>
      <c r="B137" s="62" t="s">
        <v>326</v>
      </c>
      <c r="C137" s="62" t="s">
        <v>327</v>
      </c>
      <c r="D137" s="63">
        <v>64.400999999999996</v>
      </c>
      <c r="E137" s="64">
        <f>TRUNC(일위대가목록!E44,0)</f>
        <v>2787</v>
      </c>
      <c r="F137" s="64">
        <f t="shared" si="15"/>
        <v>179485</v>
      </c>
      <c r="G137" s="64">
        <f>TRUNC(일위대가목록!F44,0)</f>
        <v>26997</v>
      </c>
      <c r="H137" s="64">
        <f t="shared" si="16"/>
        <v>1738633</v>
      </c>
      <c r="I137" s="64">
        <f>TRUNC(일위대가목록!G44,0)</f>
        <v>14184</v>
      </c>
      <c r="J137" s="64">
        <f t="shared" si="17"/>
        <v>913463</v>
      </c>
      <c r="K137" s="64">
        <f t="shared" si="18"/>
        <v>43968</v>
      </c>
      <c r="L137" s="64">
        <f t="shared" si="19"/>
        <v>2831581</v>
      </c>
      <c r="M137" s="74" t="s">
        <v>328</v>
      </c>
      <c r="N137" s="60" t="s">
        <v>329</v>
      </c>
      <c r="O137" s="60" t="s">
        <v>52</v>
      </c>
      <c r="P137" s="60" t="s">
        <v>52</v>
      </c>
      <c r="Q137" s="60" t="s">
        <v>315</v>
      </c>
      <c r="R137" s="60" t="s">
        <v>63</v>
      </c>
      <c r="S137" s="60" t="s">
        <v>64</v>
      </c>
      <c r="T137" s="60" t="s">
        <v>64</v>
      </c>
      <c r="AR137" s="60" t="s">
        <v>52</v>
      </c>
      <c r="AS137" s="60" t="s">
        <v>52</v>
      </c>
      <c r="AU137" s="60" t="s">
        <v>330</v>
      </c>
      <c r="AV137" s="58">
        <v>286</v>
      </c>
    </row>
    <row r="138" spans="1:50" ht="29.45" customHeight="1" x14ac:dyDescent="0.3">
      <c r="A138" s="62" t="s">
        <v>331</v>
      </c>
      <c r="B138" s="62" t="s">
        <v>332</v>
      </c>
      <c r="C138" s="62" t="s">
        <v>112</v>
      </c>
      <c r="D138" s="63">
        <v>32</v>
      </c>
      <c r="E138" s="64">
        <f>TRUNC(일위대가목록!E45,0)</f>
        <v>0</v>
      </c>
      <c r="F138" s="64">
        <f t="shared" si="15"/>
        <v>0</v>
      </c>
      <c r="G138" s="64">
        <f>TRUNC(일위대가목록!F45,0)</f>
        <v>40916</v>
      </c>
      <c r="H138" s="64">
        <f t="shared" si="16"/>
        <v>1309312</v>
      </c>
      <c r="I138" s="64">
        <f>TRUNC(일위대가목록!G45,0)</f>
        <v>775</v>
      </c>
      <c r="J138" s="64">
        <f t="shared" si="17"/>
        <v>24800</v>
      </c>
      <c r="K138" s="64">
        <f t="shared" si="18"/>
        <v>41691</v>
      </c>
      <c r="L138" s="64">
        <f t="shared" si="19"/>
        <v>1334112</v>
      </c>
      <c r="M138" s="74" t="s">
        <v>333</v>
      </c>
      <c r="N138" s="60" t="s">
        <v>334</v>
      </c>
      <c r="O138" s="60" t="s">
        <v>52</v>
      </c>
      <c r="P138" s="60" t="s">
        <v>52</v>
      </c>
      <c r="Q138" s="60" t="s">
        <v>315</v>
      </c>
      <c r="R138" s="60" t="s">
        <v>63</v>
      </c>
      <c r="S138" s="60" t="s">
        <v>64</v>
      </c>
      <c r="T138" s="60" t="s">
        <v>64</v>
      </c>
      <c r="AR138" s="60" t="s">
        <v>52</v>
      </c>
      <c r="AS138" s="60" t="s">
        <v>52</v>
      </c>
      <c r="AU138" s="60" t="s">
        <v>335</v>
      </c>
      <c r="AV138" s="58">
        <v>48</v>
      </c>
    </row>
    <row r="139" spans="1:50" ht="29.45" customHeight="1" x14ac:dyDescent="0.3">
      <c r="A139" s="62" t="s">
        <v>336</v>
      </c>
      <c r="B139" s="62" t="s">
        <v>337</v>
      </c>
      <c r="C139" s="62" t="s">
        <v>112</v>
      </c>
      <c r="D139" s="63">
        <v>160</v>
      </c>
      <c r="E139" s="64">
        <f>TRUNC(일위대가목록!E46,0)</f>
        <v>0</v>
      </c>
      <c r="F139" s="64">
        <f t="shared" si="15"/>
        <v>0</v>
      </c>
      <c r="G139" s="64">
        <f>TRUNC(일위대가목록!F46,0)</f>
        <v>70193</v>
      </c>
      <c r="H139" s="64">
        <f t="shared" si="16"/>
        <v>11230880</v>
      </c>
      <c r="I139" s="64">
        <f>TRUNC(일위대가목록!G46,0)</f>
        <v>1294</v>
      </c>
      <c r="J139" s="64">
        <f t="shared" si="17"/>
        <v>207040</v>
      </c>
      <c r="K139" s="64">
        <f t="shared" si="18"/>
        <v>71487</v>
      </c>
      <c r="L139" s="64">
        <f t="shared" si="19"/>
        <v>11437920</v>
      </c>
      <c r="M139" s="74" t="s">
        <v>338</v>
      </c>
      <c r="N139" s="60" t="s">
        <v>339</v>
      </c>
      <c r="O139" s="60" t="s">
        <v>52</v>
      </c>
      <c r="P139" s="60" t="s">
        <v>52</v>
      </c>
      <c r="Q139" s="60" t="s">
        <v>315</v>
      </c>
      <c r="R139" s="60" t="s">
        <v>63</v>
      </c>
      <c r="S139" s="60" t="s">
        <v>64</v>
      </c>
      <c r="T139" s="60" t="s">
        <v>64</v>
      </c>
      <c r="AR139" s="60" t="s">
        <v>52</v>
      </c>
      <c r="AS139" s="60" t="s">
        <v>52</v>
      </c>
      <c r="AU139" s="60" t="s">
        <v>340</v>
      </c>
      <c r="AV139" s="58">
        <v>49</v>
      </c>
    </row>
    <row r="140" spans="1:50" ht="29.45" customHeight="1" x14ac:dyDescent="0.3">
      <c r="A140" s="62" t="s">
        <v>341</v>
      </c>
      <c r="B140" s="62" t="s">
        <v>342</v>
      </c>
      <c r="C140" s="62" t="s">
        <v>112</v>
      </c>
      <c r="D140" s="63">
        <v>477</v>
      </c>
      <c r="E140" s="64">
        <f>TRUNC(일위대가목록!E47,0)</f>
        <v>0</v>
      </c>
      <c r="F140" s="64">
        <f t="shared" si="15"/>
        <v>0</v>
      </c>
      <c r="G140" s="64">
        <f>TRUNC(일위대가목록!F47,0)</f>
        <v>71218</v>
      </c>
      <c r="H140" s="64">
        <f t="shared" si="16"/>
        <v>33970986</v>
      </c>
      <c r="I140" s="64">
        <f>TRUNC(일위대가목록!G47,0)</f>
        <v>1375</v>
      </c>
      <c r="J140" s="64">
        <f t="shared" si="17"/>
        <v>655875</v>
      </c>
      <c r="K140" s="64">
        <f t="shared" si="18"/>
        <v>72593</v>
      </c>
      <c r="L140" s="64">
        <f t="shared" si="19"/>
        <v>34626861</v>
      </c>
      <c r="M140" s="74" t="s">
        <v>343</v>
      </c>
      <c r="N140" s="60" t="s">
        <v>344</v>
      </c>
      <c r="O140" s="60" t="s">
        <v>52</v>
      </c>
      <c r="P140" s="60" t="s">
        <v>52</v>
      </c>
      <c r="Q140" s="60" t="s">
        <v>315</v>
      </c>
      <c r="R140" s="60" t="s">
        <v>63</v>
      </c>
      <c r="S140" s="60" t="s">
        <v>64</v>
      </c>
      <c r="T140" s="60" t="s">
        <v>64</v>
      </c>
      <c r="AR140" s="60" t="s">
        <v>52</v>
      </c>
      <c r="AS140" s="60" t="s">
        <v>52</v>
      </c>
      <c r="AU140" s="60" t="s">
        <v>345</v>
      </c>
      <c r="AV140" s="58">
        <v>50</v>
      </c>
    </row>
    <row r="141" spans="1:50" ht="29.45" customHeight="1" x14ac:dyDescent="0.3">
      <c r="A141" s="62" t="s">
        <v>346</v>
      </c>
      <c r="B141" s="62" t="s">
        <v>347</v>
      </c>
      <c r="C141" s="62" t="s">
        <v>112</v>
      </c>
      <c r="D141" s="63">
        <v>477</v>
      </c>
      <c r="E141" s="64">
        <f>TRUNC(일위대가목록!E48,0)</f>
        <v>4390</v>
      </c>
      <c r="F141" s="64">
        <f t="shared" si="15"/>
        <v>2094030</v>
      </c>
      <c r="G141" s="64">
        <f>TRUNC(일위대가목록!F48,0)</f>
        <v>0</v>
      </c>
      <c r="H141" s="64">
        <f t="shared" si="16"/>
        <v>0</v>
      </c>
      <c r="I141" s="64">
        <f>TRUNC(일위대가목록!G48,0)</f>
        <v>0</v>
      </c>
      <c r="J141" s="64">
        <f t="shared" si="17"/>
        <v>0</v>
      </c>
      <c r="K141" s="64">
        <f t="shared" si="18"/>
        <v>4390</v>
      </c>
      <c r="L141" s="64">
        <f t="shared" si="19"/>
        <v>2094030</v>
      </c>
      <c r="M141" s="74" t="s">
        <v>348</v>
      </c>
      <c r="N141" s="60" t="s">
        <v>349</v>
      </c>
      <c r="O141" s="60" t="s">
        <v>52</v>
      </c>
      <c r="P141" s="60" t="s">
        <v>52</v>
      </c>
      <c r="Q141" s="60" t="s">
        <v>315</v>
      </c>
      <c r="R141" s="60" t="s">
        <v>63</v>
      </c>
      <c r="S141" s="60" t="s">
        <v>64</v>
      </c>
      <c r="T141" s="60" t="s">
        <v>64</v>
      </c>
      <c r="AR141" s="60" t="s">
        <v>52</v>
      </c>
      <c r="AS141" s="60" t="s">
        <v>52</v>
      </c>
      <c r="AU141" s="60" t="s">
        <v>350</v>
      </c>
      <c r="AV141" s="58">
        <v>287</v>
      </c>
    </row>
    <row r="142" spans="1:50" ht="29.45" customHeight="1" x14ac:dyDescent="0.3">
      <c r="A142" s="62" t="s">
        <v>351</v>
      </c>
      <c r="B142" s="62" t="s">
        <v>352</v>
      </c>
      <c r="C142" s="62" t="s">
        <v>72</v>
      </c>
      <c r="D142" s="63">
        <v>203</v>
      </c>
      <c r="E142" s="64">
        <f>TRUNC(일위대가목록!E49,0)</f>
        <v>142497</v>
      </c>
      <c r="F142" s="64">
        <f t="shared" si="15"/>
        <v>28926891</v>
      </c>
      <c r="G142" s="64">
        <f>TRUNC(일위대가목록!F49,0)</f>
        <v>51606</v>
      </c>
      <c r="H142" s="64">
        <f t="shared" si="16"/>
        <v>10476018</v>
      </c>
      <c r="I142" s="64">
        <f>TRUNC(일위대가목록!G49,0)</f>
        <v>2580</v>
      </c>
      <c r="J142" s="64">
        <f t="shared" si="17"/>
        <v>523740</v>
      </c>
      <c r="K142" s="64">
        <f t="shared" si="18"/>
        <v>196683</v>
      </c>
      <c r="L142" s="64">
        <f t="shared" si="19"/>
        <v>39926649</v>
      </c>
      <c r="M142" s="74" t="s">
        <v>353</v>
      </c>
      <c r="N142" s="60" t="s">
        <v>354</v>
      </c>
      <c r="O142" s="60" t="s">
        <v>52</v>
      </c>
      <c r="P142" s="60" t="s">
        <v>52</v>
      </c>
      <c r="Q142" s="60" t="s">
        <v>315</v>
      </c>
      <c r="R142" s="60" t="s">
        <v>63</v>
      </c>
      <c r="S142" s="60" t="s">
        <v>64</v>
      </c>
      <c r="T142" s="60" t="s">
        <v>64</v>
      </c>
      <c r="AR142" s="60" t="s">
        <v>52</v>
      </c>
      <c r="AS142" s="60" t="s">
        <v>52</v>
      </c>
      <c r="AU142" s="60" t="s">
        <v>355</v>
      </c>
      <c r="AV142" s="58">
        <v>536</v>
      </c>
    </row>
    <row r="143" spans="1:50" ht="29.45" customHeight="1" x14ac:dyDescent="0.3">
      <c r="A143" s="62" t="s">
        <v>356</v>
      </c>
      <c r="B143" s="62" t="s">
        <v>357</v>
      </c>
      <c r="C143" s="62" t="s">
        <v>72</v>
      </c>
      <c r="D143" s="63">
        <v>13</v>
      </c>
      <c r="E143" s="64">
        <f>TRUNC(일위대가목록!E50,0)</f>
        <v>28000</v>
      </c>
      <c r="F143" s="64">
        <f t="shared" si="15"/>
        <v>364000</v>
      </c>
      <c r="G143" s="64">
        <f>TRUNC(일위대가목록!F50,0)</f>
        <v>15997</v>
      </c>
      <c r="H143" s="64">
        <f t="shared" si="16"/>
        <v>207961</v>
      </c>
      <c r="I143" s="64">
        <f>TRUNC(일위대가목록!G50,0)</f>
        <v>0</v>
      </c>
      <c r="J143" s="64">
        <f t="shared" si="17"/>
        <v>0</v>
      </c>
      <c r="K143" s="64">
        <f t="shared" si="18"/>
        <v>43997</v>
      </c>
      <c r="L143" s="64">
        <f t="shared" si="19"/>
        <v>571961</v>
      </c>
      <c r="M143" s="74" t="s">
        <v>358</v>
      </c>
      <c r="N143" s="60" t="s">
        <v>359</v>
      </c>
      <c r="O143" s="60" t="s">
        <v>52</v>
      </c>
      <c r="P143" s="60" t="s">
        <v>52</v>
      </c>
      <c r="Q143" s="60" t="s">
        <v>315</v>
      </c>
      <c r="R143" s="60" t="s">
        <v>63</v>
      </c>
      <c r="S143" s="60" t="s">
        <v>64</v>
      </c>
      <c r="T143" s="60" t="s">
        <v>64</v>
      </c>
      <c r="AR143" s="60" t="s">
        <v>52</v>
      </c>
      <c r="AS143" s="60" t="s">
        <v>52</v>
      </c>
      <c r="AU143" s="60" t="s">
        <v>360</v>
      </c>
      <c r="AV143" s="58">
        <v>52</v>
      </c>
    </row>
    <row r="144" spans="1:50" ht="29.45" customHeight="1" x14ac:dyDescent="0.3">
      <c r="A144" s="63"/>
      <c r="B144" s="63"/>
      <c r="C144" s="63"/>
      <c r="D144" s="63"/>
      <c r="E144" s="64"/>
      <c r="F144" s="64"/>
      <c r="G144" s="64"/>
      <c r="H144" s="64"/>
      <c r="I144" s="64"/>
      <c r="J144" s="64"/>
      <c r="K144" s="64"/>
      <c r="L144" s="64"/>
      <c r="M144" s="73"/>
      <c r="Q144" s="60" t="s">
        <v>315</v>
      </c>
    </row>
    <row r="145" spans="1:50" ht="29.45" customHeight="1" x14ac:dyDescent="0.3">
      <c r="A145" s="63"/>
      <c r="B145" s="63"/>
      <c r="C145" s="63"/>
      <c r="D145" s="63"/>
      <c r="E145" s="64"/>
      <c r="F145" s="64"/>
      <c r="G145" s="64"/>
      <c r="H145" s="64"/>
      <c r="I145" s="64"/>
      <c r="J145" s="64"/>
      <c r="K145" s="64"/>
      <c r="L145" s="64"/>
      <c r="M145" s="73"/>
      <c r="Q145" s="60" t="s">
        <v>315</v>
      </c>
    </row>
    <row r="146" spans="1:50" ht="29.45" customHeight="1" x14ac:dyDescent="0.3">
      <c r="A146" s="63"/>
      <c r="B146" s="63"/>
      <c r="C146" s="63"/>
      <c r="D146" s="63"/>
      <c r="E146" s="64"/>
      <c r="F146" s="64"/>
      <c r="G146" s="64"/>
      <c r="H146" s="64"/>
      <c r="I146" s="64"/>
      <c r="J146" s="64"/>
      <c r="K146" s="64"/>
      <c r="L146" s="64"/>
      <c r="M146" s="73"/>
      <c r="Q146" s="60" t="s">
        <v>315</v>
      </c>
    </row>
    <row r="147" spans="1:50" ht="29.45" customHeight="1" x14ac:dyDescent="0.3">
      <c r="A147" s="63"/>
      <c r="B147" s="63"/>
      <c r="C147" s="63"/>
      <c r="D147" s="63"/>
      <c r="E147" s="64"/>
      <c r="F147" s="64"/>
      <c r="G147" s="64"/>
      <c r="H147" s="64"/>
      <c r="I147" s="64"/>
      <c r="J147" s="64"/>
      <c r="K147" s="64"/>
      <c r="L147" s="64"/>
      <c r="M147" s="73"/>
      <c r="Q147" s="60" t="s">
        <v>315</v>
      </c>
    </row>
    <row r="148" spans="1:50" ht="29.45" customHeight="1" x14ac:dyDescent="0.3">
      <c r="A148" s="63"/>
      <c r="B148" s="63"/>
      <c r="C148" s="63"/>
      <c r="D148" s="63"/>
      <c r="E148" s="64"/>
      <c r="F148" s="64"/>
      <c r="G148" s="64"/>
      <c r="H148" s="64"/>
      <c r="I148" s="64"/>
      <c r="J148" s="64"/>
      <c r="K148" s="64"/>
      <c r="L148" s="64"/>
      <c r="M148" s="73"/>
      <c r="Q148" s="60" t="s">
        <v>315</v>
      </c>
    </row>
    <row r="149" spans="1:50" ht="29.45" customHeight="1" x14ac:dyDescent="0.3">
      <c r="A149" s="63"/>
      <c r="B149" s="63"/>
      <c r="C149" s="63"/>
      <c r="D149" s="63"/>
      <c r="E149" s="64"/>
      <c r="F149" s="64"/>
      <c r="G149" s="64"/>
      <c r="H149" s="64"/>
      <c r="I149" s="64"/>
      <c r="J149" s="64"/>
      <c r="K149" s="64"/>
      <c r="L149" s="64"/>
      <c r="M149" s="73"/>
      <c r="Q149" s="60" t="s">
        <v>315</v>
      </c>
    </row>
    <row r="150" spans="1:50" ht="29.45" customHeight="1" x14ac:dyDescent="0.3">
      <c r="A150" s="63"/>
      <c r="B150" s="63"/>
      <c r="C150" s="63"/>
      <c r="D150" s="63"/>
      <c r="E150" s="64"/>
      <c r="F150" s="64"/>
      <c r="G150" s="64"/>
      <c r="H150" s="64"/>
      <c r="I150" s="64"/>
      <c r="J150" s="64"/>
      <c r="K150" s="64"/>
      <c r="L150" s="64"/>
      <c r="M150" s="73"/>
      <c r="Q150" s="60" t="s">
        <v>315</v>
      </c>
    </row>
    <row r="151" spans="1:50" ht="29.45" customHeight="1" x14ac:dyDescent="0.3">
      <c r="A151" s="63"/>
      <c r="B151" s="63"/>
      <c r="C151" s="63"/>
      <c r="D151" s="63"/>
      <c r="E151" s="64"/>
      <c r="F151" s="64"/>
      <c r="G151" s="64"/>
      <c r="H151" s="64"/>
      <c r="I151" s="64"/>
      <c r="J151" s="64"/>
      <c r="K151" s="64"/>
      <c r="L151" s="64"/>
      <c r="M151" s="73"/>
      <c r="Q151" s="60" t="s">
        <v>315</v>
      </c>
    </row>
    <row r="152" spans="1:50" ht="29.45" customHeight="1" x14ac:dyDescent="0.3">
      <c r="A152" s="63"/>
      <c r="B152" s="63"/>
      <c r="C152" s="63"/>
      <c r="D152" s="63"/>
      <c r="E152" s="64"/>
      <c r="F152" s="64"/>
      <c r="G152" s="64"/>
      <c r="H152" s="64"/>
      <c r="I152" s="64"/>
      <c r="J152" s="64"/>
      <c r="K152" s="64"/>
      <c r="L152" s="64"/>
      <c r="M152" s="73"/>
      <c r="Q152" s="60" t="s">
        <v>315</v>
      </c>
    </row>
    <row r="153" spans="1:50" ht="29.45" customHeight="1" x14ac:dyDescent="0.3">
      <c r="A153" s="63"/>
      <c r="B153" s="63"/>
      <c r="C153" s="63"/>
      <c r="D153" s="63"/>
      <c r="E153" s="64"/>
      <c r="F153" s="64"/>
      <c r="G153" s="64"/>
      <c r="H153" s="64"/>
      <c r="I153" s="64"/>
      <c r="J153" s="64"/>
      <c r="K153" s="64"/>
      <c r="L153" s="64"/>
      <c r="M153" s="73"/>
      <c r="Q153" s="60" t="s">
        <v>315</v>
      </c>
    </row>
    <row r="154" spans="1:50" ht="29.45" customHeight="1" x14ac:dyDescent="0.3">
      <c r="A154" s="63"/>
      <c r="B154" s="63"/>
      <c r="C154" s="63"/>
      <c r="D154" s="63"/>
      <c r="E154" s="64"/>
      <c r="F154" s="64"/>
      <c r="G154" s="64"/>
      <c r="H154" s="64"/>
      <c r="I154" s="64"/>
      <c r="J154" s="64"/>
      <c r="K154" s="64"/>
      <c r="L154" s="64"/>
      <c r="M154" s="73"/>
      <c r="Q154" s="60" t="s">
        <v>315</v>
      </c>
    </row>
    <row r="155" spans="1:50" ht="29.45" customHeight="1" x14ac:dyDescent="0.3">
      <c r="A155" s="63"/>
      <c r="B155" s="63"/>
      <c r="C155" s="63"/>
      <c r="D155" s="63"/>
      <c r="E155" s="64"/>
      <c r="F155" s="64"/>
      <c r="G155" s="64"/>
      <c r="H155" s="64"/>
      <c r="I155" s="64"/>
      <c r="J155" s="64"/>
      <c r="K155" s="64"/>
      <c r="L155" s="64"/>
      <c r="M155" s="73"/>
      <c r="Q155" s="60" t="s">
        <v>315</v>
      </c>
    </row>
    <row r="156" spans="1:50" ht="29.45" customHeight="1" x14ac:dyDescent="0.3">
      <c r="A156" s="63"/>
      <c r="B156" s="63"/>
      <c r="C156" s="63"/>
      <c r="D156" s="63"/>
      <c r="E156" s="64"/>
      <c r="F156" s="64"/>
      <c r="G156" s="64"/>
      <c r="H156" s="64"/>
      <c r="I156" s="64"/>
      <c r="J156" s="64"/>
      <c r="K156" s="64"/>
      <c r="L156" s="64"/>
      <c r="M156" s="73"/>
      <c r="Q156" s="60" t="s">
        <v>315</v>
      </c>
    </row>
    <row r="157" spans="1:50" ht="29.45" customHeight="1" x14ac:dyDescent="0.3">
      <c r="A157" s="63"/>
      <c r="B157" s="63"/>
      <c r="C157" s="63"/>
      <c r="D157" s="63"/>
      <c r="E157" s="64"/>
      <c r="F157" s="64"/>
      <c r="G157" s="64"/>
      <c r="H157" s="64"/>
      <c r="I157" s="64"/>
      <c r="J157" s="64"/>
      <c r="K157" s="64"/>
      <c r="L157" s="64"/>
      <c r="M157" s="73"/>
      <c r="Q157" s="60" t="s">
        <v>315</v>
      </c>
    </row>
    <row r="158" spans="1:50" ht="29.45" customHeight="1" x14ac:dyDescent="0.3">
      <c r="A158" s="63"/>
      <c r="B158" s="63"/>
      <c r="C158" s="63"/>
      <c r="D158" s="63"/>
      <c r="E158" s="64"/>
      <c r="F158" s="64"/>
      <c r="G158" s="64"/>
      <c r="H158" s="64"/>
      <c r="I158" s="64"/>
      <c r="J158" s="64"/>
      <c r="K158" s="64"/>
      <c r="L158" s="64"/>
      <c r="M158" s="73"/>
      <c r="Q158" s="60" t="s">
        <v>315</v>
      </c>
    </row>
    <row r="159" spans="1:50" ht="29.45" customHeight="1" x14ac:dyDescent="0.3">
      <c r="A159" s="62" t="s">
        <v>91</v>
      </c>
      <c r="B159" s="63"/>
      <c r="C159" s="63"/>
      <c r="D159" s="63"/>
      <c r="E159" s="64"/>
      <c r="F159" s="64">
        <f>SUMIF(Q135:Q158,"010105",F135:F158)</f>
        <v>52606346</v>
      </c>
      <c r="G159" s="64"/>
      <c r="H159" s="64">
        <f>SUMIF(Q135:Q158,"010105",H135:H158)</f>
        <v>58933790</v>
      </c>
      <c r="I159" s="64"/>
      <c r="J159" s="64">
        <f>SUMIF(Q135:Q158,"010105",J135:J158)</f>
        <v>2324918</v>
      </c>
      <c r="K159" s="64"/>
      <c r="L159" s="64">
        <f>SUMIF(Q135:Q158,"010105",L135:L158)</f>
        <v>113865054</v>
      </c>
      <c r="M159" s="73"/>
      <c r="N159" s="58" t="s">
        <v>92</v>
      </c>
      <c r="AW159" s="58">
        <f>L159*AX159</f>
        <v>99664943.115659997</v>
      </c>
      <c r="AX159" s="58">
        <f>0.87529</f>
        <v>0.87529000000000001</v>
      </c>
    </row>
    <row r="160" spans="1:50" ht="29.45" customHeight="1" x14ac:dyDescent="0.3">
      <c r="A160" s="62" t="s">
        <v>361</v>
      </c>
      <c r="B160" s="62" t="s">
        <v>52</v>
      </c>
      <c r="C160" s="63"/>
      <c r="D160" s="63"/>
      <c r="E160" s="64"/>
      <c r="F160" s="64"/>
      <c r="G160" s="64"/>
      <c r="H160" s="64"/>
      <c r="I160" s="64"/>
      <c r="J160" s="64"/>
      <c r="K160" s="64"/>
      <c r="L160" s="64"/>
      <c r="M160" s="73"/>
      <c r="Q160" s="60" t="s">
        <v>362</v>
      </c>
    </row>
    <row r="161" spans="1:48" ht="29.45" customHeight="1" x14ac:dyDescent="0.3">
      <c r="A161" s="62" t="s">
        <v>363</v>
      </c>
      <c r="B161" s="62" t="s">
        <v>364</v>
      </c>
      <c r="C161" s="62" t="s">
        <v>365</v>
      </c>
      <c r="D161" s="63">
        <v>145</v>
      </c>
      <c r="E161" s="64">
        <f>TRUNC(단가대비표!O237,0)</f>
        <v>14611</v>
      </c>
      <c r="F161" s="64">
        <f t="shared" ref="F161:F169" si="20">TRUNC(E161*D161, 0)</f>
        <v>2118595</v>
      </c>
      <c r="G161" s="64">
        <f>TRUNC(단가대비표!P237,0)</f>
        <v>17689</v>
      </c>
      <c r="H161" s="64">
        <f t="shared" ref="H161:H169" si="21">TRUNC(G161*D161, 0)</f>
        <v>2564905</v>
      </c>
      <c r="I161" s="64">
        <f>TRUNC(단가대비표!V237,0)</f>
        <v>0</v>
      </c>
      <c r="J161" s="64">
        <f t="shared" ref="J161:J169" si="22">TRUNC(I161*D161, 0)</f>
        <v>0</v>
      </c>
      <c r="K161" s="64">
        <f t="shared" ref="K161:K169" si="23">TRUNC(E161+G161+I161, 0)</f>
        <v>32300</v>
      </c>
      <c r="L161" s="64">
        <f t="shared" ref="L161:L169" si="24">TRUNC(F161+H161+J161, 0)</f>
        <v>4683500</v>
      </c>
      <c r="M161" s="74" t="s">
        <v>52</v>
      </c>
      <c r="N161" s="60" t="s">
        <v>366</v>
      </c>
      <c r="O161" s="60" t="s">
        <v>52</v>
      </c>
      <c r="P161" s="60" t="s">
        <v>52</v>
      </c>
      <c r="Q161" s="60" t="s">
        <v>362</v>
      </c>
      <c r="R161" s="60" t="s">
        <v>64</v>
      </c>
      <c r="S161" s="60" t="s">
        <v>64</v>
      </c>
      <c r="T161" s="60" t="s">
        <v>63</v>
      </c>
      <c r="AR161" s="60" t="s">
        <v>52</v>
      </c>
      <c r="AS161" s="60" t="s">
        <v>52</v>
      </c>
      <c r="AU161" s="60" t="s">
        <v>367</v>
      </c>
      <c r="AV161" s="58">
        <v>56</v>
      </c>
    </row>
    <row r="162" spans="1:48" ht="29.45" customHeight="1" x14ac:dyDescent="0.3">
      <c r="A162" s="62" t="s">
        <v>363</v>
      </c>
      <c r="B162" s="62" t="s">
        <v>368</v>
      </c>
      <c r="C162" s="62" t="s">
        <v>365</v>
      </c>
      <c r="D162" s="63">
        <v>44</v>
      </c>
      <c r="E162" s="64">
        <f>TRUNC(단가대비표!O238,0)</f>
        <v>15176</v>
      </c>
      <c r="F162" s="64">
        <f t="shared" si="20"/>
        <v>667744</v>
      </c>
      <c r="G162" s="64">
        <f>TRUNC(단가대비표!P238,0)</f>
        <v>23744</v>
      </c>
      <c r="H162" s="64">
        <f t="shared" si="21"/>
        <v>1044736</v>
      </c>
      <c r="I162" s="64">
        <f>TRUNC(단가대비표!V238,0)</f>
        <v>0</v>
      </c>
      <c r="J162" s="64">
        <f t="shared" si="22"/>
        <v>0</v>
      </c>
      <c r="K162" s="64">
        <f t="shared" si="23"/>
        <v>38920</v>
      </c>
      <c r="L162" s="64">
        <f t="shared" si="24"/>
        <v>1712480</v>
      </c>
      <c r="M162" s="74" t="s">
        <v>52</v>
      </c>
      <c r="N162" s="60" t="s">
        <v>369</v>
      </c>
      <c r="O162" s="60" t="s">
        <v>52</v>
      </c>
      <c r="P162" s="60" t="s">
        <v>52</v>
      </c>
      <c r="Q162" s="60" t="s">
        <v>362</v>
      </c>
      <c r="R162" s="60" t="s">
        <v>64</v>
      </c>
      <c r="S162" s="60" t="s">
        <v>64</v>
      </c>
      <c r="T162" s="60" t="s">
        <v>63</v>
      </c>
      <c r="AR162" s="60" t="s">
        <v>52</v>
      </c>
      <c r="AS162" s="60" t="s">
        <v>52</v>
      </c>
      <c r="AU162" s="60" t="s">
        <v>370</v>
      </c>
      <c r="AV162" s="58">
        <v>57</v>
      </c>
    </row>
    <row r="163" spans="1:48" ht="29.45" customHeight="1" x14ac:dyDescent="0.3">
      <c r="A163" s="62" t="s">
        <v>371</v>
      </c>
      <c r="B163" s="62" t="s">
        <v>372</v>
      </c>
      <c r="C163" s="62" t="s">
        <v>112</v>
      </c>
      <c r="D163" s="63">
        <v>5</v>
      </c>
      <c r="E163" s="64">
        <f>TRUNC(일위대가목록!E51,0)</f>
        <v>2671</v>
      </c>
      <c r="F163" s="64">
        <f t="shared" si="20"/>
        <v>13355</v>
      </c>
      <c r="G163" s="64">
        <f>TRUNC(일위대가목록!F51,0)</f>
        <v>13673</v>
      </c>
      <c r="H163" s="64">
        <f t="shared" si="21"/>
        <v>68365</v>
      </c>
      <c r="I163" s="64">
        <f>TRUNC(일위대가목록!G51,0)</f>
        <v>228</v>
      </c>
      <c r="J163" s="64">
        <f t="shared" si="22"/>
        <v>1140</v>
      </c>
      <c r="K163" s="64">
        <f t="shared" si="23"/>
        <v>16572</v>
      </c>
      <c r="L163" s="64">
        <f t="shared" si="24"/>
        <v>82860</v>
      </c>
      <c r="M163" s="74" t="s">
        <v>373</v>
      </c>
      <c r="N163" s="60" t="s">
        <v>374</v>
      </c>
      <c r="O163" s="60" t="s">
        <v>52</v>
      </c>
      <c r="P163" s="60" t="s">
        <v>52</v>
      </c>
      <c r="Q163" s="60" t="s">
        <v>362</v>
      </c>
      <c r="R163" s="60" t="s">
        <v>63</v>
      </c>
      <c r="S163" s="60" t="s">
        <v>64</v>
      </c>
      <c r="T163" s="60" t="s">
        <v>64</v>
      </c>
      <c r="AR163" s="60" t="s">
        <v>52</v>
      </c>
      <c r="AS163" s="60" t="s">
        <v>52</v>
      </c>
      <c r="AU163" s="60" t="s">
        <v>375</v>
      </c>
      <c r="AV163" s="58">
        <v>59</v>
      </c>
    </row>
    <row r="164" spans="1:48" ht="29.45" customHeight="1" x14ac:dyDescent="0.3">
      <c r="A164" s="62" t="s">
        <v>376</v>
      </c>
      <c r="B164" s="62" t="s">
        <v>377</v>
      </c>
      <c r="C164" s="62" t="s">
        <v>112</v>
      </c>
      <c r="D164" s="63">
        <v>101</v>
      </c>
      <c r="E164" s="64">
        <f>TRUNC(일위대가목록!E52,0)</f>
        <v>2457</v>
      </c>
      <c r="F164" s="64">
        <f t="shared" si="20"/>
        <v>248157</v>
      </c>
      <c r="G164" s="64">
        <f>TRUNC(일위대가목록!F52,0)</f>
        <v>25587</v>
      </c>
      <c r="H164" s="64">
        <f t="shared" si="21"/>
        <v>2584287</v>
      </c>
      <c r="I164" s="64">
        <f>TRUNC(일위대가목록!G52,0)</f>
        <v>700</v>
      </c>
      <c r="J164" s="64">
        <f t="shared" si="22"/>
        <v>70700</v>
      </c>
      <c r="K164" s="64">
        <f t="shared" si="23"/>
        <v>28744</v>
      </c>
      <c r="L164" s="64">
        <f t="shared" si="24"/>
        <v>2903144</v>
      </c>
      <c r="M164" s="74" t="s">
        <v>378</v>
      </c>
      <c r="N164" s="60" t="s">
        <v>379</v>
      </c>
      <c r="O164" s="60" t="s">
        <v>52</v>
      </c>
      <c r="P164" s="60" t="s">
        <v>52</v>
      </c>
      <c r="Q164" s="60" t="s">
        <v>362</v>
      </c>
      <c r="R164" s="60" t="s">
        <v>63</v>
      </c>
      <c r="S164" s="60" t="s">
        <v>64</v>
      </c>
      <c r="T164" s="60" t="s">
        <v>64</v>
      </c>
      <c r="AR164" s="60" t="s">
        <v>52</v>
      </c>
      <c r="AS164" s="60" t="s">
        <v>52</v>
      </c>
      <c r="AU164" s="60" t="s">
        <v>380</v>
      </c>
      <c r="AV164" s="58">
        <v>60</v>
      </c>
    </row>
    <row r="165" spans="1:48" ht="29.45" customHeight="1" x14ac:dyDescent="0.3">
      <c r="A165" s="62" t="s">
        <v>376</v>
      </c>
      <c r="B165" s="62" t="s">
        <v>381</v>
      </c>
      <c r="C165" s="62" t="s">
        <v>112</v>
      </c>
      <c r="D165" s="63">
        <v>84</v>
      </c>
      <c r="E165" s="64">
        <f>TRUNC(일위대가목록!E53,0)</f>
        <v>1725</v>
      </c>
      <c r="F165" s="64">
        <f t="shared" si="20"/>
        <v>144900</v>
      </c>
      <c r="G165" s="64">
        <f>TRUNC(일위대가목록!F53,0)</f>
        <v>19457</v>
      </c>
      <c r="H165" s="64">
        <f t="shared" si="21"/>
        <v>1634388</v>
      </c>
      <c r="I165" s="64">
        <f>TRUNC(일위대가목록!G53,0)</f>
        <v>550</v>
      </c>
      <c r="J165" s="64">
        <f t="shared" si="22"/>
        <v>46200</v>
      </c>
      <c r="K165" s="64">
        <f t="shared" si="23"/>
        <v>21732</v>
      </c>
      <c r="L165" s="64">
        <f t="shared" si="24"/>
        <v>1825488</v>
      </c>
      <c r="M165" s="74" t="s">
        <v>382</v>
      </c>
      <c r="N165" s="60" t="s">
        <v>383</v>
      </c>
      <c r="O165" s="60" t="s">
        <v>52</v>
      </c>
      <c r="P165" s="60" t="s">
        <v>52</v>
      </c>
      <c r="Q165" s="60" t="s">
        <v>362</v>
      </c>
      <c r="R165" s="60" t="s">
        <v>63</v>
      </c>
      <c r="S165" s="60" t="s">
        <v>64</v>
      </c>
      <c r="T165" s="60" t="s">
        <v>64</v>
      </c>
      <c r="AR165" s="60" t="s">
        <v>52</v>
      </c>
      <c r="AS165" s="60" t="s">
        <v>52</v>
      </c>
      <c r="AU165" s="60" t="s">
        <v>384</v>
      </c>
      <c r="AV165" s="58">
        <v>61</v>
      </c>
    </row>
    <row r="166" spans="1:48" ht="29.45" customHeight="1" x14ac:dyDescent="0.3">
      <c r="A166" s="62" t="s">
        <v>385</v>
      </c>
      <c r="B166" s="62" t="s">
        <v>377</v>
      </c>
      <c r="C166" s="62" t="s">
        <v>112</v>
      </c>
      <c r="D166" s="63">
        <v>0</v>
      </c>
      <c r="E166" s="64">
        <f>TRUNC(일위대가목록!E54,0)</f>
        <v>3987</v>
      </c>
      <c r="F166" s="64">
        <f t="shared" si="20"/>
        <v>0</v>
      </c>
      <c r="G166" s="64">
        <f>TRUNC(일위대가목록!F54,0)</f>
        <v>16588</v>
      </c>
      <c r="H166" s="64">
        <f t="shared" si="21"/>
        <v>0</v>
      </c>
      <c r="I166" s="64">
        <f>TRUNC(일위대가목록!G54,0)</f>
        <v>497</v>
      </c>
      <c r="J166" s="64">
        <f t="shared" si="22"/>
        <v>0</v>
      </c>
      <c r="K166" s="64">
        <f t="shared" si="23"/>
        <v>21072</v>
      </c>
      <c r="L166" s="64">
        <f t="shared" si="24"/>
        <v>0</v>
      </c>
      <c r="M166" s="74" t="s">
        <v>386</v>
      </c>
      <c r="N166" s="60" t="s">
        <v>387</v>
      </c>
      <c r="O166" s="60" t="s">
        <v>52</v>
      </c>
      <c r="P166" s="60" t="s">
        <v>52</v>
      </c>
      <c r="Q166" s="60" t="s">
        <v>362</v>
      </c>
      <c r="R166" s="60" t="s">
        <v>63</v>
      </c>
      <c r="S166" s="60" t="s">
        <v>64</v>
      </c>
      <c r="T166" s="60" t="s">
        <v>64</v>
      </c>
      <c r="AR166" s="60" t="s">
        <v>52</v>
      </c>
      <c r="AS166" s="60" t="s">
        <v>52</v>
      </c>
      <c r="AU166" s="60" t="s">
        <v>388</v>
      </c>
      <c r="AV166" s="58">
        <v>292</v>
      </c>
    </row>
    <row r="167" spans="1:48" ht="29.45" customHeight="1" x14ac:dyDescent="0.3">
      <c r="A167" s="62" t="s">
        <v>385</v>
      </c>
      <c r="B167" s="62" t="s">
        <v>389</v>
      </c>
      <c r="C167" s="62" t="s">
        <v>112</v>
      </c>
      <c r="D167" s="63">
        <v>0</v>
      </c>
      <c r="E167" s="64">
        <f>TRUNC(일위대가목록!E55,0)</f>
        <v>3987</v>
      </c>
      <c r="F167" s="64">
        <f t="shared" si="20"/>
        <v>0</v>
      </c>
      <c r="G167" s="64">
        <f>TRUNC(일위대가목록!F55,0)</f>
        <v>18252</v>
      </c>
      <c r="H167" s="64">
        <f t="shared" si="21"/>
        <v>0</v>
      </c>
      <c r="I167" s="64">
        <f>TRUNC(일위대가목록!G55,0)</f>
        <v>547</v>
      </c>
      <c r="J167" s="64">
        <f t="shared" si="22"/>
        <v>0</v>
      </c>
      <c r="K167" s="64">
        <f t="shared" si="23"/>
        <v>22786</v>
      </c>
      <c r="L167" s="64">
        <f t="shared" si="24"/>
        <v>0</v>
      </c>
      <c r="M167" s="74" t="s">
        <v>390</v>
      </c>
      <c r="N167" s="60" t="s">
        <v>391</v>
      </c>
      <c r="O167" s="60" t="s">
        <v>52</v>
      </c>
      <c r="P167" s="60" t="s">
        <v>52</v>
      </c>
      <c r="Q167" s="60" t="s">
        <v>362</v>
      </c>
      <c r="R167" s="60" t="s">
        <v>63</v>
      </c>
      <c r="S167" s="60" t="s">
        <v>64</v>
      </c>
      <c r="T167" s="60" t="s">
        <v>64</v>
      </c>
      <c r="AR167" s="60" t="s">
        <v>52</v>
      </c>
      <c r="AS167" s="60" t="s">
        <v>52</v>
      </c>
      <c r="AU167" s="60" t="s">
        <v>392</v>
      </c>
      <c r="AV167" s="58">
        <v>293</v>
      </c>
    </row>
    <row r="168" spans="1:48" ht="29.45" customHeight="1" x14ac:dyDescent="0.3">
      <c r="A168" s="62" t="s">
        <v>393</v>
      </c>
      <c r="B168" s="62" t="s">
        <v>394</v>
      </c>
      <c r="C168" s="62" t="s">
        <v>112</v>
      </c>
      <c r="D168" s="63">
        <v>32</v>
      </c>
      <c r="E168" s="64">
        <f>TRUNC(일위대가목록!E56,0)</f>
        <v>3861</v>
      </c>
      <c r="F168" s="64">
        <f t="shared" si="20"/>
        <v>123552</v>
      </c>
      <c r="G168" s="64">
        <f>TRUNC(일위대가목록!F56,0)</f>
        <v>4380</v>
      </c>
      <c r="H168" s="64">
        <f t="shared" si="21"/>
        <v>140160</v>
      </c>
      <c r="I168" s="64">
        <f>TRUNC(일위대가목록!G56,0)</f>
        <v>0</v>
      </c>
      <c r="J168" s="64">
        <f t="shared" si="22"/>
        <v>0</v>
      </c>
      <c r="K168" s="64">
        <f t="shared" si="23"/>
        <v>8241</v>
      </c>
      <c r="L168" s="64">
        <f t="shared" si="24"/>
        <v>263712</v>
      </c>
      <c r="M168" s="74" t="s">
        <v>395</v>
      </c>
      <c r="N168" s="60" t="s">
        <v>396</v>
      </c>
      <c r="O168" s="60" t="s">
        <v>52</v>
      </c>
      <c r="P168" s="60" t="s">
        <v>52</v>
      </c>
      <c r="Q168" s="60" t="s">
        <v>362</v>
      </c>
      <c r="R168" s="60" t="s">
        <v>63</v>
      </c>
      <c r="S168" s="60" t="s">
        <v>64</v>
      </c>
      <c r="T168" s="60" t="s">
        <v>64</v>
      </c>
      <c r="AR168" s="60" t="s">
        <v>52</v>
      </c>
      <c r="AS168" s="60" t="s">
        <v>52</v>
      </c>
      <c r="AU168" s="60" t="s">
        <v>397</v>
      </c>
      <c r="AV168" s="58">
        <v>538</v>
      </c>
    </row>
    <row r="169" spans="1:48" ht="29.45" customHeight="1" x14ac:dyDescent="0.3">
      <c r="A169" s="62" t="s">
        <v>398</v>
      </c>
      <c r="B169" s="62" t="s">
        <v>399</v>
      </c>
      <c r="C169" s="62" t="s">
        <v>112</v>
      </c>
      <c r="D169" s="63">
        <v>338</v>
      </c>
      <c r="E169" s="64">
        <f>TRUNC(일위대가목록!E57,0)</f>
        <v>14300</v>
      </c>
      <c r="F169" s="64">
        <f t="shared" si="20"/>
        <v>4833400</v>
      </c>
      <c r="G169" s="64">
        <f>TRUNC(일위대가목록!F57,0)</f>
        <v>2913</v>
      </c>
      <c r="H169" s="64">
        <f t="shared" si="21"/>
        <v>984594</v>
      </c>
      <c r="I169" s="64">
        <f>TRUNC(일위대가목록!G57,0)</f>
        <v>0</v>
      </c>
      <c r="J169" s="64">
        <f t="shared" si="22"/>
        <v>0</v>
      </c>
      <c r="K169" s="64">
        <f t="shared" si="23"/>
        <v>17213</v>
      </c>
      <c r="L169" s="64">
        <f t="shared" si="24"/>
        <v>5817994</v>
      </c>
      <c r="M169" s="74" t="s">
        <v>400</v>
      </c>
      <c r="N169" s="60" t="s">
        <v>401</v>
      </c>
      <c r="O169" s="60" t="s">
        <v>52</v>
      </c>
      <c r="P169" s="60" t="s">
        <v>52</v>
      </c>
      <c r="Q169" s="60" t="s">
        <v>362</v>
      </c>
      <c r="R169" s="60" t="s">
        <v>63</v>
      </c>
      <c r="S169" s="60" t="s">
        <v>64</v>
      </c>
      <c r="T169" s="60" t="s">
        <v>64</v>
      </c>
      <c r="AR169" s="60" t="s">
        <v>52</v>
      </c>
      <c r="AS169" s="60" t="s">
        <v>52</v>
      </c>
      <c r="AU169" s="60" t="s">
        <v>402</v>
      </c>
      <c r="AV169" s="58">
        <v>64</v>
      </c>
    </row>
    <row r="170" spans="1:48" ht="29.45" customHeight="1" x14ac:dyDescent="0.3">
      <c r="A170" s="63"/>
      <c r="B170" s="63"/>
      <c r="C170" s="63"/>
      <c r="D170" s="63"/>
      <c r="E170" s="64"/>
      <c r="F170" s="64"/>
      <c r="G170" s="64"/>
      <c r="H170" s="64"/>
      <c r="I170" s="64"/>
      <c r="J170" s="64"/>
      <c r="K170" s="64"/>
      <c r="L170" s="64"/>
      <c r="M170" s="73"/>
      <c r="Q170" s="60" t="s">
        <v>362</v>
      </c>
    </row>
    <row r="171" spans="1:48" ht="29.45" customHeight="1" x14ac:dyDescent="0.3">
      <c r="A171" s="63"/>
      <c r="B171" s="63"/>
      <c r="C171" s="63"/>
      <c r="D171" s="63"/>
      <c r="E171" s="64"/>
      <c r="F171" s="64"/>
      <c r="G171" s="64"/>
      <c r="H171" s="64"/>
      <c r="I171" s="64"/>
      <c r="J171" s="64"/>
      <c r="K171" s="64"/>
      <c r="L171" s="64"/>
      <c r="M171" s="73"/>
      <c r="Q171" s="60" t="s">
        <v>362</v>
      </c>
    </row>
    <row r="172" spans="1:48" ht="29.45" customHeight="1" x14ac:dyDescent="0.3">
      <c r="A172" s="63"/>
      <c r="B172" s="63"/>
      <c r="C172" s="63"/>
      <c r="D172" s="63"/>
      <c r="E172" s="64"/>
      <c r="F172" s="64"/>
      <c r="G172" s="64"/>
      <c r="H172" s="64"/>
      <c r="I172" s="64"/>
      <c r="J172" s="64"/>
      <c r="K172" s="64"/>
      <c r="L172" s="64"/>
      <c r="M172" s="73"/>
      <c r="Q172" s="60" t="s">
        <v>362</v>
      </c>
    </row>
    <row r="173" spans="1:48" ht="29.45" customHeight="1" x14ac:dyDescent="0.3">
      <c r="A173" s="63"/>
      <c r="B173" s="63"/>
      <c r="C173" s="63"/>
      <c r="D173" s="63"/>
      <c r="E173" s="64"/>
      <c r="F173" s="64"/>
      <c r="G173" s="64"/>
      <c r="H173" s="64"/>
      <c r="I173" s="64"/>
      <c r="J173" s="64"/>
      <c r="K173" s="64"/>
      <c r="L173" s="64"/>
      <c r="M173" s="73"/>
      <c r="Q173" s="60" t="s">
        <v>362</v>
      </c>
    </row>
    <row r="174" spans="1:48" ht="29.45" customHeight="1" x14ac:dyDescent="0.3">
      <c r="A174" s="63"/>
      <c r="B174" s="63"/>
      <c r="C174" s="63"/>
      <c r="D174" s="63"/>
      <c r="E174" s="64"/>
      <c r="F174" s="64"/>
      <c r="G174" s="64"/>
      <c r="H174" s="64"/>
      <c r="I174" s="64"/>
      <c r="J174" s="64"/>
      <c r="K174" s="64"/>
      <c r="L174" s="64"/>
      <c r="M174" s="73"/>
      <c r="Q174" s="60" t="s">
        <v>362</v>
      </c>
    </row>
    <row r="175" spans="1:48" ht="29.45" customHeight="1" x14ac:dyDescent="0.3">
      <c r="A175" s="63"/>
      <c r="B175" s="63"/>
      <c r="C175" s="63"/>
      <c r="D175" s="63"/>
      <c r="E175" s="64"/>
      <c r="F175" s="64"/>
      <c r="G175" s="64"/>
      <c r="H175" s="64"/>
      <c r="I175" s="64"/>
      <c r="J175" s="64"/>
      <c r="K175" s="64"/>
      <c r="L175" s="64"/>
      <c r="M175" s="73"/>
      <c r="Q175" s="60" t="s">
        <v>362</v>
      </c>
    </row>
    <row r="176" spans="1:48" ht="29.45" customHeight="1" x14ac:dyDescent="0.3">
      <c r="A176" s="63"/>
      <c r="B176" s="63"/>
      <c r="C176" s="63"/>
      <c r="D176" s="63"/>
      <c r="E176" s="64"/>
      <c r="F176" s="64"/>
      <c r="G176" s="64"/>
      <c r="H176" s="64"/>
      <c r="I176" s="64"/>
      <c r="J176" s="64"/>
      <c r="K176" s="64"/>
      <c r="L176" s="64"/>
      <c r="M176" s="73"/>
      <c r="Q176" s="60" t="s">
        <v>362</v>
      </c>
    </row>
    <row r="177" spans="1:50" ht="29.45" customHeight="1" x14ac:dyDescent="0.3">
      <c r="A177" s="63"/>
      <c r="B177" s="63"/>
      <c r="C177" s="63"/>
      <c r="D177" s="63"/>
      <c r="E177" s="64"/>
      <c r="F177" s="64"/>
      <c r="G177" s="64"/>
      <c r="H177" s="64"/>
      <c r="I177" s="64"/>
      <c r="J177" s="64"/>
      <c r="K177" s="64"/>
      <c r="L177" s="64"/>
      <c r="M177" s="73"/>
      <c r="Q177" s="60" t="s">
        <v>362</v>
      </c>
    </row>
    <row r="178" spans="1:50" ht="29.45" customHeight="1" x14ac:dyDescent="0.3">
      <c r="A178" s="63"/>
      <c r="B178" s="63"/>
      <c r="C178" s="63"/>
      <c r="D178" s="63"/>
      <c r="E178" s="64"/>
      <c r="F178" s="64"/>
      <c r="G178" s="64"/>
      <c r="H178" s="64"/>
      <c r="I178" s="64"/>
      <c r="J178" s="64"/>
      <c r="K178" s="64"/>
      <c r="L178" s="64"/>
      <c r="M178" s="73"/>
      <c r="Q178" s="60" t="s">
        <v>362</v>
      </c>
    </row>
    <row r="179" spans="1:50" ht="29.45" customHeight="1" x14ac:dyDescent="0.3">
      <c r="A179" s="63"/>
      <c r="B179" s="63"/>
      <c r="C179" s="63"/>
      <c r="D179" s="63"/>
      <c r="E179" s="64"/>
      <c r="F179" s="64"/>
      <c r="G179" s="64"/>
      <c r="H179" s="64"/>
      <c r="I179" s="64"/>
      <c r="J179" s="64"/>
      <c r="K179" s="64"/>
      <c r="L179" s="64"/>
      <c r="M179" s="73"/>
      <c r="Q179" s="60" t="s">
        <v>362</v>
      </c>
    </row>
    <row r="180" spans="1:50" ht="29.45" customHeight="1" x14ac:dyDescent="0.3">
      <c r="A180" s="63"/>
      <c r="B180" s="63"/>
      <c r="C180" s="63"/>
      <c r="D180" s="63"/>
      <c r="E180" s="64"/>
      <c r="F180" s="64"/>
      <c r="G180" s="64"/>
      <c r="H180" s="64"/>
      <c r="I180" s="64"/>
      <c r="J180" s="64"/>
      <c r="K180" s="64"/>
      <c r="L180" s="64"/>
      <c r="M180" s="73"/>
      <c r="Q180" s="60" t="s">
        <v>362</v>
      </c>
    </row>
    <row r="181" spans="1:50" ht="29.45" customHeight="1" x14ac:dyDescent="0.3">
      <c r="A181" s="63"/>
      <c r="B181" s="63"/>
      <c r="C181" s="63"/>
      <c r="D181" s="63"/>
      <c r="E181" s="64"/>
      <c r="F181" s="64"/>
      <c r="G181" s="64"/>
      <c r="H181" s="64"/>
      <c r="I181" s="64"/>
      <c r="J181" s="64"/>
      <c r="K181" s="64"/>
      <c r="L181" s="64"/>
      <c r="M181" s="73"/>
      <c r="Q181" s="60" t="s">
        <v>362</v>
      </c>
    </row>
    <row r="182" spans="1:50" ht="29.45" customHeight="1" x14ac:dyDescent="0.3">
      <c r="A182" s="63"/>
      <c r="B182" s="63"/>
      <c r="C182" s="63"/>
      <c r="D182" s="63"/>
      <c r="E182" s="64"/>
      <c r="F182" s="64"/>
      <c r="G182" s="64"/>
      <c r="H182" s="64"/>
      <c r="I182" s="64"/>
      <c r="J182" s="64"/>
      <c r="K182" s="64"/>
      <c r="L182" s="64"/>
      <c r="M182" s="73"/>
      <c r="Q182" s="60" t="s">
        <v>362</v>
      </c>
    </row>
    <row r="183" spans="1:50" ht="29.45" customHeight="1" x14ac:dyDescent="0.3">
      <c r="A183" s="63"/>
      <c r="B183" s="63"/>
      <c r="C183" s="63"/>
      <c r="D183" s="63"/>
      <c r="E183" s="64"/>
      <c r="F183" s="64"/>
      <c r="G183" s="64"/>
      <c r="H183" s="64"/>
      <c r="I183" s="64"/>
      <c r="J183" s="64"/>
      <c r="K183" s="64"/>
      <c r="L183" s="64"/>
      <c r="M183" s="73"/>
      <c r="Q183" s="60" t="s">
        <v>362</v>
      </c>
    </row>
    <row r="184" spans="1:50" ht="29.45" customHeight="1" x14ac:dyDescent="0.3">
      <c r="A184" s="63"/>
      <c r="B184" s="63"/>
      <c r="C184" s="63"/>
      <c r="D184" s="63"/>
      <c r="E184" s="64"/>
      <c r="F184" s="64"/>
      <c r="G184" s="64"/>
      <c r="H184" s="64"/>
      <c r="I184" s="64"/>
      <c r="J184" s="64"/>
      <c r="K184" s="64"/>
      <c r="L184" s="64"/>
      <c r="M184" s="73"/>
      <c r="Q184" s="60" t="s">
        <v>362</v>
      </c>
    </row>
    <row r="185" spans="1:50" ht="29.45" customHeight="1" x14ac:dyDescent="0.3">
      <c r="A185" s="62" t="s">
        <v>91</v>
      </c>
      <c r="B185" s="63"/>
      <c r="C185" s="63"/>
      <c r="D185" s="63"/>
      <c r="E185" s="64"/>
      <c r="F185" s="64">
        <f>SUMIF(Q161:Q184,"010106",F161:F184)</f>
        <v>8149703</v>
      </c>
      <c r="G185" s="64"/>
      <c r="H185" s="64">
        <f>SUMIF(Q161:Q184,"010106",H161:H184)</f>
        <v>9021435</v>
      </c>
      <c r="I185" s="64"/>
      <c r="J185" s="64">
        <f>SUMIF(Q161:Q184,"010106",J161:J184)</f>
        <v>118040</v>
      </c>
      <c r="K185" s="64"/>
      <c r="L185" s="64">
        <f>SUMIF(Q161:Q184,"010106",L161:L184)</f>
        <v>17289178</v>
      </c>
      <c r="M185" s="73"/>
      <c r="N185" s="58" t="s">
        <v>92</v>
      </c>
      <c r="AW185" s="58">
        <f>L185*AX185</f>
        <v>15133044.61162</v>
      </c>
      <c r="AX185" s="58">
        <f>0.87529</f>
        <v>0.87529000000000001</v>
      </c>
    </row>
    <row r="186" spans="1:50" ht="29.45" customHeight="1" x14ac:dyDescent="0.3">
      <c r="A186" s="62" t="s">
        <v>403</v>
      </c>
      <c r="B186" s="62" t="s">
        <v>52</v>
      </c>
      <c r="C186" s="63"/>
      <c r="D186" s="63"/>
      <c r="E186" s="64"/>
      <c r="F186" s="64"/>
      <c r="G186" s="64"/>
      <c r="H186" s="64"/>
      <c r="I186" s="64"/>
      <c r="J186" s="64"/>
      <c r="K186" s="64"/>
      <c r="L186" s="64"/>
      <c r="M186" s="73"/>
      <c r="Q186" s="60" t="s">
        <v>404</v>
      </c>
    </row>
    <row r="187" spans="1:50" ht="29.45" customHeight="1" x14ac:dyDescent="0.3">
      <c r="A187" s="62" t="s">
        <v>405</v>
      </c>
      <c r="B187" s="62" t="s">
        <v>406</v>
      </c>
      <c r="C187" s="62" t="s">
        <v>112</v>
      </c>
      <c r="D187" s="63">
        <v>43</v>
      </c>
      <c r="E187" s="64">
        <f>TRUNC(일위대가목록!E58,0)</f>
        <v>12769</v>
      </c>
      <c r="F187" s="64">
        <f>TRUNC(E187*D187, 0)</f>
        <v>549067</v>
      </c>
      <c r="G187" s="64">
        <f>TRUNC(일위대가목록!F58,0)</f>
        <v>56417</v>
      </c>
      <c r="H187" s="64">
        <f>TRUNC(G187*D187, 0)</f>
        <v>2425931</v>
      </c>
      <c r="I187" s="64">
        <f>TRUNC(일위대가목록!G58,0)</f>
        <v>1460</v>
      </c>
      <c r="J187" s="64">
        <f>TRUNC(I187*D187, 0)</f>
        <v>62780</v>
      </c>
      <c r="K187" s="64">
        <f t="shared" ref="K187:L189" si="25">TRUNC(E187+G187+I187, 0)</f>
        <v>70646</v>
      </c>
      <c r="L187" s="64">
        <f t="shared" si="25"/>
        <v>3037778</v>
      </c>
      <c r="M187" s="74" t="s">
        <v>407</v>
      </c>
      <c r="N187" s="60" t="s">
        <v>408</v>
      </c>
      <c r="O187" s="60" t="s">
        <v>52</v>
      </c>
      <c r="P187" s="60" t="s">
        <v>52</v>
      </c>
      <c r="Q187" s="60" t="s">
        <v>404</v>
      </c>
      <c r="R187" s="60" t="s">
        <v>63</v>
      </c>
      <c r="S187" s="60" t="s">
        <v>64</v>
      </c>
      <c r="T187" s="60" t="s">
        <v>64</v>
      </c>
      <c r="AR187" s="60" t="s">
        <v>52</v>
      </c>
      <c r="AS187" s="60" t="s">
        <v>52</v>
      </c>
      <c r="AU187" s="60" t="s">
        <v>409</v>
      </c>
      <c r="AV187" s="58">
        <v>67</v>
      </c>
    </row>
    <row r="188" spans="1:50" ht="29.45" customHeight="1" x14ac:dyDescent="0.3">
      <c r="A188" s="62" t="s">
        <v>410</v>
      </c>
      <c r="B188" s="62" t="s">
        <v>411</v>
      </c>
      <c r="C188" s="62" t="s">
        <v>112</v>
      </c>
      <c r="D188" s="63">
        <v>183</v>
      </c>
      <c r="E188" s="64">
        <f>TRUNC(일위대가목록!E59,0)</f>
        <v>18819</v>
      </c>
      <c r="F188" s="64">
        <f>TRUNC(E188*D188, 0)</f>
        <v>3443877</v>
      </c>
      <c r="G188" s="64">
        <f>TRUNC(일위대가목록!F59,0)</f>
        <v>46082</v>
      </c>
      <c r="H188" s="64">
        <f>TRUNC(G188*D188, 0)</f>
        <v>8433006</v>
      </c>
      <c r="I188" s="64">
        <f>TRUNC(일위대가목록!G59,0)</f>
        <v>1164</v>
      </c>
      <c r="J188" s="64">
        <f>TRUNC(I188*D188, 0)</f>
        <v>213012</v>
      </c>
      <c r="K188" s="64">
        <f t="shared" si="25"/>
        <v>66065</v>
      </c>
      <c r="L188" s="64">
        <f t="shared" si="25"/>
        <v>12089895</v>
      </c>
      <c r="M188" s="74" t="s">
        <v>412</v>
      </c>
      <c r="N188" s="60" t="s">
        <v>413</v>
      </c>
      <c r="O188" s="60" t="s">
        <v>52</v>
      </c>
      <c r="P188" s="60" t="s">
        <v>52</v>
      </c>
      <c r="Q188" s="60" t="s">
        <v>404</v>
      </c>
      <c r="R188" s="60" t="s">
        <v>63</v>
      </c>
      <c r="S188" s="60" t="s">
        <v>64</v>
      </c>
      <c r="T188" s="60" t="s">
        <v>64</v>
      </c>
      <c r="AR188" s="60" t="s">
        <v>52</v>
      </c>
      <c r="AS188" s="60" t="s">
        <v>52</v>
      </c>
      <c r="AU188" s="60" t="s">
        <v>414</v>
      </c>
      <c r="AV188" s="58">
        <v>69</v>
      </c>
    </row>
    <row r="189" spans="1:50" ht="29.45" customHeight="1" x14ac:dyDescent="0.3">
      <c r="A189" s="62" t="s">
        <v>415</v>
      </c>
      <c r="B189" s="62" t="s">
        <v>416</v>
      </c>
      <c r="C189" s="62" t="s">
        <v>72</v>
      </c>
      <c r="D189" s="63">
        <v>39</v>
      </c>
      <c r="E189" s="64">
        <f>TRUNC(일위대가목록!E60,0)</f>
        <v>2708</v>
      </c>
      <c r="F189" s="64">
        <f>TRUNC(E189*D189, 0)</f>
        <v>105612</v>
      </c>
      <c r="G189" s="64">
        <f>TRUNC(일위대가목록!F60,0)</f>
        <v>6536</v>
      </c>
      <c r="H189" s="64">
        <f>TRUNC(G189*D189, 0)</f>
        <v>254904</v>
      </c>
      <c r="I189" s="64">
        <f>TRUNC(일위대가목록!G60,0)</f>
        <v>0</v>
      </c>
      <c r="J189" s="64">
        <f>TRUNC(I189*D189, 0)</f>
        <v>0</v>
      </c>
      <c r="K189" s="64">
        <f t="shared" si="25"/>
        <v>9244</v>
      </c>
      <c r="L189" s="64">
        <f t="shared" si="25"/>
        <v>360516</v>
      </c>
      <c r="M189" s="74" t="s">
        <v>417</v>
      </c>
      <c r="N189" s="60" t="s">
        <v>418</v>
      </c>
      <c r="O189" s="60" t="s">
        <v>52</v>
      </c>
      <c r="P189" s="60" t="s">
        <v>52</v>
      </c>
      <c r="Q189" s="60" t="s">
        <v>404</v>
      </c>
      <c r="R189" s="60" t="s">
        <v>63</v>
      </c>
      <c r="S189" s="60" t="s">
        <v>64</v>
      </c>
      <c r="T189" s="60" t="s">
        <v>64</v>
      </c>
      <c r="AR189" s="60" t="s">
        <v>52</v>
      </c>
      <c r="AS189" s="60" t="s">
        <v>52</v>
      </c>
      <c r="AU189" s="60" t="s">
        <v>419</v>
      </c>
      <c r="AV189" s="58">
        <v>66</v>
      </c>
    </row>
    <row r="190" spans="1:50" ht="29.45" customHeight="1" x14ac:dyDescent="0.3">
      <c r="A190" s="63"/>
      <c r="B190" s="63"/>
      <c r="C190" s="63"/>
      <c r="D190" s="63"/>
      <c r="E190" s="64"/>
      <c r="F190" s="64"/>
      <c r="G190" s="64"/>
      <c r="H190" s="64"/>
      <c r="I190" s="64"/>
      <c r="J190" s="64"/>
      <c r="K190" s="64"/>
      <c r="L190" s="64"/>
      <c r="M190" s="73"/>
      <c r="Q190" s="60" t="s">
        <v>404</v>
      </c>
    </row>
    <row r="191" spans="1:50" ht="29.45" customHeight="1" x14ac:dyDescent="0.3">
      <c r="A191" s="63"/>
      <c r="B191" s="63"/>
      <c r="C191" s="63"/>
      <c r="D191" s="63"/>
      <c r="E191" s="64"/>
      <c r="F191" s="64"/>
      <c r="G191" s="64"/>
      <c r="H191" s="64"/>
      <c r="I191" s="64"/>
      <c r="J191" s="64"/>
      <c r="K191" s="64"/>
      <c r="L191" s="64"/>
      <c r="M191" s="73"/>
      <c r="Q191" s="60" t="s">
        <v>404</v>
      </c>
    </row>
    <row r="192" spans="1:50" ht="29.45" customHeight="1" x14ac:dyDescent="0.3">
      <c r="A192" s="63"/>
      <c r="B192" s="63"/>
      <c r="C192" s="63"/>
      <c r="D192" s="63"/>
      <c r="E192" s="64"/>
      <c r="F192" s="64"/>
      <c r="G192" s="64"/>
      <c r="H192" s="64"/>
      <c r="I192" s="64"/>
      <c r="J192" s="64"/>
      <c r="K192" s="64"/>
      <c r="L192" s="64"/>
      <c r="M192" s="73"/>
      <c r="Q192" s="60" t="s">
        <v>404</v>
      </c>
    </row>
    <row r="193" spans="1:17" ht="29.45" customHeight="1" x14ac:dyDescent="0.3">
      <c r="A193" s="63"/>
      <c r="B193" s="63"/>
      <c r="C193" s="63"/>
      <c r="D193" s="63"/>
      <c r="E193" s="64"/>
      <c r="F193" s="64"/>
      <c r="G193" s="64"/>
      <c r="H193" s="64"/>
      <c r="I193" s="64"/>
      <c r="J193" s="64"/>
      <c r="K193" s="64"/>
      <c r="L193" s="64"/>
      <c r="M193" s="73"/>
      <c r="Q193" s="60" t="s">
        <v>404</v>
      </c>
    </row>
    <row r="194" spans="1:17" ht="29.45" customHeight="1" x14ac:dyDescent="0.3">
      <c r="A194" s="63"/>
      <c r="B194" s="63"/>
      <c r="C194" s="63"/>
      <c r="D194" s="63"/>
      <c r="E194" s="64"/>
      <c r="F194" s="64"/>
      <c r="G194" s="64"/>
      <c r="H194" s="64"/>
      <c r="I194" s="64"/>
      <c r="J194" s="64"/>
      <c r="K194" s="64"/>
      <c r="L194" s="64"/>
      <c r="M194" s="73"/>
      <c r="Q194" s="60" t="s">
        <v>404</v>
      </c>
    </row>
    <row r="195" spans="1:17" ht="29.45" customHeight="1" x14ac:dyDescent="0.3">
      <c r="A195" s="63"/>
      <c r="B195" s="63"/>
      <c r="C195" s="63"/>
      <c r="D195" s="63"/>
      <c r="E195" s="64"/>
      <c r="F195" s="64"/>
      <c r="G195" s="64"/>
      <c r="H195" s="64"/>
      <c r="I195" s="64"/>
      <c r="J195" s="64"/>
      <c r="K195" s="64"/>
      <c r="L195" s="64"/>
      <c r="M195" s="73"/>
      <c r="Q195" s="60" t="s">
        <v>404</v>
      </c>
    </row>
    <row r="196" spans="1:17" ht="29.45" customHeight="1" x14ac:dyDescent="0.3">
      <c r="A196" s="63"/>
      <c r="B196" s="63"/>
      <c r="C196" s="63"/>
      <c r="D196" s="63"/>
      <c r="E196" s="64"/>
      <c r="F196" s="64"/>
      <c r="G196" s="64"/>
      <c r="H196" s="64"/>
      <c r="I196" s="64"/>
      <c r="J196" s="64"/>
      <c r="K196" s="64"/>
      <c r="L196" s="64"/>
      <c r="M196" s="73"/>
      <c r="Q196" s="60" t="s">
        <v>404</v>
      </c>
    </row>
    <row r="197" spans="1:17" ht="29.45" customHeight="1" x14ac:dyDescent="0.3">
      <c r="A197" s="63"/>
      <c r="B197" s="63"/>
      <c r="C197" s="63"/>
      <c r="D197" s="63"/>
      <c r="E197" s="64"/>
      <c r="F197" s="64"/>
      <c r="G197" s="64"/>
      <c r="H197" s="64"/>
      <c r="I197" s="64"/>
      <c r="J197" s="64"/>
      <c r="K197" s="64"/>
      <c r="L197" s="64"/>
      <c r="M197" s="73"/>
      <c r="Q197" s="60" t="s">
        <v>404</v>
      </c>
    </row>
    <row r="198" spans="1:17" ht="29.45" customHeight="1" x14ac:dyDescent="0.3">
      <c r="A198" s="63"/>
      <c r="B198" s="63"/>
      <c r="C198" s="63"/>
      <c r="D198" s="63"/>
      <c r="E198" s="64"/>
      <c r="F198" s="64"/>
      <c r="G198" s="64"/>
      <c r="H198" s="64"/>
      <c r="I198" s="64"/>
      <c r="J198" s="64"/>
      <c r="K198" s="64"/>
      <c r="L198" s="64"/>
      <c r="M198" s="73"/>
      <c r="Q198" s="60" t="s">
        <v>404</v>
      </c>
    </row>
    <row r="199" spans="1:17" ht="29.45" customHeight="1" x14ac:dyDescent="0.3">
      <c r="A199" s="63"/>
      <c r="B199" s="63"/>
      <c r="C199" s="63"/>
      <c r="D199" s="63"/>
      <c r="E199" s="64"/>
      <c r="F199" s="64"/>
      <c r="G199" s="64"/>
      <c r="H199" s="64"/>
      <c r="I199" s="64"/>
      <c r="J199" s="64"/>
      <c r="K199" s="64"/>
      <c r="L199" s="64"/>
      <c r="M199" s="73"/>
      <c r="Q199" s="60" t="s">
        <v>404</v>
      </c>
    </row>
    <row r="200" spans="1:17" ht="29.45" customHeight="1" x14ac:dyDescent="0.3">
      <c r="A200" s="63"/>
      <c r="B200" s="63"/>
      <c r="C200" s="63"/>
      <c r="D200" s="63"/>
      <c r="E200" s="64"/>
      <c r="F200" s="64"/>
      <c r="G200" s="64"/>
      <c r="H200" s="64"/>
      <c r="I200" s="64"/>
      <c r="J200" s="64"/>
      <c r="K200" s="64"/>
      <c r="L200" s="64"/>
      <c r="M200" s="73"/>
      <c r="Q200" s="60" t="s">
        <v>404</v>
      </c>
    </row>
    <row r="201" spans="1:17" ht="29.45" customHeight="1" x14ac:dyDescent="0.3">
      <c r="A201" s="63"/>
      <c r="B201" s="63"/>
      <c r="C201" s="63"/>
      <c r="D201" s="63"/>
      <c r="E201" s="64"/>
      <c r="F201" s="64"/>
      <c r="G201" s="64"/>
      <c r="H201" s="64"/>
      <c r="I201" s="64"/>
      <c r="J201" s="64"/>
      <c r="K201" s="64"/>
      <c r="L201" s="64"/>
      <c r="M201" s="73"/>
      <c r="Q201" s="60" t="s">
        <v>404</v>
      </c>
    </row>
    <row r="202" spans="1:17" ht="29.45" customHeight="1" x14ac:dyDescent="0.3">
      <c r="A202" s="63"/>
      <c r="B202" s="63"/>
      <c r="C202" s="63"/>
      <c r="D202" s="63"/>
      <c r="E202" s="64"/>
      <c r="F202" s="64"/>
      <c r="G202" s="64"/>
      <c r="H202" s="64"/>
      <c r="I202" s="64"/>
      <c r="J202" s="64"/>
      <c r="K202" s="64"/>
      <c r="L202" s="64"/>
      <c r="M202" s="73"/>
      <c r="Q202" s="60" t="s">
        <v>404</v>
      </c>
    </row>
    <row r="203" spans="1:17" ht="29.45" customHeight="1" x14ac:dyDescent="0.3">
      <c r="A203" s="63"/>
      <c r="B203" s="63"/>
      <c r="C203" s="63"/>
      <c r="D203" s="63"/>
      <c r="E203" s="64"/>
      <c r="F203" s="64"/>
      <c r="G203" s="64"/>
      <c r="H203" s="64"/>
      <c r="I203" s="64"/>
      <c r="J203" s="64"/>
      <c r="K203" s="64"/>
      <c r="L203" s="64"/>
      <c r="M203" s="73"/>
      <c r="Q203" s="60" t="s">
        <v>404</v>
      </c>
    </row>
    <row r="204" spans="1:17" ht="29.45" customHeight="1" x14ac:dyDescent="0.3">
      <c r="A204" s="63"/>
      <c r="B204" s="63"/>
      <c r="C204" s="63"/>
      <c r="D204" s="63"/>
      <c r="E204" s="64"/>
      <c r="F204" s="64"/>
      <c r="G204" s="64"/>
      <c r="H204" s="64"/>
      <c r="I204" s="64"/>
      <c r="J204" s="64"/>
      <c r="K204" s="64"/>
      <c r="L204" s="64"/>
      <c r="M204" s="73"/>
      <c r="Q204" s="60" t="s">
        <v>404</v>
      </c>
    </row>
    <row r="205" spans="1:17" ht="29.45" customHeight="1" x14ac:dyDescent="0.3">
      <c r="A205" s="63"/>
      <c r="B205" s="63"/>
      <c r="C205" s="63"/>
      <c r="D205" s="63"/>
      <c r="E205" s="64"/>
      <c r="F205" s="64"/>
      <c r="G205" s="64"/>
      <c r="H205" s="64"/>
      <c r="I205" s="64"/>
      <c r="J205" s="64"/>
      <c r="K205" s="64"/>
      <c r="L205" s="64"/>
      <c r="M205" s="73"/>
      <c r="Q205" s="60" t="s">
        <v>404</v>
      </c>
    </row>
    <row r="206" spans="1:17" ht="29.45" customHeight="1" x14ac:dyDescent="0.3">
      <c r="A206" s="63"/>
      <c r="B206" s="63"/>
      <c r="C206" s="63"/>
      <c r="D206" s="63"/>
      <c r="E206" s="64"/>
      <c r="F206" s="64"/>
      <c r="G206" s="64"/>
      <c r="H206" s="64"/>
      <c r="I206" s="64"/>
      <c r="J206" s="64"/>
      <c r="K206" s="64"/>
      <c r="L206" s="64"/>
      <c r="M206" s="73"/>
      <c r="Q206" s="60" t="s">
        <v>404</v>
      </c>
    </row>
    <row r="207" spans="1:17" ht="29.45" customHeight="1" x14ac:dyDescent="0.3">
      <c r="A207" s="63"/>
      <c r="B207" s="63"/>
      <c r="C207" s="63"/>
      <c r="D207" s="63"/>
      <c r="E207" s="64"/>
      <c r="F207" s="64"/>
      <c r="G207" s="64"/>
      <c r="H207" s="64"/>
      <c r="I207" s="64"/>
      <c r="J207" s="64"/>
      <c r="K207" s="64"/>
      <c r="L207" s="64"/>
      <c r="M207" s="73"/>
      <c r="Q207" s="60" t="s">
        <v>404</v>
      </c>
    </row>
    <row r="208" spans="1:17" ht="29.45" customHeight="1" x14ac:dyDescent="0.3">
      <c r="A208" s="63"/>
      <c r="B208" s="63"/>
      <c r="C208" s="63"/>
      <c r="D208" s="63"/>
      <c r="E208" s="64"/>
      <c r="F208" s="64"/>
      <c r="G208" s="64"/>
      <c r="H208" s="64"/>
      <c r="I208" s="64"/>
      <c r="J208" s="64"/>
      <c r="K208" s="64"/>
      <c r="L208" s="64"/>
      <c r="M208" s="73"/>
      <c r="Q208" s="60" t="s">
        <v>404</v>
      </c>
    </row>
    <row r="209" spans="1:50" ht="29.45" customHeight="1" x14ac:dyDescent="0.3">
      <c r="A209" s="63"/>
      <c r="B209" s="63"/>
      <c r="C209" s="63"/>
      <c r="D209" s="63"/>
      <c r="E209" s="64"/>
      <c r="F209" s="64"/>
      <c r="G209" s="64"/>
      <c r="H209" s="64"/>
      <c r="I209" s="64"/>
      <c r="J209" s="64"/>
      <c r="K209" s="64"/>
      <c r="L209" s="64"/>
      <c r="M209" s="73"/>
      <c r="Q209" s="60" t="s">
        <v>404</v>
      </c>
    </row>
    <row r="210" spans="1:50" ht="29.45" customHeight="1" x14ac:dyDescent="0.3">
      <c r="A210" s="63"/>
      <c r="B210" s="63"/>
      <c r="C210" s="63"/>
      <c r="D210" s="63"/>
      <c r="E210" s="64"/>
      <c r="F210" s="64"/>
      <c r="G210" s="64"/>
      <c r="H210" s="64"/>
      <c r="I210" s="64"/>
      <c r="J210" s="64"/>
      <c r="K210" s="64"/>
      <c r="L210" s="64"/>
      <c r="M210" s="73"/>
      <c r="Q210" s="60" t="s">
        <v>404</v>
      </c>
    </row>
    <row r="211" spans="1:50" ht="29.45" customHeight="1" x14ac:dyDescent="0.3">
      <c r="A211" s="62" t="s">
        <v>91</v>
      </c>
      <c r="B211" s="63"/>
      <c r="C211" s="63"/>
      <c r="D211" s="63"/>
      <c r="E211" s="64"/>
      <c r="F211" s="64">
        <f>SUMIF(Q187:Q210,"010107",F187:F210)</f>
        <v>4098556</v>
      </c>
      <c r="G211" s="64"/>
      <c r="H211" s="64">
        <f>SUMIF(Q187:Q210,"010107",H187:H210)</f>
        <v>11113841</v>
      </c>
      <c r="I211" s="64"/>
      <c r="J211" s="64">
        <f>SUMIF(Q187:Q210,"010107",J187:J210)</f>
        <v>275792</v>
      </c>
      <c r="K211" s="64"/>
      <c r="L211" s="64">
        <f>SUMIF(Q187:Q210,"010107",L187:L210)</f>
        <v>15488189</v>
      </c>
      <c r="M211" s="73"/>
      <c r="N211" s="58" t="s">
        <v>92</v>
      </c>
      <c r="AW211" s="58">
        <f>L211*AX211</f>
        <v>13556656.94981</v>
      </c>
      <c r="AX211" s="58">
        <f>0.87529</f>
        <v>0.87529000000000001</v>
      </c>
    </row>
    <row r="212" spans="1:50" ht="29.45" customHeight="1" x14ac:dyDescent="0.3">
      <c r="A212" s="62" t="s">
        <v>420</v>
      </c>
      <c r="B212" s="62" t="s">
        <v>52</v>
      </c>
      <c r="C212" s="63"/>
      <c r="D212" s="63"/>
      <c r="E212" s="64"/>
      <c r="F212" s="64"/>
      <c r="G212" s="64"/>
      <c r="H212" s="64"/>
      <c r="I212" s="64"/>
      <c r="J212" s="64"/>
      <c r="K212" s="64"/>
      <c r="L212" s="64"/>
      <c r="M212" s="73"/>
      <c r="Q212" s="60" t="s">
        <v>421</v>
      </c>
    </row>
    <row r="213" spans="1:50" ht="29.45" customHeight="1" x14ac:dyDescent="0.3">
      <c r="A213" s="62" t="s">
        <v>422</v>
      </c>
      <c r="B213" s="62" t="s">
        <v>423</v>
      </c>
      <c r="C213" s="62" t="s">
        <v>112</v>
      </c>
      <c r="D213" s="63">
        <v>34</v>
      </c>
      <c r="E213" s="64">
        <f>TRUNC(일위대가목록!E61,0)</f>
        <v>62700</v>
      </c>
      <c r="F213" s="64">
        <f>TRUNC(E213*D213, 0)</f>
        <v>2131800</v>
      </c>
      <c r="G213" s="64">
        <f>TRUNC(일위대가목록!F61,0)</f>
        <v>109670</v>
      </c>
      <c r="H213" s="64">
        <f>TRUNC(G213*D213, 0)</f>
        <v>3728780</v>
      </c>
      <c r="I213" s="64">
        <f>TRUNC(일위대가목록!G61,0)</f>
        <v>1063</v>
      </c>
      <c r="J213" s="64">
        <f>TRUNC(I213*D213, 0)</f>
        <v>36142</v>
      </c>
      <c r="K213" s="64">
        <f t="shared" ref="K213:L217" si="26">TRUNC(E213+G213+I213, 0)</f>
        <v>173433</v>
      </c>
      <c r="L213" s="64">
        <f t="shared" si="26"/>
        <v>5896722</v>
      </c>
      <c r="M213" s="74" t="s">
        <v>424</v>
      </c>
      <c r="N213" s="60" t="s">
        <v>425</v>
      </c>
      <c r="O213" s="60" t="s">
        <v>52</v>
      </c>
      <c r="P213" s="60" t="s">
        <v>52</v>
      </c>
      <c r="Q213" s="60" t="s">
        <v>421</v>
      </c>
      <c r="R213" s="60" t="s">
        <v>63</v>
      </c>
      <c r="S213" s="60" t="s">
        <v>64</v>
      </c>
      <c r="T213" s="60" t="s">
        <v>64</v>
      </c>
      <c r="AR213" s="60" t="s">
        <v>52</v>
      </c>
      <c r="AS213" s="60" t="s">
        <v>52</v>
      </c>
      <c r="AU213" s="60" t="s">
        <v>426</v>
      </c>
      <c r="AV213" s="58">
        <v>72</v>
      </c>
    </row>
    <row r="214" spans="1:50" ht="29.45" customHeight="1" x14ac:dyDescent="0.3">
      <c r="A214" s="62" t="s">
        <v>427</v>
      </c>
      <c r="B214" s="62" t="s">
        <v>428</v>
      </c>
      <c r="C214" s="62" t="s">
        <v>72</v>
      </c>
      <c r="D214" s="63">
        <v>7</v>
      </c>
      <c r="E214" s="64">
        <f>TRUNC(일위대가목록!E62,0)</f>
        <v>64178</v>
      </c>
      <c r="F214" s="64">
        <f>TRUNC(E214*D214, 0)</f>
        <v>449246</v>
      </c>
      <c r="G214" s="64">
        <f>TRUNC(일위대가목록!F62,0)</f>
        <v>37335</v>
      </c>
      <c r="H214" s="64">
        <f>TRUNC(G214*D214, 0)</f>
        <v>261345</v>
      </c>
      <c r="I214" s="64">
        <f>TRUNC(일위대가목록!G62,0)</f>
        <v>0</v>
      </c>
      <c r="J214" s="64">
        <f>TRUNC(I214*D214, 0)</f>
        <v>0</v>
      </c>
      <c r="K214" s="64">
        <f t="shared" si="26"/>
        <v>101513</v>
      </c>
      <c r="L214" s="64">
        <f t="shared" si="26"/>
        <v>710591</v>
      </c>
      <c r="M214" s="74" t="s">
        <v>429</v>
      </c>
      <c r="N214" s="60" t="s">
        <v>430</v>
      </c>
      <c r="O214" s="60" t="s">
        <v>52</v>
      </c>
      <c r="P214" s="60" t="s">
        <v>52</v>
      </c>
      <c r="Q214" s="60" t="s">
        <v>421</v>
      </c>
      <c r="R214" s="60" t="s">
        <v>63</v>
      </c>
      <c r="S214" s="60" t="s">
        <v>64</v>
      </c>
      <c r="T214" s="60" t="s">
        <v>64</v>
      </c>
      <c r="AR214" s="60" t="s">
        <v>52</v>
      </c>
      <c r="AS214" s="60" t="s">
        <v>52</v>
      </c>
      <c r="AU214" s="60" t="s">
        <v>431</v>
      </c>
      <c r="AV214" s="58">
        <v>540</v>
      </c>
    </row>
    <row r="215" spans="1:50" ht="29.45" customHeight="1" x14ac:dyDescent="0.3">
      <c r="A215" s="62" t="s">
        <v>432</v>
      </c>
      <c r="B215" s="62" t="s">
        <v>433</v>
      </c>
      <c r="C215" s="62" t="s">
        <v>72</v>
      </c>
      <c r="D215" s="63">
        <v>32</v>
      </c>
      <c r="E215" s="64">
        <f>TRUNC(일위대가목록!E63,0)</f>
        <v>19080</v>
      </c>
      <c r="F215" s="64">
        <f>TRUNC(E215*D215, 0)</f>
        <v>610560</v>
      </c>
      <c r="G215" s="64">
        <f>TRUNC(일위대가목록!F63,0)</f>
        <v>24403</v>
      </c>
      <c r="H215" s="64">
        <f>TRUNC(G215*D215, 0)</f>
        <v>780896</v>
      </c>
      <c r="I215" s="64">
        <f>TRUNC(일위대가목록!G63,0)</f>
        <v>0</v>
      </c>
      <c r="J215" s="64">
        <f>TRUNC(I215*D215, 0)</f>
        <v>0</v>
      </c>
      <c r="K215" s="64">
        <f t="shared" si="26"/>
        <v>43483</v>
      </c>
      <c r="L215" s="64">
        <f t="shared" si="26"/>
        <v>1391456</v>
      </c>
      <c r="M215" s="74" t="s">
        <v>434</v>
      </c>
      <c r="N215" s="60" t="s">
        <v>435</v>
      </c>
      <c r="O215" s="60" t="s">
        <v>52</v>
      </c>
      <c r="P215" s="60" t="s">
        <v>52</v>
      </c>
      <c r="Q215" s="60" t="s">
        <v>421</v>
      </c>
      <c r="R215" s="60" t="s">
        <v>63</v>
      </c>
      <c r="S215" s="60" t="s">
        <v>64</v>
      </c>
      <c r="T215" s="60" t="s">
        <v>64</v>
      </c>
      <c r="AR215" s="60" t="s">
        <v>52</v>
      </c>
      <c r="AS215" s="60" t="s">
        <v>52</v>
      </c>
      <c r="AU215" s="60" t="s">
        <v>436</v>
      </c>
      <c r="AV215" s="58">
        <v>539</v>
      </c>
    </row>
    <row r="216" spans="1:50" ht="29.45" customHeight="1" x14ac:dyDescent="0.3">
      <c r="A216" s="62" t="s">
        <v>437</v>
      </c>
      <c r="B216" s="62" t="s">
        <v>438</v>
      </c>
      <c r="C216" s="62" t="s">
        <v>72</v>
      </c>
      <c r="D216" s="63">
        <v>18</v>
      </c>
      <c r="E216" s="64">
        <f>TRUNC(일위대가목록!E64,0)</f>
        <v>20460</v>
      </c>
      <c r="F216" s="64">
        <f>TRUNC(E216*D216, 0)</f>
        <v>368280</v>
      </c>
      <c r="G216" s="64">
        <f>TRUNC(일위대가목록!F64,0)</f>
        <v>20754</v>
      </c>
      <c r="H216" s="64">
        <f>TRUNC(G216*D216, 0)</f>
        <v>373572</v>
      </c>
      <c r="I216" s="64">
        <f>TRUNC(일위대가목록!G64,0)</f>
        <v>0</v>
      </c>
      <c r="J216" s="64">
        <f>TRUNC(I216*D216, 0)</f>
        <v>0</v>
      </c>
      <c r="K216" s="64">
        <f t="shared" si="26"/>
        <v>41214</v>
      </c>
      <c r="L216" s="64">
        <f t="shared" si="26"/>
        <v>741852</v>
      </c>
      <c r="M216" s="74" t="s">
        <v>439</v>
      </c>
      <c r="N216" s="60" t="s">
        <v>440</v>
      </c>
      <c r="O216" s="60" t="s">
        <v>52</v>
      </c>
      <c r="P216" s="60" t="s">
        <v>52</v>
      </c>
      <c r="Q216" s="60" t="s">
        <v>421</v>
      </c>
      <c r="R216" s="60" t="s">
        <v>63</v>
      </c>
      <c r="S216" s="60" t="s">
        <v>64</v>
      </c>
      <c r="T216" s="60" t="s">
        <v>64</v>
      </c>
      <c r="AR216" s="60" t="s">
        <v>52</v>
      </c>
      <c r="AS216" s="60" t="s">
        <v>52</v>
      </c>
      <c r="AU216" s="60" t="s">
        <v>441</v>
      </c>
      <c r="AV216" s="58">
        <v>75</v>
      </c>
    </row>
    <row r="217" spans="1:50" ht="29.45" customHeight="1" x14ac:dyDescent="0.3">
      <c r="A217" s="62" t="s">
        <v>442</v>
      </c>
      <c r="B217" s="62" t="s">
        <v>443</v>
      </c>
      <c r="C217" s="62" t="s">
        <v>72</v>
      </c>
      <c r="D217" s="63">
        <v>6</v>
      </c>
      <c r="E217" s="64">
        <f>TRUNC(일위대가목록!E65,0)</f>
        <v>17770</v>
      </c>
      <c r="F217" s="64">
        <f>TRUNC(E217*D217, 0)</f>
        <v>106620</v>
      </c>
      <c r="G217" s="64">
        <f>TRUNC(일위대가목록!F65,0)</f>
        <v>37172</v>
      </c>
      <c r="H217" s="64">
        <f>TRUNC(G217*D217, 0)</f>
        <v>223032</v>
      </c>
      <c r="I217" s="64">
        <f>TRUNC(일위대가목록!G65,0)</f>
        <v>0</v>
      </c>
      <c r="J217" s="64">
        <f>TRUNC(I217*D217, 0)</f>
        <v>0</v>
      </c>
      <c r="K217" s="64">
        <f t="shared" si="26"/>
        <v>54942</v>
      </c>
      <c r="L217" s="64">
        <f t="shared" si="26"/>
        <v>329652</v>
      </c>
      <c r="M217" s="74" t="s">
        <v>444</v>
      </c>
      <c r="N217" s="60" t="s">
        <v>445</v>
      </c>
      <c r="O217" s="60" t="s">
        <v>52</v>
      </c>
      <c r="P217" s="60" t="s">
        <v>52</v>
      </c>
      <c r="Q217" s="60" t="s">
        <v>421</v>
      </c>
      <c r="R217" s="60" t="s">
        <v>63</v>
      </c>
      <c r="S217" s="60" t="s">
        <v>64</v>
      </c>
      <c r="T217" s="60" t="s">
        <v>64</v>
      </c>
      <c r="AR217" s="60" t="s">
        <v>52</v>
      </c>
      <c r="AS217" s="60" t="s">
        <v>52</v>
      </c>
      <c r="AU217" s="60" t="s">
        <v>446</v>
      </c>
      <c r="AV217" s="58">
        <v>295</v>
      </c>
    </row>
    <row r="218" spans="1:50" ht="29.45" customHeight="1" x14ac:dyDescent="0.3">
      <c r="A218" s="63"/>
      <c r="B218" s="63"/>
      <c r="C218" s="63"/>
      <c r="D218" s="63"/>
      <c r="E218" s="64"/>
      <c r="F218" s="64"/>
      <c r="G218" s="64"/>
      <c r="H218" s="64"/>
      <c r="I218" s="64"/>
      <c r="J218" s="64"/>
      <c r="K218" s="64"/>
      <c r="L218" s="64"/>
      <c r="M218" s="73"/>
      <c r="Q218" s="60" t="s">
        <v>421</v>
      </c>
    </row>
    <row r="219" spans="1:50" ht="29.45" customHeight="1" x14ac:dyDescent="0.3">
      <c r="A219" s="63"/>
      <c r="B219" s="63"/>
      <c r="C219" s="63"/>
      <c r="D219" s="63"/>
      <c r="E219" s="64"/>
      <c r="F219" s="64"/>
      <c r="G219" s="64"/>
      <c r="H219" s="64"/>
      <c r="I219" s="64"/>
      <c r="J219" s="64"/>
      <c r="K219" s="64"/>
      <c r="L219" s="64"/>
      <c r="M219" s="73"/>
      <c r="Q219" s="60" t="s">
        <v>421</v>
      </c>
    </row>
    <row r="220" spans="1:50" ht="29.45" customHeight="1" x14ac:dyDescent="0.3">
      <c r="A220" s="63"/>
      <c r="B220" s="63"/>
      <c r="C220" s="63"/>
      <c r="D220" s="63"/>
      <c r="E220" s="64"/>
      <c r="F220" s="64"/>
      <c r="G220" s="64"/>
      <c r="H220" s="64"/>
      <c r="I220" s="64"/>
      <c r="J220" s="64"/>
      <c r="K220" s="64"/>
      <c r="L220" s="64"/>
      <c r="M220" s="73"/>
      <c r="Q220" s="60" t="s">
        <v>421</v>
      </c>
    </row>
    <row r="221" spans="1:50" ht="29.45" customHeight="1" x14ac:dyDescent="0.3">
      <c r="A221" s="63"/>
      <c r="B221" s="63"/>
      <c r="C221" s="63"/>
      <c r="D221" s="63"/>
      <c r="E221" s="64"/>
      <c r="F221" s="64"/>
      <c r="G221" s="64"/>
      <c r="H221" s="64"/>
      <c r="I221" s="64"/>
      <c r="J221" s="64"/>
      <c r="K221" s="64"/>
      <c r="L221" s="64"/>
      <c r="M221" s="73"/>
      <c r="Q221" s="60" t="s">
        <v>421</v>
      </c>
    </row>
    <row r="222" spans="1:50" ht="29.45" customHeight="1" x14ac:dyDescent="0.3">
      <c r="A222" s="63"/>
      <c r="B222" s="63"/>
      <c r="C222" s="63"/>
      <c r="D222" s="63"/>
      <c r="E222" s="64"/>
      <c r="F222" s="64"/>
      <c r="G222" s="64"/>
      <c r="H222" s="64"/>
      <c r="I222" s="64"/>
      <c r="J222" s="64"/>
      <c r="K222" s="64"/>
      <c r="L222" s="64"/>
      <c r="M222" s="73"/>
      <c r="Q222" s="60" t="s">
        <v>421</v>
      </c>
    </row>
    <row r="223" spans="1:50" ht="29.45" customHeight="1" x14ac:dyDescent="0.3">
      <c r="A223" s="63"/>
      <c r="B223" s="63"/>
      <c r="C223" s="63"/>
      <c r="D223" s="63"/>
      <c r="E223" s="64"/>
      <c r="F223" s="64"/>
      <c r="G223" s="64"/>
      <c r="H223" s="64"/>
      <c r="I223" s="64"/>
      <c r="J223" s="64"/>
      <c r="K223" s="64"/>
      <c r="L223" s="64"/>
      <c r="M223" s="73"/>
      <c r="Q223" s="60" t="s">
        <v>421</v>
      </c>
    </row>
    <row r="224" spans="1:50" ht="29.45" customHeight="1" x14ac:dyDescent="0.3">
      <c r="A224" s="63"/>
      <c r="B224" s="63"/>
      <c r="C224" s="63"/>
      <c r="D224" s="63"/>
      <c r="E224" s="64"/>
      <c r="F224" s="64"/>
      <c r="G224" s="64"/>
      <c r="H224" s="64"/>
      <c r="I224" s="64"/>
      <c r="J224" s="64"/>
      <c r="K224" s="64"/>
      <c r="L224" s="64"/>
      <c r="M224" s="73"/>
      <c r="Q224" s="60" t="s">
        <v>421</v>
      </c>
    </row>
    <row r="225" spans="1:50" ht="29.45" customHeight="1" x14ac:dyDescent="0.3">
      <c r="A225" s="63"/>
      <c r="B225" s="63"/>
      <c r="C225" s="63"/>
      <c r="D225" s="63"/>
      <c r="E225" s="64"/>
      <c r="F225" s="64"/>
      <c r="G225" s="64"/>
      <c r="H225" s="64"/>
      <c r="I225" s="64"/>
      <c r="J225" s="64"/>
      <c r="K225" s="64"/>
      <c r="L225" s="64"/>
      <c r="M225" s="73"/>
      <c r="Q225" s="60" t="s">
        <v>421</v>
      </c>
    </row>
    <row r="226" spans="1:50" ht="29.45" customHeight="1" x14ac:dyDescent="0.3">
      <c r="A226" s="63"/>
      <c r="B226" s="63"/>
      <c r="C226" s="63"/>
      <c r="D226" s="63"/>
      <c r="E226" s="64"/>
      <c r="F226" s="64"/>
      <c r="G226" s="64"/>
      <c r="H226" s="64"/>
      <c r="I226" s="64"/>
      <c r="J226" s="64"/>
      <c r="K226" s="64"/>
      <c r="L226" s="64"/>
      <c r="M226" s="73"/>
      <c r="Q226" s="60" t="s">
        <v>421</v>
      </c>
    </row>
    <row r="227" spans="1:50" ht="29.45" customHeight="1" x14ac:dyDescent="0.3">
      <c r="A227" s="63"/>
      <c r="B227" s="63"/>
      <c r="C227" s="63"/>
      <c r="D227" s="63"/>
      <c r="E227" s="64"/>
      <c r="F227" s="64"/>
      <c r="G227" s="64"/>
      <c r="H227" s="64"/>
      <c r="I227" s="64"/>
      <c r="J227" s="64"/>
      <c r="K227" s="64"/>
      <c r="L227" s="64"/>
      <c r="M227" s="73"/>
      <c r="Q227" s="60" t="s">
        <v>421</v>
      </c>
    </row>
    <row r="228" spans="1:50" ht="29.45" customHeight="1" x14ac:dyDescent="0.3">
      <c r="A228" s="63"/>
      <c r="B228" s="63"/>
      <c r="C228" s="63"/>
      <c r="D228" s="63"/>
      <c r="E228" s="64"/>
      <c r="F228" s="64"/>
      <c r="G228" s="64"/>
      <c r="H228" s="64"/>
      <c r="I228" s="64"/>
      <c r="J228" s="64"/>
      <c r="K228" s="64"/>
      <c r="L228" s="64"/>
      <c r="M228" s="73"/>
      <c r="Q228" s="60" t="s">
        <v>421</v>
      </c>
    </row>
    <row r="229" spans="1:50" ht="29.45" customHeight="1" x14ac:dyDescent="0.3">
      <c r="A229" s="63"/>
      <c r="B229" s="63"/>
      <c r="C229" s="63"/>
      <c r="D229" s="63"/>
      <c r="E229" s="64"/>
      <c r="F229" s="64"/>
      <c r="G229" s="64"/>
      <c r="H229" s="64"/>
      <c r="I229" s="64"/>
      <c r="J229" s="64"/>
      <c r="K229" s="64"/>
      <c r="L229" s="64"/>
      <c r="M229" s="73"/>
      <c r="Q229" s="60" t="s">
        <v>421</v>
      </c>
    </row>
    <row r="230" spans="1:50" ht="29.45" customHeight="1" x14ac:dyDescent="0.3">
      <c r="A230" s="63"/>
      <c r="B230" s="63"/>
      <c r="C230" s="63"/>
      <c r="D230" s="63"/>
      <c r="E230" s="64"/>
      <c r="F230" s="64"/>
      <c r="G230" s="64"/>
      <c r="H230" s="64"/>
      <c r="I230" s="64"/>
      <c r="J230" s="64"/>
      <c r="K230" s="64"/>
      <c r="L230" s="64"/>
      <c r="M230" s="73"/>
      <c r="Q230" s="60" t="s">
        <v>421</v>
      </c>
    </row>
    <row r="231" spans="1:50" ht="29.45" customHeight="1" x14ac:dyDescent="0.3">
      <c r="A231" s="63"/>
      <c r="B231" s="63"/>
      <c r="C231" s="63"/>
      <c r="D231" s="63"/>
      <c r="E231" s="64"/>
      <c r="F231" s="64"/>
      <c r="G231" s="64"/>
      <c r="H231" s="64"/>
      <c r="I231" s="64"/>
      <c r="J231" s="64"/>
      <c r="K231" s="64"/>
      <c r="L231" s="64"/>
      <c r="M231" s="73"/>
      <c r="Q231" s="60" t="s">
        <v>421</v>
      </c>
    </row>
    <row r="232" spans="1:50" ht="29.45" customHeight="1" x14ac:dyDescent="0.3">
      <c r="A232" s="63"/>
      <c r="B232" s="63"/>
      <c r="C232" s="63"/>
      <c r="D232" s="63"/>
      <c r="E232" s="64"/>
      <c r="F232" s="64"/>
      <c r="G232" s="64"/>
      <c r="H232" s="64"/>
      <c r="I232" s="64"/>
      <c r="J232" s="64"/>
      <c r="K232" s="64"/>
      <c r="L232" s="64"/>
      <c r="M232" s="73"/>
      <c r="Q232" s="60" t="s">
        <v>421</v>
      </c>
    </row>
    <row r="233" spans="1:50" ht="29.45" customHeight="1" x14ac:dyDescent="0.3">
      <c r="A233" s="63"/>
      <c r="B233" s="63"/>
      <c r="C233" s="63"/>
      <c r="D233" s="63"/>
      <c r="E233" s="64"/>
      <c r="F233" s="64"/>
      <c r="G233" s="64"/>
      <c r="H233" s="64"/>
      <c r="I233" s="64"/>
      <c r="J233" s="64"/>
      <c r="K233" s="64"/>
      <c r="L233" s="64"/>
      <c r="M233" s="73"/>
      <c r="Q233" s="60" t="s">
        <v>421</v>
      </c>
    </row>
    <row r="234" spans="1:50" ht="29.45" customHeight="1" x14ac:dyDescent="0.3">
      <c r="A234" s="63"/>
      <c r="B234" s="63"/>
      <c r="C234" s="63"/>
      <c r="D234" s="63"/>
      <c r="E234" s="64"/>
      <c r="F234" s="64"/>
      <c r="G234" s="64"/>
      <c r="H234" s="64"/>
      <c r="I234" s="64"/>
      <c r="J234" s="64"/>
      <c r="K234" s="64"/>
      <c r="L234" s="64"/>
      <c r="M234" s="73"/>
      <c r="Q234" s="60" t="s">
        <v>421</v>
      </c>
    </row>
    <row r="235" spans="1:50" ht="29.45" customHeight="1" x14ac:dyDescent="0.3">
      <c r="A235" s="63"/>
      <c r="B235" s="63"/>
      <c r="C235" s="63"/>
      <c r="D235" s="63"/>
      <c r="E235" s="64"/>
      <c r="F235" s="64"/>
      <c r="G235" s="64"/>
      <c r="H235" s="64"/>
      <c r="I235" s="64"/>
      <c r="J235" s="64"/>
      <c r="K235" s="64"/>
      <c r="L235" s="64"/>
      <c r="M235" s="73"/>
      <c r="Q235" s="60" t="s">
        <v>421</v>
      </c>
    </row>
    <row r="236" spans="1:50" ht="29.45" customHeight="1" x14ac:dyDescent="0.3">
      <c r="A236" s="63"/>
      <c r="B236" s="63"/>
      <c r="C236" s="63"/>
      <c r="D236" s="63"/>
      <c r="E236" s="64"/>
      <c r="F236" s="64"/>
      <c r="G236" s="64"/>
      <c r="H236" s="64"/>
      <c r="I236" s="64"/>
      <c r="J236" s="64"/>
      <c r="K236" s="64"/>
      <c r="L236" s="64"/>
      <c r="M236" s="73"/>
      <c r="Q236" s="60" t="s">
        <v>421</v>
      </c>
    </row>
    <row r="237" spans="1:50" ht="29.45" customHeight="1" x14ac:dyDescent="0.3">
      <c r="A237" s="62" t="s">
        <v>91</v>
      </c>
      <c r="B237" s="63"/>
      <c r="C237" s="63"/>
      <c r="D237" s="63"/>
      <c r="E237" s="64"/>
      <c r="F237" s="64">
        <f>SUMIF(Q213:Q236,"010108",F213:F236)</f>
        <v>3666506</v>
      </c>
      <c r="G237" s="64"/>
      <c r="H237" s="64">
        <f>SUMIF(Q213:Q236,"010108",H213:H236)</f>
        <v>5367625</v>
      </c>
      <c r="I237" s="64"/>
      <c r="J237" s="64">
        <f>SUMIF(Q213:Q236,"010108",J213:J236)</f>
        <v>36142</v>
      </c>
      <c r="K237" s="64"/>
      <c r="L237" s="64">
        <f>SUMIF(Q213:Q236,"010108",L213:L236)</f>
        <v>9070273</v>
      </c>
      <c r="M237" s="73"/>
      <c r="N237" s="58" t="s">
        <v>92</v>
      </c>
      <c r="AW237" s="58">
        <f>L237*AX237</f>
        <v>7939119.2541700006</v>
      </c>
      <c r="AX237" s="58">
        <f>0.87529</f>
        <v>0.87529000000000001</v>
      </c>
    </row>
    <row r="238" spans="1:50" ht="29.45" customHeight="1" x14ac:dyDescent="0.3">
      <c r="A238" s="62" t="s">
        <v>447</v>
      </c>
      <c r="B238" s="62" t="s">
        <v>52</v>
      </c>
      <c r="C238" s="63"/>
      <c r="D238" s="63"/>
      <c r="E238" s="64"/>
      <c r="F238" s="64"/>
      <c r="G238" s="64"/>
      <c r="H238" s="64"/>
      <c r="I238" s="64"/>
      <c r="J238" s="64"/>
      <c r="K238" s="64"/>
      <c r="L238" s="64"/>
      <c r="M238" s="73"/>
      <c r="Q238" s="60" t="s">
        <v>448</v>
      </c>
    </row>
    <row r="239" spans="1:50" ht="29.45" customHeight="1" x14ac:dyDescent="0.3">
      <c r="A239" s="62" t="s">
        <v>449</v>
      </c>
      <c r="B239" s="62" t="s">
        <v>450</v>
      </c>
      <c r="C239" s="62" t="s">
        <v>112</v>
      </c>
      <c r="D239" s="63">
        <v>527</v>
      </c>
      <c r="E239" s="64">
        <f>TRUNC(단가대비표!O293,0)</f>
        <v>65555</v>
      </c>
      <c r="F239" s="64">
        <f t="shared" ref="F239:F260" si="27">TRUNC(E239*D239, 0)</f>
        <v>34547485</v>
      </c>
      <c r="G239" s="64">
        <f>TRUNC(단가대비표!P293,0)</f>
        <v>69396</v>
      </c>
      <c r="H239" s="64">
        <f t="shared" ref="H239:H260" si="28">TRUNC(G239*D239, 0)</f>
        <v>36571692</v>
      </c>
      <c r="I239" s="64">
        <f>TRUNC(단가대비표!V293,0)</f>
        <v>5000</v>
      </c>
      <c r="J239" s="64">
        <f t="shared" ref="J239:J260" si="29">TRUNC(I239*D239, 0)</f>
        <v>2635000</v>
      </c>
      <c r="K239" s="64">
        <f t="shared" ref="K239:K260" si="30">TRUNC(E239+G239+I239, 0)</f>
        <v>139951</v>
      </c>
      <c r="L239" s="64">
        <f t="shared" ref="L239:L260" si="31">TRUNC(F239+H239+J239, 0)</f>
        <v>73754177</v>
      </c>
      <c r="M239" s="74" t="s">
        <v>451</v>
      </c>
      <c r="N239" s="60" t="s">
        <v>452</v>
      </c>
      <c r="O239" s="60" t="s">
        <v>52</v>
      </c>
      <c r="P239" s="60" t="s">
        <v>52</v>
      </c>
      <c r="Q239" s="60" t="s">
        <v>448</v>
      </c>
      <c r="R239" s="60" t="s">
        <v>64</v>
      </c>
      <c r="S239" s="60" t="s">
        <v>64</v>
      </c>
      <c r="T239" s="60" t="s">
        <v>63</v>
      </c>
      <c r="AR239" s="60" t="s">
        <v>52</v>
      </c>
      <c r="AS239" s="60" t="s">
        <v>52</v>
      </c>
      <c r="AU239" s="60" t="s">
        <v>453</v>
      </c>
      <c r="AV239" s="58">
        <v>325</v>
      </c>
    </row>
    <row r="240" spans="1:50" ht="29.45" customHeight="1" x14ac:dyDescent="0.3">
      <c r="A240" s="62" t="s">
        <v>454</v>
      </c>
      <c r="B240" s="62" t="s">
        <v>450</v>
      </c>
      <c r="C240" s="62" t="s">
        <v>112</v>
      </c>
      <c r="D240" s="63">
        <v>76</v>
      </c>
      <c r="E240" s="64">
        <f>TRUNC(단가대비표!O294,0)</f>
        <v>66705</v>
      </c>
      <c r="F240" s="64">
        <f t="shared" si="27"/>
        <v>5069580</v>
      </c>
      <c r="G240" s="64">
        <f>TRUNC(단가대비표!P294,0)</f>
        <v>69396</v>
      </c>
      <c r="H240" s="64">
        <f t="shared" si="28"/>
        <v>5274096</v>
      </c>
      <c r="I240" s="64">
        <f>TRUNC(단가대비표!V294,0)</f>
        <v>5000</v>
      </c>
      <c r="J240" s="64">
        <f t="shared" si="29"/>
        <v>380000</v>
      </c>
      <c r="K240" s="64">
        <f t="shared" si="30"/>
        <v>141101</v>
      </c>
      <c r="L240" s="64">
        <f t="shared" si="31"/>
        <v>10723676</v>
      </c>
      <c r="M240" s="74" t="s">
        <v>451</v>
      </c>
      <c r="N240" s="60" t="s">
        <v>455</v>
      </c>
      <c r="O240" s="60" t="s">
        <v>52</v>
      </c>
      <c r="P240" s="60" t="s">
        <v>52</v>
      </c>
      <c r="Q240" s="60" t="s">
        <v>448</v>
      </c>
      <c r="R240" s="60" t="s">
        <v>64</v>
      </c>
      <c r="S240" s="60" t="s">
        <v>64</v>
      </c>
      <c r="T240" s="60" t="s">
        <v>63</v>
      </c>
      <c r="AR240" s="60" t="s">
        <v>52</v>
      </c>
      <c r="AS240" s="60" t="s">
        <v>52</v>
      </c>
      <c r="AU240" s="60" t="s">
        <v>456</v>
      </c>
      <c r="AV240" s="58">
        <v>326</v>
      </c>
    </row>
    <row r="241" spans="1:48" ht="29.45" customHeight="1" x14ac:dyDescent="0.3">
      <c r="A241" s="62" t="s">
        <v>457</v>
      </c>
      <c r="B241" s="62" t="s">
        <v>458</v>
      </c>
      <c r="C241" s="62" t="s">
        <v>72</v>
      </c>
      <c r="D241" s="63">
        <v>309</v>
      </c>
      <c r="E241" s="64">
        <f>TRUNC(단가대비표!O295,0)</f>
        <v>7990</v>
      </c>
      <c r="F241" s="64">
        <f t="shared" si="27"/>
        <v>2468910</v>
      </c>
      <c r="G241" s="64">
        <f>TRUNC(단가대비표!P295,0)</f>
        <v>13447</v>
      </c>
      <c r="H241" s="64">
        <f t="shared" si="28"/>
        <v>4155123</v>
      </c>
      <c r="I241" s="64">
        <f>TRUNC(단가대비표!V295,0)</f>
        <v>5000</v>
      </c>
      <c r="J241" s="64">
        <f t="shared" si="29"/>
        <v>1545000</v>
      </c>
      <c r="K241" s="64">
        <f t="shared" si="30"/>
        <v>26437</v>
      </c>
      <c r="L241" s="64">
        <f t="shared" si="31"/>
        <v>8169033</v>
      </c>
      <c r="M241" s="74" t="s">
        <v>451</v>
      </c>
      <c r="N241" s="60" t="s">
        <v>459</v>
      </c>
      <c r="O241" s="60" t="s">
        <v>52</v>
      </c>
      <c r="P241" s="60" t="s">
        <v>52</v>
      </c>
      <c r="Q241" s="60" t="s">
        <v>448</v>
      </c>
      <c r="R241" s="60" t="s">
        <v>64</v>
      </c>
      <c r="S241" s="60" t="s">
        <v>64</v>
      </c>
      <c r="T241" s="60" t="s">
        <v>63</v>
      </c>
      <c r="AR241" s="60" t="s">
        <v>52</v>
      </c>
      <c r="AS241" s="60" t="s">
        <v>52</v>
      </c>
      <c r="AU241" s="60" t="s">
        <v>460</v>
      </c>
      <c r="AV241" s="58">
        <v>328</v>
      </c>
    </row>
    <row r="242" spans="1:48" ht="29.45" customHeight="1" x14ac:dyDescent="0.3">
      <c r="A242" s="62" t="s">
        <v>461</v>
      </c>
      <c r="B242" s="62" t="s">
        <v>462</v>
      </c>
      <c r="C242" s="62" t="s">
        <v>365</v>
      </c>
      <c r="D242" s="63">
        <v>9</v>
      </c>
      <c r="E242" s="64">
        <f>TRUNC(단가대비표!O252,0)</f>
        <v>134021</v>
      </c>
      <c r="F242" s="64">
        <f t="shared" si="27"/>
        <v>1206189</v>
      </c>
      <c r="G242" s="64">
        <f>TRUNC(단가대비표!P252,0)</f>
        <v>56762</v>
      </c>
      <c r="H242" s="64">
        <f t="shared" si="28"/>
        <v>510858</v>
      </c>
      <c r="I242" s="64">
        <f>TRUNC(단가대비표!V252,0)</f>
        <v>0</v>
      </c>
      <c r="J242" s="64">
        <f t="shared" si="29"/>
        <v>0</v>
      </c>
      <c r="K242" s="64">
        <f t="shared" si="30"/>
        <v>190783</v>
      </c>
      <c r="L242" s="64">
        <f t="shared" si="31"/>
        <v>1717047</v>
      </c>
      <c r="M242" s="74" t="s">
        <v>52</v>
      </c>
      <c r="N242" s="60" t="s">
        <v>463</v>
      </c>
      <c r="O242" s="60" t="s">
        <v>52</v>
      </c>
      <c r="P242" s="60" t="s">
        <v>52</v>
      </c>
      <c r="Q242" s="60" t="s">
        <v>448</v>
      </c>
      <c r="R242" s="60" t="s">
        <v>64</v>
      </c>
      <c r="S242" s="60" t="s">
        <v>64</v>
      </c>
      <c r="T242" s="60" t="s">
        <v>63</v>
      </c>
      <c r="AR242" s="60" t="s">
        <v>52</v>
      </c>
      <c r="AS242" s="60" t="s">
        <v>52</v>
      </c>
      <c r="AU242" s="60" t="s">
        <v>464</v>
      </c>
      <c r="AV242" s="58">
        <v>543</v>
      </c>
    </row>
    <row r="243" spans="1:48" ht="29.45" customHeight="1" x14ac:dyDescent="0.3">
      <c r="A243" s="62" t="s">
        <v>465</v>
      </c>
      <c r="B243" s="62" t="s">
        <v>466</v>
      </c>
      <c r="C243" s="62" t="s">
        <v>72</v>
      </c>
      <c r="D243" s="63">
        <v>6</v>
      </c>
      <c r="E243" s="64">
        <f>TRUNC(일위대가목록!E66,0)</f>
        <v>32360</v>
      </c>
      <c r="F243" s="64">
        <f t="shared" si="27"/>
        <v>194160</v>
      </c>
      <c r="G243" s="64">
        <f>TRUNC(일위대가목록!F66,0)</f>
        <v>99843</v>
      </c>
      <c r="H243" s="64">
        <f t="shared" si="28"/>
        <v>599058</v>
      </c>
      <c r="I243" s="64">
        <f>TRUNC(일위대가목록!G66,0)</f>
        <v>1785</v>
      </c>
      <c r="J243" s="64">
        <f t="shared" si="29"/>
        <v>10710</v>
      </c>
      <c r="K243" s="64">
        <f t="shared" si="30"/>
        <v>133988</v>
      </c>
      <c r="L243" s="64">
        <f t="shared" si="31"/>
        <v>803928</v>
      </c>
      <c r="M243" s="74" t="s">
        <v>467</v>
      </c>
      <c r="N243" s="60" t="s">
        <v>468</v>
      </c>
      <c r="O243" s="60" t="s">
        <v>52</v>
      </c>
      <c r="P243" s="60" t="s">
        <v>52</v>
      </c>
      <c r="Q243" s="60" t="s">
        <v>448</v>
      </c>
      <c r="R243" s="60" t="s">
        <v>63</v>
      </c>
      <c r="S243" s="60" t="s">
        <v>64</v>
      </c>
      <c r="T243" s="60" t="s">
        <v>64</v>
      </c>
      <c r="AR243" s="60" t="s">
        <v>52</v>
      </c>
      <c r="AS243" s="60" t="s">
        <v>52</v>
      </c>
      <c r="AU243" s="60" t="s">
        <v>469</v>
      </c>
      <c r="AV243" s="58">
        <v>80</v>
      </c>
    </row>
    <row r="244" spans="1:48" ht="29.45" customHeight="1" x14ac:dyDescent="0.3">
      <c r="A244" s="62" t="s">
        <v>470</v>
      </c>
      <c r="B244" s="62" t="s">
        <v>471</v>
      </c>
      <c r="C244" s="62" t="s">
        <v>72</v>
      </c>
      <c r="D244" s="63">
        <v>14</v>
      </c>
      <c r="E244" s="64">
        <f>TRUNC(일위대가목록!E67,0)</f>
        <v>5424</v>
      </c>
      <c r="F244" s="64">
        <f t="shared" si="27"/>
        <v>75936</v>
      </c>
      <c r="G244" s="64">
        <f>TRUNC(일위대가목록!F67,0)</f>
        <v>15067</v>
      </c>
      <c r="H244" s="64">
        <f t="shared" si="28"/>
        <v>210938</v>
      </c>
      <c r="I244" s="64">
        <f>TRUNC(일위대가목록!G67,0)</f>
        <v>310</v>
      </c>
      <c r="J244" s="64">
        <f t="shared" si="29"/>
        <v>4340</v>
      </c>
      <c r="K244" s="64">
        <f t="shared" si="30"/>
        <v>20801</v>
      </c>
      <c r="L244" s="64">
        <f t="shared" si="31"/>
        <v>291214</v>
      </c>
      <c r="M244" s="74" t="s">
        <v>472</v>
      </c>
      <c r="N244" s="60" t="s">
        <v>473</v>
      </c>
      <c r="O244" s="60" t="s">
        <v>52</v>
      </c>
      <c r="P244" s="60" t="s">
        <v>52</v>
      </c>
      <c r="Q244" s="60" t="s">
        <v>448</v>
      </c>
      <c r="R244" s="60" t="s">
        <v>63</v>
      </c>
      <c r="S244" s="60" t="s">
        <v>64</v>
      </c>
      <c r="T244" s="60" t="s">
        <v>64</v>
      </c>
      <c r="AR244" s="60" t="s">
        <v>52</v>
      </c>
      <c r="AS244" s="60" t="s">
        <v>52</v>
      </c>
      <c r="AU244" s="60" t="s">
        <v>474</v>
      </c>
      <c r="AV244" s="58">
        <v>81</v>
      </c>
    </row>
    <row r="245" spans="1:48" ht="29.45" customHeight="1" x14ac:dyDescent="0.3">
      <c r="A245" s="62" t="s">
        <v>475</v>
      </c>
      <c r="B245" s="62" t="s">
        <v>476</v>
      </c>
      <c r="C245" s="62" t="s">
        <v>72</v>
      </c>
      <c r="D245" s="63">
        <v>20</v>
      </c>
      <c r="E245" s="64">
        <f>TRUNC(일위대가목록!E68,0)</f>
        <v>35766</v>
      </c>
      <c r="F245" s="64">
        <f t="shared" si="27"/>
        <v>715320</v>
      </c>
      <c r="G245" s="64">
        <f>TRUNC(일위대가목록!F68,0)</f>
        <v>109334</v>
      </c>
      <c r="H245" s="64">
        <f t="shared" si="28"/>
        <v>2186680</v>
      </c>
      <c r="I245" s="64">
        <f>TRUNC(일위대가목록!G68,0)</f>
        <v>1938</v>
      </c>
      <c r="J245" s="64">
        <f t="shared" si="29"/>
        <v>38760</v>
      </c>
      <c r="K245" s="64">
        <f t="shared" si="30"/>
        <v>147038</v>
      </c>
      <c r="L245" s="64">
        <f t="shared" si="31"/>
        <v>2940760</v>
      </c>
      <c r="M245" s="74" t="s">
        <v>477</v>
      </c>
      <c r="N245" s="60" t="s">
        <v>478</v>
      </c>
      <c r="O245" s="60" t="s">
        <v>52</v>
      </c>
      <c r="P245" s="60" t="s">
        <v>52</v>
      </c>
      <c r="Q245" s="60" t="s">
        <v>448</v>
      </c>
      <c r="R245" s="60" t="s">
        <v>63</v>
      </c>
      <c r="S245" s="60" t="s">
        <v>64</v>
      </c>
      <c r="T245" s="60" t="s">
        <v>64</v>
      </c>
      <c r="AR245" s="60" t="s">
        <v>52</v>
      </c>
      <c r="AS245" s="60" t="s">
        <v>52</v>
      </c>
      <c r="AU245" s="60" t="s">
        <v>479</v>
      </c>
      <c r="AV245" s="58">
        <v>82</v>
      </c>
    </row>
    <row r="246" spans="1:48" ht="29.45" customHeight="1" x14ac:dyDescent="0.3">
      <c r="A246" s="62" t="s">
        <v>480</v>
      </c>
      <c r="B246" s="62" t="s">
        <v>481</v>
      </c>
      <c r="C246" s="62" t="s">
        <v>72</v>
      </c>
      <c r="D246" s="63">
        <v>11</v>
      </c>
      <c r="E246" s="64">
        <f>TRUNC(일위대가목록!E69,0)</f>
        <v>22891</v>
      </c>
      <c r="F246" s="64">
        <f t="shared" si="27"/>
        <v>251801</v>
      </c>
      <c r="G246" s="64">
        <f>TRUNC(일위대가목록!F69,0)</f>
        <v>70229</v>
      </c>
      <c r="H246" s="64">
        <f t="shared" si="28"/>
        <v>772519</v>
      </c>
      <c r="I246" s="64">
        <f>TRUNC(일위대가목록!G69,0)</f>
        <v>1257</v>
      </c>
      <c r="J246" s="64">
        <f t="shared" si="29"/>
        <v>13827</v>
      </c>
      <c r="K246" s="64">
        <f t="shared" si="30"/>
        <v>94377</v>
      </c>
      <c r="L246" s="64">
        <f t="shared" si="31"/>
        <v>1038147</v>
      </c>
      <c r="M246" s="74" t="s">
        <v>482</v>
      </c>
      <c r="N246" s="60" t="s">
        <v>483</v>
      </c>
      <c r="O246" s="60" t="s">
        <v>52</v>
      </c>
      <c r="P246" s="60" t="s">
        <v>52</v>
      </c>
      <c r="Q246" s="60" t="s">
        <v>448</v>
      </c>
      <c r="R246" s="60" t="s">
        <v>63</v>
      </c>
      <c r="S246" s="60" t="s">
        <v>64</v>
      </c>
      <c r="T246" s="60" t="s">
        <v>64</v>
      </c>
      <c r="AR246" s="60" t="s">
        <v>52</v>
      </c>
      <c r="AS246" s="60" t="s">
        <v>52</v>
      </c>
      <c r="AU246" s="60" t="s">
        <v>484</v>
      </c>
      <c r="AV246" s="58">
        <v>83</v>
      </c>
    </row>
    <row r="247" spans="1:48" ht="29.45" customHeight="1" x14ac:dyDescent="0.3">
      <c r="A247" s="62" t="s">
        <v>485</v>
      </c>
      <c r="B247" s="62" t="s">
        <v>486</v>
      </c>
      <c r="C247" s="62" t="s">
        <v>487</v>
      </c>
      <c r="D247" s="63">
        <v>1</v>
      </c>
      <c r="E247" s="64">
        <f>TRUNC(일위대가목록!E70,0)</f>
        <v>44928</v>
      </c>
      <c r="F247" s="64">
        <f t="shared" si="27"/>
        <v>44928</v>
      </c>
      <c r="G247" s="64">
        <f>TRUNC(일위대가목록!F70,0)</f>
        <v>53556</v>
      </c>
      <c r="H247" s="64">
        <f t="shared" si="28"/>
        <v>53556</v>
      </c>
      <c r="I247" s="64">
        <f>TRUNC(일위대가목록!G70,0)</f>
        <v>2136</v>
      </c>
      <c r="J247" s="64">
        <f t="shared" si="29"/>
        <v>2136</v>
      </c>
      <c r="K247" s="64">
        <f t="shared" si="30"/>
        <v>100620</v>
      </c>
      <c r="L247" s="64">
        <f t="shared" si="31"/>
        <v>100620</v>
      </c>
      <c r="M247" s="74" t="s">
        <v>488</v>
      </c>
      <c r="N247" s="60" t="s">
        <v>489</v>
      </c>
      <c r="O247" s="60" t="s">
        <v>52</v>
      </c>
      <c r="P247" s="60" t="s">
        <v>52</v>
      </c>
      <c r="Q247" s="60" t="s">
        <v>448</v>
      </c>
      <c r="R247" s="60" t="s">
        <v>63</v>
      </c>
      <c r="S247" s="60" t="s">
        <v>64</v>
      </c>
      <c r="T247" s="60" t="s">
        <v>64</v>
      </c>
      <c r="AR247" s="60" t="s">
        <v>52</v>
      </c>
      <c r="AS247" s="60" t="s">
        <v>52</v>
      </c>
      <c r="AU247" s="60" t="s">
        <v>490</v>
      </c>
      <c r="AV247" s="58">
        <v>78</v>
      </c>
    </row>
    <row r="248" spans="1:48" ht="29.45" customHeight="1" x14ac:dyDescent="0.3">
      <c r="A248" s="62" t="s">
        <v>491</v>
      </c>
      <c r="B248" s="62" t="s">
        <v>492</v>
      </c>
      <c r="C248" s="62" t="s">
        <v>72</v>
      </c>
      <c r="D248" s="63">
        <v>9</v>
      </c>
      <c r="E248" s="64">
        <f>TRUNC(일위대가목록!E71,0)</f>
        <v>25608</v>
      </c>
      <c r="F248" s="64">
        <f t="shared" si="27"/>
        <v>230472</v>
      </c>
      <c r="G248" s="64">
        <f>TRUNC(일위대가목록!F71,0)</f>
        <v>15315</v>
      </c>
      <c r="H248" s="64">
        <f t="shared" si="28"/>
        <v>137835</v>
      </c>
      <c r="I248" s="64">
        <f>TRUNC(일위대가목록!G71,0)</f>
        <v>404</v>
      </c>
      <c r="J248" s="64">
        <f t="shared" si="29"/>
        <v>3636</v>
      </c>
      <c r="K248" s="64">
        <f t="shared" si="30"/>
        <v>41327</v>
      </c>
      <c r="L248" s="64">
        <f t="shared" si="31"/>
        <v>371943</v>
      </c>
      <c r="M248" s="74" t="s">
        <v>493</v>
      </c>
      <c r="N248" s="60" t="s">
        <v>494</v>
      </c>
      <c r="O248" s="60" t="s">
        <v>52</v>
      </c>
      <c r="P248" s="60" t="s">
        <v>52</v>
      </c>
      <c r="Q248" s="60" t="s">
        <v>448</v>
      </c>
      <c r="R248" s="60" t="s">
        <v>63</v>
      </c>
      <c r="S248" s="60" t="s">
        <v>64</v>
      </c>
      <c r="T248" s="60" t="s">
        <v>64</v>
      </c>
      <c r="AR248" s="60" t="s">
        <v>52</v>
      </c>
      <c r="AS248" s="60" t="s">
        <v>52</v>
      </c>
      <c r="AU248" s="60" t="s">
        <v>495</v>
      </c>
      <c r="AV248" s="58">
        <v>296</v>
      </c>
    </row>
    <row r="249" spans="1:48" ht="29.45" customHeight="1" x14ac:dyDescent="0.3">
      <c r="A249" s="62" t="s">
        <v>496</v>
      </c>
      <c r="B249" s="62" t="s">
        <v>497</v>
      </c>
      <c r="C249" s="62" t="s">
        <v>72</v>
      </c>
      <c r="D249" s="63">
        <v>9</v>
      </c>
      <c r="E249" s="64">
        <f>TRUNC(일위대가목록!E72,0)</f>
        <v>27526</v>
      </c>
      <c r="F249" s="64">
        <f t="shared" si="27"/>
        <v>247734</v>
      </c>
      <c r="G249" s="64">
        <f>TRUNC(일위대가목록!F72,0)</f>
        <v>33558</v>
      </c>
      <c r="H249" s="64">
        <f t="shared" si="28"/>
        <v>302022</v>
      </c>
      <c r="I249" s="64">
        <f>TRUNC(일위대가목록!G72,0)</f>
        <v>1571</v>
      </c>
      <c r="J249" s="64">
        <f t="shared" si="29"/>
        <v>14139</v>
      </c>
      <c r="K249" s="64">
        <f t="shared" si="30"/>
        <v>62655</v>
      </c>
      <c r="L249" s="64">
        <f t="shared" si="31"/>
        <v>563895</v>
      </c>
      <c r="M249" s="74" t="s">
        <v>498</v>
      </c>
      <c r="N249" s="60" t="s">
        <v>499</v>
      </c>
      <c r="O249" s="60" t="s">
        <v>52</v>
      </c>
      <c r="P249" s="60" t="s">
        <v>52</v>
      </c>
      <c r="Q249" s="60" t="s">
        <v>448</v>
      </c>
      <c r="R249" s="60" t="s">
        <v>63</v>
      </c>
      <c r="S249" s="60" t="s">
        <v>64</v>
      </c>
      <c r="T249" s="60" t="s">
        <v>64</v>
      </c>
      <c r="AR249" s="60" t="s">
        <v>52</v>
      </c>
      <c r="AS249" s="60" t="s">
        <v>52</v>
      </c>
      <c r="AU249" s="60" t="s">
        <v>500</v>
      </c>
      <c r="AV249" s="58">
        <v>87</v>
      </c>
    </row>
    <row r="250" spans="1:48" ht="29.45" customHeight="1" x14ac:dyDescent="0.3">
      <c r="A250" s="62" t="s">
        <v>501</v>
      </c>
      <c r="B250" s="62" t="s">
        <v>502</v>
      </c>
      <c r="C250" s="62" t="s">
        <v>72</v>
      </c>
      <c r="D250" s="63">
        <v>66</v>
      </c>
      <c r="E250" s="64">
        <f>TRUNC(일위대가목록!E73,0)</f>
        <v>16000</v>
      </c>
      <c r="F250" s="64">
        <f t="shared" si="27"/>
        <v>1056000</v>
      </c>
      <c r="G250" s="64">
        <f>TRUNC(일위대가목록!F73,0)</f>
        <v>6136</v>
      </c>
      <c r="H250" s="64">
        <f t="shared" si="28"/>
        <v>404976</v>
      </c>
      <c r="I250" s="64">
        <f>TRUNC(일위대가목록!G73,0)</f>
        <v>184</v>
      </c>
      <c r="J250" s="64">
        <f t="shared" si="29"/>
        <v>12144</v>
      </c>
      <c r="K250" s="64">
        <f t="shared" si="30"/>
        <v>22320</v>
      </c>
      <c r="L250" s="64">
        <f t="shared" si="31"/>
        <v>1473120</v>
      </c>
      <c r="M250" s="74" t="s">
        <v>503</v>
      </c>
      <c r="N250" s="60" t="s">
        <v>504</v>
      </c>
      <c r="O250" s="60" t="s">
        <v>52</v>
      </c>
      <c r="P250" s="60" t="s">
        <v>52</v>
      </c>
      <c r="Q250" s="60" t="s">
        <v>448</v>
      </c>
      <c r="R250" s="60" t="s">
        <v>63</v>
      </c>
      <c r="S250" s="60" t="s">
        <v>64</v>
      </c>
      <c r="T250" s="60" t="s">
        <v>64</v>
      </c>
      <c r="AR250" s="60" t="s">
        <v>52</v>
      </c>
      <c r="AS250" s="60" t="s">
        <v>52</v>
      </c>
      <c r="AU250" s="60" t="s">
        <v>505</v>
      </c>
      <c r="AV250" s="58">
        <v>542</v>
      </c>
    </row>
    <row r="251" spans="1:48" ht="29.45" customHeight="1" x14ac:dyDescent="0.3">
      <c r="A251" s="62" t="s">
        <v>506</v>
      </c>
      <c r="B251" s="62" t="s">
        <v>507</v>
      </c>
      <c r="C251" s="62" t="s">
        <v>72</v>
      </c>
      <c r="D251" s="63">
        <v>10</v>
      </c>
      <c r="E251" s="64">
        <f>TRUNC(일위대가목록!E74,0)</f>
        <v>6751</v>
      </c>
      <c r="F251" s="64">
        <f t="shared" si="27"/>
        <v>67510</v>
      </c>
      <c r="G251" s="64">
        <f>TRUNC(일위대가목록!F74,0)</f>
        <v>19512</v>
      </c>
      <c r="H251" s="64">
        <f t="shared" si="28"/>
        <v>195120</v>
      </c>
      <c r="I251" s="64">
        <f>TRUNC(일위대가목록!G74,0)</f>
        <v>905</v>
      </c>
      <c r="J251" s="64">
        <f t="shared" si="29"/>
        <v>9050</v>
      </c>
      <c r="K251" s="64">
        <f t="shared" si="30"/>
        <v>27168</v>
      </c>
      <c r="L251" s="64">
        <f t="shared" si="31"/>
        <v>271680</v>
      </c>
      <c r="M251" s="74" t="s">
        <v>508</v>
      </c>
      <c r="N251" s="60" t="s">
        <v>509</v>
      </c>
      <c r="O251" s="60" t="s">
        <v>52</v>
      </c>
      <c r="P251" s="60" t="s">
        <v>52</v>
      </c>
      <c r="Q251" s="60" t="s">
        <v>448</v>
      </c>
      <c r="R251" s="60" t="s">
        <v>63</v>
      </c>
      <c r="S251" s="60" t="s">
        <v>64</v>
      </c>
      <c r="T251" s="60" t="s">
        <v>64</v>
      </c>
      <c r="AR251" s="60" t="s">
        <v>52</v>
      </c>
      <c r="AS251" s="60" t="s">
        <v>52</v>
      </c>
      <c r="AU251" s="60" t="s">
        <v>510</v>
      </c>
      <c r="AV251" s="58">
        <v>95</v>
      </c>
    </row>
    <row r="252" spans="1:48" ht="29.45" customHeight="1" x14ac:dyDescent="0.3">
      <c r="A252" s="62" t="s">
        <v>511</v>
      </c>
      <c r="B252" s="62" t="s">
        <v>512</v>
      </c>
      <c r="C252" s="62" t="s">
        <v>60</v>
      </c>
      <c r="D252" s="63">
        <v>6</v>
      </c>
      <c r="E252" s="64">
        <f>TRUNC(일위대가목록!E75,0)</f>
        <v>205306</v>
      </c>
      <c r="F252" s="64">
        <f t="shared" si="27"/>
        <v>1231836</v>
      </c>
      <c r="G252" s="64">
        <f>TRUNC(일위대가목록!F75,0)</f>
        <v>47276</v>
      </c>
      <c r="H252" s="64">
        <f t="shared" si="28"/>
        <v>283656</v>
      </c>
      <c r="I252" s="64">
        <f>TRUNC(일위대가목록!G75,0)</f>
        <v>0</v>
      </c>
      <c r="J252" s="64">
        <f t="shared" si="29"/>
        <v>0</v>
      </c>
      <c r="K252" s="64">
        <f t="shared" si="30"/>
        <v>252582</v>
      </c>
      <c r="L252" s="64">
        <f t="shared" si="31"/>
        <v>1515492</v>
      </c>
      <c r="M252" s="74" t="s">
        <v>513</v>
      </c>
      <c r="N252" s="60" t="s">
        <v>514</v>
      </c>
      <c r="O252" s="60" t="s">
        <v>52</v>
      </c>
      <c r="P252" s="60" t="s">
        <v>52</v>
      </c>
      <c r="Q252" s="60" t="s">
        <v>448</v>
      </c>
      <c r="R252" s="60" t="s">
        <v>63</v>
      </c>
      <c r="S252" s="60" t="s">
        <v>64</v>
      </c>
      <c r="T252" s="60" t="s">
        <v>64</v>
      </c>
      <c r="AR252" s="60" t="s">
        <v>52</v>
      </c>
      <c r="AS252" s="60" t="s">
        <v>52</v>
      </c>
      <c r="AU252" s="60" t="s">
        <v>515</v>
      </c>
      <c r="AV252" s="58">
        <v>91</v>
      </c>
    </row>
    <row r="253" spans="1:48" ht="29.45" customHeight="1" x14ac:dyDescent="0.3">
      <c r="A253" s="62" t="s">
        <v>511</v>
      </c>
      <c r="B253" s="62" t="s">
        <v>516</v>
      </c>
      <c r="C253" s="62" t="s">
        <v>60</v>
      </c>
      <c r="D253" s="63">
        <v>2</v>
      </c>
      <c r="E253" s="64">
        <f>TRUNC(일위대가목록!E76,0)</f>
        <v>211941</v>
      </c>
      <c r="F253" s="64">
        <f t="shared" si="27"/>
        <v>423882</v>
      </c>
      <c r="G253" s="64">
        <f>TRUNC(일위대가목록!F76,0)</f>
        <v>47276</v>
      </c>
      <c r="H253" s="64">
        <f t="shared" si="28"/>
        <v>94552</v>
      </c>
      <c r="I253" s="64">
        <f>TRUNC(일위대가목록!G76,0)</f>
        <v>0</v>
      </c>
      <c r="J253" s="64">
        <f t="shared" si="29"/>
        <v>0</v>
      </c>
      <c r="K253" s="64">
        <f t="shared" si="30"/>
        <v>259217</v>
      </c>
      <c r="L253" s="64">
        <f t="shared" si="31"/>
        <v>518434</v>
      </c>
      <c r="M253" s="74" t="s">
        <v>517</v>
      </c>
      <c r="N253" s="60" t="s">
        <v>518</v>
      </c>
      <c r="O253" s="60" t="s">
        <v>52</v>
      </c>
      <c r="P253" s="60" t="s">
        <v>52</v>
      </c>
      <c r="Q253" s="60" t="s">
        <v>448</v>
      </c>
      <c r="R253" s="60" t="s">
        <v>63</v>
      </c>
      <c r="S253" s="60" t="s">
        <v>64</v>
      </c>
      <c r="T253" s="60" t="s">
        <v>64</v>
      </c>
      <c r="AR253" s="60" t="s">
        <v>52</v>
      </c>
      <c r="AS253" s="60" t="s">
        <v>52</v>
      </c>
      <c r="AU253" s="60" t="s">
        <v>519</v>
      </c>
      <c r="AV253" s="58">
        <v>92</v>
      </c>
    </row>
    <row r="254" spans="1:48" ht="29.45" customHeight="1" x14ac:dyDescent="0.3">
      <c r="A254" s="62" t="s">
        <v>520</v>
      </c>
      <c r="B254" s="62" t="s">
        <v>521</v>
      </c>
      <c r="C254" s="62" t="s">
        <v>72</v>
      </c>
      <c r="D254" s="63">
        <v>52</v>
      </c>
      <c r="E254" s="64">
        <f>TRUNC(일위대가목록!E77,0)</f>
        <v>36122</v>
      </c>
      <c r="F254" s="64">
        <f t="shared" si="27"/>
        <v>1878344</v>
      </c>
      <c r="G254" s="64">
        <f>TRUNC(일위대가목록!F77,0)</f>
        <v>24829</v>
      </c>
      <c r="H254" s="64">
        <f t="shared" si="28"/>
        <v>1291108</v>
      </c>
      <c r="I254" s="64">
        <f>TRUNC(일위대가목록!G77,0)</f>
        <v>496</v>
      </c>
      <c r="J254" s="64">
        <f t="shared" si="29"/>
        <v>25792</v>
      </c>
      <c r="K254" s="64">
        <f t="shared" si="30"/>
        <v>61447</v>
      </c>
      <c r="L254" s="64">
        <f t="shared" si="31"/>
        <v>3195244</v>
      </c>
      <c r="M254" s="74" t="s">
        <v>522</v>
      </c>
      <c r="N254" s="60" t="s">
        <v>523</v>
      </c>
      <c r="O254" s="60" t="s">
        <v>52</v>
      </c>
      <c r="P254" s="60" t="s">
        <v>52</v>
      </c>
      <c r="Q254" s="60" t="s">
        <v>448</v>
      </c>
      <c r="R254" s="60" t="s">
        <v>63</v>
      </c>
      <c r="S254" s="60" t="s">
        <v>64</v>
      </c>
      <c r="T254" s="60" t="s">
        <v>64</v>
      </c>
      <c r="AR254" s="60" t="s">
        <v>52</v>
      </c>
      <c r="AS254" s="60" t="s">
        <v>52</v>
      </c>
      <c r="AU254" s="60" t="s">
        <v>524</v>
      </c>
      <c r="AV254" s="58">
        <v>298</v>
      </c>
    </row>
    <row r="255" spans="1:48" ht="29.45" customHeight="1" x14ac:dyDescent="0.3">
      <c r="A255" s="62" t="s">
        <v>525</v>
      </c>
      <c r="B255" s="62" t="s">
        <v>526</v>
      </c>
      <c r="C255" s="62" t="s">
        <v>72</v>
      </c>
      <c r="D255" s="63">
        <v>36</v>
      </c>
      <c r="E255" s="64">
        <f>TRUNC(일위대가목록!E78,0)</f>
        <v>10767</v>
      </c>
      <c r="F255" s="64">
        <f t="shared" si="27"/>
        <v>387612</v>
      </c>
      <c r="G255" s="64">
        <f>TRUNC(일위대가목록!F78,0)</f>
        <v>30975</v>
      </c>
      <c r="H255" s="64">
        <f t="shared" si="28"/>
        <v>1115100</v>
      </c>
      <c r="I255" s="64">
        <f>TRUNC(일위대가목록!G78,0)</f>
        <v>1110</v>
      </c>
      <c r="J255" s="64">
        <f t="shared" si="29"/>
        <v>39960</v>
      </c>
      <c r="K255" s="64">
        <f t="shared" si="30"/>
        <v>42852</v>
      </c>
      <c r="L255" s="64">
        <f t="shared" si="31"/>
        <v>1542672</v>
      </c>
      <c r="M255" s="74" t="s">
        <v>527</v>
      </c>
      <c r="N255" s="60" t="s">
        <v>528</v>
      </c>
      <c r="O255" s="60" t="s">
        <v>52</v>
      </c>
      <c r="P255" s="60" t="s">
        <v>52</v>
      </c>
      <c r="Q255" s="60" t="s">
        <v>448</v>
      </c>
      <c r="R255" s="60" t="s">
        <v>63</v>
      </c>
      <c r="S255" s="60" t="s">
        <v>64</v>
      </c>
      <c r="T255" s="60" t="s">
        <v>64</v>
      </c>
      <c r="AR255" s="60" t="s">
        <v>52</v>
      </c>
      <c r="AS255" s="60" t="s">
        <v>52</v>
      </c>
      <c r="AU255" s="60" t="s">
        <v>529</v>
      </c>
      <c r="AV255" s="58">
        <v>541</v>
      </c>
    </row>
    <row r="256" spans="1:48" ht="29.45" customHeight="1" x14ac:dyDescent="0.3">
      <c r="A256" s="62" t="s">
        <v>530</v>
      </c>
      <c r="B256" s="62" t="s">
        <v>531</v>
      </c>
      <c r="C256" s="62" t="s">
        <v>72</v>
      </c>
      <c r="D256" s="63">
        <v>7</v>
      </c>
      <c r="E256" s="64">
        <f>TRUNC(일위대가목록!E79,0)</f>
        <v>19450</v>
      </c>
      <c r="F256" s="64">
        <f t="shared" si="27"/>
        <v>136150</v>
      </c>
      <c r="G256" s="64">
        <f>TRUNC(일위대가목록!F79,0)</f>
        <v>41601</v>
      </c>
      <c r="H256" s="64">
        <f t="shared" si="28"/>
        <v>291207</v>
      </c>
      <c r="I256" s="64">
        <f>TRUNC(일위대가목록!G79,0)</f>
        <v>1597</v>
      </c>
      <c r="J256" s="64">
        <f t="shared" si="29"/>
        <v>11179</v>
      </c>
      <c r="K256" s="64">
        <f t="shared" si="30"/>
        <v>62648</v>
      </c>
      <c r="L256" s="64">
        <f t="shared" si="31"/>
        <v>438536</v>
      </c>
      <c r="M256" s="74" t="s">
        <v>532</v>
      </c>
      <c r="N256" s="60" t="s">
        <v>533</v>
      </c>
      <c r="O256" s="60" t="s">
        <v>52</v>
      </c>
      <c r="P256" s="60" t="s">
        <v>52</v>
      </c>
      <c r="Q256" s="60" t="s">
        <v>448</v>
      </c>
      <c r="R256" s="60" t="s">
        <v>63</v>
      </c>
      <c r="S256" s="60" t="s">
        <v>64</v>
      </c>
      <c r="T256" s="60" t="s">
        <v>64</v>
      </c>
      <c r="AR256" s="60" t="s">
        <v>52</v>
      </c>
      <c r="AS256" s="60" t="s">
        <v>52</v>
      </c>
      <c r="AU256" s="60" t="s">
        <v>534</v>
      </c>
      <c r="AV256" s="58">
        <v>356</v>
      </c>
    </row>
    <row r="257" spans="1:50" ht="29.45" customHeight="1" x14ac:dyDescent="0.3">
      <c r="A257" s="62" t="s">
        <v>535</v>
      </c>
      <c r="B257" s="62" t="s">
        <v>536</v>
      </c>
      <c r="C257" s="62" t="s">
        <v>112</v>
      </c>
      <c r="D257" s="63">
        <v>8</v>
      </c>
      <c r="E257" s="64">
        <f>TRUNC(일위대가목록!E80,0)</f>
        <v>23271</v>
      </c>
      <c r="F257" s="64">
        <f t="shared" si="27"/>
        <v>186168</v>
      </c>
      <c r="G257" s="64">
        <f>TRUNC(일위대가목록!F80,0)</f>
        <v>23746</v>
      </c>
      <c r="H257" s="64">
        <f t="shared" si="28"/>
        <v>189968</v>
      </c>
      <c r="I257" s="64">
        <f>TRUNC(일위대가목록!G80,0)</f>
        <v>1180</v>
      </c>
      <c r="J257" s="64">
        <f t="shared" si="29"/>
        <v>9440</v>
      </c>
      <c r="K257" s="64">
        <f t="shared" si="30"/>
        <v>48197</v>
      </c>
      <c r="L257" s="64">
        <f t="shared" si="31"/>
        <v>385576</v>
      </c>
      <c r="M257" s="74" t="s">
        <v>537</v>
      </c>
      <c r="N257" s="60" t="s">
        <v>538</v>
      </c>
      <c r="O257" s="60" t="s">
        <v>52</v>
      </c>
      <c r="P257" s="60" t="s">
        <v>52</v>
      </c>
      <c r="Q257" s="60" t="s">
        <v>448</v>
      </c>
      <c r="R257" s="60" t="s">
        <v>63</v>
      </c>
      <c r="S257" s="60" t="s">
        <v>64</v>
      </c>
      <c r="T257" s="60" t="s">
        <v>64</v>
      </c>
      <c r="AR257" s="60" t="s">
        <v>52</v>
      </c>
      <c r="AS257" s="60" t="s">
        <v>52</v>
      </c>
      <c r="AU257" s="60" t="s">
        <v>539</v>
      </c>
      <c r="AV257" s="58">
        <v>85</v>
      </c>
    </row>
    <row r="258" spans="1:50" ht="29.45" customHeight="1" x14ac:dyDescent="0.3">
      <c r="A258" s="62" t="s">
        <v>540</v>
      </c>
      <c r="B258" s="62" t="s">
        <v>541</v>
      </c>
      <c r="C258" s="62" t="s">
        <v>112</v>
      </c>
      <c r="D258" s="63">
        <v>18</v>
      </c>
      <c r="E258" s="64">
        <f>TRUNC(일위대가목록!E81,0)</f>
        <v>48462</v>
      </c>
      <c r="F258" s="64">
        <f t="shared" si="27"/>
        <v>872316</v>
      </c>
      <c r="G258" s="64">
        <f>TRUNC(일위대가목록!F81,0)</f>
        <v>44753</v>
      </c>
      <c r="H258" s="64">
        <f t="shared" si="28"/>
        <v>805554</v>
      </c>
      <c r="I258" s="64">
        <f>TRUNC(일위대가목록!G81,0)</f>
        <v>1422</v>
      </c>
      <c r="J258" s="64">
        <f t="shared" si="29"/>
        <v>25596</v>
      </c>
      <c r="K258" s="64">
        <f t="shared" si="30"/>
        <v>94637</v>
      </c>
      <c r="L258" s="64">
        <f t="shared" si="31"/>
        <v>1703466</v>
      </c>
      <c r="M258" s="74" t="s">
        <v>542</v>
      </c>
      <c r="N258" s="60" t="s">
        <v>543</v>
      </c>
      <c r="O258" s="60" t="s">
        <v>52</v>
      </c>
      <c r="P258" s="60" t="s">
        <v>52</v>
      </c>
      <c r="Q258" s="60" t="s">
        <v>448</v>
      </c>
      <c r="R258" s="60" t="s">
        <v>63</v>
      </c>
      <c r="S258" s="60" t="s">
        <v>64</v>
      </c>
      <c r="T258" s="60" t="s">
        <v>64</v>
      </c>
      <c r="AR258" s="60" t="s">
        <v>52</v>
      </c>
      <c r="AS258" s="60" t="s">
        <v>52</v>
      </c>
      <c r="AU258" s="60" t="s">
        <v>544</v>
      </c>
      <c r="AV258" s="58">
        <v>353</v>
      </c>
    </row>
    <row r="259" spans="1:50" ht="29.45" customHeight="1" x14ac:dyDescent="0.3">
      <c r="A259" s="62" t="s">
        <v>545</v>
      </c>
      <c r="B259" s="62" t="s">
        <v>546</v>
      </c>
      <c r="C259" s="62" t="s">
        <v>547</v>
      </c>
      <c r="D259" s="63">
        <v>1</v>
      </c>
      <c r="E259" s="64">
        <f>TRUNC(일위대가목록!E82,0)</f>
        <v>272450</v>
      </c>
      <c r="F259" s="64">
        <f t="shared" si="27"/>
        <v>272450</v>
      </c>
      <c r="G259" s="64">
        <f>TRUNC(일위대가목록!F82,0)</f>
        <v>459499</v>
      </c>
      <c r="H259" s="64">
        <f t="shared" si="28"/>
        <v>459499</v>
      </c>
      <c r="I259" s="64">
        <f>TRUNC(일위대가목록!G82,0)</f>
        <v>22876</v>
      </c>
      <c r="J259" s="64">
        <f t="shared" si="29"/>
        <v>22876</v>
      </c>
      <c r="K259" s="64">
        <f t="shared" si="30"/>
        <v>754825</v>
      </c>
      <c r="L259" s="64">
        <f t="shared" si="31"/>
        <v>754825</v>
      </c>
      <c r="M259" s="74" t="s">
        <v>548</v>
      </c>
      <c r="N259" s="60" t="s">
        <v>549</v>
      </c>
      <c r="O259" s="60" t="s">
        <v>52</v>
      </c>
      <c r="P259" s="60" t="s">
        <v>52</v>
      </c>
      <c r="Q259" s="60" t="s">
        <v>448</v>
      </c>
      <c r="R259" s="60" t="s">
        <v>63</v>
      </c>
      <c r="S259" s="60" t="s">
        <v>64</v>
      </c>
      <c r="T259" s="60" t="s">
        <v>64</v>
      </c>
      <c r="AR259" s="60" t="s">
        <v>52</v>
      </c>
      <c r="AS259" s="60" t="s">
        <v>52</v>
      </c>
      <c r="AU259" s="60" t="s">
        <v>550</v>
      </c>
      <c r="AV259" s="58">
        <v>545</v>
      </c>
    </row>
    <row r="260" spans="1:50" ht="29.45" customHeight="1" x14ac:dyDescent="0.3">
      <c r="A260" s="62" t="s">
        <v>545</v>
      </c>
      <c r="B260" s="62" t="s">
        <v>551</v>
      </c>
      <c r="C260" s="62" t="s">
        <v>547</v>
      </c>
      <c r="D260" s="63">
        <v>1</v>
      </c>
      <c r="E260" s="64">
        <f>TRUNC(일위대가목록!E83,0)</f>
        <v>828364</v>
      </c>
      <c r="F260" s="64">
        <f t="shared" si="27"/>
        <v>828364</v>
      </c>
      <c r="G260" s="64">
        <f>TRUNC(일위대가목록!F83,0)</f>
        <v>1396999</v>
      </c>
      <c r="H260" s="64">
        <f t="shared" si="28"/>
        <v>1396999</v>
      </c>
      <c r="I260" s="64">
        <f>TRUNC(일위대가목록!G83,0)</f>
        <v>69550</v>
      </c>
      <c r="J260" s="64">
        <f t="shared" si="29"/>
        <v>69550</v>
      </c>
      <c r="K260" s="64">
        <f t="shared" si="30"/>
        <v>2294913</v>
      </c>
      <c r="L260" s="64">
        <f t="shared" si="31"/>
        <v>2294913</v>
      </c>
      <c r="M260" s="74" t="s">
        <v>552</v>
      </c>
      <c r="N260" s="60" t="s">
        <v>553</v>
      </c>
      <c r="O260" s="60" t="s">
        <v>52</v>
      </c>
      <c r="P260" s="60" t="s">
        <v>52</v>
      </c>
      <c r="Q260" s="60" t="s">
        <v>448</v>
      </c>
      <c r="R260" s="60" t="s">
        <v>63</v>
      </c>
      <c r="S260" s="60" t="s">
        <v>64</v>
      </c>
      <c r="T260" s="60" t="s">
        <v>64</v>
      </c>
      <c r="AR260" s="60" t="s">
        <v>52</v>
      </c>
      <c r="AS260" s="60" t="s">
        <v>52</v>
      </c>
      <c r="AU260" s="60" t="s">
        <v>554</v>
      </c>
      <c r="AV260" s="58">
        <v>546</v>
      </c>
    </row>
    <row r="261" spans="1:50" ht="29.45" customHeight="1" x14ac:dyDescent="0.3">
      <c r="A261" s="63"/>
      <c r="B261" s="63"/>
      <c r="C261" s="63"/>
      <c r="D261" s="63"/>
      <c r="E261" s="64"/>
      <c r="F261" s="64"/>
      <c r="G261" s="64"/>
      <c r="H261" s="64"/>
      <c r="I261" s="64"/>
      <c r="J261" s="64"/>
      <c r="K261" s="64"/>
      <c r="L261" s="64"/>
      <c r="M261" s="73"/>
      <c r="Q261" s="60" t="s">
        <v>448</v>
      </c>
    </row>
    <row r="262" spans="1:50" ht="29.45" customHeight="1" x14ac:dyDescent="0.3">
      <c r="A262" s="63"/>
      <c r="B262" s="63"/>
      <c r="C262" s="63"/>
      <c r="D262" s="63"/>
      <c r="E262" s="64"/>
      <c r="F262" s="64"/>
      <c r="G262" s="64"/>
      <c r="H262" s="64"/>
      <c r="I262" s="64"/>
      <c r="J262" s="64"/>
      <c r="K262" s="64"/>
      <c r="L262" s="64"/>
      <c r="M262" s="73"/>
      <c r="Q262" s="60" t="s">
        <v>448</v>
      </c>
    </row>
    <row r="263" spans="1:50" ht="29.45" customHeight="1" x14ac:dyDescent="0.3">
      <c r="A263" s="62" t="s">
        <v>91</v>
      </c>
      <c r="B263" s="63"/>
      <c r="C263" s="63"/>
      <c r="D263" s="63"/>
      <c r="E263" s="64"/>
      <c r="F263" s="64">
        <f>SUMIF(Q239:Q262,"010109",F239:F262)</f>
        <v>52393147</v>
      </c>
      <c r="G263" s="64"/>
      <c r="H263" s="64">
        <f>SUMIF(Q239:Q262,"010109",H239:H262)</f>
        <v>57302116</v>
      </c>
      <c r="I263" s="64"/>
      <c r="J263" s="64">
        <f>SUMIF(Q239:Q262,"010109",J239:J262)</f>
        <v>4873135</v>
      </c>
      <c r="K263" s="64"/>
      <c r="L263" s="64">
        <f>SUMIF(Q239:Q262,"010109",L239:L262)</f>
        <v>114568398</v>
      </c>
      <c r="M263" s="73"/>
      <c r="N263" s="58" t="s">
        <v>92</v>
      </c>
      <c r="AW263" s="58">
        <f>AX263*L263</f>
        <v>100280573.08542</v>
      </c>
      <c r="AX263" s="58">
        <f>0.87529</f>
        <v>0.87529000000000001</v>
      </c>
    </row>
    <row r="264" spans="1:50" ht="29.45" customHeight="1" x14ac:dyDescent="0.3">
      <c r="A264" s="62" t="s">
        <v>555</v>
      </c>
      <c r="B264" s="62" t="s">
        <v>52</v>
      </c>
      <c r="C264" s="63"/>
      <c r="D264" s="63"/>
      <c r="E264" s="64"/>
      <c r="F264" s="64"/>
      <c r="G264" s="64"/>
      <c r="H264" s="64"/>
      <c r="I264" s="64"/>
      <c r="J264" s="64"/>
      <c r="K264" s="64"/>
      <c r="L264" s="64"/>
      <c r="M264" s="73"/>
      <c r="Q264" s="60" t="s">
        <v>556</v>
      </c>
    </row>
    <row r="265" spans="1:50" ht="29.45" customHeight="1" x14ac:dyDescent="0.3">
      <c r="A265" s="62" t="s">
        <v>557</v>
      </c>
      <c r="B265" s="62" t="s">
        <v>558</v>
      </c>
      <c r="C265" s="62" t="s">
        <v>112</v>
      </c>
      <c r="D265" s="63">
        <v>55</v>
      </c>
      <c r="E265" s="64">
        <f>TRUNC(일위대가목록!E84,0)</f>
        <v>0</v>
      </c>
      <c r="F265" s="64">
        <f t="shared" ref="F265:F273" si="32">TRUNC(E265*D265, 0)</f>
        <v>0</v>
      </c>
      <c r="G265" s="64">
        <f>TRUNC(일위대가목록!F84,0)</f>
        <v>18870</v>
      </c>
      <c r="H265" s="64">
        <f t="shared" ref="H265:H273" si="33">TRUNC(G265*D265, 0)</f>
        <v>1037850</v>
      </c>
      <c r="I265" s="64">
        <f>TRUNC(일위대가목록!G84,0)</f>
        <v>357</v>
      </c>
      <c r="J265" s="64">
        <f t="shared" ref="J265:J273" si="34">TRUNC(I265*D265, 0)</f>
        <v>19635</v>
      </c>
      <c r="K265" s="64">
        <f t="shared" ref="K265:K273" si="35">TRUNC(E265+G265+I265, 0)</f>
        <v>19227</v>
      </c>
      <c r="L265" s="64">
        <f t="shared" ref="L265:L273" si="36">TRUNC(F265+H265+J265, 0)</f>
        <v>1057485</v>
      </c>
      <c r="M265" s="74" t="s">
        <v>559</v>
      </c>
      <c r="N265" s="60" t="s">
        <v>560</v>
      </c>
      <c r="O265" s="60" t="s">
        <v>52</v>
      </c>
      <c r="P265" s="60" t="s">
        <v>52</v>
      </c>
      <c r="Q265" s="60" t="s">
        <v>556</v>
      </c>
      <c r="R265" s="60" t="s">
        <v>63</v>
      </c>
      <c r="S265" s="60" t="s">
        <v>64</v>
      </c>
      <c r="T265" s="60" t="s">
        <v>64</v>
      </c>
      <c r="AR265" s="60" t="s">
        <v>52</v>
      </c>
      <c r="AS265" s="60" t="s">
        <v>52</v>
      </c>
      <c r="AU265" s="60" t="s">
        <v>561</v>
      </c>
      <c r="AV265" s="58">
        <v>100</v>
      </c>
    </row>
    <row r="266" spans="1:50" ht="29.45" customHeight="1" x14ac:dyDescent="0.3">
      <c r="A266" s="62" t="s">
        <v>562</v>
      </c>
      <c r="B266" s="62" t="s">
        <v>558</v>
      </c>
      <c r="C266" s="62" t="s">
        <v>112</v>
      </c>
      <c r="D266" s="63">
        <v>42</v>
      </c>
      <c r="E266" s="64">
        <f>TRUNC(일위대가목록!E85,0)</f>
        <v>0</v>
      </c>
      <c r="F266" s="64">
        <f t="shared" si="32"/>
        <v>0</v>
      </c>
      <c r="G266" s="64">
        <f>TRUNC(일위대가목록!F85,0)</f>
        <v>18870</v>
      </c>
      <c r="H266" s="64">
        <f t="shared" si="33"/>
        <v>792540</v>
      </c>
      <c r="I266" s="64">
        <f>TRUNC(일위대가목록!G85,0)</f>
        <v>357</v>
      </c>
      <c r="J266" s="64">
        <f t="shared" si="34"/>
        <v>14994</v>
      </c>
      <c r="K266" s="64">
        <f t="shared" si="35"/>
        <v>19227</v>
      </c>
      <c r="L266" s="64">
        <f t="shared" si="36"/>
        <v>807534</v>
      </c>
      <c r="M266" s="74" t="s">
        <v>563</v>
      </c>
      <c r="N266" s="60" t="s">
        <v>564</v>
      </c>
      <c r="O266" s="60" t="s">
        <v>52</v>
      </c>
      <c r="P266" s="60" t="s">
        <v>52</v>
      </c>
      <c r="Q266" s="60" t="s">
        <v>556</v>
      </c>
      <c r="R266" s="60" t="s">
        <v>63</v>
      </c>
      <c r="S266" s="60" t="s">
        <v>64</v>
      </c>
      <c r="T266" s="60" t="s">
        <v>64</v>
      </c>
      <c r="AR266" s="60" t="s">
        <v>52</v>
      </c>
      <c r="AS266" s="60" t="s">
        <v>52</v>
      </c>
      <c r="AU266" s="60" t="s">
        <v>565</v>
      </c>
      <c r="AV266" s="58">
        <v>101</v>
      </c>
    </row>
    <row r="267" spans="1:50" ht="29.45" customHeight="1" x14ac:dyDescent="0.3">
      <c r="A267" s="62" t="s">
        <v>566</v>
      </c>
      <c r="B267" s="62" t="s">
        <v>567</v>
      </c>
      <c r="C267" s="62" t="s">
        <v>112</v>
      </c>
      <c r="D267" s="63">
        <v>21</v>
      </c>
      <c r="E267" s="64">
        <f>TRUNC(일위대가목록!E86,0)</f>
        <v>0</v>
      </c>
      <c r="F267" s="64">
        <f t="shared" si="32"/>
        <v>0</v>
      </c>
      <c r="G267" s="64">
        <f>TRUNC(일위대가목록!F86,0)</f>
        <v>26246</v>
      </c>
      <c r="H267" s="64">
        <f t="shared" si="33"/>
        <v>551166</v>
      </c>
      <c r="I267" s="64">
        <f>TRUNC(일위대가목록!G86,0)</f>
        <v>491</v>
      </c>
      <c r="J267" s="64">
        <f t="shared" si="34"/>
        <v>10311</v>
      </c>
      <c r="K267" s="64">
        <f t="shared" si="35"/>
        <v>26737</v>
      </c>
      <c r="L267" s="64">
        <f t="shared" si="36"/>
        <v>561477</v>
      </c>
      <c r="M267" s="74" t="s">
        <v>568</v>
      </c>
      <c r="N267" s="60" t="s">
        <v>569</v>
      </c>
      <c r="O267" s="60" t="s">
        <v>52</v>
      </c>
      <c r="P267" s="60" t="s">
        <v>52</v>
      </c>
      <c r="Q267" s="60" t="s">
        <v>556</v>
      </c>
      <c r="R267" s="60" t="s">
        <v>63</v>
      </c>
      <c r="S267" s="60" t="s">
        <v>64</v>
      </c>
      <c r="T267" s="60" t="s">
        <v>64</v>
      </c>
      <c r="AR267" s="60" t="s">
        <v>52</v>
      </c>
      <c r="AS267" s="60" t="s">
        <v>52</v>
      </c>
      <c r="AU267" s="60" t="s">
        <v>570</v>
      </c>
      <c r="AV267" s="58">
        <v>102</v>
      </c>
    </row>
    <row r="268" spans="1:50" ht="29.45" customHeight="1" x14ac:dyDescent="0.3">
      <c r="A268" s="62" t="s">
        <v>566</v>
      </c>
      <c r="B268" s="62" t="s">
        <v>571</v>
      </c>
      <c r="C268" s="62" t="s">
        <v>112</v>
      </c>
      <c r="D268" s="63">
        <v>11</v>
      </c>
      <c r="E268" s="64">
        <f>TRUNC(일위대가목록!E87,0)</f>
        <v>0</v>
      </c>
      <c r="F268" s="64">
        <f t="shared" si="32"/>
        <v>0</v>
      </c>
      <c r="G268" s="64">
        <f>TRUNC(일위대가목록!F87,0)</f>
        <v>27366</v>
      </c>
      <c r="H268" s="64">
        <f t="shared" si="33"/>
        <v>301026</v>
      </c>
      <c r="I268" s="64">
        <f>TRUNC(일위대가목록!G87,0)</f>
        <v>491</v>
      </c>
      <c r="J268" s="64">
        <f t="shared" si="34"/>
        <v>5401</v>
      </c>
      <c r="K268" s="64">
        <f t="shared" si="35"/>
        <v>27857</v>
      </c>
      <c r="L268" s="64">
        <f t="shared" si="36"/>
        <v>306427</v>
      </c>
      <c r="M268" s="74" t="s">
        <v>572</v>
      </c>
      <c r="N268" s="60" t="s">
        <v>573</v>
      </c>
      <c r="O268" s="60" t="s">
        <v>52</v>
      </c>
      <c r="P268" s="60" t="s">
        <v>52</v>
      </c>
      <c r="Q268" s="60" t="s">
        <v>556</v>
      </c>
      <c r="R268" s="60" t="s">
        <v>63</v>
      </c>
      <c r="S268" s="60" t="s">
        <v>64</v>
      </c>
      <c r="T268" s="60" t="s">
        <v>64</v>
      </c>
      <c r="AR268" s="60" t="s">
        <v>52</v>
      </c>
      <c r="AS268" s="60" t="s">
        <v>52</v>
      </c>
      <c r="AU268" s="60" t="s">
        <v>574</v>
      </c>
      <c r="AV268" s="58">
        <v>544</v>
      </c>
    </row>
    <row r="269" spans="1:50" ht="29.45" customHeight="1" x14ac:dyDescent="0.3">
      <c r="A269" s="62" t="s">
        <v>566</v>
      </c>
      <c r="B269" s="62" t="s">
        <v>575</v>
      </c>
      <c r="C269" s="62" t="s">
        <v>112</v>
      </c>
      <c r="D269" s="63">
        <v>98</v>
      </c>
      <c r="E269" s="64">
        <f>TRUNC(일위대가목록!E88,0)</f>
        <v>0</v>
      </c>
      <c r="F269" s="64">
        <f t="shared" si="32"/>
        <v>0</v>
      </c>
      <c r="G269" s="64">
        <f>TRUNC(일위대가목록!F88,0)</f>
        <v>17819</v>
      </c>
      <c r="H269" s="64">
        <f t="shared" si="33"/>
        <v>1746262</v>
      </c>
      <c r="I269" s="64">
        <f>TRUNC(일위대가목록!G88,0)</f>
        <v>228</v>
      </c>
      <c r="J269" s="64">
        <f t="shared" si="34"/>
        <v>22344</v>
      </c>
      <c r="K269" s="64">
        <f t="shared" si="35"/>
        <v>18047</v>
      </c>
      <c r="L269" s="64">
        <f t="shared" si="36"/>
        <v>1768606</v>
      </c>
      <c r="M269" s="74" t="s">
        <v>576</v>
      </c>
      <c r="N269" s="60" t="s">
        <v>577</v>
      </c>
      <c r="O269" s="60" t="s">
        <v>52</v>
      </c>
      <c r="P269" s="60" t="s">
        <v>52</v>
      </c>
      <c r="Q269" s="60" t="s">
        <v>556</v>
      </c>
      <c r="R269" s="60" t="s">
        <v>63</v>
      </c>
      <c r="S269" s="60" t="s">
        <v>64</v>
      </c>
      <c r="T269" s="60" t="s">
        <v>64</v>
      </c>
      <c r="AR269" s="60" t="s">
        <v>52</v>
      </c>
      <c r="AS269" s="60" t="s">
        <v>52</v>
      </c>
      <c r="AU269" s="60" t="s">
        <v>578</v>
      </c>
      <c r="AV269" s="58">
        <v>104</v>
      </c>
    </row>
    <row r="270" spans="1:50" ht="29.45" customHeight="1" x14ac:dyDescent="0.3">
      <c r="A270" s="62" t="s">
        <v>579</v>
      </c>
      <c r="B270" s="62" t="s">
        <v>580</v>
      </c>
      <c r="C270" s="62" t="s">
        <v>112</v>
      </c>
      <c r="D270" s="63">
        <v>455</v>
      </c>
      <c r="E270" s="64">
        <f>TRUNC(일위대가목록!E89,0)</f>
        <v>0</v>
      </c>
      <c r="F270" s="64">
        <f t="shared" si="32"/>
        <v>0</v>
      </c>
      <c r="G270" s="64">
        <f>TRUNC(일위대가목록!F89,0)</f>
        <v>10380</v>
      </c>
      <c r="H270" s="64">
        <f t="shared" si="33"/>
        <v>4722900</v>
      </c>
      <c r="I270" s="64">
        <f>TRUNC(일위대가목록!G89,0)</f>
        <v>96</v>
      </c>
      <c r="J270" s="64">
        <f t="shared" si="34"/>
        <v>43680</v>
      </c>
      <c r="K270" s="64">
        <f t="shared" si="35"/>
        <v>10476</v>
      </c>
      <c r="L270" s="64">
        <f t="shared" si="36"/>
        <v>4766580</v>
      </c>
      <c r="M270" s="74" t="s">
        <v>581</v>
      </c>
      <c r="N270" s="60" t="s">
        <v>582</v>
      </c>
      <c r="O270" s="60" t="s">
        <v>52</v>
      </c>
      <c r="P270" s="60" t="s">
        <v>52</v>
      </c>
      <c r="Q270" s="60" t="s">
        <v>556</v>
      </c>
      <c r="R270" s="60" t="s">
        <v>63</v>
      </c>
      <c r="S270" s="60" t="s">
        <v>64</v>
      </c>
      <c r="T270" s="60" t="s">
        <v>64</v>
      </c>
      <c r="AR270" s="60" t="s">
        <v>52</v>
      </c>
      <c r="AS270" s="60" t="s">
        <v>52</v>
      </c>
      <c r="AU270" s="60" t="s">
        <v>583</v>
      </c>
      <c r="AV270" s="58">
        <v>106</v>
      </c>
    </row>
    <row r="271" spans="1:50" ht="29.45" customHeight="1" x14ac:dyDescent="0.3">
      <c r="A271" s="62" t="s">
        <v>584</v>
      </c>
      <c r="B271" s="62" t="s">
        <v>585</v>
      </c>
      <c r="C271" s="62" t="s">
        <v>112</v>
      </c>
      <c r="D271" s="63">
        <v>85</v>
      </c>
      <c r="E271" s="64">
        <f>TRUNC(일위대가목록!E90,0)</f>
        <v>0</v>
      </c>
      <c r="F271" s="64">
        <f t="shared" si="32"/>
        <v>0</v>
      </c>
      <c r="G271" s="64">
        <f>TRUNC(일위대가목록!F90,0)</f>
        <v>6888</v>
      </c>
      <c r="H271" s="64">
        <f t="shared" si="33"/>
        <v>585480</v>
      </c>
      <c r="I271" s="64">
        <f>TRUNC(일위대가목록!G90,0)</f>
        <v>80</v>
      </c>
      <c r="J271" s="64">
        <f t="shared" si="34"/>
        <v>6800</v>
      </c>
      <c r="K271" s="64">
        <f t="shared" si="35"/>
        <v>6968</v>
      </c>
      <c r="L271" s="64">
        <f t="shared" si="36"/>
        <v>592280</v>
      </c>
      <c r="M271" s="74" t="s">
        <v>586</v>
      </c>
      <c r="N271" s="60" t="s">
        <v>587</v>
      </c>
      <c r="O271" s="60" t="s">
        <v>52</v>
      </c>
      <c r="P271" s="60" t="s">
        <v>52</v>
      </c>
      <c r="Q271" s="60" t="s">
        <v>556</v>
      </c>
      <c r="R271" s="60" t="s">
        <v>63</v>
      </c>
      <c r="S271" s="60" t="s">
        <v>64</v>
      </c>
      <c r="T271" s="60" t="s">
        <v>64</v>
      </c>
      <c r="AR271" s="60" t="s">
        <v>52</v>
      </c>
      <c r="AS271" s="60" t="s">
        <v>52</v>
      </c>
      <c r="AU271" s="60" t="s">
        <v>588</v>
      </c>
      <c r="AV271" s="58">
        <v>107</v>
      </c>
    </row>
    <row r="272" spans="1:50" ht="29.45" customHeight="1" x14ac:dyDescent="0.3">
      <c r="A272" s="62" t="s">
        <v>589</v>
      </c>
      <c r="B272" s="62" t="s">
        <v>590</v>
      </c>
      <c r="C272" s="62" t="s">
        <v>112</v>
      </c>
      <c r="D272" s="63">
        <v>720</v>
      </c>
      <c r="E272" s="64">
        <f>TRUNC(일위대가목록!E91,0)</f>
        <v>0</v>
      </c>
      <c r="F272" s="64">
        <f t="shared" si="32"/>
        <v>0</v>
      </c>
      <c r="G272" s="64">
        <f>TRUNC(일위대가목록!F91,0)</f>
        <v>1048</v>
      </c>
      <c r="H272" s="64">
        <f t="shared" si="33"/>
        <v>754560</v>
      </c>
      <c r="I272" s="64">
        <f>TRUNC(일위대가목록!G91,0)</f>
        <v>53</v>
      </c>
      <c r="J272" s="64">
        <f t="shared" si="34"/>
        <v>38160</v>
      </c>
      <c r="K272" s="64">
        <f t="shared" si="35"/>
        <v>1101</v>
      </c>
      <c r="L272" s="64">
        <f t="shared" si="36"/>
        <v>792720</v>
      </c>
      <c r="M272" s="74" t="s">
        <v>591</v>
      </c>
      <c r="N272" s="60" t="s">
        <v>592</v>
      </c>
      <c r="O272" s="60" t="s">
        <v>52</v>
      </c>
      <c r="P272" s="60" t="s">
        <v>52</v>
      </c>
      <c r="Q272" s="60" t="s">
        <v>556</v>
      </c>
      <c r="R272" s="60" t="s">
        <v>63</v>
      </c>
      <c r="S272" s="60" t="s">
        <v>64</v>
      </c>
      <c r="T272" s="60" t="s">
        <v>64</v>
      </c>
      <c r="AR272" s="60" t="s">
        <v>52</v>
      </c>
      <c r="AS272" s="60" t="s">
        <v>52</v>
      </c>
      <c r="AU272" s="60" t="s">
        <v>593</v>
      </c>
      <c r="AV272" s="58">
        <v>108</v>
      </c>
    </row>
    <row r="273" spans="1:48" ht="29.45" customHeight="1" x14ac:dyDescent="0.3">
      <c r="A273" s="62" t="s">
        <v>594</v>
      </c>
      <c r="B273" s="62" t="s">
        <v>595</v>
      </c>
      <c r="C273" s="62" t="s">
        <v>112</v>
      </c>
      <c r="D273" s="63">
        <v>11</v>
      </c>
      <c r="E273" s="64">
        <f>TRUNC(일위대가목록!E92,0)</f>
        <v>0</v>
      </c>
      <c r="F273" s="64">
        <f t="shared" si="32"/>
        <v>0</v>
      </c>
      <c r="G273" s="64">
        <f>TRUNC(일위대가목록!F92,0)</f>
        <v>1956</v>
      </c>
      <c r="H273" s="64">
        <f t="shared" si="33"/>
        <v>21516</v>
      </c>
      <c r="I273" s="64">
        <f>TRUNC(일위대가목록!G92,0)</f>
        <v>0</v>
      </c>
      <c r="J273" s="64">
        <f t="shared" si="34"/>
        <v>0</v>
      </c>
      <c r="K273" s="64">
        <f t="shared" si="35"/>
        <v>1956</v>
      </c>
      <c r="L273" s="64">
        <f t="shared" si="36"/>
        <v>21516</v>
      </c>
      <c r="M273" s="74" t="s">
        <v>596</v>
      </c>
      <c r="N273" s="60" t="s">
        <v>597</v>
      </c>
      <c r="O273" s="60" t="s">
        <v>52</v>
      </c>
      <c r="P273" s="60" t="s">
        <v>52</v>
      </c>
      <c r="Q273" s="60" t="s">
        <v>556</v>
      </c>
      <c r="R273" s="60" t="s">
        <v>63</v>
      </c>
      <c r="S273" s="60" t="s">
        <v>64</v>
      </c>
      <c r="T273" s="60" t="s">
        <v>64</v>
      </c>
      <c r="AR273" s="60" t="s">
        <v>52</v>
      </c>
      <c r="AS273" s="60" t="s">
        <v>52</v>
      </c>
      <c r="AU273" s="60" t="s">
        <v>598</v>
      </c>
      <c r="AV273" s="58">
        <v>547</v>
      </c>
    </row>
    <row r="274" spans="1:48" ht="29.45" customHeight="1" x14ac:dyDescent="0.3">
      <c r="A274" s="63"/>
      <c r="B274" s="63"/>
      <c r="C274" s="63"/>
      <c r="D274" s="63"/>
      <c r="E274" s="64"/>
      <c r="F274" s="64"/>
      <c r="G274" s="64"/>
      <c r="H274" s="64"/>
      <c r="I274" s="64"/>
      <c r="J274" s="64"/>
      <c r="K274" s="64"/>
      <c r="L274" s="64"/>
      <c r="M274" s="73"/>
      <c r="Q274" s="60" t="s">
        <v>556</v>
      </c>
    </row>
    <row r="275" spans="1:48" ht="29.45" customHeight="1" x14ac:dyDescent="0.3">
      <c r="A275" s="63"/>
      <c r="B275" s="63"/>
      <c r="C275" s="63"/>
      <c r="D275" s="63"/>
      <c r="E275" s="64"/>
      <c r="F275" s="64"/>
      <c r="G275" s="64"/>
      <c r="H275" s="64"/>
      <c r="I275" s="64"/>
      <c r="J275" s="64"/>
      <c r="K275" s="64"/>
      <c r="L275" s="64"/>
      <c r="M275" s="73"/>
      <c r="Q275" s="60" t="s">
        <v>556</v>
      </c>
    </row>
    <row r="276" spans="1:48" ht="29.45" customHeight="1" x14ac:dyDescent="0.3">
      <c r="A276" s="63"/>
      <c r="B276" s="63"/>
      <c r="C276" s="63"/>
      <c r="D276" s="63"/>
      <c r="E276" s="64"/>
      <c r="F276" s="64"/>
      <c r="G276" s="64"/>
      <c r="H276" s="64"/>
      <c r="I276" s="64"/>
      <c r="J276" s="64"/>
      <c r="K276" s="64"/>
      <c r="L276" s="64"/>
      <c r="M276" s="73"/>
      <c r="Q276" s="60" t="s">
        <v>556</v>
      </c>
    </row>
    <row r="277" spans="1:48" ht="29.45" customHeight="1" x14ac:dyDescent="0.3">
      <c r="A277" s="63"/>
      <c r="B277" s="63"/>
      <c r="C277" s="63"/>
      <c r="D277" s="63"/>
      <c r="E277" s="64"/>
      <c r="F277" s="64"/>
      <c r="G277" s="64"/>
      <c r="H277" s="64"/>
      <c r="I277" s="64"/>
      <c r="J277" s="64"/>
      <c r="K277" s="64"/>
      <c r="L277" s="64"/>
      <c r="M277" s="73"/>
      <c r="Q277" s="60" t="s">
        <v>556</v>
      </c>
    </row>
    <row r="278" spans="1:48" ht="29.45" customHeight="1" x14ac:dyDescent="0.3">
      <c r="A278" s="63"/>
      <c r="B278" s="63"/>
      <c r="C278" s="63"/>
      <c r="D278" s="63"/>
      <c r="E278" s="64"/>
      <c r="F278" s="64"/>
      <c r="G278" s="64"/>
      <c r="H278" s="64"/>
      <c r="I278" s="64"/>
      <c r="J278" s="64"/>
      <c r="K278" s="64"/>
      <c r="L278" s="64"/>
      <c r="M278" s="73"/>
      <c r="Q278" s="60" t="s">
        <v>556</v>
      </c>
    </row>
    <row r="279" spans="1:48" ht="29.45" customHeight="1" x14ac:dyDescent="0.3">
      <c r="A279" s="63"/>
      <c r="B279" s="63"/>
      <c r="C279" s="63"/>
      <c r="D279" s="63"/>
      <c r="E279" s="64"/>
      <c r="F279" s="64"/>
      <c r="G279" s="64"/>
      <c r="H279" s="64"/>
      <c r="I279" s="64"/>
      <c r="J279" s="64"/>
      <c r="K279" s="64"/>
      <c r="L279" s="64"/>
      <c r="M279" s="73"/>
      <c r="Q279" s="60" t="s">
        <v>556</v>
      </c>
    </row>
    <row r="280" spans="1:48" ht="29.45" customHeight="1" x14ac:dyDescent="0.3">
      <c r="A280" s="63"/>
      <c r="B280" s="63"/>
      <c r="C280" s="63"/>
      <c r="D280" s="63"/>
      <c r="E280" s="64"/>
      <c r="F280" s="64"/>
      <c r="G280" s="64"/>
      <c r="H280" s="64"/>
      <c r="I280" s="64"/>
      <c r="J280" s="64"/>
      <c r="K280" s="64"/>
      <c r="L280" s="64"/>
      <c r="M280" s="73"/>
      <c r="Q280" s="60" t="s">
        <v>556</v>
      </c>
    </row>
    <row r="281" spans="1:48" ht="29.45" customHeight="1" x14ac:dyDescent="0.3">
      <c r="A281" s="63"/>
      <c r="B281" s="63"/>
      <c r="C281" s="63"/>
      <c r="D281" s="63"/>
      <c r="E281" s="64"/>
      <c r="F281" s="64"/>
      <c r="G281" s="64"/>
      <c r="H281" s="64"/>
      <c r="I281" s="64"/>
      <c r="J281" s="64"/>
      <c r="K281" s="64"/>
      <c r="L281" s="64"/>
      <c r="M281" s="73"/>
      <c r="Q281" s="60" t="s">
        <v>556</v>
      </c>
    </row>
    <row r="282" spans="1:48" ht="29.45" customHeight="1" x14ac:dyDescent="0.3">
      <c r="A282" s="63"/>
      <c r="B282" s="63"/>
      <c r="C282" s="63"/>
      <c r="D282" s="63"/>
      <c r="E282" s="64"/>
      <c r="F282" s="64"/>
      <c r="G282" s="64"/>
      <c r="H282" s="64"/>
      <c r="I282" s="64"/>
      <c r="J282" s="64"/>
      <c r="K282" s="64"/>
      <c r="L282" s="64"/>
      <c r="M282" s="73"/>
      <c r="Q282" s="60" t="s">
        <v>556</v>
      </c>
    </row>
    <row r="283" spans="1:48" ht="29.45" customHeight="1" x14ac:dyDescent="0.3">
      <c r="A283" s="63"/>
      <c r="B283" s="63"/>
      <c r="C283" s="63"/>
      <c r="D283" s="63"/>
      <c r="E283" s="64"/>
      <c r="F283" s="64"/>
      <c r="G283" s="64"/>
      <c r="H283" s="64"/>
      <c r="I283" s="64"/>
      <c r="J283" s="64"/>
      <c r="K283" s="64"/>
      <c r="L283" s="64"/>
      <c r="M283" s="73"/>
      <c r="Q283" s="60" t="s">
        <v>556</v>
      </c>
    </row>
    <row r="284" spans="1:48" ht="29.45" customHeight="1" x14ac:dyDescent="0.3">
      <c r="A284" s="63"/>
      <c r="B284" s="63"/>
      <c r="C284" s="63"/>
      <c r="D284" s="63"/>
      <c r="E284" s="64"/>
      <c r="F284" s="64"/>
      <c r="G284" s="64"/>
      <c r="H284" s="64"/>
      <c r="I284" s="64"/>
      <c r="J284" s="64"/>
      <c r="K284" s="64"/>
      <c r="L284" s="64"/>
      <c r="M284" s="73"/>
      <c r="Q284" s="60" t="s">
        <v>556</v>
      </c>
    </row>
    <row r="285" spans="1:48" ht="29.45" customHeight="1" x14ac:dyDescent="0.3">
      <c r="A285" s="63"/>
      <c r="B285" s="63"/>
      <c r="C285" s="63"/>
      <c r="D285" s="63"/>
      <c r="E285" s="64"/>
      <c r="F285" s="64"/>
      <c r="G285" s="64"/>
      <c r="H285" s="64"/>
      <c r="I285" s="64"/>
      <c r="J285" s="64"/>
      <c r="K285" s="64"/>
      <c r="L285" s="64"/>
      <c r="M285" s="73"/>
      <c r="Q285" s="60" t="s">
        <v>556</v>
      </c>
    </row>
    <row r="286" spans="1:48" ht="29.45" customHeight="1" x14ac:dyDescent="0.3">
      <c r="A286" s="63"/>
      <c r="B286" s="63"/>
      <c r="C286" s="63"/>
      <c r="D286" s="63"/>
      <c r="E286" s="64"/>
      <c r="F286" s="64"/>
      <c r="G286" s="64"/>
      <c r="H286" s="64"/>
      <c r="I286" s="64"/>
      <c r="J286" s="64"/>
      <c r="K286" s="64"/>
      <c r="L286" s="64"/>
      <c r="M286" s="73"/>
      <c r="Q286" s="60" t="s">
        <v>556</v>
      </c>
    </row>
    <row r="287" spans="1:48" ht="29.45" customHeight="1" x14ac:dyDescent="0.3">
      <c r="A287" s="63"/>
      <c r="B287" s="63"/>
      <c r="C287" s="63"/>
      <c r="D287" s="63"/>
      <c r="E287" s="64"/>
      <c r="F287" s="64"/>
      <c r="G287" s="64"/>
      <c r="H287" s="64"/>
      <c r="I287" s="64"/>
      <c r="J287" s="64"/>
      <c r="K287" s="64"/>
      <c r="L287" s="64"/>
      <c r="M287" s="73"/>
      <c r="Q287" s="60" t="s">
        <v>556</v>
      </c>
    </row>
    <row r="288" spans="1:48" ht="29.45" customHeight="1" x14ac:dyDescent="0.3">
      <c r="A288" s="63"/>
      <c r="B288" s="63"/>
      <c r="C288" s="63"/>
      <c r="D288" s="63"/>
      <c r="E288" s="64"/>
      <c r="F288" s="64"/>
      <c r="G288" s="64"/>
      <c r="H288" s="64"/>
      <c r="I288" s="64"/>
      <c r="J288" s="64"/>
      <c r="K288" s="64"/>
      <c r="L288" s="64"/>
      <c r="M288" s="73"/>
      <c r="Q288" s="60" t="s">
        <v>556</v>
      </c>
    </row>
    <row r="289" spans="1:50" ht="29.45" customHeight="1" x14ac:dyDescent="0.3">
      <c r="A289" s="62" t="s">
        <v>91</v>
      </c>
      <c r="B289" s="63"/>
      <c r="C289" s="63"/>
      <c r="D289" s="63"/>
      <c r="E289" s="64"/>
      <c r="F289" s="64">
        <f>SUMIF(Q265:Q288,"010110",F265:F288)</f>
        <v>0</v>
      </c>
      <c r="G289" s="64"/>
      <c r="H289" s="64">
        <f>SUMIF(Q265:Q288,"010110",H265:H288)</f>
        <v>10513300</v>
      </c>
      <c r="I289" s="64"/>
      <c r="J289" s="64">
        <f>SUMIF(Q265:Q288,"010110",J265:J288)</f>
        <v>161325</v>
      </c>
      <c r="K289" s="64"/>
      <c r="L289" s="64">
        <f>SUMIF(Q265:Q288,"010110",L265:L288)</f>
        <v>10674625</v>
      </c>
      <c r="M289" s="73"/>
      <c r="N289" s="58" t="s">
        <v>92</v>
      </c>
      <c r="AW289" s="58">
        <f>AX289*L289</f>
        <v>9343392.5162499994</v>
      </c>
      <c r="AX289" s="58">
        <f>0.87529</f>
        <v>0.87529000000000001</v>
      </c>
    </row>
    <row r="290" spans="1:50" ht="29.45" customHeight="1" x14ac:dyDescent="0.3">
      <c r="A290" s="62" t="s">
        <v>599</v>
      </c>
      <c r="B290" s="62" t="s">
        <v>52</v>
      </c>
      <c r="C290" s="63"/>
      <c r="D290" s="63"/>
      <c r="E290" s="64"/>
      <c r="F290" s="64"/>
      <c r="G290" s="64"/>
      <c r="H290" s="64"/>
      <c r="I290" s="64"/>
      <c r="J290" s="64"/>
      <c r="K290" s="64"/>
      <c r="L290" s="64"/>
      <c r="M290" s="73"/>
      <c r="Q290" s="60" t="s">
        <v>600</v>
      </c>
    </row>
    <row r="291" spans="1:50" ht="29.45" customHeight="1" x14ac:dyDescent="0.3">
      <c r="A291" s="62" t="s">
        <v>601</v>
      </c>
      <c r="B291" s="62" t="s">
        <v>52</v>
      </c>
      <c r="C291" s="62" t="s">
        <v>602</v>
      </c>
      <c r="D291" s="63">
        <v>1</v>
      </c>
      <c r="E291" s="64">
        <f>TRUNC(단가대비표!O59,0)</f>
        <v>0</v>
      </c>
      <c r="F291" s="64">
        <f t="shared" ref="F291:F328" si="37">TRUNC(E291*D291, 0)</f>
        <v>0</v>
      </c>
      <c r="G291" s="64">
        <f>TRUNC(단가대비표!P59,0)</f>
        <v>0</v>
      </c>
      <c r="H291" s="64">
        <f t="shared" ref="H291:H328" si="38">TRUNC(G291*D291, 0)</f>
        <v>0</v>
      </c>
      <c r="I291" s="64">
        <f>TRUNC(단가대비표!V59,0)</f>
        <v>0</v>
      </c>
      <c r="J291" s="64">
        <f t="shared" ref="J291:J328" si="39">TRUNC(I291*D291, 0)</f>
        <v>0</v>
      </c>
      <c r="K291" s="64">
        <f t="shared" ref="K291:K328" si="40">TRUNC(E291+G291+I291, 0)</f>
        <v>0</v>
      </c>
      <c r="L291" s="64">
        <f t="shared" ref="L291:L328" si="41">TRUNC(F291+H291+J291, 0)</f>
        <v>0</v>
      </c>
      <c r="M291" s="74" t="s">
        <v>52</v>
      </c>
      <c r="N291" s="60" t="s">
        <v>603</v>
      </c>
      <c r="O291" s="60" t="s">
        <v>52</v>
      </c>
      <c r="P291" s="60" t="s">
        <v>52</v>
      </c>
      <c r="Q291" s="60" t="s">
        <v>600</v>
      </c>
      <c r="R291" s="60" t="s">
        <v>64</v>
      </c>
      <c r="S291" s="60" t="s">
        <v>64</v>
      </c>
      <c r="T291" s="60" t="s">
        <v>63</v>
      </c>
      <c r="AR291" s="60" t="s">
        <v>52</v>
      </c>
      <c r="AS291" s="60" t="s">
        <v>52</v>
      </c>
      <c r="AU291" s="60" t="s">
        <v>604</v>
      </c>
      <c r="AV291" s="58">
        <v>358</v>
      </c>
    </row>
    <row r="292" spans="1:50" ht="29.45" customHeight="1" x14ac:dyDescent="0.3">
      <c r="A292" s="62" t="s">
        <v>605</v>
      </c>
      <c r="B292" s="62" t="s">
        <v>606</v>
      </c>
      <c r="C292" s="62" t="s">
        <v>547</v>
      </c>
      <c r="D292" s="63">
        <v>3</v>
      </c>
      <c r="E292" s="64">
        <f>TRUNC(일위대가목록!E93,0)</f>
        <v>225960</v>
      </c>
      <c r="F292" s="64">
        <f t="shared" si="37"/>
        <v>677880</v>
      </c>
      <c r="G292" s="64">
        <f>TRUNC(일위대가목록!F93,0)</f>
        <v>124777</v>
      </c>
      <c r="H292" s="64">
        <f t="shared" si="38"/>
        <v>374331</v>
      </c>
      <c r="I292" s="64">
        <f>TRUNC(일위대가목록!G93,0)</f>
        <v>3743</v>
      </c>
      <c r="J292" s="64">
        <f t="shared" si="39"/>
        <v>11229</v>
      </c>
      <c r="K292" s="64">
        <f t="shared" si="40"/>
        <v>354480</v>
      </c>
      <c r="L292" s="64">
        <f t="shared" si="41"/>
        <v>1063440</v>
      </c>
      <c r="M292" s="74" t="s">
        <v>607</v>
      </c>
      <c r="N292" s="60" t="s">
        <v>608</v>
      </c>
      <c r="O292" s="60" t="s">
        <v>52</v>
      </c>
      <c r="P292" s="60" t="s">
        <v>52</v>
      </c>
      <c r="Q292" s="60" t="s">
        <v>600</v>
      </c>
      <c r="R292" s="60" t="s">
        <v>63</v>
      </c>
      <c r="S292" s="60" t="s">
        <v>64</v>
      </c>
      <c r="T292" s="60" t="s">
        <v>64</v>
      </c>
      <c r="AR292" s="60" t="s">
        <v>52</v>
      </c>
      <c r="AS292" s="60" t="s">
        <v>52</v>
      </c>
      <c r="AU292" s="60" t="s">
        <v>609</v>
      </c>
      <c r="AV292" s="58">
        <v>168</v>
      </c>
    </row>
    <row r="293" spans="1:50" ht="29.45" customHeight="1" x14ac:dyDescent="0.3">
      <c r="A293" s="62" t="s">
        <v>610</v>
      </c>
      <c r="B293" s="62" t="s">
        <v>606</v>
      </c>
      <c r="C293" s="62" t="s">
        <v>547</v>
      </c>
      <c r="D293" s="63">
        <v>3</v>
      </c>
      <c r="E293" s="64">
        <f>TRUNC(일위대가목록!E94,0)</f>
        <v>225960</v>
      </c>
      <c r="F293" s="64">
        <f t="shared" si="37"/>
        <v>677880</v>
      </c>
      <c r="G293" s="64">
        <f>TRUNC(일위대가목록!F94,0)</f>
        <v>124777</v>
      </c>
      <c r="H293" s="64">
        <f t="shared" si="38"/>
        <v>374331</v>
      </c>
      <c r="I293" s="64">
        <f>TRUNC(일위대가목록!G94,0)</f>
        <v>3743</v>
      </c>
      <c r="J293" s="64">
        <f t="shared" si="39"/>
        <v>11229</v>
      </c>
      <c r="K293" s="64">
        <f t="shared" si="40"/>
        <v>354480</v>
      </c>
      <c r="L293" s="64">
        <f t="shared" si="41"/>
        <v>1063440</v>
      </c>
      <c r="M293" s="74" t="s">
        <v>611</v>
      </c>
      <c r="N293" s="60" t="s">
        <v>612</v>
      </c>
      <c r="O293" s="60" t="s">
        <v>52</v>
      </c>
      <c r="P293" s="60" t="s">
        <v>52</v>
      </c>
      <c r="Q293" s="60" t="s">
        <v>600</v>
      </c>
      <c r="R293" s="60" t="s">
        <v>63</v>
      </c>
      <c r="S293" s="60" t="s">
        <v>64</v>
      </c>
      <c r="T293" s="60" t="s">
        <v>64</v>
      </c>
      <c r="AR293" s="60" t="s">
        <v>52</v>
      </c>
      <c r="AS293" s="60" t="s">
        <v>52</v>
      </c>
      <c r="AU293" s="60" t="s">
        <v>613</v>
      </c>
      <c r="AV293" s="58">
        <v>169</v>
      </c>
    </row>
    <row r="294" spans="1:50" ht="29.45" customHeight="1" x14ac:dyDescent="0.3">
      <c r="A294" s="62" t="s">
        <v>614</v>
      </c>
      <c r="B294" s="62" t="s">
        <v>615</v>
      </c>
      <c r="C294" s="62" t="s">
        <v>547</v>
      </c>
      <c r="D294" s="63">
        <v>6</v>
      </c>
      <c r="E294" s="64">
        <f>TRUNC(일위대가목록!E95,0)</f>
        <v>307736</v>
      </c>
      <c r="F294" s="64">
        <f t="shared" si="37"/>
        <v>1846416</v>
      </c>
      <c r="G294" s="64">
        <f>TRUNC(일위대가목록!F95,0)</f>
        <v>124777</v>
      </c>
      <c r="H294" s="64">
        <f t="shared" si="38"/>
        <v>748662</v>
      </c>
      <c r="I294" s="64">
        <f>TRUNC(일위대가목록!G95,0)</f>
        <v>3743</v>
      </c>
      <c r="J294" s="64">
        <f t="shared" si="39"/>
        <v>22458</v>
      </c>
      <c r="K294" s="64">
        <f t="shared" si="40"/>
        <v>436256</v>
      </c>
      <c r="L294" s="64">
        <f t="shared" si="41"/>
        <v>2617536</v>
      </c>
      <c r="M294" s="74" t="s">
        <v>616</v>
      </c>
      <c r="N294" s="60" t="s">
        <v>617</v>
      </c>
      <c r="O294" s="60" t="s">
        <v>52</v>
      </c>
      <c r="P294" s="60" t="s">
        <v>52</v>
      </c>
      <c r="Q294" s="60" t="s">
        <v>600</v>
      </c>
      <c r="R294" s="60" t="s">
        <v>63</v>
      </c>
      <c r="S294" s="60" t="s">
        <v>64</v>
      </c>
      <c r="T294" s="60" t="s">
        <v>64</v>
      </c>
      <c r="AR294" s="60" t="s">
        <v>52</v>
      </c>
      <c r="AS294" s="60" t="s">
        <v>52</v>
      </c>
      <c r="AU294" s="60" t="s">
        <v>618</v>
      </c>
      <c r="AV294" s="58">
        <v>172</v>
      </c>
    </row>
    <row r="295" spans="1:50" ht="29.45" customHeight="1" x14ac:dyDescent="0.3">
      <c r="A295" s="62" t="s">
        <v>619</v>
      </c>
      <c r="B295" s="62" t="s">
        <v>620</v>
      </c>
      <c r="C295" s="62" t="s">
        <v>547</v>
      </c>
      <c r="D295" s="63">
        <v>1</v>
      </c>
      <c r="E295" s="64">
        <f>TRUNC(일위대가목록!E96,0)</f>
        <v>278146</v>
      </c>
      <c r="F295" s="64">
        <f t="shared" si="37"/>
        <v>278146</v>
      </c>
      <c r="G295" s="64">
        <f>TRUNC(일위대가목록!F96,0)</f>
        <v>124777</v>
      </c>
      <c r="H295" s="64">
        <f t="shared" si="38"/>
        <v>124777</v>
      </c>
      <c r="I295" s="64">
        <f>TRUNC(일위대가목록!G96,0)</f>
        <v>3743</v>
      </c>
      <c r="J295" s="64">
        <f t="shared" si="39"/>
        <v>3743</v>
      </c>
      <c r="K295" s="64">
        <f t="shared" si="40"/>
        <v>406666</v>
      </c>
      <c r="L295" s="64">
        <f t="shared" si="41"/>
        <v>406666</v>
      </c>
      <c r="M295" s="74" t="s">
        <v>621</v>
      </c>
      <c r="N295" s="60" t="s">
        <v>622</v>
      </c>
      <c r="O295" s="60" t="s">
        <v>52</v>
      </c>
      <c r="P295" s="60" t="s">
        <v>52</v>
      </c>
      <c r="Q295" s="60" t="s">
        <v>600</v>
      </c>
      <c r="R295" s="60" t="s">
        <v>63</v>
      </c>
      <c r="S295" s="60" t="s">
        <v>64</v>
      </c>
      <c r="T295" s="60" t="s">
        <v>64</v>
      </c>
      <c r="AR295" s="60" t="s">
        <v>52</v>
      </c>
      <c r="AS295" s="60" t="s">
        <v>52</v>
      </c>
      <c r="AU295" s="60" t="s">
        <v>623</v>
      </c>
      <c r="AV295" s="58">
        <v>173</v>
      </c>
    </row>
    <row r="296" spans="1:50" ht="29.45" customHeight="1" x14ac:dyDescent="0.3">
      <c r="A296" s="62" t="s">
        <v>624</v>
      </c>
      <c r="B296" s="62" t="s">
        <v>625</v>
      </c>
      <c r="C296" s="62" t="s">
        <v>547</v>
      </c>
      <c r="D296" s="63">
        <v>3</v>
      </c>
      <c r="E296" s="64">
        <f>TRUNC(일위대가목록!E97,0)</f>
        <v>507500</v>
      </c>
      <c r="F296" s="64">
        <f t="shared" si="37"/>
        <v>1522500</v>
      </c>
      <c r="G296" s="64">
        <f>TRUNC(일위대가목록!F97,0)</f>
        <v>88600</v>
      </c>
      <c r="H296" s="64">
        <f t="shared" si="38"/>
        <v>265800</v>
      </c>
      <c r="I296" s="64">
        <f>TRUNC(일위대가목록!G97,0)</f>
        <v>2658</v>
      </c>
      <c r="J296" s="64">
        <f t="shared" si="39"/>
        <v>7974</v>
      </c>
      <c r="K296" s="64">
        <f t="shared" si="40"/>
        <v>598758</v>
      </c>
      <c r="L296" s="64">
        <f t="shared" si="41"/>
        <v>1796274</v>
      </c>
      <c r="M296" s="74" t="s">
        <v>626</v>
      </c>
      <c r="N296" s="60" t="s">
        <v>627</v>
      </c>
      <c r="O296" s="60" t="s">
        <v>52</v>
      </c>
      <c r="P296" s="60" t="s">
        <v>52</v>
      </c>
      <c r="Q296" s="60" t="s">
        <v>600</v>
      </c>
      <c r="R296" s="60" t="s">
        <v>63</v>
      </c>
      <c r="S296" s="60" t="s">
        <v>64</v>
      </c>
      <c r="T296" s="60" t="s">
        <v>64</v>
      </c>
      <c r="AR296" s="60" t="s">
        <v>52</v>
      </c>
      <c r="AS296" s="60" t="s">
        <v>52</v>
      </c>
      <c r="AU296" s="60" t="s">
        <v>628</v>
      </c>
      <c r="AV296" s="58">
        <v>563</v>
      </c>
    </row>
    <row r="297" spans="1:50" ht="29.45" customHeight="1" x14ac:dyDescent="0.3">
      <c r="A297" s="62" t="s">
        <v>629</v>
      </c>
      <c r="B297" s="62" t="s">
        <v>630</v>
      </c>
      <c r="C297" s="62" t="s">
        <v>547</v>
      </c>
      <c r="D297" s="63">
        <v>1</v>
      </c>
      <c r="E297" s="64">
        <f>TRUNC(일위대가목록!E98,0)</f>
        <v>916540</v>
      </c>
      <c r="F297" s="64">
        <f t="shared" si="37"/>
        <v>916540</v>
      </c>
      <c r="G297" s="64">
        <f>TRUNC(일위대가목록!F98,0)</f>
        <v>396406</v>
      </c>
      <c r="H297" s="64">
        <f t="shared" si="38"/>
        <v>396406</v>
      </c>
      <c r="I297" s="64">
        <f>TRUNC(일위대가목록!G98,0)</f>
        <v>0</v>
      </c>
      <c r="J297" s="64">
        <f t="shared" si="39"/>
        <v>0</v>
      </c>
      <c r="K297" s="64">
        <f t="shared" si="40"/>
        <v>1312946</v>
      </c>
      <c r="L297" s="64">
        <f t="shared" si="41"/>
        <v>1312946</v>
      </c>
      <c r="M297" s="74" t="s">
        <v>631</v>
      </c>
      <c r="N297" s="60" t="s">
        <v>632</v>
      </c>
      <c r="O297" s="60" t="s">
        <v>52</v>
      </c>
      <c r="P297" s="60" t="s">
        <v>52</v>
      </c>
      <c r="Q297" s="60" t="s">
        <v>600</v>
      </c>
      <c r="R297" s="60" t="s">
        <v>63</v>
      </c>
      <c r="S297" s="60" t="s">
        <v>64</v>
      </c>
      <c r="T297" s="60" t="s">
        <v>64</v>
      </c>
      <c r="AR297" s="60" t="s">
        <v>52</v>
      </c>
      <c r="AS297" s="60" t="s">
        <v>52</v>
      </c>
      <c r="AU297" s="60" t="s">
        <v>633</v>
      </c>
      <c r="AV297" s="58">
        <v>550</v>
      </c>
    </row>
    <row r="298" spans="1:50" ht="29.45" customHeight="1" x14ac:dyDescent="0.3">
      <c r="A298" s="62" t="s">
        <v>634</v>
      </c>
      <c r="B298" s="62" t="s">
        <v>635</v>
      </c>
      <c r="C298" s="62" t="s">
        <v>547</v>
      </c>
      <c r="D298" s="63">
        <v>3</v>
      </c>
      <c r="E298" s="64">
        <f>TRUNC(일위대가목록!E99,0)</f>
        <v>297785</v>
      </c>
      <c r="F298" s="64">
        <f t="shared" si="37"/>
        <v>893355</v>
      </c>
      <c r="G298" s="64">
        <f>TRUNC(일위대가목록!F99,0)</f>
        <v>128574</v>
      </c>
      <c r="H298" s="64">
        <f t="shared" si="38"/>
        <v>385722</v>
      </c>
      <c r="I298" s="64">
        <f>TRUNC(일위대가목록!G99,0)</f>
        <v>0</v>
      </c>
      <c r="J298" s="64">
        <f t="shared" si="39"/>
        <v>0</v>
      </c>
      <c r="K298" s="64">
        <f t="shared" si="40"/>
        <v>426359</v>
      </c>
      <c r="L298" s="64">
        <f t="shared" si="41"/>
        <v>1279077</v>
      </c>
      <c r="M298" s="74" t="s">
        <v>636</v>
      </c>
      <c r="N298" s="60" t="s">
        <v>637</v>
      </c>
      <c r="O298" s="60" t="s">
        <v>52</v>
      </c>
      <c r="P298" s="60" t="s">
        <v>52</v>
      </c>
      <c r="Q298" s="60" t="s">
        <v>600</v>
      </c>
      <c r="R298" s="60" t="s">
        <v>63</v>
      </c>
      <c r="S298" s="60" t="s">
        <v>64</v>
      </c>
      <c r="T298" s="60" t="s">
        <v>64</v>
      </c>
      <c r="AR298" s="60" t="s">
        <v>52</v>
      </c>
      <c r="AS298" s="60" t="s">
        <v>52</v>
      </c>
      <c r="AU298" s="60" t="s">
        <v>638</v>
      </c>
      <c r="AV298" s="58">
        <v>551</v>
      </c>
    </row>
    <row r="299" spans="1:50" ht="29.45" customHeight="1" x14ac:dyDescent="0.3">
      <c r="A299" s="62" t="s">
        <v>639</v>
      </c>
      <c r="B299" s="62" t="s">
        <v>640</v>
      </c>
      <c r="C299" s="62" t="s">
        <v>547</v>
      </c>
      <c r="D299" s="63">
        <v>1</v>
      </c>
      <c r="E299" s="64">
        <f>TRUNC(일위대가목록!E100,0)</f>
        <v>909689</v>
      </c>
      <c r="F299" s="64">
        <f t="shared" si="37"/>
        <v>909689</v>
      </c>
      <c r="G299" s="64">
        <f>TRUNC(일위대가목록!F100,0)</f>
        <v>389950</v>
      </c>
      <c r="H299" s="64">
        <f t="shared" si="38"/>
        <v>389950</v>
      </c>
      <c r="I299" s="64">
        <f>TRUNC(일위대가목록!G100,0)</f>
        <v>0</v>
      </c>
      <c r="J299" s="64">
        <f t="shared" si="39"/>
        <v>0</v>
      </c>
      <c r="K299" s="64">
        <f t="shared" si="40"/>
        <v>1299639</v>
      </c>
      <c r="L299" s="64">
        <f t="shared" si="41"/>
        <v>1299639</v>
      </c>
      <c r="M299" s="74" t="s">
        <v>641</v>
      </c>
      <c r="N299" s="60" t="s">
        <v>642</v>
      </c>
      <c r="O299" s="60" t="s">
        <v>52</v>
      </c>
      <c r="P299" s="60" t="s">
        <v>52</v>
      </c>
      <c r="Q299" s="60" t="s">
        <v>600</v>
      </c>
      <c r="R299" s="60" t="s">
        <v>63</v>
      </c>
      <c r="S299" s="60" t="s">
        <v>64</v>
      </c>
      <c r="T299" s="60" t="s">
        <v>64</v>
      </c>
      <c r="AR299" s="60" t="s">
        <v>52</v>
      </c>
      <c r="AS299" s="60" t="s">
        <v>52</v>
      </c>
      <c r="AU299" s="60" t="s">
        <v>643</v>
      </c>
      <c r="AV299" s="58">
        <v>552</v>
      </c>
    </row>
    <row r="300" spans="1:50" ht="29.45" customHeight="1" x14ac:dyDescent="0.3">
      <c r="A300" s="62" t="s">
        <v>644</v>
      </c>
      <c r="B300" s="62" t="s">
        <v>645</v>
      </c>
      <c r="C300" s="62" t="s">
        <v>547</v>
      </c>
      <c r="D300" s="63">
        <v>1</v>
      </c>
      <c r="E300" s="64">
        <f>TRUNC(일위대가목록!E101,0)</f>
        <v>731900</v>
      </c>
      <c r="F300" s="64">
        <f t="shared" si="37"/>
        <v>731900</v>
      </c>
      <c r="G300" s="64">
        <f>TRUNC(일위대가목록!F101,0)</f>
        <v>315654</v>
      </c>
      <c r="H300" s="64">
        <f t="shared" si="38"/>
        <v>315654</v>
      </c>
      <c r="I300" s="64">
        <f>TRUNC(일위대가목록!G101,0)</f>
        <v>0</v>
      </c>
      <c r="J300" s="64">
        <f t="shared" si="39"/>
        <v>0</v>
      </c>
      <c r="K300" s="64">
        <f t="shared" si="40"/>
        <v>1047554</v>
      </c>
      <c r="L300" s="64">
        <f t="shared" si="41"/>
        <v>1047554</v>
      </c>
      <c r="M300" s="74" t="s">
        <v>646</v>
      </c>
      <c r="N300" s="60" t="s">
        <v>647</v>
      </c>
      <c r="O300" s="60" t="s">
        <v>52</v>
      </c>
      <c r="P300" s="60" t="s">
        <v>52</v>
      </c>
      <c r="Q300" s="60" t="s">
        <v>600</v>
      </c>
      <c r="R300" s="60" t="s">
        <v>63</v>
      </c>
      <c r="S300" s="60" t="s">
        <v>64</v>
      </c>
      <c r="T300" s="60" t="s">
        <v>64</v>
      </c>
      <c r="AR300" s="60" t="s">
        <v>52</v>
      </c>
      <c r="AS300" s="60" t="s">
        <v>52</v>
      </c>
      <c r="AU300" s="60" t="s">
        <v>648</v>
      </c>
      <c r="AV300" s="58">
        <v>553</v>
      </c>
    </row>
    <row r="301" spans="1:50" ht="29.45" customHeight="1" x14ac:dyDescent="0.3">
      <c r="A301" s="62" t="s">
        <v>649</v>
      </c>
      <c r="B301" s="62" t="s">
        <v>650</v>
      </c>
      <c r="C301" s="62" t="s">
        <v>651</v>
      </c>
      <c r="D301" s="63">
        <v>6</v>
      </c>
      <c r="E301" s="64">
        <f>TRUNC(일위대가목록!E102,0)</f>
        <v>346000</v>
      </c>
      <c r="F301" s="64">
        <f t="shared" si="37"/>
        <v>2076000</v>
      </c>
      <c r="G301" s="64">
        <f>TRUNC(일위대가목록!F102,0)</f>
        <v>25000</v>
      </c>
      <c r="H301" s="64">
        <f t="shared" si="38"/>
        <v>150000</v>
      </c>
      <c r="I301" s="64">
        <f>TRUNC(일위대가목록!G102,0)</f>
        <v>0</v>
      </c>
      <c r="J301" s="64">
        <f t="shared" si="39"/>
        <v>0</v>
      </c>
      <c r="K301" s="64">
        <f t="shared" si="40"/>
        <v>371000</v>
      </c>
      <c r="L301" s="64">
        <f t="shared" si="41"/>
        <v>2226000</v>
      </c>
      <c r="M301" s="74" t="s">
        <v>652</v>
      </c>
      <c r="N301" s="60" t="s">
        <v>653</v>
      </c>
      <c r="O301" s="60" t="s">
        <v>52</v>
      </c>
      <c r="P301" s="60" t="s">
        <v>52</v>
      </c>
      <c r="Q301" s="60" t="s">
        <v>600</v>
      </c>
      <c r="R301" s="60" t="s">
        <v>63</v>
      </c>
      <c r="S301" s="60" t="s">
        <v>64</v>
      </c>
      <c r="T301" s="60" t="s">
        <v>64</v>
      </c>
      <c r="AR301" s="60" t="s">
        <v>52</v>
      </c>
      <c r="AS301" s="60" t="s">
        <v>52</v>
      </c>
      <c r="AU301" s="60" t="s">
        <v>654</v>
      </c>
      <c r="AV301" s="58">
        <v>548</v>
      </c>
    </row>
    <row r="302" spans="1:50" ht="29.45" customHeight="1" x14ac:dyDescent="0.3">
      <c r="A302" s="62" t="s">
        <v>649</v>
      </c>
      <c r="B302" s="62" t="s">
        <v>655</v>
      </c>
      <c r="C302" s="62" t="s">
        <v>651</v>
      </c>
      <c r="D302" s="63">
        <v>2</v>
      </c>
      <c r="E302" s="64">
        <f>TRUNC(일위대가목록!E103,0)</f>
        <v>357000</v>
      </c>
      <c r="F302" s="64">
        <f t="shared" si="37"/>
        <v>714000</v>
      </c>
      <c r="G302" s="64">
        <f>TRUNC(일위대가목록!F103,0)</f>
        <v>25000</v>
      </c>
      <c r="H302" s="64">
        <f t="shared" si="38"/>
        <v>50000</v>
      </c>
      <c r="I302" s="64">
        <f>TRUNC(일위대가목록!G103,0)</f>
        <v>0</v>
      </c>
      <c r="J302" s="64">
        <f t="shared" si="39"/>
        <v>0</v>
      </c>
      <c r="K302" s="64">
        <f t="shared" si="40"/>
        <v>382000</v>
      </c>
      <c r="L302" s="64">
        <f t="shared" si="41"/>
        <v>764000</v>
      </c>
      <c r="M302" s="74" t="s">
        <v>656</v>
      </c>
      <c r="N302" s="60" t="s">
        <v>657</v>
      </c>
      <c r="O302" s="60" t="s">
        <v>52</v>
      </c>
      <c r="P302" s="60" t="s">
        <v>52</v>
      </c>
      <c r="Q302" s="60" t="s">
        <v>600</v>
      </c>
      <c r="R302" s="60" t="s">
        <v>63</v>
      </c>
      <c r="S302" s="60" t="s">
        <v>64</v>
      </c>
      <c r="T302" s="60" t="s">
        <v>64</v>
      </c>
      <c r="AR302" s="60" t="s">
        <v>52</v>
      </c>
      <c r="AS302" s="60" t="s">
        <v>52</v>
      </c>
      <c r="AU302" s="60" t="s">
        <v>658</v>
      </c>
      <c r="AV302" s="58">
        <v>549</v>
      </c>
    </row>
    <row r="303" spans="1:50" ht="29.45" customHeight="1" x14ac:dyDescent="0.3">
      <c r="A303" s="62" t="s">
        <v>649</v>
      </c>
      <c r="B303" s="62" t="s">
        <v>659</v>
      </c>
      <c r="C303" s="62" t="s">
        <v>651</v>
      </c>
      <c r="D303" s="63">
        <v>1</v>
      </c>
      <c r="E303" s="64">
        <f>TRUNC(일위대가목록!E104,0)</f>
        <v>361400</v>
      </c>
      <c r="F303" s="64">
        <f t="shared" si="37"/>
        <v>361400</v>
      </c>
      <c r="G303" s="64">
        <f>TRUNC(일위대가목록!F104,0)</f>
        <v>25000</v>
      </c>
      <c r="H303" s="64">
        <f t="shared" si="38"/>
        <v>25000</v>
      </c>
      <c r="I303" s="64">
        <f>TRUNC(일위대가목록!G104,0)</f>
        <v>0</v>
      </c>
      <c r="J303" s="64">
        <f t="shared" si="39"/>
        <v>0</v>
      </c>
      <c r="K303" s="64">
        <f t="shared" si="40"/>
        <v>386400</v>
      </c>
      <c r="L303" s="64">
        <f t="shared" si="41"/>
        <v>386400</v>
      </c>
      <c r="M303" s="74" t="s">
        <v>660</v>
      </c>
      <c r="N303" s="60" t="s">
        <v>661</v>
      </c>
      <c r="O303" s="60" t="s">
        <v>52</v>
      </c>
      <c r="P303" s="60" t="s">
        <v>52</v>
      </c>
      <c r="Q303" s="60" t="s">
        <v>600</v>
      </c>
      <c r="R303" s="60" t="s">
        <v>63</v>
      </c>
      <c r="S303" s="60" t="s">
        <v>64</v>
      </c>
      <c r="T303" s="60" t="s">
        <v>64</v>
      </c>
      <c r="AR303" s="60" t="s">
        <v>52</v>
      </c>
      <c r="AS303" s="60" t="s">
        <v>52</v>
      </c>
      <c r="AU303" s="60" t="s">
        <v>662</v>
      </c>
      <c r="AV303" s="58">
        <v>131</v>
      </c>
    </row>
    <row r="304" spans="1:50" ht="29.45" customHeight="1" x14ac:dyDescent="0.3">
      <c r="A304" s="62" t="s">
        <v>649</v>
      </c>
      <c r="B304" s="62" t="s">
        <v>663</v>
      </c>
      <c r="C304" s="62" t="s">
        <v>651</v>
      </c>
      <c r="D304" s="63">
        <v>1</v>
      </c>
      <c r="E304" s="64">
        <f>TRUNC(일위대가목록!E105,0)</f>
        <v>291000</v>
      </c>
      <c r="F304" s="64">
        <f t="shared" si="37"/>
        <v>291000</v>
      </c>
      <c r="G304" s="64">
        <f>TRUNC(일위대가목록!F105,0)</f>
        <v>25000</v>
      </c>
      <c r="H304" s="64">
        <f t="shared" si="38"/>
        <v>25000</v>
      </c>
      <c r="I304" s="64">
        <f>TRUNC(일위대가목록!G105,0)</f>
        <v>0</v>
      </c>
      <c r="J304" s="64">
        <f t="shared" si="39"/>
        <v>0</v>
      </c>
      <c r="K304" s="64">
        <f t="shared" si="40"/>
        <v>316000</v>
      </c>
      <c r="L304" s="64">
        <f t="shared" si="41"/>
        <v>316000</v>
      </c>
      <c r="M304" s="74" t="s">
        <v>664</v>
      </c>
      <c r="N304" s="60" t="s">
        <v>665</v>
      </c>
      <c r="O304" s="60" t="s">
        <v>52</v>
      </c>
      <c r="P304" s="60" t="s">
        <v>52</v>
      </c>
      <c r="Q304" s="60" t="s">
        <v>600</v>
      </c>
      <c r="R304" s="60" t="s">
        <v>63</v>
      </c>
      <c r="S304" s="60" t="s">
        <v>64</v>
      </c>
      <c r="T304" s="60" t="s">
        <v>64</v>
      </c>
      <c r="AR304" s="60" t="s">
        <v>52</v>
      </c>
      <c r="AS304" s="60" t="s">
        <v>52</v>
      </c>
      <c r="AU304" s="60" t="s">
        <v>666</v>
      </c>
      <c r="AV304" s="58">
        <v>130</v>
      </c>
    </row>
    <row r="305" spans="1:48" ht="29.45" customHeight="1" x14ac:dyDescent="0.3">
      <c r="A305" s="62" t="s">
        <v>667</v>
      </c>
      <c r="B305" s="62" t="s">
        <v>668</v>
      </c>
      <c r="C305" s="62" t="s">
        <v>651</v>
      </c>
      <c r="D305" s="63">
        <v>10</v>
      </c>
      <c r="E305" s="64">
        <f>TRUNC(단가대비표!O103,0)</f>
        <v>51900</v>
      </c>
      <c r="F305" s="64">
        <f t="shared" si="37"/>
        <v>519000</v>
      </c>
      <c r="G305" s="64">
        <f>TRUNC(단가대비표!P103,0)</f>
        <v>0</v>
      </c>
      <c r="H305" s="64">
        <f t="shared" si="38"/>
        <v>0</v>
      </c>
      <c r="I305" s="64">
        <f>TRUNC(단가대비표!V103,0)</f>
        <v>0</v>
      </c>
      <c r="J305" s="64">
        <f t="shared" si="39"/>
        <v>0</v>
      </c>
      <c r="K305" s="64">
        <f t="shared" si="40"/>
        <v>51900</v>
      </c>
      <c r="L305" s="64">
        <f t="shared" si="41"/>
        <v>519000</v>
      </c>
      <c r="M305" s="74" t="s">
        <v>52</v>
      </c>
      <c r="N305" s="60" t="s">
        <v>669</v>
      </c>
      <c r="O305" s="60" t="s">
        <v>52</v>
      </c>
      <c r="P305" s="60" t="s">
        <v>52</v>
      </c>
      <c r="Q305" s="60" t="s">
        <v>600</v>
      </c>
      <c r="R305" s="60" t="s">
        <v>64</v>
      </c>
      <c r="S305" s="60" t="s">
        <v>64</v>
      </c>
      <c r="T305" s="60" t="s">
        <v>63</v>
      </c>
      <c r="AR305" s="60" t="s">
        <v>52</v>
      </c>
      <c r="AS305" s="60" t="s">
        <v>52</v>
      </c>
      <c r="AU305" s="60" t="s">
        <v>670</v>
      </c>
      <c r="AV305" s="58">
        <v>110</v>
      </c>
    </row>
    <row r="306" spans="1:48" ht="29.45" customHeight="1" x14ac:dyDescent="0.3">
      <c r="A306" s="62" t="s">
        <v>671</v>
      </c>
      <c r="B306" s="62" t="s">
        <v>672</v>
      </c>
      <c r="C306" s="62" t="s">
        <v>547</v>
      </c>
      <c r="D306" s="63">
        <v>27</v>
      </c>
      <c r="E306" s="64">
        <f>TRUNC(단가대비표!O296,0)</f>
        <v>5200</v>
      </c>
      <c r="F306" s="64">
        <f t="shared" si="37"/>
        <v>140400</v>
      </c>
      <c r="G306" s="64">
        <f>TRUNC(단가대비표!P296,0)</f>
        <v>0</v>
      </c>
      <c r="H306" s="64">
        <f t="shared" si="38"/>
        <v>0</v>
      </c>
      <c r="I306" s="64">
        <f>TRUNC(단가대비표!V296,0)</f>
        <v>0</v>
      </c>
      <c r="J306" s="64">
        <f t="shared" si="39"/>
        <v>0</v>
      </c>
      <c r="K306" s="64">
        <f t="shared" si="40"/>
        <v>5200</v>
      </c>
      <c r="L306" s="64">
        <f t="shared" si="41"/>
        <v>140400</v>
      </c>
      <c r="M306" s="74" t="s">
        <v>52</v>
      </c>
      <c r="N306" s="60" t="s">
        <v>673</v>
      </c>
      <c r="O306" s="60" t="s">
        <v>52</v>
      </c>
      <c r="P306" s="60" t="s">
        <v>52</v>
      </c>
      <c r="Q306" s="60" t="s">
        <v>600</v>
      </c>
      <c r="R306" s="60" t="s">
        <v>64</v>
      </c>
      <c r="S306" s="60" t="s">
        <v>64</v>
      </c>
      <c r="T306" s="60" t="s">
        <v>63</v>
      </c>
      <c r="AR306" s="60" t="s">
        <v>52</v>
      </c>
      <c r="AS306" s="60" t="s">
        <v>52</v>
      </c>
      <c r="AU306" s="60" t="s">
        <v>674</v>
      </c>
      <c r="AV306" s="58">
        <v>329</v>
      </c>
    </row>
    <row r="307" spans="1:48" ht="29.45" customHeight="1" x14ac:dyDescent="0.3">
      <c r="A307" s="62" t="s">
        <v>675</v>
      </c>
      <c r="B307" s="62" t="s">
        <v>676</v>
      </c>
      <c r="C307" s="62" t="s">
        <v>547</v>
      </c>
      <c r="D307" s="63">
        <v>24</v>
      </c>
      <c r="E307" s="64">
        <f>TRUNC(단가대비표!O297,0)</f>
        <v>6500</v>
      </c>
      <c r="F307" s="64">
        <f t="shared" si="37"/>
        <v>156000</v>
      </c>
      <c r="G307" s="64">
        <f>TRUNC(단가대비표!P297,0)</f>
        <v>0</v>
      </c>
      <c r="H307" s="64">
        <f t="shared" si="38"/>
        <v>0</v>
      </c>
      <c r="I307" s="64">
        <f>TRUNC(단가대비표!V297,0)</f>
        <v>0</v>
      </c>
      <c r="J307" s="64">
        <f t="shared" si="39"/>
        <v>0</v>
      </c>
      <c r="K307" s="64">
        <f t="shared" si="40"/>
        <v>6500</v>
      </c>
      <c r="L307" s="64">
        <f t="shared" si="41"/>
        <v>156000</v>
      </c>
      <c r="M307" s="74" t="s">
        <v>52</v>
      </c>
      <c r="N307" s="60" t="s">
        <v>677</v>
      </c>
      <c r="O307" s="60" t="s">
        <v>52</v>
      </c>
      <c r="P307" s="60" t="s">
        <v>52</v>
      </c>
      <c r="Q307" s="60" t="s">
        <v>600</v>
      </c>
      <c r="R307" s="60" t="s">
        <v>64</v>
      </c>
      <c r="S307" s="60" t="s">
        <v>64</v>
      </c>
      <c r="T307" s="60" t="s">
        <v>63</v>
      </c>
      <c r="AR307" s="60" t="s">
        <v>52</v>
      </c>
      <c r="AS307" s="60" t="s">
        <v>52</v>
      </c>
      <c r="AU307" s="60" t="s">
        <v>678</v>
      </c>
      <c r="AV307" s="58">
        <v>330</v>
      </c>
    </row>
    <row r="308" spans="1:48" ht="29.45" customHeight="1" x14ac:dyDescent="0.3">
      <c r="A308" s="62" t="s">
        <v>679</v>
      </c>
      <c r="B308" s="62" t="s">
        <v>680</v>
      </c>
      <c r="C308" s="62" t="s">
        <v>547</v>
      </c>
      <c r="D308" s="63">
        <v>2</v>
      </c>
      <c r="E308" s="64">
        <f>TRUNC(단가대비표!O298,0)</f>
        <v>380000</v>
      </c>
      <c r="F308" s="64">
        <f t="shared" si="37"/>
        <v>760000</v>
      </c>
      <c r="G308" s="64">
        <f>TRUNC(단가대비표!P298,0)</f>
        <v>0</v>
      </c>
      <c r="H308" s="64">
        <f t="shared" si="38"/>
        <v>0</v>
      </c>
      <c r="I308" s="64">
        <f>TRUNC(단가대비표!V298,0)</f>
        <v>0</v>
      </c>
      <c r="J308" s="64">
        <f t="shared" si="39"/>
        <v>0</v>
      </c>
      <c r="K308" s="64">
        <f t="shared" si="40"/>
        <v>380000</v>
      </c>
      <c r="L308" s="64">
        <f t="shared" si="41"/>
        <v>760000</v>
      </c>
      <c r="M308" s="74" t="s">
        <v>52</v>
      </c>
      <c r="N308" s="60" t="s">
        <v>681</v>
      </c>
      <c r="O308" s="60" t="s">
        <v>52</v>
      </c>
      <c r="P308" s="60" t="s">
        <v>52</v>
      </c>
      <c r="Q308" s="60" t="s">
        <v>600</v>
      </c>
      <c r="R308" s="60" t="s">
        <v>64</v>
      </c>
      <c r="S308" s="60" t="s">
        <v>64</v>
      </c>
      <c r="T308" s="60" t="s">
        <v>63</v>
      </c>
      <c r="AR308" s="60" t="s">
        <v>52</v>
      </c>
      <c r="AS308" s="60" t="s">
        <v>52</v>
      </c>
      <c r="AU308" s="60" t="s">
        <v>682</v>
      </c>
      <c r="AV308" s="58">
        <v>331</v>
      </c>
    </row>
    <row r="309" spans="1:48" ht="29.45" customHeight="1" x14ac:dyDescent="0.3">
      <c r="A309" s="62" t="s">
        <v>683</v>
      </c>
      <c r="B309" s="62" t="s">
        <v>684</v>
      </c>
      <c r="C309" s="62" t="s">
        <v>547</v>
      </c>
      <c r="D309" s="63">
        <v>8</v>
      </c>
      <c r="E309" s="64">
        <f>TRUNC(단가대비표!O299,0)</f>
        <v>45000</v>
      </c>
      <c r="F309" s="64">
        <f t="shared" si="37"/>
        <v>360000</v>
      </c>
      <c r="G309" s="64">
        <f>TRUNC(단가대비표!P299,0)</f>
        <v>0</v>
      </c>
      <c r="H309" s="64">
        <f t="shared" si="38"/>
        <v>0</v>
      </c>
      <c r="I309" s="64">
        <f>TRUNC(단가대비표!V299,0)</f>
        <v>0</v>
      </c>
      <c r="J309" s="64">
        <f t="shared" si="39"/>
        <v>0</v>
      </c>
      <c r="K309" s="64">
        <f t="shared" si="40"/>
        <v>45000</v>
      </c>
      <c r="L309" s="64">
        <f t="shared" si="41"/>
        <v>360000</v>
      </c>
      <c r="M309" s="74" t="s">
        <v>52</v>
      </c>
      <c r="N309" s="60" t="s">
        <v>685</v>
      </c>
      <c r="O309" s="60" t="s">
        <v>52</v>
      </c>
      <c r="P309" s="60" t="s">
        <v>52</v>
      </c>
      <c r="Q309" s="60" t="s">
        <v>600</v>
      </c>
      <c r="R309" s="60" t="s">
        <v>64</v>
      </c>
      <c r="S309" s="60" t="s">
        <v>64</v>
      </c>
      <c r="T309" s="60" t="s">
        <v>63</v>
      </c>
      <c r="AR309" s="60" t="s">
        <v>52</v>
      </c>
      <c r="AS309" s="60" t="s">
        <v>52</v>
      </c>
      <c r="AU309" s="60" t="s">
        <v>686</v>
      </c>
      <c r="AV309" s="58">
        <v>332</v>
      </c>
    </row>
    <row r="310" spans="1:48" ht="29.45" customHeight="1" x14ac:dyDescent="0.3">
      <c r="A310" s="62" t="s">
        <v>687</v>
      </c>
      <c r="B310" s="62" t="s">
        <v>688</v>
      </c>
      <c r="C310" s="62" t="s">
        <v>547</v>
      </c>
      <c r="D310" s="63">
        <v>10</v>
      </c>
      <c r="E310" s="64">
        <f>TRUNC(단가대비표!O300,0)</f>
        <v>220000</v>
      </c>
      <c r="F310" s="64">
        <f t="shared" si="37"/>
        <v>2200000</v>
      </c>
      <c r="G310" s="64">
        <f>TRUNC(단가대비표!P300,0)</f>
        <v>0</v>
      </c>
      <c r="H310" s="64">
        <f t="shared" si="38"/>
        <v>0</v>
      </c>
      <c r="I310" s="64">
        <f>TRUNC(단가대비표!V300,0)</f>
        <v>0</v>
      </c>
      <c r="J310" s="64">
        <f t="shared" si="39"/>
        <v>0</v>
      </c>
      <c r="K310" s="64">
        <f t="shared" si="40"/>
        <v>220000</v>
      </c>
      <c r="L310" s="64">
        <f t="shared" si="41"/>
        <v>2200000</v>
      </c>
      <c r="M310" s="74" t="s">
        <v>52</v>
      </c>
      <c r="N310" s="60" t="s">
        <v>689</v>
      </c>
      <c r="O310" s="60" t="s">
        <v>52</v>
      </c>
      <c r="P310" s="60" t="s">
        <v>52</v>
      </c>
      <c r="Q310" s="60" t="s">
        <v>600</v>
      </c>
      <c r="R310" s="60" t="s">
        <v>64</v>
      </c>
      <c r="S310" s="60" t="s">
        <v>64</v>
      </c>
      <c r="T310" s="60" t="s">
        <v>63</v>
      </c>
      <c r="AR310" s="60" t="s">
        <v>52</v>
      </c>
      <c r="AS310" s="60" t="s">
        <v>52</v>
      </c>
      <c r="AU310" s="60" t="s">
        <v>690</v>
      </c>
      <c r="AV310" s="58">
        <v>333</v>
      </c>
    </row>
    <row r="311" spans="1:48" ht="29.45" customHeight="1" x14ac:dyDescent="0.3">
      <c r="A311" s="62" t="s">
        <v>691</v>
      </c>
      <c r="B311" s="62" t="s">
        <v>692</v>
      </c>
      <c r="C311" s="62" t="s">
        <v>547</v>
      </c>
      <c r="D311" s="63">
        <v>8</v>
      </c>
      <c r="E311" s="64">
        <f>TRUNC(단가대비표!O301,0)</f>
        <v>55000</v>
      </c>
      <c r="F311" s="64">
        <f t="shared" si="37"/>
        <v>440000</v>
      </c>
      <c r="G311" s="64">
        <f>TRUNC(단가대비표!P301,0)</f>
        <v>0</v>
      </c>
      <c r="H311" s="64">
        <f t="shared" si="38"/>
        <v>0</v>
      </c>
      <c r="I311" s="64">
        <f>TRUNC(단가대비표!V301,0)</f>
        <v>0</v>
      </c>
      <c r="J311" s="64">
        <f t="shared" si="39"/>
        <v>0</v>
      </c>
      <c r="K311" s="64">
        <f t="shared" si="40"/>
        <v>55000</v>
      </c>
      <c r="L311" s="64">
        <f t="shared" si="41"/>
        <v>440000</v>
      </c>
      <c r="M311" s="74" t="s">
        <v>52</v>
      </c>
      <c r="N311" s="60" t="s">
        <v>693</v>
      </c>
      <c r="O311" s="60" t="s">
        <v>52</v>
      </c>
      <c r="P311" s="60" t="s">
        <v>52</v>
      </c>
      <c r="Q311" s="60" t="s">
        <v>600</v>
      </c>
      <c r="R311" s="60" t="s">
        <v>64</v>
      </c>
      <c r="S311" s="60" t="s">
        <v>64</v>
      </c>
      <c r="T311" s="60" t="s">
        <v>63</v>
      </c>
      <c r="AR311" s="60" t="s">
        <v>52</v>
      </c>
      <c r="AS311" s="60" t="s">
        <v>52</v>
      </c>
      <c r="AU311" s="60" t="s">
        <v>694</v>
      </c>
      <c r="AV311" s="58">
        <v>334</v>
      </c>
    </row>
    <row r="312" spans="1:48" ht="29.45" customHeight="1" x14ac:dyDescent="0.3">
      <c r="A312" s="62" t="s">
        <v>691</v>
      </c>
      <c r="B312" s="62" t="s">
        <v>695</v>
      </c>
      <c r="C312" s="62" t="s">
        <v>547</v>
      </c>
      <c r="D312" s="63">
        <v>2</v>
      </c>
      <c r="E312" s="64">
        <f>TRUNC(단가대비표!O302,0)</f>
        <v>125000</v>
      </c>
      <c r="F312" s="64">
        <f t="shared" si="37"/>
        <v>250000</v>
      </c>
      <c r="G312" s="64">
        <f>TRUNC(단가대비표!P302,0)</f>
        <v>0</v>
      </c>
      <c r="H312" s="64">
        <f t="shared" si="38"/>
        <v>0</v>
      </c>
      <c r="I312" s="64">
        <f>TRUNC(단가대비표!V302,0)</f>
        <v>0</v>
      </c>
      <c r="J312" s="64">
        <f t="shared" si="39"/>
        <v>0</v>
      </c>
      <c r="K312" s="64">
        <f t="shared" si="40"/>
        <v>125000</v>
      </c>
      <c r="L312" s="64">
        <f t="shared" si="41"/>
        <v>250000</v>
      </c>
      <c r="M312" s="74" t="s">
        <v>52</v>
      </c>
      <c r="N312" s="60" t="s">
        <v>696</v>
      </c>
      <c r="O312" s="60" t="s">
        <v>52</v>
      </c>
      <c r="P312" s="60" t="s">
        <v>52</v>
      </c>
      <c r="Q312" s="60" t="s">
        <v>600</v>
      </c>
      <c r="R312" s="60" t="s">
        <v>64</v>
      </c>
      <c r="S312" s="60" t="s">
        <v>64</v>
      </c>
      <c r="T312" s="60" t="s">
        <v>63</v>
      </c>
      <c r="AR312" s="60" t="s">
        <v>52</v>
      </c>
      <c r="AS312" s="60" t="s">
        <v>52</v>
      </c>
      <c r="AU312" s="60" t="s">
        <v>697</v>
      </c>
      <c r="AV312" s="58">
        <v>335</v>
      </c>
    </row>
    <row r="313" spans="1:48" ht="29.45" customHeight="1" x14ac:dyDescent="0.3">
      <c r="A313" s="62" t="s">
        <v>698</v>
      </c>
      <c r="B313" s="62" t="s">
        <v>699</v>
      </c>
      <c r="C313" s="62" t="s">
        <v>547</v>
      </c>
      <c r="D313" s="63">
        <v>6</v>
      </c>
      <c r="E313" s="64">
        <f>TRUNC(단가대비표!O303,0)</f>
        <v>45000</v>
      </c>
      <c r="F313" s="64">
        <f t="shared" si="37"/>
        <v>270000</v>
      </c>
      <c r="G313" s="64">
        <f>TRUNC(단가대비표!P303,0)</f>
        <v>0</v>
      </c>
      <c r="H313" s="64">
        <f t="shared" si="38"/>
        <v>0</v>
      </c>
      <c r="I313" s="64">
        <f>TRUNC(단가대비표!V303,0)</f>
        <v>0</v>
      </c>
      <c r="J313" s="64">
        <f t="shared" si="39"/>
        <v>0</v>
      </c>
      <c r="K313" s="64">
        <f t="shared" si="40"/>
        <v>45000</v>
      </c>
      <c r="L313" s="64">
        <f t="shared" si="41"/>
        <v>270000</v>
      </c>
      <c r="M313" s="74" t="s">
        <v>52</v>
      </c>
      <c r="N313" s="60" t="s">
        <v>700</v>
      </c>
      <c r="O313" s="60" t="s">
        <v>52</v>
      </c>
      <c r="P313" s="60" t="s">
        <v>52</v>
      </c>
      <c r="Q313" s="60" t="s">
        <v>600</v>
      </c>
      <c r="R313" s="60" t="s">
        <v>64</v>
      </c>
      <c r="S313" s="60" t="s">
        <v>64</v>
      </c>
      <c r="T313" s="60" t="s">
        <v>63</v>
      </c>
      <c r="AR313" s="60" t="s">
        <v>52</v>
      </c>
      <c r="AS313" s="60" t="s">
        <v>52</v>
      </c>
      <c r="AU313" s="60" t="s">
        <v>701</v>
      </c>
      <c r="AV313" s="58">
        <v>336</v>
      </c>
    </row>
    <row r="314" spans="1:48" ht="29.45" customHeight="1" x14ac:dyDescent="0.3">
      <c r="A314" s="62" t="s">
        <v>702</v>
      </c>
      <c r="B314" s="62" t="s">
        <v>703</v>
      </c>
      <c r="C314" s="62" t="s">
        <v>547</v>
      </c>
      <c r="D314" s="63">
        <v>11</v>
      </c>
      <c r="E314" s="64">
        <f>TRUNC(단가대비표!O304,0)</f>
        <v>35000</v>
      </c>
      <c r="F314" s="64">
        <f t="shared" si="37"/>
        <v>385000</v>
      </c>
      <c r="G314" s="64">
        <f>TRUNC(단가대비표!P304,0)</f>
        <v>0</v>
      </c>
      <c r="H314" s="64">
        <f t="shared" si="38"/>
        <v>0</v>
      </c>
      <c r="I314" s="64">
        <f>TRUNC(단가대비표!V304,0)</f>
        <v>0</v>
      </c>
      <c r="J314" s="64">
        <f t="shared" si="39"/>
        <v>0</v>
      </c>
      <c r="K314" s="64">
        <f t="shared" si="40"/>
        <v>35000</v>
      </c>
      <c r="L314" s="64">
        <f t="shared" si="41"/>
        <v>385000</v>
      </c>
      <c r="M314" s="74" t="s">
        <v>52</v>
      </c>
      <c r="N314" s="60" t="s">
        <v>704</v>
      </c>
      <c r="O314" s="60" t="s">
        <v>52</v>
      </c>
      <c r="P314" s="60" t="s">
        <v>52</v>
      </c>
      <c r="Q314" s="60" t="s">
        <v>600</v>
      </c>
      <c r="R314" s="60" t="s">
        <v>64</v>
      </c>
      <c r="S314" s="60" t="s">
        <v>64</v>
      </c>
      <c r="T314" s="60" t="s">
        <v>63</v>
      </c>
      <c r="AR314" s="60" t="s">
        <v>52</v>
      </c>
      <c r="AS314" s="60" t="s">
        <v>52</v>
      </c>
      <c r="AU314" s="60" t="s">
        <v>705</v>
      </c>
      <c r="AV314" s="58">
        <v>337</v>
      </c>
    </row>
    <row r="315" spans="1:48" ht="29.45" customHeight="1" x14ac:dyDescent="0.3">
      <c r="A315" s="62" t="s">
        <v>706</v>
      </c>
      <c r="B315" s="62" t="s">
        <v>707</v>
      </c>
      <c r="C315" s="62" t="s">
        <v>547</v>
      </c>
      <c r="D315" s="63">
        <v>8</v>
      </c>
      <c r="E315" s="64">
        <f>TRUNC(단가대비표!O305,0)</f>
        <v>35000</v>
      </c>
      <c r="F315" s="64">
        <f t="shared" si="37"/>
        <v>280000</v>
      </c>
      <c r="G315" s="64">
        <f>TRUNC(단가대비표!P305,0)</f>
        <v>0</v>
      </c>
      <c r="H315" s="64">
        <f t="shared" si="38"/>
        <v>0</v>
      </c>
      <c r="I315" s="64">
        <f>TRUNC(단가대비표!V305,0)</f>
        <v>0</v>
      </c>
      <c r="J315" s="64">
        <f t="shared" si="39"/>
        <v>0</v>
      </c>
      <c r="K315" s="64">
        <f t="shared" si="40"/>
        <v>35000</v>
      </c>
      <c r="L315" s="64">
        <f t="shared" si="41"/>
        <v>280000</v>
      </c>
      <c r="M315" s="74" t="s">
        <v>52</v>
      </c>
      <c r="N315" s="60" t="s">
        <v>708</v>
      </c>
      <c r="O315" s="60" t="s">
        <v>52</v>
      </c>
      <c r="P315" s="60" t="s">
        <v>52</v>
      </c>
      <c r="Q315" s="60" t="s">
        <v>600</v>
      </c>
      <c r="R315" s="60" t="s">
        <v>64</v>
      </c>
      <c r="S315" s="60" t="s">
        <v>64</v>
      </c>
      <c r="T315" s="60" t="s">
        <v>63</v>
      </c>
      <c r="AR315" s="60" t="s">
        <v>52</v>
      </c>
      <c r="AS315" s="60" t="s">
        <v>52</v>
      </c>
      <c r="AU315" s="60" t="s">
        <v>709</v>
      </c>
      <c r="AV315" s="58">
        <v>338</v>
      </c>
    </row>
    <row r="316" spans="1:48" ht="29.45" customHeight="1" x14ac:dyDescent="0.3">
      <c r="A316" s="62" t="s">
        <v>710</v>
      </c>
      <c r="B316" s="62" t="s">
        <v>711</v>
      </c>
      <c r="C316" s="62" t="s">
        <v>547</v>
      </c>
      <c r="D316" s="63">
        <v>2</v>
      </c>
      <c r="E316" s="64">
        <f>TRUNC(단가대비표!O306,0)</f>
        <v>35000</v>
      </c>
      <c r="F316" s="64">
        <f t="shared" si="37"/>
        <v>70000</v>
      </c>
      <c r="G316" s="64">
        <f>TRUNC(단가대비표!P306,0)</f>
        <v>0</v>
      </c>
      <c r="H316" s="64">
        <f t="shared" si="38"/>
        <v>0</v>
      </c>
      <c r="I316" s="64">
        <f>TRUNC(단가대비표!V306,0)</f>
        <v>0</v>
      </c>
      <c r="J316" s="64">
        <f t="shared" si="39"/>
        <v>0</v>
      </c>
      <c r="K316" s="64">
        <f t="shared" si="40"/>
        <v>35000</v>
      </c>
      <c r="L316" s="64">
        <f t="shared" si="41"/>
        <v>70000</v>
      </c>
      <c r="M316" s="74" t="s">
        <v>52</v>
      </c>
      <c r="N316" s="60" t="s">
        <v>712</v>
      </c>
      <c r="O316" s="60" t="s">
        <v>52</v>
      </c>
      <c r="P316" s="60" t="s">
        <v>52</v>
      </c>
      <c r="Q316" s="60" t="s">
        <v>600</v>
      </c>
      <c r="R316" s="60" t="s">
        <v>64</v>
      </c>
      <c r="S316" s="60" t="s">
        <v>64</v>
      </c>
      <c r="T316" s="60" t="s">
        <v>63</v>
      </c>
      <c r="AR316" s="60" t="s">
        <v>52</v>
      </c>
      <c r="AS316" s="60" t="s">
        <v>52</v>
      </c>
      <c r="AU316" s="60" t="s">
        <v>713</v>
      </c>
      <c r="AV316" s="58">
        <v>339</v>
      </c>
    </row>
    <row r="317" spans="1:48" ht="29.45" customHeight="1" x14ac:dyDescent="0.3">
      <c r="A317" s="62" t="s">
        <v>714</v>
      </c>
      <c r="B317" s="62" t="s">
        <v>715</v>
      </c>
      <c r="C317" s="62" t="s">
        <v>547</v>
      </c>
      <c r="D317" s="63">
        <v>6</v>
      </c>
      <c r="E317" s="64">
        <f>TRUNC(단가대비표!O307,0)</f>
        <v>45000</v>
      </c>
      <c r="F317" s="64">
        <f t="shared" si="37"/>
        <v>270000</v>
      </c>
      <c r="G317" s="64">
        <f>TRUNC(단가대비표!P307,0)</f>
        <v>0</v>
      </c>
      <c r="H317" s="64">
        <f t="shared" si="38"/>
        <v>0</v>
      </c>
      <c r="I317" s="64">
        <f>TRUNC(단가대비표!V307,0)</f>
        <v>0</v>
      </c>
      <c r="J317" s="64">
        <f t="shared" si="39"/>
        <v>0</v>
      </c>
      <c r="K317" s="64">
        <f t="shared" si="40"/>
        <v>45000</v>
      </c>
      <c r="L317" s="64">
        <f t="shared" si="41"/>
        <v>270000</v>
      </c>
      <c r="M317" s="74" t="s">
        <v>52</v>
      </c>
      <c r="N317" s="60" t="s">
        <v>716</v>
      </c>
      <c r="O317" s="60" t="s">
        <v>52</v>
      </c>
      <c r="P317" s="60" t="s">
        <v>52</v>
      </c>
      <c r="Q317" s="60" t="s">
        <v>600</v>
      </c>
      <c r="R317" s="60" t="s">
        <v>64</v>
      </c>
      <c r="S317" s="60" t="s">
        <v>64</v>
      </c>
      <c r="T317" s="60" t="s">
        <v>63</v>
      </c>
      <c r="AR317" s="60" t="s">
        <v>52</v>
      </c>
      <c r="AS317" s="60" t="s">
        <v>52</v>
      </c>
      <c r="AU317" s="60" t="s">
        <v>717</v>
      </c>
      <c r="AV317" s="58">
        <v>340</v>
      </c>
    </row>
    <row r="318" spans="1:48" ht="29.45" customHeight="1" x14ac:dyDescent="0.3">
      <c r="A318" s="62" t="s">
        <v>718</v>
      </c>
      <c r="B318" s="62" t="s">
        <v>719</v>
      </c>
      <c r="C318" s="62" t="s">
        <v>547</v>
      </c>
      <c r="D318" s="63">
        <v>8</v>
      </c>
      <c r="E318" s="64">
        <f>TRUNC(단가대비표!O308,0)</f>
        <v>35000</v>
      </c>
      <c r="F318" s="64">
        <f t="shared" si="37"/>
        <v>280000</v>
      </c>
      <c r="G318" s="64">
        <f>TRUNC(단가대비표!P308,0)</f>
        <v>0</v>
      </c>
      <c r="H318" s="64">
        <f t="shared" si="38"/>
        <v>0</v>
      </c>
      <c r="I318" s="64">
        <f>TRUNC(단가대비표!V308,0)</f>
        <v>0</v>
      </c>
      <c r="J318" s="64">
        <f t="shared" si="39"/>
        <v>0</v>
      </c>
      <c r="K318" s="64">
        <f t="shared" si="40"/>
        <v>35000</v>
      </c>
      <c r="L318" s="64">
        <f t="shared" si="41"/>
        <v>280000</v>
      </c>
      <c r="M318" s="74" t="s">
        <v>52</v>
      </c>
      <c r="N318" s="60" t="s">
        <v>720</v>
      </c>
      <c r="O318" s="60" t="s">
        <v>52</v>
      </c>
      <c r="P318" s="60" t="s">
        <v>52</v>
      </c>
      <c r="Q318" s="60" t="s">
        <v>600</v>
      </c>
      <c r="R318" s="60" t="s">
        <v>64</v>
      </c>
      <c r="S318" s="60" t="s">
        <v>64</v>
      </c>
      <c r="T318" s="60" t="s">
        <v>63</v>
      </c>
      <c r="AR318" s="60" t="s">
        <v>52</v>
      </c>
      <c r="AS318" s="60" t="s">
        <v>52</v>
      </c>
      <c r="AU318" s="60" t="s">
        <v>721</v>
      </c>
      <c r="AV318" s="58">
        <v>341</v>
      </c>
    </row>
    <row r="319" spans="1:48" ht="29.45" customHeight="1" x14ac:dyDescent="0.3">
      <c r="A319" s="62" t="s">
        <v>722</v>
      </c>
      <c r="B319" s="62" t="s">
        <v>723</v>
      </c>
      <c r="C319" s="62" t="s">
        <v>547</v>
      </c>
      <c r="D319" s="63">
        <v>2</v>
      </c>
      <c r="E319" s="64">
        <f>TRUNC(단가대비표!O309,0)</f>
        <v>35000</v>
      </c>
      <c r="F319" s="64">
        <f t="shared" si="37"/>
        <v>70000</v>
      </c>
      <c r="G319" s="64">
        <f>TRUNC(단가대비표!P309,0)</f>
        <v>0</v>
      </c>
      <c r="H319" s="64">
        <f t="shared" si="38"/>
        <v>0</v>
      </c>
      <c r="I319" s="64">
        <f>TRUNC(단가대비표!V309,0)</f>
        <v>0</v>
      </c>
      <c r="J319" s="64">
        <f t="shared" si="39"/>
        <v>0</v>
      </c>
      <c r="K319" s="64">
        <f t="shared" si="40"/>
        <v>35000</v>
      </c>
      <c r="L319" s="64">
        <f t="shared" si="41"/>
        <v>70000</v>
      </c>
      <c r="M319" s="74" t="s">
        <v>52</v>
      </c>
      <c r="N319" s="60" t="s">
        <v>724</v>
      </c>
      <c r="O319" s="60" t="s">
        <v>52</v>
      </c>
      <c r="P319" s="60" t="s">
        <v>52</v>
      </c>
      <c r="Q319" s="60" t="s">
        <v>600</v>
      </c>
      <c r="R319" s="60" t="s">
        <v>64</v>
      </c>
      <c r="S319" s="60" t="s">
        <v>64</v>
      </c>
      <c r="T319" s="60" t="s">
        <v>63</v>
      </c>
      <c r="AR319" s="60" t="s">
        <v>52</v>
      </c>
      <c r="AS319" s="60" t="s">
        <v>52</v>
      </c>
      <c r="AU319" s="60" t="s">
        <v>725</v>
      </c>
      <c r="AV319" s="58">
        <v>342</v>
      </c>
    </row>
    <row r="320" spans="1:48" ht="29.45" customHeight="1" x14ac:dyDescent="0.3">
      <c r="A320" s="62" t="s">
        <v>726</v>
      </c>
      <c r="B320" s="62" t="s">
        <v>727</v>
      </c>
      <c r="C320" s="62" t="s">
        <v>547</v>
      </c>
      <c r="D320" s="63">
        <v>2</v>
      </c>
      <c r="E320" s="64">
        <f>TRUNC(단가대비표!O310,0)</f>
        <v>35000</v>
      </c>
      <c r="F320" s="64">
        <f t="shared" si="37"/>
        <v>70000</v>
      </c>
      <c r="G320" s="64">
        <f>TRUNC(단가대비표!P310,0)</f>
        <v>0</v>
      </c>
      <c r="H320" s="64">
        <f t="shared" si="38"/>
        <v>0</v>
      </c>
      <c r="I320" s="64">
        <f>TRUNC(단가대비표!V310,0)</f>
        <v>0</v>
      </c>
      <c r="J320" s="64">
        <f t="shared" si="39"/>
        <v>0</v>
      </c>
      <c r="K320" s="64">
        <f t="shared" si="40"/>
        <v>35000</v>
      </c>
      <c r="L320" s="64">
        <f t="shared" si="41"/>
        <v>70000</v>
      </c>
      <c r="M320" s="74" t="s">
        <v>52</v>
      </c>
      <c r="N320" s="60" t="s">
        <v>728</v>
      </c>
      <c r="O320" s="60" t="s">
        <v>52</v>
      </c>
      <c r="P320" s="60" t="s">
        <v>52</v>
      </c>
      <c r="Q320" s="60" t="s">
        <v>600</v>
      </c>
      <c r="R320" s="60" t="s">
        <v>64</v>
      </c>
      <c r="S320" s="60" t="s">
        <v>64</v>
      </c>
      <c r="T320" s="60" t="s">
        <v>63</v>
      </c>
      <c r="AR320" s="60" t="s">
        <v>52</v>
      </c>
      <c r="AS320" s="60" t="s">
        <v>52</v>
      </c>
      <c r="AU320" s="60" t="s">
        <v>729</v>
      </c>
      <c r="AV320" s="58">
        <v>343</v>
      </c>
    </row>
    <row r="321" spans="1:48" ht="29.45" customHeight="1" x14ac:dyDescent="0.3">
      <c r="A321" s="62" t="s">
        <v>730</v>
      </c>
      <c r="B321" s="62" t="s">
        <v>731</v>
      </c>
      <c r="C321" s="62" t="s">
        <v>547</v>
      </c>
      <c r="D321" s="63">
        <v>2</v>
      </c>
      <c r="E321" s="64">
        <f>TRUNC(단가대비표!O311,0)</f>
        <v>45000</v>
      </c>
      <c r="F321" s="64">
        <f t="shared" si="37"/>
        <v>90000</v>
      </c>
      <c r="G321" s="64">
        <f>TRUNC(단가대비표!P311,0)</f>
        <v>0</v>
      </c>
      <c r="H321" s="64">
        <f t="shared" si="38"/>
        <v>0</v>
      </c>
      <c r="I321" s="64">
        <f>TRUNC(단가대비표!V311,0)</f>
        <v>0</v>
      </c>
      <c r="J321" s="64">
        <f t="shared" si="39"/>
        <v>0</v>
      </c>
      <c r="K321" s="64">
        <f t="shared" si="40"/>
        <v>45000</v>
      </c>
      <c r="L321" s="64">
        <f t="shared" si="41"/>
        <v>90000</v>
      </c>
      <c r="M321" s="74" t="s">
        <v>52</v>
      </c>
      <c r="N321" s="60" t="s">
        <v>732</v>
      </c>
      <c r="O321" s="60" t="s">
        <v>52</v>
      </c>
      <c r="P321" s="60" t="s">
        <v>52</v>
      </c>
      <c r="Q321" s="60" t="s">
        <v>600</v>
      </c>
      <c r="R321" s="60" t="s">
        <v>64</v>
      </c>
      <c r="S321" s="60" t="s">
        <v>64</v>
      </c>
      <c r="T321" s="60" t="s">
        <v>63</v>
      </c>
      <c r="AR321" s="60" t="s">
        <v>52</v>
      </c>
      <c r="AS321" s="60" t="s">
        <v>52</v>
      </c>
      <c r="AU321" s="60" t="s">
        <v>733</v>
      </c>
      <c r="AV321" s="58">
        <v>344</v>
      </c>
    </row>
    <row r="322" spans="1:48" ht="29.45" customHeight="1" x14ac:dyDescent="0.3">
      <c r="A322" s="62" t="s">
        <v>734</v>
      </c>
      <c r="B322" s="62" t="s">
        <v>735</v>
      </c>
      <c r="C322" s="62" t="s">
        <v>547</v>
      </c>
      <c r="D322" s="63">
        <v>6</v>
      </c>
      <c r="E322" s="64">
        <f>TRUNC(단가대비표!O312,0)</f>
        <v>8000</v>
      </c>
      <c r="F322" s="64">
        <f t="shared" si="37"/>
        <v>48000</v>
      </c>
      <c r="G322" s="64">
        <f>TRUNC(단가대비표!P312,0)</f>
        <v>0</v>
      </c>
      <c r="H322" s="64">
        <f t="shared" si="38"/>
        <v>0</v>
      </c>
      <c r="I322" s="64">
        <f>TRUNC(단가대비표!V312,0)</f>
        <v>0</v>
      </c>
      <c r="J322" s="64">
        <f t="shared" si="39"/>
        <v>0</v>
      </c>
      <c r="K322" s="64">
        <f t="shared" si="40"/>
        <v>8000</v>
      </c>
      <c r="L322" s="64">
        <f t="shared" si="41"/>
        <v>48000</v>
      </c>
      <c r="M322" s="74" t="s">
        <v>52</v>
      </c>
      <c r="N322" s="60" t="s">
        <v>736</v>
      </c>
      <c r="O322" s="60" t="s">
        <v>52</v>
      </c>
      <c r="P322" s="60" t="s">
        <v>52</v>
      </c>
      <c r="Q322" s="60" t="s">
        <v>600</v>
      </c>
      <c r="R322" s="60" t="s">
        <v>64</v>
      </c>
      <c r="S322" s="60" t="s">
        <v>64</v>
      </c>
      <c r="T322" s="60" t="s">
        <v>63</v>
      </c>
      <c r="AR322" s="60" t="s">
        <v>52</v>
      </c>
      <c r="AS322" s="60" t="s">
        <v>52</v>
      </c>
      <c r="AU322" s="60" t="s">
        <v>737</v>
      </c>
      <c r="AV322" s="58">
        <v>345</v>
      </c>
    </row>
    <row r="323" spans="1:48" ht="29.45" customHeight="1" x14ac:dyDescent="0.3">
      <c r="A323" s="62" t="s">
        <v>738</v>
      </c>
      <c r="B323" s="62" t="s">
        <v>739</v>
      </c>
      <c r="C323" s="62" t="s">
        <v>547</v>
      </c>
      <c r="D323" s="63">
        <v>8</v>
      </c>
      <c r="E323" s="64">
        <f>TRUNC(단가대비표!O313,0)</f>
        <v>4000</v>
      </c>
      <c r="F323" s="64">
        <f t="shared" si="37"/>
        <v>32000</v>
      </c>
      <c r="G323" s="64">
        <f>TRUNC(단가대비표!P313,0)</f>
        <v>0</v>
      </c>
      <c r="H323" s="64">
        <f t="shared" si="38"/>
        <v>0</v>
      </c>
      <c r="I323" s="64">
        <f>TRUNC(단가대비표!V313,0)</f>
        <v>0</v>
      </c>
      <c r="J323" s="64">
        <f t="shared" si="39"/>
        <v>0</v>
      </c>
      <c r="K323" s="64">
        <f t="shared" si="40"/>
        <v>4000</v>
      </c>
      <c r="L323" s="64">
        <f t="shared" si="41"/>
        <v>32000</v>
      </c>
      <c r="M323" s="74" t="s">
        <v>52</v>
      </c>
      <c r="N323" s="60" t="s">
        <v>740</v>
      </c>
      <c r="O323" s="60" t="s">
        <v>52</v>
      </c>
      <c r="P323" s="60" t="s">
        <v>52</v>
      </c>
      <c r="Q323" s="60" t="s">
        <v>600</v>
      </c>
      <c r="R323" s="60" t="s">
        <v>64</v>
      </c>
      <c r="S323" s="60" t="s">
        <v>64</v>
      </c>
      <c r="T323" s="60" t="s">
        <v>63</v>
      </c>
      <c r="AR323" s="60" t="s">
        <v>52</v>
      </c>
      <c r="AS323" s="60" t="s">
        <v>52</v>
      </c>
      <c r="AU323" s="60" t="s">
        <v>741</v>
      </c>
      <c r="AV323" s="58">
        <v>346</v>
      </c>
    </row>
    <row r="324" spans="1:48" ht="29.45" customHeight="1" x14ac:dyDescent="0.3">
      <c r="A324" s="62" t="s">
        <v>742</v>
      </c>
      <c r="B324" s="62" t="s">
        <v>743</v>
      </c>
      <c r="C324" s="62" t="s">
        <v>547</v>
      </c>
      <c r="D324" s="63">
        <v>10</v>
      </c>
      <c r="E324" s="64">
        <f>TRUNC(단가대비표!O314,0)</f>
        <v>4000</v>
      </c>
      <c r="F324" s="64">
        <f t="shared" si="37"/>
        <v>40000</v>
      </c>
      <c r="G324" s="64">
        <f>TRUNC(단가대비표!P314,0)</f>
        <v>0</v>
      </c>
      <c r="H324" s="64">
        <f t="shared" si="38"/>
        <v>0</v>
      </c>
      <c r="I324" s="64">
        <f>TRUNC(단가대비표!V314,0)</f>
        <v>0</v>
      </c>
      <c r="J324" s="64">
        <f t="shared" si="39"/>
        <v>0</v>
      </c>
      <c r="K324" s="64">
        <f t="shared" si="40"/>
        <v>4000</v>
      </c>
      <c r="L324" s="64">
        <f t="shared" si="41"/>
        <v>40000</v>
      </c>
      <c r="M324" s="74" t="s">
        <v>52</v>
      </c>
      <c r="N324" s="60" t="s">
        <v>744</v>
      </c>
      <c r="O324" s="60" t="s">
        <v>52</v>
      </c>
      <c r="P324" s="60" t="s">
        <v>52</v>
      </c>
      <c r="Q324" s="60" t="s">
        <v>600</v>
      </c>
      <c r="R324" s="60" t="s">
        <v>64</v>
      </c>
      <c r="S324" s="60" t="s">
        <v>64</v>
      </c>
      <c r="T324" s="60" t="s">
        <v>63</v>
      </c>
      <c r="AR324" s="60" t="s">
        <v>52</v>
      </c>
      <c r="AS324" s="60" t="s">
        <v>52</v>
      </c>
      <c r="AU324" s="60" t="s">
        <v>745</v>
      </c>
      <c r="AV324" s="58">
        <v>347</v>
      </c>
    </row>
    <row r="325" spans="1:48" ht="29.45" customHeight="1" x14ac:dyDescent="0.3">
      <c r="A325" s="62" t="s">
        <v>746</v>
      </c>
      <c r="B325" s="62" t="s">
        <v>747</v>
      </c>
      <c r="C325" s="62" t="s">
        <v>72</v>
      </c>
      <c r="D325" s="63">
        <v>86</v>
      </c>
      <c r="E325" s="64">
        <f>TRUNC(단가대비표!O342,0)</f>
        <v>121700</v>
      </c>
      <c r="F325" s="64">
        <f t="shared" si="37"/>
        <v>10466200</v>
      </c>
      <c r="G325" s="64">
        <f>TRUNC(단가대비표!P342,0)</f>
        <v>0</v>
      </c>
      <c r="H325" s="64">
        <f t="shared" si="38"/>
        <v>0</v>
      </c>
      <c r="I325" s="64">
        <f>TRUNC(단가대비표!V342,0)</f>
        <v>0</v>
      </c>
      <c r="J325" s="64">
        <f t="shared" si="39"/>
        <v>0</v>
      </c>
      <c r="K325" s="64">
        <f t="shared" si="40"/>
        <v>121700</v>
      </c>
      <c r="L325" s="64">
        <f t="shared" si="41"/>
        <v>10466200</v>
      </c>
      <c r="M325" s="74" t="s">
        <v>451</v>
      </c>
      <c r="N325" s="60" t="s">
        <v>748</v>
      </c>
      <c r="O325" s="60" t="s">
        <v>52</v>
      </c>
      <c r="P325" s="60" t="s">
        <v>52</v>
      </c>
      <c r="Q325" s="60" t="s">
        <v>600</v>
      </c>
      <c r="R325" s="60" t="s">
        <v>64</v>
      </c>
      <c r="S325" s="60" t="s">
        <v>64</v>
      </c>
      <c r="T325" s="60" t="s">
        <v>63</v>
      </c>
      <c r="AR325" s="60" t="s">
        <v>52</v>
      </c>
      <c r="AS325" s="60" t="s">
        <v>52</v>
      </c>
      <c r="AU325" s="60" t="s">
        <v>749</v>
      </c>
      <c r="AV325" s="58">
        <v>559</v>
      </c>
    </row>
    <row r="326" spans="1:48" ht="29.45" customHeight="1" x14ac:dyDescent="0.3">
      <c r="A326" s="62" t="s">
        <v>750</v>
      </c>
      <c r="B326" s="62" t="s">
        <v>751</v>
      </c>
      <c r="C326" s="62" t="s">
        <v>72</v>
      </c>
      <c r="D326" s="63">
        <v>856</v>
      </c>
      <c r="E326" s="64">
        <f>TRUNC(일위대가목록!E106,0)</f>
        <v>624</v>
      </c>
      <c r="F326" s="64">
        <f t="shared" si="37"/>
        <v>534144</v>
      </c>
      <c r="G326" s="64">
        <f>TRUNC(일위대가목록!F106,0)</f>
        <v>5168</v>
      </c>
      <c r="H326" s="64">
        <f t="shared" si="38"/>
        <v>4423808</v>
      </c>
      <c r="I326" s="64">
        <f>TRUNC(일위대가목록!G106,0)</f>
        <v>0</v>
      </c>
      <c r="J326" s="64">
        <f t="shared" si="39"/>
        <v>0</v>
      </c>
      <c r="K326" s="64">
        <f t="shared" si="40"/>
        <v>5792</v>
      </c>
      <c r="L326" s="64">
        <f t="shared" si="41"/>
        <v>4957952</v>
      </c>
      <c r="M326" s="74" t="s">
        <v>752</v>
      </c>
      <c r="N326" s="60" t="s">
        <v>753</v>
      </c>
      <c r="O326" s="60" t="s">
        <v>52</v>
      </c>
      <c r="P326" s="60" t="s">
        <v>52</v>
      </c>
      <c r="Q326" s="60" t="s">
        <v>600</v>
      </c>
      <c r="R326" s="60" t="s">
        <v>63</v>
      </c>
      <c r="S326" s="60" t="s">
        <v>64</v>
      </c>
      <c r="T326" s="60" t="s">
        <v>64</v>
      </c>
      <c r="AR326" s="60" t="s">
        <v>52</v>
      </c>
      <c r="AS326" s="60" t="s">
        <v>52</v>
      </c>
      <c r="AU326" s="60" t="s">
        <v>754</v>
      </c>
      <c r="AV326" s="58">
        <v>129</v>
      </c>
    </row>
    <row r="327" spans="1:48" ht="29.45" customHeight="1" x14ac:dyDescent="0.3">
      <c r="A327" s="62" t="s">
        <v>755</v>
      </c>
      <c r="B327" s="62" t="s">
        <v>52</v>
      </c>
      <c r="C327" s="62" t="s">
        <v>72</v>
      </c>
      <c r="D327" s="63">
        <v>73</v>
      </c>
      <c r="E327" s="64">
        <f>TRUNC(일위대가목록!E107,0)</f>
        <v>0</v>
      </c>
      <c r="F327" s="64">
        <f t="shared" si="37"/>
        <v>0</v>
      </c>
      <c r="G327" s="64">
        <f>TRUNC(일위대가목록!F107,0)</f>
        <v>4492</v>
      </c>
      <c r="H327" s="64">
        <f t="shared" si="38"/>
        <v>327916</v>
      </c>
      <c r="I327" s="64">
        <f>TRUNC(일위대가목록!G107,0)</f>
        <v>89</v>
      </c>
      <c r="J327" s="64">
        <f t="shared" si="39"/>
        <v>6497</v>
      </c>
      <c r="K327" s="64">
        <f t="shared" si="40"/>
        <v>4581</v>
      </c>
      <c r="L327" s="64">
        <f t="shared" si="41"/>
        <v>334413</v>
      </c>
      <c r="M327" s="74" t="s">
        <v>756</v>
      </c>
      <c r="N327" s="60" t="s">
        <v>757</v>
      </c>
      <c r="O327" s="60" t="s">
        <v>52</v>
      </c>
      <c r="P327" s="60" t="s">
        <v>52</v>
      </c>
      <c r="Q327" s="60" t="s">
        <v>600</v>
      </c>
      <c r="R327" s="60" t="s">
        <v>63</v>
      </c>
      <c r="S327" s="60" t="s">
        <v>64</v>
      </c>
      <c r="T327" s="60" t="s">
        <v>64</v>
      </c>
      <c r="AR327" s="60" t="s">
        <v>52</v>
      </c>
      <c r="AS327" s="60" t="s">
        <v>52</v>
      </c>
      <c r="AU327" s="60" t="s">
        <v>758</v>
      </c>
      <c r="AV327" s="58">
        <v>185</v>
      </c>
    </row>
    <row r="328" spans="1:48" ht="29.45" customHeight="1" x14ac:dyDescent="0.3">
      <c r="A328" s="62" t="s">
        <v>759</v>
      </c>
      <c r="B328" s="62" t="s">
        <v>760</v>
      </c>
      <c r="C328" s="62" t="s">
        <v>72</v>
      </c>
      <c r="D328" s="63">
        <v>332</v>
      </c>
      <c r="E328" s="64">
        <f>TRUNC(일위대가목록!E108,0)</f>
        <v>1000</v>
      </c>
      <c r="F328" s="64">
        <f t="shared" si="37"/>
        <v>332000</v>
      </c>
      <c r="G328" s="64">
        <f>TRUNC(일위대가목록!F108,0)</f>
        <v>2688</v>
      </c>
      <c r="H328" s="64">
        <f t="shared" si="38"/>
        <v>892416</v>
      </c>
      <c r="I328" s="64">
        <f>TRUNC(일위대가목록!G108,0)</f>
        <v>0</v>
      </c>
      <c r="J328" s="64">
        <f t="shared" si="39"/>
        <v>0</v>
      </c>
      <c r="K328" s="64">
        <f t="shared" si="40"/>
        <v>3688</v>
      </c>
      <c r="L328" s="64">
        <f t="shared" si="41"/>
        <v>1224416</v>
      </c>
      <c r="M328" s="74" t="s">
        <v>761</v>
      </c>
      <c r="N328" s="60" t="s">
        <v>762</v>
      </c>
      <c r="O328" s="60" t="s">
        <v>52</v>
      </c>
      <c r="P328" s="60" t="s">
        <v>52</v>
      </c>
      <c r="Q328" s="60" t="s">
        <v>600</v>
      </c>
      <c r="R328" s="60" t="s">
        <v>63</v>
      </c>
      <c r="S328" s="60" t="s">
        <v>64</v>
      </c>
      <c r="T328" s="60" t="s">
        <v>64</v>
      </c>
      <c r="AR328" s="60" t="s">
        <v>52</v>
      </c>
      <c r="AS328" s="60" t="s">
        <v>52</v>
      </c>
      <c r="AU328" s="60" t="s">
        <v>763</v>
      </c>
      <c r="AV328" s="58">
        <v>360</v>
      </c>
    </row>
    <row r="329" spans="1:48" ht="29.45" customHeight="1" x14ac:dyDescent="0.3">
      <c r="A329" s="63"/>
      <c r="B329" s="63"/>
      <c r="C329" s="63"/>
      <c r="D329" s="63"/>
      <c r="E329" s="64"/>
      <c r="F329" s="64"/>
      <c r="G329" s="64"/>
      <c r="H329" s="64"/>
      <c r="I329" s="64"/>
      <c r="J329" s="64"/>
      <c r="K329" s="64"/>
      <c r="L329" s="64"/>
      <c r="M329" s="73"/>
      <c r="Q329" s="60" t="s">
        <v>600</v>
      </c>
    </row>
    <row r="330" spans="1:48" ht="29.45" customHeight="1" x14ac:dyDescent="0.3">
      <c r="A330" s="63"/>
      <c r="B330" s="63"/>
      <c r="C330" s="63"/>
      <c r="D330" s="63"/>
      <c r="E330" s="64"/>
      <c r="F330" s="64"/>
      <c r="G330" s="64"/>
      <c r="H330" s="64"/>
      <c r="I330" s="64"/>
      <c r="J330" s="64"/>
      <c r="K330" s="64"/>
      <c r="L330" s="64"/>
      <c r="M330" s="73"/>
      <c r="Q330" s="60" t="s">
        <v>600</v>
      </c>
    </row>
    <row r="331" spans="1:48" ht="29.45" customHeight="1" x14ac:dyDescent="0.3">
      <c r="A331" s="63"/>
      <c r="B331" s="63"/>
      <c r="C331" s="63"/>
      <c r="D331" s="63"/>
      <c r="E331" s="64"/>
      <c r="F331" s="64"/>
      <c r="G331" s="64"/>
      <c r="H331" s="64"/>
      <c r="I331" s="64"/>
      <c r="J331" s="64"/>
      <c r="K331" s="64"/>
      <c r="L331" s="64"/>
      <c r="M331" s="73"/>
      <c r="Q331" s="60" t="s">
        <v>600</v>
      </c>
    </row>
    <row r="332" spans="1:48" ht="29.45" customHeight="1" x14ac:dyDescent="0.3">
      <c r="A332" s="63"/>
      <c r="B332" s="63"/>
      <c r="C332" s="63"/>
      <c r="D332" s="63"/>
      <c r="E332" s="64"/>
      <c r="F332" s="64"/>
      <c r="G332" s="64"/>
      <c r="H332" s="64"/>
      <c r="I332" s="64"/>
      <c r="J332" s="64"/>
      <c r="K332" s="64"/>
      <c r="L332" s="64"/>
      <c r="M332" s="73"/>
      <c r="Q332" s="60" t="s">
        <v>600</v>
      </c>
    </row>
    <row r="333" spans="1:48" ht="29.45" customHeight="1" x14ac:dyDescent="0.3">
      <c r="A333" s="63"/>
      <c r="B333" s="63"/>
      <c r="C333" s="63"/>
      <c r="D333" s="63"/>
      <c r="E333" s="64"/>
      <c r="F333" s="64"/>
      <c r="G333" s="64"/>
      <c r="H333" s="64"/>
      <c r="I333" s="64"/>
      <c r="J333" s="64"/>
      <c r="K333" s="64"/>
      <c r="L333" s="64"/>
      <c r="M333" s="73"/>
      <c r="Q333" s="60" t="s">
        <v>600</v>
      </c>
    </row>
    <row r="334" spans="1:48" ht="29.45" customHeight="1" x14ac:dyDescent="0.3">
      <c r="A334" s="63"/>
      <c r="B334" s="63"/>
      <c r="C334" s="63"/>
      <c r="D334" s="63"/>
      <c r="E334" s="64"/>
      <c r="F334" s="64"/>
      <c r="G334" s="64"/>
      <c r="H334" s="64"/>
      <c r="I334" s="64"/>
      <c r="J334" s="64"/>
      <c r="K334" s="64"/>
      <c r="L334" s="64"/>
      <c r="M334" s="73"/>
      <c r="Q334" s="60" t="s">
        <v>600</v>
      </c>
    </row>
    <row r="335" spans="1:48" ht="29.45" customHeight="1" x14ac:dyDescent="0.3">
      <c r="A335" s="63"/>
      <c r="B335" s="63"/>
      <c r="C335" s="63"/>
      <c r="D335" s="63"/>
      <c r="E335" s="64"/>
      <c r="F335" s="64"/>
      <c r="G335" s="64"/>
      <c r="H335" s="64"/>
      <c r="I335" s="64"/>
      <c r="J335" s="64"/>
      <c r="K335" s="64"/>
      <c r="L335" s="64"/>
      <c r="M335" s="73"/>
      <c r="Q335" s="60" t="s">
        <v>600</v>
      </c>
    </row>
    <row r="336" spans="1:48" ht="29.45" customHeight="1" x14ac:dyDescent="0.3">
      <c r="A336" s="63"/>
      <c r="B336" s="63"/>
      <c r="C336" s="63"/>
      <c r="D336" s="63"/>
      <c r="E336" s="64"/>
      <c r="F336" s="64"/>
      <c r="G336" s="64"/>
      <c r="H336" s="64"/>
      <c r="I336" s="64"/>
      <c r="J336" s="64"/>
      <c r="K336" s="64"/>
      <c r="L336" s="64"/>
      <c r="M336" s="73"/>
      <c r="Q336" s="60" t="s">
        <v>600</v>
      </c>
    </row>
    <row r="337" spans="1:50" ht="29.45" customHeight="1" x14ac:dyDescent="0.3">
      <c r="A337" s="63"/>
      <c r="B337" s="63"/>
      <c r="C337" s="63"/>
      <c r="D337" s="63"/>
      <c r="E337" s="64"/>
      <c r="F337" s="64"/>
      <c r="G337" s="64"/>
      <c r="H337" s="64"/>
      <c r="I337" s="64"/>
      <c r="J337" s="64"/>
      <c r="K337" s="64"/>
      <c r="L337" s="64"/>
      <c r="M337" s="73"/>
      <c r="Q337" s="60" t="s">
        <v>600</v>
      </c>
    </row>
    <row r="338" spans="1:50" ht="29.45" customHeight="1" x14ac:dyDescent="0.3">
      <c r="A338" s="63"/>
      <c r="B338" s="63"/>
      <c r="C338" s="63"/>
      <c r="D338" s="63"/>
      <c r="E338" s="64"/>
      <c r="F338" s="64"/>
      <c r="G338" s="64"/>
      <c r="H338" s="64"/>
      <c r="I338" s="64"/>
      <c r="J338" s="64"/>
      <c r="K338" s="64"/>
      <c r="L338" s="64"/>
      <c r="M338" s="73"/>
      <c r="Q338" s="60" t="s">
        <v>600</v>
      </c>
    </row>
    <row r="339" spans="1:50" ht="29.45" customHeight="1" x14ac:dyDescent="0.3">
      <c r="A339" s="63"/>
      <c r="B339" s="63"/>
      <c r="C339" s="63"/>
      <c r="D339" s="63"/>
      <c r="E339" s="64"/>
      <c r="F339" s="64"/>
      <c r="G339" s="64"/>
      <c r="H339" s="64"/>
      <c r="I339" s="64"/>
      <c r="J339" s="64"/>
      <c r="K339" s="64"/>
      <c r="L339" s="64"/>
      <c r="M339" s="73"/>
      <c r="Q339" s="60" t="s">
        <v>600</v>
      </c>
    </row>
    <row r="340" spans="1:50" ht="29.45" customHeight="1" x14ac:dyDescent="0.3">
      <c r="A340" s="63"/>
      <c r="B340" s="63"/>
      <c r="C340" s="63"/>
      <c r="D340" s="63"/>
      <c r="E340" s="64"/>
      <c r="F340" s="64"/>
      <c r="G340" s="64"/>
      <c r="H340" s="64"/>
      <c r="I340" s="64"/>
      <c r="J340" s="64"/>
      <c r="K340" s="64"/>
      <c r="L340" s="64"/>
      <c r="M340" s="73"/>
      <c r="Q340" s="60" t="s">
        <v>600</v>
      </c>
    </row>
    <row r="341" spans="1:50" ht="29.45" customHeight="1" x14ac:dyDescent="0.3">
      <c r="A341" s="62" t="s">
        <v>91</v>
      </c>
      <c r="B341" s="63"/>
      <c r="C341" s="63"/>
      <c r="D341" s="63"/>
      <c r="E341" s="64"/>
      <c r="F341" s="64">
        <f>SUMIF(Q291:Q340,"010111",F291:F340)</f>
        <v>29959450</v>
      </c>
      <c r="G341" s="64"/>
      <c r="H341" s="64">
        <f>SUMIF(Q291:Q340,"010111",H291:H340)</f>
        <v>9269773</v>
      </c>
      <c r="I341" s="64"/>
      <c r="J341" s="64">
        <f>SUMIF(Q291:Q340,"010111",J291:J340)</f>
        <v>63130</v>
      </c>
      <c r="K341" s="64"/>
      <c r="L341" s="64">
        <f>SUMIF(Q291:Q340,"010111",L291:L340)</f>
        <v>39292353</v>
      </c>
      <c r="M341" s="73"/>
      <c r="N341" s="58" t="s">
        <v>92</v>
      </c>
      <c r="AW341" s="58">
        <f>AX341*L341</f>
        <v>34392203.657370001</v>
      </c>
      <c r="AX341" s="58">
        <f>0.87529</f>
        <v>0.87529000000000001</v>
      </c>
    </row>
    <row r="342" spans="1:50" ht="29.45" customHeight="1" x14ac:dyDescent="0.3">
      <c r="A342" s="62" t="s">
        <v>764</v>
      </c>
      <c r="B342" s="62" t="s">
        <v>52</v>
      </c>
      <c r="C342" s="63"/>
      <c r="D342" s="63"/>
      <c r="E342" s="64"/>
      <c r="F342" s="64"/>
      <c r="G342" s="64"/>
      <c r="H342" s="64"/>
      <c r="I342" s="64"/>
      <c r="J342" s="64"/>
      <c r="K342" s="64"/>
      <c r="L342" s="64"/>
      <c r="M342" s="73"/>
      <c r="Q342" s="60" t="s">
        <v>765</v>
      </c>
    </row>
    <row r="343" spans="1:50" ht="29.45" customHeight="1" x14ac:dyDescent="0.3">
      <c r="A343" s="62" t="s">
        <v>766</v>
      </c>
      <c r="B343" s="62" t="s">
        <v>767</v>
      </c>
      <c r="C343" s="62" t="s">
        <v>112</v>
      </c>
      <c r="D343" s="63">
        <v>25</v>
      </c>
      <c r="E343" s="64">
        <f>TRUNC(단가대비표!O109,0)</f>
        <v>29500</v>
      </c>
      <c r="F343" s="64">
        <f t="shared" ref="F343:F351" si="42">TRUNC(E343*D343, 0)</f>
        <v>737500</v>
      </c>
      <c r="G343" s="64">
        <f>TRUNC(단가대비표!P109,0)</f>
        <v>0</v>
      </c>
      <c r="H343" s="64">
        <f t="shared" ref="H343:H351" si="43">TRUNC(G343*D343, 0)</f>
        <v>0</v>
      </c>
      <c r="I343" s="64">
        <f>TRUNC(단가대비표!V109,0)</f>
        <v>0</v>
      </c>
      <c r="J343" s="64">
        <f t="shared" ref="J343:J351" si="44">TRUNC(I343*D343, 0)</f>
        <v>0</v>
      </c>
      <c r="K343" s="64">
        <f t="shared" ref="K343:K351" si="45">TRUNC(E343+G343+I343, 0)</f>
        <v>29500</v>
      </c>
      <c r="L343" s="64">
        <f t="shared" ref="L343:L351" si="46">TRUNC(F343+H343+J343, 0)</f>
        <v>737500</v>
      </c>
      <c r="M343" s="74" t="s">
        <v>52</v>
      </c>
      <c r="N343" s="60" t="s">
        <v>768</v>
      </c>
      <c r="O343" s="60" t="s">
        <v>52</v>
      </c>
      <c r="P343" s="60" t="s">
        <v>52</v>
      </c>
      <c r="Q343" s="60" t="s">
        <v>765</v>
      </c>
      <c r="R343" s="60" t="s">
        <v>64</v>
      </c>
      <c r="S343" s="60" t="s">
        <v>64</v>
      </c>
      <c r="T343" s="60" t="s">
        <v>63</v>
      </c>
      <c r="AR343" s="60" t="s">
        <v>52</v>
      </c>
      <c r="AS343" s="60" t="s">
        <v>52</v>
      </c>
      <c r="AU343" s="60" t="s">
        <v>769</v>
      </c>
      <c r="AV343" s="58">
        <v>188</v>
      </c>
    </row>
    <row r="344" spans="1:50" ht="29.45" customHeight="1" x14ac:dyDescent="0.3">
      <c r="A344" s="62" t="s">
        <v>770</v>
      </c>
      <c r="B344" s="62" t="s">
        <v>771</v>
      </c>
      <c r="C344" s="62" t="s">
        <v>112</v>
      </c>
      <c r="D344" s="63">
        <v>308</v>
      </c>
      <c r="E344" s="64">
        <v>72000</v>
      </c>
      <c r="F344" s="64">
        <f t="shared" si="42"/>
        <v>22176000</v>
      </c>
      <c r="G344" s="64">
        <f>TRUNC(단가대비표!P110,0)</f>
        <v>0</v>
      </c>
      <c r="H344" s="64">
        <f t="shared" si="43"/>
        <v>0</v>
      </c>
      <c r="I344" s="64">
        <f>TRUNC(단가대비표!V110,0)</f>
        <v>0</v>
      </c>
      <c r="J344" s="64">
        <f t="shared" si="44"/>
        <v>0</v>
      </c>
      <c r="K344" s="64">
        <f t="shared" si="45"/>
        <v>72000</v>
      </c>
      <c r="L344" s="64">
        <f t="shared" si="46"/>
        <v>22176000</v>
      </c>
      <c r="M344" s="141" t="s">
        <v>52</v>
      </c>
      <c r="N344" s="60" t="s">
        <v>772</v>
      </c>
      <c r="O344" s="60" t="s">
        <v>52</v>
      </c>
      <c r="P344" s="60" t="s">
        <v>52</v>
      </c>
      <c r="Q344" s="60" t="s">
        <v>765</v>
      </c>
      <c r="R344" s="60" t="s">
        <v>64</v>
      </c>
      <c r="S344" s="60" t="s">
        <v>64</v>
      </c>
      <c r="T344" s="60" t="s">
        <v>63</v>
      </c>
      <c r="AR344" s="60" t="s">
        <v>52</v>
      </c>
      <c r="AS344" s="60" t="s">
        <v>52</v>
      </c>
      <c r="AU344" s="60" t="s">
        <v>773</v>
      </c>
      <c r="AV344" s="58">
        <v>361</v>
      </c>
    </row>
    <row r="345" spans="1:50" ht="29.45" customHeight="1" x14ac:dyDescent="0.3">
      <c r="A345" s="62" t="s">
        <v>774</v>
      </c>
      <c r="B345" s="62" t="s">
        <v>775</v>
      </c>
      <c r="C345" s="62" t="s">
        <v>112</v>
      </c>
      <c r="D345" s="63">
        <v>25</v>
      </c>
      <c r="E345" s="64">
        <f>TRUNC(일위대가목록!E109,0)</f>
        <v>0</v>
      </c>
      <c r="F345" s="64">
        <f t="shared" si="42"/>
        <v>0</v>
      </c>
      <c r="G345" s="64">
        <f>TRUNC(일위대가목록!F109,0)</f>
        <v>26120</v>
      </c>
      <c r="H345" s="64">
        <f t="shared" si="43"/>
        <v>653000</v>
      </c>
      <c r="I345" s="64">
        <f>TRUNC(일위대가목록!G109,0)</f>
        <v>0</v>
      </c>
      <c r="J345" s="64">
        <f t="shared" si="44"/>
        <v>0</v>
      </c>
      <c r="K345" s="64">
        <f t="shared" si="45"/>
        <v>26120</v>
      </c>
      <c r="L345" s="64">
        <f t="shared" si="46"/>
        <v>653000</v>
      </c>
      <c r="M345" s="74" t="s">
        <v>776</v>
      </c>
      <c r="N345" s="60" t="s">
        <v>777</v>
      </c>
      <c r="O345" s="60" t="s">
        <v>52</v>
      </c>
      <c r="P345" s="60" t="s">
        <v>52</v>
      </c>
      <c r="Q345" s="60" t="s">
        <v>765</v>
      </c>
      <c r="R345" s="60" t="s">
        <v>63</v>
      </c>
      <c r="S345" s="60" t="s">
        <v>64</v>
      </c>
      <c r="T345" s="60" t="s">
        <v>64</v>
      </c>
      <c r="AR345" s="60" t="s">
        <v>52</v>
      </c>
      <c r="AS345" s="60" t="s">
        <v>52</v>
      </c>
      <c r="AU345" s="60" t="s">
        <v>778</v>
      </c>
      <c r="AV345" s="58">
        <v>365</v>
      </c>
    </row>
    <row r="346" spans="1:50" ht="29.45" customHeight="1" x14ac:dyDescent="0.3">
      <c r="A346" s="62" t="s">
        <v>779</v>
      </c>
      <c r="B346" s="62" t="s">
        <v>780</v>
      </c>
      <c r="C346" s="62" t="s">
        <v>112</v>
      </c>
      <c r="D346" s="63">
        <v>308</v>
      </c>
      <c r="E346" s="64">
        <f>TRUNC(일위대가목록!E110,0)</f>
        <v>0</v>
      </c>
      <c r="F346" s="64">
        <f t="shared" si="42"/>
        <v>0</v>
      </c>
      <c r="G346" s="64">
        <f>TRUNC(일위대가목록!F110,0)</f>
        <v>40055</v>
      </c>
      <c r="H346" s="64">
        <f t="shared" si="43"/>
        <v>12336940</v>
      </c>
      <c r="I346" s="64">
        <f>TRUNC(일위대가목록!G110,0)</f>
        <v>0</v>
      </c>
      <c r="J346" s="64">
        <f t="shared" si="44"/>
        <v>0</v>
      </c>
      <c r="K346" s="64">
        <f t="shared" si="45"/>
        <v>40055</v>
      </c>
      <c r="L346" s="64">
        <f t="shared" si="46"/>
        <v>12336940</v>
      </c>
      <c r="M346" s="74" t="s">
        <v>781</v>
      </c>
      <c r="N346" s="60" t="s">
        <v>782</v>
      </c>
      <c r="O346" s="60" t="s">
        <v>52</v>
      </c>
      <c r="P346" s="60" t="s">
        <v>52</v>
      </c>
      <c r="Q346" s="60" t="s">
        <v>765</v>
      </c>
      <c r="R346" s="60" t="s">
        <v>63</v>
      </c>
      <c r="S346" s="60" t="s">
        <v>64</v>
      </c>
      <c r="T346" s="60" t="s">
        <v>64</v>
      </c>
      <c r="AR346" s="60" t="s">
        <v>52</v>
      </c>
      <c r="AS346" s="60" t="s">
        <v>52</v>
      </c>
      <c r="AU346" s="60" t="s">
        <v>783</v>
      </c>
      <c r="AV346" s="58">
        <v>197</v>
      </c>
    </row>
    <row r="347" spans="1:50" ht="29.45" customHeight="1" x14ac:dyDescent="0.3">
      <c r="A347" s="62" t="s">
        <v>784</v>
      </c>
      <c r="B347" s="62" t="s">
        <v>785</v>
      </c>
      <c r="C347" s="62" t="s">
        <v>72</v>
      </c>
      <c r="D347" s="63">
        <v>443</v>
      </c>
      <c r="E347" s="64">
        <f>TRUNC(일위대가목록!E111,0)</f>
        <v>156</v>
      </c>
      <c r="F347" s="64">
        <f t="shared" si="42"/>
        <v>69108</v>
      </c>
      <c r="G347" s="64">
        <f>TRUNC(일위대가목록!F111,0)</f>
        <v>0</v>
      </c>
      <c r="H347" s="64">
        <f t="shared" si="43"/>
        <v>0</v>
      </c>
      <c r="I347" s="64">
        <f>TRUNC(일위대가목록!G111,0)</f>
        <v>0</v>
      </c>
      <c r="J347" s="64">
        <f t="shared" si="44"/>
        <v>0</v>
      </c>
      <c r="K347" s="64">
        <f t="shared" si="45"/>
        <v>156</v>
      </c>
      <c r="L347" s="64">
        <f t="shared" si="46"/>
        <v>69108</v>
      </c>
      <c r="M347" s="74" t="s">
        <v>786</v>
      </c>
      <c r="N347" s="60" t="s">
        <v>787</v>
      </c>
      <c r="O347" s="60" t="s">
        <v>52</v>
      </c>
      <c r="P347" s="60" t="s">
        <v>52</v>
      </c>
      <c r="Q347" s="60" t="s">
        <v>765</v>
      </c>
      <c r="R347" s="60" t="s">
        <v>63</v>
      </c>
      <c r="S347" s="60" t="s">
        <v>64</v>
      </c>
      <c r="T347" s="60" t="s">
        <v>64</v>
      </c>
      <c r="AR347" s="60" t="s">
        <v>52</v>
      </c>
      <c r="AS347" s="60" t="s">
        <v>52</v>
      </c>
      <c r="AU347" s="60" t="s">
        <v>788</v>
      </c>
      <c r="AV347" s="58">
        <v>191</v>
      </c>
    </row>
    <row r="348" spans="1:50" ht="29.45" customHeight="1" x14ac:dyDescent="0.3">
      <c r="A348" s="62" t="s">
        <v>789</v>
      </c>
      <c r="B348" s="62" t="s">
        <v>790</v>
      </c>
      <c r="C348" s="62" t="s">
        <v>72</v>
      </c>
      <c r="D348" s="63">
        <v>1006</v>
      </c>
      <c r="E348" s="64">
        <f>TRUNC(단가대비표!O227,0)</f>
        <v>1618</v>
      </c>
      <c r="F348" s="64">
        <f t="shared" si="42"/>
        <v>1627708</v>
      </c>
      <c r="G348" s="64">
        <f>TRUNC(단가대비표!P227,0)</f>
        <v>0</v>
      </c>
      <c r="H348" s="64">
        <f t="shared" si="43"/>
        <v>0</v>
      </c>
      <c r="I348" s="64">
        <f>TRUNC(단가대비표!V227,0)</f>
        <v>0</v>
      </c>
      <c r="J348" s="64">
        <f t="shared" si="44"/>
        <v>0</v>
      </c>
      <c r="K348" s="64">
        <f t="shared" si="45"/>
        <v>1618</v>
      </c>
      <c r="L348" s="64">
        <f t="shared" si="46"/>
        <v>1627708</v>
      </c>
      <c r="M348" s="74" t="s">
        <v>52</v>
      </c>
      <c r="N348" s="60" t="s">
        <v>791</v>
      </c>
      <c r="O348" s="60" t="s">
        <v>52</v>
      </c>
      <c r="P348" s="60" t="s">
        <v>52</v>
      </c>
      <c r="Q348" s="60" t="s">
        <v>765</v>
      </c>
      <c r="R348" s="60" t="s">
        <v>64</v>
      </c>
      <c r="S348" s="60" t="s">
        <v>64</v>
      </c>
      <c r="T348" s="60" t="s">
        <v>63</v>
      </c>
      <c r="AR348" s="60" t="s">
        <v>52</v>
      </c>
      <c r="AS348" s="60" t="s">
        <v>52</v>
      </c>
      <c r="AU348" s="60" t="s">
        <v>792</v>
      </c>
      <c r="AV348" s="58">
        <v>363</v>
      </c>
    </row>
    <row r="349" spans="1:50" ht="29.45" customHeight="1" x14ac:dyDescent="0.3">
      <c r="A349" s="62" t="s">
        <v>793</v>
      </c>
      <c r="B349" s="62" t="s">
        <v>794</v>
      </c>
      <c r="C349" s="62" t="s">
        <v>72</v>
      </c>
      <c r="D349" s="63">
        <v>1006</v>
      </c>
      <c r="E349" s="64">
        <f>TRUNC(일위대가목록!E112,0)</f>
        <v>2036</v>
      </c>
      <c r="F349" s="64">
        <f t="shared" si="42"/>
        <v>2048216</v>
      </c>
      <c r="G349" s="64">
        <f>TRUNC(일위대가목록!F112,0)</f>
        <v>0</v>
      </c>
      <c r="H349" s="64">
        <f t="shared" si="43"/>
        <v>0</v>
      </c>
      <c r="I349" s="64">
        <f>TRUNC(일위대가목록!G112,0)</f>
        <v>0</v>
      </c>
      <c r="J349" s="64">
        <f t="shared" si="44"/>
        <v>0</v>
      </c>
      <c r="K349" s="64">
        <f t="shared" si="45"/>
        <v>2036</v>
      </c>
      <c r="L349" s="64">
        <f t="shared" si="46"/>
        <v>2048216</v>
      </c>
      <c r="M349" s="74" t="s">
        <v>795</v>
      </c>
      <c r="N349" s="60" t="s">
        <v>796</v>
      </c>
      <c r="O349" s="60" t="s">
        <v>52</v>
      </c>
      <c r="P349" s="60" t="s">
        <v>52</v>
      </c>
      <c r="Q349" s="60" t="s">
        <v>765</v>
      </c>
      <c r="R349" s="60" t="s">
        <v>63</v>
      </c>
      <c r="S349" s="60" t="s">
        <v>64</v>
      </c>
      <c r="T349" s="60" t="s">
        <v>64</v>
      </c>
      <c r="AR349" s="60" t="s">
        <v>52</v>
      </c>
      <c r="AS349" s="60" t="s">
        <v>52</v>
      </c>
      <c r="AU349" s="60" t="s">
        <v>797</v>
      </c>
      <c r="AV349" s="58">
        <v>192</v>
      </c>
    </row>
    <row r="350" spans="1:50" ht="29.45" customHeight="1" x14ac:dyDescent="0.3">
      <c r="A350" s="62" t="s">
        <v>798</v>
      </c>
      <c r="B350" s="62" t="s">
        <v>799</v>
      </c>
      <c r="C350" s="62" t="s">
        <v>72</v>
      </c>
      <c r="D350" s="63">
        <v>375</v>
      </c>
      <c r="E350" s="64">
        <f>TRUNC(일위대가목록!E113,0)</f>
        <v>1019</v>
      </c>
      <c r="F350" s="64">
        <f t="shared" si="42"/>
        <v>382125</v>
      </c>
      <c r="G350" s="64">
        <f>TRUNC(일위대가목록!F113,0)</f>
        <v>0</v>
      </c>
      <c r="H350" s="64">
        <f t="shared" si="43"/>
        <v>0</v>
      </c>
      <c r="I350" s="64">
        <f>TRUNC(일위대가목록!G113,0)</f>
        <v>0</v>
      </c>
      <c r="J350" s="64">
        <f t="shared" si="44"/>
        <v>0</v>
      </c>
      <c r="K350" s="64">
        <f t="shared" si="45"/>
        <v>1019</v>
      </c>
      <c r="L350" s="64">
        <f t="shared" si="46"/>
        <v>382125</v>
      </c>
      <c r="M350" s="74" t="s">
        <v>800</v>
      </c>
      <c r="N350" s="60" t="s">
        <v>801</v>
      </c>
      <c r="O350" s="60" t="s">
        <v>52</v>
      </c>
      <c r="P350" s="60" t="s">
        <v>52</v>
      </c>
      <c r="Q350" s="60" t="s">
        <v>765</v>
      </c>
      <c r="R350" s="60" t="s">
        <v>63</v>
      </c>
      <c r="S350" s="60" t="s">
        <v>64</v>
      </c>
      <c r="T350" s="60" t="s">
        <v>64</v>
      </c>
      <c r="AR350" s="60" t="s">
        <v>52</v>
      </c>
      <c r="AS350" s="60" t="s">
        <v>52</v>
      </c>
      <c r="AU350" s="60" t="s">
        <v>802</v>
      </c>
      <c r="AV350" s="58">
        <v>364</v>
      </c>
    </row>
    <row r="351" spans="1:50" ht="29.45" customHeight="1" x14ac:dyDescent="0.3">
      <c r="A351" s="62" t="s">
        <v>803</v>
      </c>
      <c r="B351" s="62" t="s">
        <v>804</v>
      </c>
      <c r="C351" s="62" t="s">
        <v>547</v>
      </c>
      <c r="D351" s="63">
        <v>6</v>
      </c>
      <c r="E351" s="64">
        <f>TRUNC(일위대가목록!E114,0)</f>
        <v>35000</v>
      </c>
      <c r="F351" s="64">
        <f t="shared" si="42"/>
        <v>210000</v>
      </c>
      <c r="G351" s="64">
        <f>TRUNC(일위대가목록!F114,0)</f>
        <v>38165</v>
      </c>
      <c r="H351" s="64">
        <f t="shared" si="43"/>
        <v>228990</v>
      </c>
      <c r="I351" s="64">
        <f>TRUNC(일위대가목록!G114,0)</f>
        <v>648</v>
      </c>
      <c r="J351" s="64">
        <f t="shared" si="44"/>
        <v>3888</v>
      </c>
      <c r="K351" s="64">
        <f t="shared" si="45"/>
        <v>73813</v>
      </c>
      <c r="L351" s="64">
        <f t="shared" si="46"/>
        <v>442878</v>
      </c>
      <c r="M351" s="74" t="s">
        <v>805</v>
      </c>
      <c r="N351" s="60" t="s">
        <v>806</v>
      </c>
      <c r="O351" s="60" t="s">
        <v>52</v>
      </c>
      <c r="P351" s="60" t="s">
        <v>52</v>
      </c>
      <c r="Q351" s="60" t="s">
        <v>765</v>
      </c>
      <c r="R351" s="60" t="s">
        <v>63</v>
      </c>
      <c r="S351" s="60" t="s">
        <v>64</v>
      </c>
      <c r="T351" s="60" t="s">
        <v>64</v>
      </c>
      <c r="AR351" s="60" t="s">
        <v>52</v>
      </c>
      <c r="AS351" s="60" t="s">
        <v>52</v>
      </c>
      <c r="AU351" s="60" t="s">
        <v>807</v>
      </c>
      <c r="AV351" s="58">
        <v>373</v>
      </c>
    </row>
    <row r="352" spans="1:50" ht="29.45" customHeight="1" x14ac:dyDescent="0.3">
      <c r="A352" s="63"/>
      <c r="B352" s="63"/>
      <c r="C352" s="63"/>
      <c r="D352" s="63"/>
      <c r="E352" s="64"/>
      <c r="F352" s="64"/>
      <c r="G352" s="64"/>
      <c r="H352" s="64"/>
      <c r="I352" s="64"/>
      <c r="J352" s="64"/>
      <c r="K352" s="64"/>
      <c r="L352" s="64"/>
      <c r="M352" s="73"/>
      <c r="Q352" s="60" t="s">
        <v>765</v>
      </c>
    </row>
    <row r="353" spans="1:50" ht="29.45" customHeight="1" x14ac:dyDescent="0.3">
      <c r="A353" s="63"/>
      <c r="B353" s="63"/>
      <c r="C353" s="63"/>
      <c r="D353" s="63"/>
      <c r="E353" s="64"/>
      <c r="F353" s="64"/>
      <c r="G353" s="64"/>
      <c r="H353" s="64"/>
      <c r="I353" s="64"/>
      <c r="J353" s="64"/>
      <c r="K353" s="64"/>
      <c r="L353" s="64"/>
      <c r="M353" s="73"/>
      <c r="Q353" s="60" t="s">
        <v>765</v>
      </c>
    </row>
    <row r="354" spans="1:50" ht="29.45" customHeight="1" x14ac:dyDescent="0.3">
      <c r="A354" s="63"/>
      <c r="B354" s="63"/>
      <c r="C354" s="63"/>
      <c r="D354" s="63"/>
      <c r="E354" s="64"/>
      <c r="F354" s="64"/>
      <c r="G354" s="64"/>
      <c r="H354" s="64"/>
      <c r="I354" s="64"/>
      <c r="J354" s="64"/>
      <c r="K354" s="64"/>
      <c r="L354" s="64"/>
      <c r="M354" s="73"/>
      <c r="Q354" s="60" t="s">
        <v>765</v>
      </c>
    </row>
    <row r="355" spans="1:50" ht="29.45" customHeight="1" x14ac:dyDescent="0.3">
      <c r="A355" s="63"/>
      <c r="B355" s="63"/>
      <c r="C355" s="63"/>
      <c r="D355" s="63"/>
      <c r="E355" s="64"/>
      <c r="F355" s="64"/>
      <c r="G355" s="64"/>
      <c r="H355" s="64"/>
      <c r="I355" s="64"/>
      <c r="J355" s="64"/>
      <c r="K355" s="64"/>
      <c r="L355" s="64"/>
      <c r="M355" s="73"/>
      <c r="Q355" s="60" t="s">
        <v>765</v>
      </c>
    </row>
    <row r="356" spans="1:50" ht="29.45" customHeight="1" x14ac:dyDescent="0.3">
      <c r="A356" s="63"/>
      <c r="B356" s="63"/>
      <c r="C356" s="63"/>
      <c r="D356" s="63"/>
      <c r="E356" s="64"/>
      <c r="F356" s="64"/>
      <c r="G356" s="64"/>
      <c r="H356" s="64"/>
      <c r="I356" s="64"/>
      <c r="J356" s="64"/>
      <c r="K356" s="64"/>
      <c r="L356" s="64"/>
      <c r="M356" s="73"/>
      <c r="Q356" s="60" t="s">
        <v>765</v>
      </c>
    </row>
    <row r="357" spans="1:50" ht="29.45" customHeight="1" x14ac:dyDescent="0.3">
      <c r="A357" s="63"/>
      <c r="B357" s="63"/>
      <c r="C357" s="63"/>
      <c r="D357" s="63"/>
      <c r="E357" s="64"/>
      <c r="F357" s="64"/>
      <c r="G357" s="64"/>
      <c r="H357" s="64"/>
      <c r="I357" s="64"/>
      <c r="J357" s="64"/>
      <c r="K357" s="64"/>
      <c r="L357" s="64"/>
      <c r="M357" s="73"/>
      <c r="Q357" s="60" t="s">
        <v>765</v>
      </c>
    </row>
    <row r="358" spans="1:50" ht="29.45" customHeight="1" x14ac:dyDescent="0.3">
      <c r="A358" s="63"/>
      <c r="B358" s="63"/>
      <c r="C358" s="63"/>
      <c r="D358" s="63"/>
      <c r="E358" s="64"/>
      <c r="F358" s="64"/>
      <c r="G358" s="64"/>
      <c r="H358" s="64"/>
      <c r="I358" s="64"/>
      <c r="J358" s="64"/>
      <c r="K358" s="64"/>
      <c r="L358" s="64"/>
      <c r="M358" s="73"/>
      <c r="Q358" s="60" t="s">
        <v>765</v>
      </c>
    </row>
    <row r="359" spans="1:50" ht="29.45" customHeight="1" x14ac:dyDescent="0.3">
      <c r="A359" s="63"/>
      <c r="B359" s="63"/>
      <c r="C359" s="63"/>
      <c r="D359" s="63"/>
      <c r="E359" s="64"/>
      <c r="F359" s="64"/>
      <c r="G359" s="64"/>
      <c r="H359" s="64"/>
      <c r="I359" s="64"/>
      <c r="J359" s="64"/>
      <c r="K359" s="64"/>
      <c r="L359" s="64"/>
      <c r="M359" s="73"/>
      <c r="Q359" s="60" t="s">
        <v>765</v>
      </c>
    </row>
    <row r="360" spans="1:50" ht="29.45" customHeight="1" x14ac:dyDescent="0.3">
      <c r="A360" s="63"/>
      <c r="B360" s="63"/>
      <c r="C360" s="63"/>
      <c r="D360" s="63"/>
      <c r="E360" s="64"/>
      <c r="F360" s="64"/>
      <c r="G360" s="64"/>
      <c r="H360" s="64"/>
      <c r="I360" s="64"/>
      <c r="J360" s="64"/>
      <c r="K360" s="64"/>
      <c r="L360" s="64"/>
      <c r="M360" s="73"/>
      <c r="Q360" s="60" t="s">
        <v>765</v>
      </c>
    </row>
    <row r="361" spans="1:50" ht="29.45" customHeight="1" x14ac:dyDescent="0.3">
      <c r="A361" s="63"/>
      <c r="B361" s="63"/>
      <c r="C361" s="63"/>
      <c r="D361" s="63"/>
      <c r="E361" s="64"/>
      <c r="F361" s="64"/>
      <c r="G361" s="64"/>
      <c r="H361" s="64"/>
      <c r="I361" s="64"/>
      <c r="J361" s="64"/>
      <c r="K361" s="64"/>
      <c r="L361" s="64"/>
      <c r="M361" s="73"/>
      <c r="Q361" s="60" t="s">
        <v>765</v>
      </c>
    </row>
    <row r="362" spans="1:50" ht="29.45" customHeight="1" x14ac:dyDescent="0.3">
      <c r="A362" s="63"/>
      <c r="B362" s="63"/>
      <c r="C362" s="63"/>
      <c r="D362" s="63"/>
      <c r="E362" s="64"/>
      <c r="F362" s="64"/>
      <c r="G362" s="64"/>
      <c r="H362" s="64"/>
      <c r="I362" s="64"/>
      <c r="J362" s="64"/>
      <c r="K362" s="64"/>
      <c r="L362" s="64"/>
      <c r="M362" s="73"/>
      <c r="Q362" s="60" t="s">
        <v>765</v>
      </c>
    </row>
    <row r="363" spans="1:50" ht="29.45" customHeight="1" x14ac:dyDescent="0.3">
      <c r="A363" s="63"/>
      <c r="B363" s="63"/>
      <c r="C363" s="63"/>
      <c r="D363" s="63"/>
      <c r="E363" s="64"/>
      <c r="F363" s="64"/>
      <c r="G363" s="64"/>
      <c r="H363" s="64"/>
      <c r="I363" s="64"/>
      <c r="J363" s="64"/>
      <c r="K363" s="64"/>
      <c r="L363" s="64"/>
      <c r="M363" s="73"/>
      <c r="Q363" s="60" t="s">
        <v>765</v>
      </c>
    </row>
    <row r="364" spans="1:50" ht="29.45" customHeight="1" x14ac:dyDescent="0.3">
      <c r="A364" s="63"/>
      <c r="B364" s="63"/>
      <c r="C364" s="63"/>
      <c r="D364" s="63"/>
      <c r="E364" s="64"/>
      <c r="F364" s="64"/>
      <c r="G364" s="64"/>
      <c r="H364" s="64"/>
      <c r="I364" s="64"/>
      <c r="J364" s="64"/>
      <c r="K364" s="64"/>
      <c r="L364" s="64"/>
      <c r="M364" s="73"/>
      <c r="Q364" s="60" t="s">
        <v>765</v>
      </c>
    </row>
    <row r="365" spans="1:50" ht="29.45" customHeight="1" x14ac:dyDescent="0.3">
      <c r="A365" s="63"/>
      <c r="B365" s="63"/>
      <c r="C365" s="63"/>
      <c r="D365" s="63"/>
      <c r="E365" s="64"/>
      <c r="F365" s="64"/>
      <c r="G365" s="64"/>
      <c r="H365" s="64"/>
      <c r="I365" s="64"/>
      <c r="J365" s="64"/>
      <c r="K365" s="64"/>
      <c r="L365" s="64"/>
      <c r="M365" s="73"/>
      <c r="Q365" s="60" t="s">
        <v>765</v>
      </c>
    </row>
    <row r="366" spans="1:50" ht="29.45" customHeight="1" x14ac:dyDescent="0.3">
      <c r="A366" s="63"/>
      <c r="B366" s="63"/>
      <c r="C366" s="63"/>
      <c r="D366" s="63"/>
      <c r="E366" s="64"/>
      <c r="F366" s="64"/>
      <c r="G366" s="64"/>
      <c r="H366" s="64"/>
      <c r="I366" s="64"/>
      <c r="J366" s="64"/>
      <c r="K366" s="64"/>
      <c r="L366" s="64"/>
      <c r="M366" s="73"/>
      <c r="Q366" s="60" t="s">
        <v>765</v>
      </c>
    </row>
    <row r="367" spans="1:50" ht="29.45" customHeight="1" x14ac:dyDescent="0.3">
      <c r="A367" s="62" t="s">
        <v>91</v>
      </c>
      <c r="B367" s="63"/>
      <c r="C367" s="63"/>
      <c r="D367" s="63"/>
      <c r="E367" s="64"/>
      <c r="F367" s="64">
        <f>SUMIF(Q343:Q366,"010112",F343:F366)</f>
        <v>27250657</v>
      </c>
      <c r="G367" s="64"/>
      <c r="H367" s="64">
        <f>SUMIF(Q343:Q366,"010112",H343:H366)</f>
        <v>13218930</v>
      </c>
      <c r="I367" s="64"/>
      <c r="J367" s="64">
        <f>SUMIF(Q343:Q366,"010112",J343:J366)</f>
        <v>3888</v>
      </c>
      <c r="K367" s="64"/>
      <c r="L367" s="64">
        <f>SUMIF(Q343:Q366,"010112",L343:L366)</f>
        <v>40473475</v>
      </c>
      <c r="M367" s="73"/>
      <c r="N367" s="58" t="s">
        <v>92</v>
      </c>
      <c r="AW367" s="58">
        <f>AX367*L367</f>
        <v>35426027.932750002</v>
      </c>
      <c r="AX367" s="58">
        <f>0.87529</f>
        <v>0.87529000000000001</v>
      </c>
    </row>
    <row r="368" spans="1:50" ht="29.45" customHeight="1" x14ac:dyDescent="0.3">
      <c r="A368" s="62" t="s">
        <v>808</v>
      </c>
      <c r="B368" s="62" t="s">
        <v>52</v>
      </c>
      <c r="C368" s="63"/>
      <c r="D368" s="63"/>
      <c r="E368" s="64"/>
      <c r="F368" s="64"/>
      <c r="G368" s="64"/>
      <c r="H368" s="64"/>
      <c r="I368" s="64"/>
      <c r="J368" s="64"/>
      <c r="K368" s="64"/>
      <c r="L368" s="64"/>
      <c r="M368" s="73"/>
      <c r="Q368" s="60" t="s">
        <v>809</v>
      </c>
    </row>
    <row r="369" spans="1:48" ht="29.45" customHeight="1" x14ac:dyDescent="0.3">
      <c r="A369" s="62" t="s">
        <v>810</v>
      </c>
      <c r="B369" s="62" t="s">
        <v>811</v>
      </c>
      <c r="C369" s="62" t="s">
        <v>112</v>
      </c>
      <c r="D369" s="63">
        <v>102</v>
      </c>
      <c r="E369" s="64">
        <f>TRUNC(단가대비표!O159,0)</f>
        <v>137000</v>
      </c>
      <c r="F369" s="64">
        <f t="shared" ref="F369:F380" si="47">TRUNC(E369*D369, 0)</f>
        <v>13974000</v>
      </c>
      <c r="G369" s="64">
        <f>TRUNC(단가대비표!P159,0)</f>
        <v>0</v>
      </c>
      <c r="H369" s="64">
        <f t="shared" ref="H369:H380" si="48">TRUNC(G369*D369, 0)</f>
        <v>0</v>
      </c>
      <c r="I369" s="64">
        <f>TRUNC(단가대비표!V159,0)</f>
        <v>0</v>
      </c>
      <c r="J369" s="64">
        <f t="shared" ref="J369:J380" si="49">TRUNC(I369*D369, 0)</f>
        <v>0</v>
      </c>
      <c r="K369" s="64">
        <f t="shared" ref="K369:K380" si="50">TRUNC(E369+G369+I369, 0)</f>
        <v>137000</v>
      </c>
      <c r="L369" s="64">
        <f t="shared" ref="L369:L380" si="51">TRUNC(F369+H369+J369, 0)</f>
        <v>13974000</v>
      </c>
      <c r="M369" s="74" t="s">
        <v>52</v>
      </c>
      <c r="N369" s="60" t="s">
        <v>812</v>
      </c>
      <c r="O369" s="60" t="s">
        <v>52</v>
      </c>
      <c r="P369" s="60" t="s">
        <v>52</v>
      </c>
      <c r="Q369" s="60" t="s">
        <v>809</v>
      </c>
      <c r="R369" s="60" t="s">
        <v>64</v>
      </c>
      <c r="S369" s="60" t="s">
        <v>64</v>
      </c>
      <c r="T369" s="60" t="s">
        <v>63</v>
      </c>
      <c r="AR369" s="60" t="s">
        <v>52</v>
      </c>
      <c r="AS369" s="60" t="s">
        <v>52</v>
      </c>
      <c r="AU369" s="60" t="s">
        <v>813</v>
      </c>
      <c r="AV369" s="58">
        <v>368</v>
      </c>
    </row>
    <row r="370" spans="1:48" ht="29.45" customHeight="1" x14ac:dyDescent="0.3">
      <c r="A370" s="62" t="s">
        <v>814</v>
      </c>
      <c r="B370" s="62" t="s">
        <v>815</v>
      </c>
      <c r="C370" s="62" t="s">
        <v>112</v>
      </c>
      <c r="D370" s="63">
        <v>127</v>
      </c>
      <c r="E370" s="64">
        <f>TRUNC(단가대비표!O160,0)</f>
        <v>115000</v>
      </c>
      <c r="F370" s="64">
        <f t="shared" si="47"/>
        <v>14605000</v>
      </c>
      <c r="G370" s="64">
        <f>TRUNC(단가대비표!P160,0)</f>
        <v>0</v>
      </c>
      <c r="H370" s="64">
        <f t="shared" si="48"/>
        <v>0</v>
      </c>
      <c r="I370" s="64">
        <f>TRUNC(단가대비표!V160,0)</f>
        <v>0</v>
      </c>
      <c r="J370" s="64">
        <f t="shared" si="49"/>
        <v>0</v>
      </c>
      <c r="K370" s="64">
        <f t="shared" si="50"/>
        <v>115000</v>
      </c>
      <c r="L370" s="64">
        <f t="shared" si="51"/>
        <v>14605000</v>
      </c>
      <c r="M370" s="74" t="s">
        <v>52</v>
      </c>
      <c r="N370" s="60" t="s">
        <v>816</v>
      </c>
      <c r="O370" s="60" t="s">
        <v>52</v>
      </c>
      <c r="P370" s="60" t="s">
        <v>52</v>
      </c>
      <c r="Q370" s="60" t="s">
        <v>809</v>
      </c>
      <c r="R370" s="60" t="s">
        <v>64</v>
      </c>
      <c r="S370" s="60" t="s">
        <v>64</v>
      </c>
      <c r="T370" s="60" t="s">
        <v>63</v>
      </c>
      <c r="AR370" s="60" t="s">
        <v>52</v>
      </c>
      <c r="AS370" s="60" t="s">
        <v>52</v>
      </c>
      <c r="AU370" s="60" t="s">
        <v>817</v>
      </c>
      <c r="AV370" s="58">
        <v>369</v>
      </c>
    </row>
    <row r="371" spans="1:48" ht="29.45" customHeight="1" x14ac:dyDescent="0.3">
      <c r="A371" s="62" t="s">
        <v>818</v>
      </c>
      <c r="B371" s="62" t="s">
        <v>819</v>
      </c>
      <c r="C371" s="62" t="s">
        <v>112</v>
      </c>
      <c r="D371" s="63">
        <v>1</v>
      </c>
      <c r="E371" s="64">
        <f>TRUNC(일위대가목록!E115,0)</f>
        <v>2251</v>
      </c>
      <c r="F371" s="64">
        <f t="shared" si="47"/>
        <v>2251</v>
      </c>
      <c r="G371" s="64">
        <f>TRUNC(일위대가목록!F115,0)</f>
        <v>18846</v>
      </c>
      <c r="H371" s="64">
        <f t="shared" si="48"/>
        <v>18846</v>
      </c>
      <c r="I371" s="64">
        <f>TRUNC(일위대가목록!G115,0)</f>
        <v>0</v>
      </c>
      <c r="J371" s="64">
        <f t="shared" si="49"/>
        <v>0</v>
      </c>
      <c r="K371" s="64">
        <f t="shared" si="50"/>
        <v>21097</v>
      </c>
      <c r="L371" s="64">
        <f t="shared" si="51"/>
        <v>21097</v>
      </c>
      <c r="M371" s="74" t="s">
        <v>820</v>
      </c>
      <c r="N371" s="60" t="s">
        <v>821</v>
      </c>
      <c r="O371" s="60" t="s">
        <v>52</v>
      </c>
      <c r="P371" s="60" t="s">
        <v>52</v>
      </c>
      <c r="Q371" s="60" t="s">
        <v>809</v>
      </c>
      <c r="R371" s="60" t="s">
        <v>63</v>
      </c>
      <c r="S371" s="60" t="s">
        <v>64</v>
      </c>
      <c r="T371" s="60" t="s">
        <v>64</v>
      </c>
      <c r="AR371" s="60" t="s">
        <v>52</v>
      </c>
      <c r="AS371" s="60" t="s">
        <v>52</v>
      </c>
      <c r="AU371" s="60" t="s">
        <v>822</v>
      </c>
      <c r="AV371" s="58">
        <v>206</v>
      </c>
    </row>
    <row r="372" spans="1:48" ht="29.45" customHeight="1" x14ac:dyDescent="0.3">
      <c r="A372" s="62" t="s">
        <v>818</v>
      </c>
      <c r="B372" s="62" t="s">
        <v>823</v>
      </c>
      <c r="C372" s="62" t="s">
        <v>112</v>
      </c>
      <c r="D372" s="63">
        <v>15</v>
      </c>
      <c r="E372" s="64">
        <f>TRUNC(일위대가목록!E116,0)</f>
        <v>3891</v>
      </c>
      <c r="F372" s="64">
        <f t="shared" si="47"/>
        <v>58365</v>
      </c>
      <c r="G372" s="64">
        <f>TRUNC(일위대가목록!F116,0)</f>
        <v>26666</v>
      </c>
      <c r="H372" s="64">
        <f t="shared" si="48"/>
        <v>399990</v>
      </c>
      <c r="I372" s="64">
        <f>TRUNC(일위대가목록!G116,0)</f>
        <v>0</v>
      </c>
      <c r="J372" s="64">
        <f t="shared" si="49"/>
        <v>0</v>
      </c>
      <c r="K372" s="64">
        <f t="shared" si="50"/>
        <v>30557</v>
      </c>
      <c r="L372" s="64">
        <f t="shared" si="51"/>
        <v>458355</v>
      </c>
      <c r="M372" s="74" t="s">
        <v>824</v>
      </c>
      <c r="N372" s="60" t="s">
        <v>825</v>
      </c>
      <c r="O372" s="60" t="s">
        <v>52</v>
      </c>
      <c r="P372" s="60" t="s">
        <v>52</v>
      </c>
      <c r="Q372" s="60" t="s">
        <v>809</v>
      </c>
      <c r="R372" s="60" t="s">
        <v>63</v>
      </c>
      <c r="S372" s="60" t="s">
        <v>64</v>
      </c>
      <c r="T372" s="60" t="s">
        <v>64</v>
      </c>
      <c r="AR372" s="60" t="s">
        <v>52</v>
      </c>
      <c r="AS372" s="60" t="s">
        <v>52</v>
      </c>
      <c r="AU372" s="60" t="s">
        <v>826</v>
      </c>
      <c r="AV372" s="58">
        <v>207</v>
      </c>
    </row>
    <row r="373" spans="1:48" ht="29.45" customHeight="1" x14ac:dyDescent="0.3">
      <c r="A373" s="62" t="s">
        <v>827</v>
      </c>
      <c r="B373" s="62" t="s">
        <v>828</v>
      </c>
      <c r="C373" s="62" t="s">
        <v>112</v>
      </c>
      <c r="D373" s="63">
        <v>21</v>
      </c>
      <c r="E373" s="64">
        <f>TRUNC(일위대가목록!E117,0)</f>
        <v>931</v>
      </c>
      <c r="F373" s="64">
        <f t="shared" si="47"/>
        <v>19551</v>
      </c>
      <c r="G373" s="64">
        <f>TRUNC(일위대가목록!F117,0)</f>
        <v>9464</v>
      </c>
      <c r="H373" s="64">
        <f t="shared" si="48"/>
        <v>198744</v>
      </c>
      <c r="I373" s="64">
        <f>TRUNC(일위대가목록!G117,0)</f>
        <v>0</v>
      </c>
      <c r="J373" s="64">
        <f t="shared" si="49"/>
        <v>0</v>
      </c>
      <c r="K373" s="64">
        <f t="shared" si="50"/>
        <v>10395</v>
      </c>
      <c r="L373" s="64">
        <f t="shared" si="51"/>
        <v>218295</v>
      </c>
      <c r="M373" s="74" t="s">
        <v>829</v>
      </c>
      <c r="N373" s="60" t="s">
        <v>830</v>
      </c>
      <c r="O373" s="60" t="s">
        <v>52</v>
      </c>
      <c r="P373" s="60" t="s">
        <v>52</v>
      </c>
      <c r="Q373" s="60" t="s">
        <v>809</v>
      </c>
      <c r="R373" s="60" t="s">
        <v>63</v>
      </c>
      <c r="S373" s="60" t="s">
        <v>64</v>
      </c>
      <c r="T373" s="60" t="s">
        <v>64</v>
      </c>
      <c r="AR373" s="60" t="s">
        <v>52</v>
      </c>
      <c r="AS373" s="60" t="s">
        <v>52</v>
      </c>
      <c r="AU373" s="60" t="s">
        <v>831</v>
      </c>
      <c r="AV373" s="58">
        <v>208</v>
      </c>
    </row>
    <row r="374" spans="1:48" ht="29.45" customHeight="1" x14ac:dyDescent="0.3">
      <c r="A374" s="62" t="s">
        <v>827</v>
      </c>
      <c r="B374" s="62" t="s">
        <v>832</v>
      </c>
      <c r="C374" s="62" t="s">
        <v>112</v>
      </c>
      <c r="D374" s="63">
        <v>11</v>
      </c>
      <c r="E374" s="64">
        <f>TRUNC(일위대가목록!E118,0)</f>
        <v>1070</v>
      </c>
      <c r="F374" s="64">
        <f t="shared" si="47"/>
        <v>11770</v>
      </c>
      <c r="G374" s="64">
        <f>TRUNC(일위대가목록!F118,0)</f>
        <v>9464</v>
      </c>
      <c r="H374" s="64">
        <f t="shared" si="48"/>
        <v>104104</v>
      </c>
      <c r="I374" s="64">
        <f>TRUNC(일위대가목록!G118,0)</f>
        <v>0</v>
      </c>
      <c r="J374" s="64">
        <f t="shared" si="49"/>
        <v>0</v>
      </c>
      <c r="K374" s="64">
        <f t="shared" si="50"/>
        <v>10534</v>
      </c>
      <c r="L374" s="64">
        <f t="shared" si="51"/>
        <v>115874</v>
      </c>
      <c r="M374" s="74" t="s">
        <v>833</v>
      </c>
      <c r="N374" s="60" t="s">
        <v>834</v>
      </c>
      <c r="O374" s="60" t="s">
        <v>52</v>
      </c>
      <c r="P374" s="60" t="s">
        <v>52</v>
      </c>
      <c r="Q374" s="60" t="s">
        <v>809</v>
      </c>
      <c r="R374" s="60" t="s">
        <v>63</v>
      </c>
      <c r="S374" s="60" t="s">
        <v>64</v>
      </c>
      <c r="T374" s="60" t="s">
        <v>64</v>
      </c>
      <c r="AR374" s="60" t="s">
        <v>52</v>
      </c>
      <c r="AS374" s="60" t="s">
        <v>52</v>
      </c>
      <c r="AU374" s="60" t="s">
        <v>835</v>
      </c>
      <c r="AV374" s="58">
        <v>209</v>
      </c>
    </row>
    <row r="375" spans="1:48" ht="29.45" customHeight="1" x14ac:dyDescent="0.3">
      <c r="A375" s="62" t="s">
        <v>827</v>
      </c>
      <c r="B375" s="62" t="s">
        <v>836</v>
      </c>
      <c r="C375" s="62" t="s">
        <v>112</v>
      </c>
      <c r="D375" s="63">
        <v>409</v>
      </c>
      <c r="E375" s="64">
        <f>TRUNC(일위대가목록!E119,0)</f>
        <v>931</v>
      </c>
      <c r="F375" s="64">
        <f t="shared" si="47"/>
        <v>380779</v>
      </c>
      <c r="G375" s="64">
        <f>TRUNC(일위대가목록!F119,0)</f>
        <v>11357</v>
      </c>
      <c r="H375" s="64">
        <f t="shared" si="48"/>
        <v>4645013</v>
      </c>
      <c r="I375" s="64">
        <f>TRUNC(일위대가목록!G119,0)</f>
        <v>0</v>
      </c>
      <c r="J375" s="64">
        <f t="shared" si="49"/>
        <v>0</v>
      </c>
      <c r="K375" s="64">
        <f t="shared" si="50"/>
        <v>12288</v>
      </c>
      <c r="L375" s="64">
        <f t="shared" si="51"/>
        <v>5025792</v>
      </c>
      <c r="M375" s="74" t="s">
        <v>837</v>
      </c>
      <c r="N375" s="60" t="s">
        <v>838</v>
      </c>
      <c r="O375" s="60" t="s">
        <v>52</v>
      </c>
      <c r="P375" s="60" t="s">
        <v>52</v>
      </c>
      <c r="Q375" s="60" t="s">
        <v>809</v>
      </c>
      <c r="R375" s="60" t="s">
        <v>63</v>
      </c>
      <c r="S375" s="60" t="s">
        <v>64</v>
      </c>
      <c r="T375" s="60" t="s">
        <v>64</v>
      </c>
      <c r="AR375" s="60" t="s">
        <v>52</v>
      </c>
      <c r="AS375" s="60" t="s">
        <v>52</v>
      </c>
      <c r="AU375" s="60" t="s">
        <v>839</v>
      </c>
      <c r="AV375" s="58">
        <v>210</v>
      </c>
    </row>
    <row r="376" spans="1:48" ht="29.45" customHeight="1" x14ac:dyDescent="0.3">
      <c r="A376" s="62" t="s">
        <v>827</v>
      </c>
      <c r="B376" s="62" t="s">
        <v>840</v>
      </c>
      <c r="C376" s="62" t="s">
        <v>112</v>
      </c>
      <c r="D376" s="63">
        <v>46</v>
      </c>
      <c r="E376" s="64">
        <f>TRUNC(일위대가목록!E120,0)</f>
        <v>1070</v>
      </c>
      <c r="F376" s="64">
        <f t="shared" si="47"/>
        <v>49220</v>
      </c>
      <c r="G376" s="64">
        <f>TRUNC(일위대가목록!F120,0)</f>
        <v>11357</v>
      </c>
      <c r="H376" s="64">
        <f t="shared" si="48"/>
        <v>522422</v>
      </c>
      <c r="I376" s="64">
        <f>TRUNC(일위대가목록!G120,0)</f>
        <v>0</v>
      </c>
      <c r="J376" s="64">
        <f t="shared" si="49"/>
        <v>0</v>
      </c>
      <c r="K376" s="64">
        <f t="shared" si="50"/>
        <v>12427</v>
      </c>
      <c r="L376" s="64">
        <f t="shared" si="51"/>
        <v>571642</v>
      </c>
      <c r="M376" s="74" t="s">
        <v>841</v>
      </c>
      <c r="N376" s="60" t="s">
        <v>842</v>
      </c>
      <c r="O376" s="60" t="s">
        <v>52</v>
      </c>
      <c r="P376" s="60" t="s">
        <v>52</v>
      </c>
      <c r="Q376" s="60" t="s">
        <v>809</v>
      </c>
      <c r="R376" s="60" t="s">
        <v>63</v>
      </c>
      <c r="S376" s="60" t="s">
        <v>64</v>
      </c>
      <c r="T376" s="60" t="s">
        <v>64</v>
      </c>
      <c r="AR376" s="60" t="s">
        <v>52</v>
      </c>
      <c r="AS376" s="60" t="s">
        <v>52</v>
      </c>
      <c r="AU376" s="60" t="s">
        <v>843</v>
      </c>
      <c r="AV376" s="58">
        <v>554</v>
      </c>
    </row>
    <row r="377" spans="1:48" ht="29.45" customHeight="1" x14ac:dyDescent="0.3">
      <c r="A377" s="62" t="s">
        <v>827</v>
      </c>
      <c r="B377" s="62" t="s">
        <v>844</v>
      </c>
      <c r="C377" s="62" t="s">
        <v>112</v>
      </c>
      <c r="D377" s="63">
        <v>1513</v>
      </c>
      <c r="E377" s="64">
        <f>TRUNC(일위대가목록!E121,0)</f>
        <v>2454</v>
      </c>
      <c r="F377" s="64">
        <f t="shared" si="47"/>
        <v>3712902</v>
      </c>
      <c r="G377" s="64">
        <f>TRUNC(일위대가목록!F121,0)</f>
        <v>14581</v>
      </c>
      <c r="H377" s="64">
        <f t="shared" si="48"/>
        <v>22061053</v>
      </c>
      <c r="I377" s="64">
        <f>TRUNC(일위대가목록!G121,0)</f>
        <v>0</v>
      </c>
      <c r="J377" s="64">
        <f t="shared" si="49"/>
        <v>0</v>
      </c>
      <c r="K377" s="64">
        <f t="shared" si="50"/>
        <v>17035</v>
      </c>
      <c r="L377" s="64">
        <f t="shared" si="51"/>
        <v>25773955</v>
      </c>
      <c r="M377" s="74" t="s">
        <v>845</v>
      </c>
      <c r="N377" s="60" t="s">
        <v>846</v>
      </c>
      <c r="O377" s="60" t="s">
        <v>52</v>
      </c>
      <c r="P377" s="60" t="s">
        <v>52</v>
      </c>
      <c r="Q377" s="60" t="s">
        <v>809</v>
      </c>
      <c r="R377" s="60" t="s">
        <v>63</v>
      </c>
      <c r="S377" s="60" t="s">
        <v>64</v>
      </c>
      <c r="T377" s="60" t="s">
        <v>64</v>
      </c>
      <c r="AR377" s="60" t="s">
        <v>52</v>
      </c>
      <c r="AS377" s="60" t="s">
        <v>52</v>
      </c>
      <c r="AU377" s="60" t="s">
        <v>847</v>
      </c>
      <c r="AV377" s="58">
        <v>211</v>
      </c>
    </row>
    <row r="378" spans="1:48" ht="29.45" customHeight="1" x14ac:dyDescent="0.3">
      <c r="A378" s="62" t="s">
        <v>827</v>
      </c>
      <c r="B378" s="62" t="s">
        <v>848</v>
      </c>
      <c r="C378" s="62" t="s">
        <v>112</v>
      </c>
      <c r="D378" s="63">
        <v>230</v>
      </c>
      <c r="E378" s="64">
        <f>TRUNC(일위대가목록!E122,0)</f>
        <v>2454</v>
      </c>
      <c r="F378" s="64">
        <f t="shared" si="47"/>
        <v>564420</v>
      </c>
      <c r="G378" s="64">
        <f>TRUNC(일위대가목록!F122,0)</f>
        <v>15933</v>
      </c>
      <c r="H378" s="64">
        <f t="shared" si="48"/>
        <v>3664590</v>
      </c>
      <c r="I378" s="64">
        <f>TRUNC(일위대가목록!G122,0)</f>
        <v>0</v>
      </c>
      <c r="J378" s="64">
        <f t="shared" si="49"/>
        <v>0</v>
      </c>
      <c r="K378" s="64">
        <f t="shared" si="50"/>
        <v>18387</v>
      </c>
      <c r="L378" s="64">
        <f t="shared" si="51"/>
        <v>4229010</v>
      </c>
      <c r="M378" s="74" t="s">
        <v>849</v>
      </c>
      <c r="N378" s="60" t="s">
        <v>850</v>
      </c>
      <c r="O378" s="60" t="s">
        <v>52</v>
      </c>
      <c r="P378" s="60" t="s">
        <v>52</v>
      </c>
      <c r="Q378" s="60" t="s">
        <v>809</v>
      </c>
      <c r="R378" s="60" t="s">
        <v>63</v>
      </c>
      <c r="S378" s="60" t="s">
        <v>64</v>
      </c>
      <c r="T378" s="60" t="s">
        <v>64</v>
      </c>
      <c r="AR378" s="60" t="s">
        <v>52</v>
      </c>
      <c r="AS378" s="60" t="s">
        <v>52</v>
      </c>
      <c r="AU378" s="60" t="s">
        <v>851</v>
      </c>
      <c r="AV378" s="58">
        <v>212</v>
      </c>
    </row>
    <row r="379" spans="1:48" ht="29.45" customHeight="1" x14ac:dyDescent="0.3">
      <c r="A379" s="62" t="s">
        <v>852</v>
      </c>
      <c r="B379" s="62" t="s">
        <v>853</v>
      </c>
      <c r="C379" s="62" t="s">
        <v>112</v>
      </c>
      <c r="D379" s="63">
        <v>7</v>
      </c>
      <c r="E379" s="64">
        <f>TRUNC(일위대가목록!E123,0)</f>
        <v>8870</v>
      </c>
      <c r="F379" s="64">
        <f t="shared" si="47"/>
        <v>62090</v>
      </c>
      <c r="G379" s="64">
        <f>TRUNC(일위대가목록!F123,0)</f>
        <v>11241</v>
      </c>
      <c r="H379" s="64">
        <f t="shared" si="48"/>
        <v>78687</v>
      </c>
      <c r="I379" s="64">
        <f>TRUNC(일위대가목록!G123,0)</f>
        <v>0</v>
      </c>
      <c r="J379" s="64">
        <f t="shared" si="49"/>
        <v>0</v>
      </c>
      <c r="K379" s="64">
        <f t="shared" si="50"/>
        <v>20111</v>
      </c>
      <c r="L379" s="64">
        <f t="shared" si="51"/>
        <v>140777</v>
      </c>
      <c r="M379" s="74" t="s">
        <v>854</v>
      </c>
      <c r="N379" s="60" t="s">
        <v>855</v>
      </c>
      <c r="O379" s="60" t="s">
        <v>52</v>
      </c>
      <c r="P379" s="60" t="s">
        <v>52</v>
      </c>
      <c r="Q379" s="60" t="s">
        <v>809</v>
      </c>
      <c r="R379" s="60" t="s">
        <v>63</v>
      </c>
      <c r="S379" s="60" t="s">
        <v>64</v>
      </c>
      <c r="T379" s="60" t="s">
        <v>64</v>
      </c>
      <c r="AR379" s="60" t="s">
        <v>52</v>
      </c>
      <c r="AS379" s="60" t="s">
        <v>52</v>
      </c>
      <c r="AU379" s="60" t="s">
        <v>856</v>
      </c>
      <c r="AV379" s="58">
        <v>213</v>
      </c>
    </row>
    <row r="380" spans="1:48" ht="29.45" customHeight="1" x14ac:dyDescent="0.3">
      <c r="A380" s="62" t="s">
        <v>857</v>
      </c>
      <c r="B380" s="62" t="s">
        <v>858</v>
      </c>
      <c r="C380" s="62" t="s">
        <v>112</v>
      </c>
      <c r="D380" s="63">
        <v>561</v>
      </c>
      <c r="E380" s="64">
        <f>TRUNC(단가대비표!O161,0)</f>
        <v>38500</v>
      </c>
      <c r="F380" s="64">
        <f t="shared" si="47"/>
        <v>21598500</v>
      </c>
      <c r="G380" s="64">
        <f>TRUNC(단가대비표!P161,0)</f>
        <v>0</v>
      </c>
      <c r="H380" s="64">
        <f t="shared" si="48"/>
        <v>0</v>
      </c>
      <c r="I380" s="64">
        <f>TRUNC(단가대비표!V161,0)</f>
        <v>0</v>
      </c>
      <c r="J380" s="64">
        <f t="shared" si="49"/>
        <v>0</v>
      </c>
      <c r="K380" s="64">
        <f t="shared" si="50"/>
        <v>38500</v>
      </c>
      <c r="L380" s="64">
        <f t="shared" si="51"/>
        <v>21598500</v>
      </c>
      <c r="M380" s="74" t="s">
        <v>52</v>
      </c>
      <c r="N380" s="60" t="s">
        <v>859</v>
      </c>
      <c r="O380" s="60" t="s">
        <v>52</v>
      </c>
      <c r="P380" s="60" t="s">
        <v>52</v>
      </c>
      <c r="Q380" s="60" t="s">
        <v>809</v>
      </c>
      <c r="R380" s="60" t="s">
        <v>64</v>
      </c>
      <c r="S380" s="60" t="s">
        <v>64</v>
      </c>
      <c r="T380" s="60" t="s">
        <v>63</v>
      </c>
      <c r="AR380" s="60" t="s">
        <v>52</v>
      </c>
      <c r="AS380" s="60" t="s">
        <v>52</v>
      </c>
      <c r="AU380" s="60" t="s">
        <v>860</v>
      </c>
      <c r="AV380" s="58">
        <v>370</v>
      </c>
    </row>
    <row r="381" spans="1:48" ht="29.45" customHeight="1" x14ac:dyDescent="0.3">
      <c r="A381" s="63"/>
      <c r="B381" s="63"/>
      <c r="C381" s="63"/>
      <c r="D381" s="63"/>
      <c r="E381" s="64"/>
      <c r="F381" s="64"/>
      <c r="G381" s="64"/>
      <c r="H381" s="64"/>
      <c r="I381" s="64"/>
      <c r="J381" s="64"/>
      <c r="K381" s="64"/>
      <c r="L381" s="64"/>
      <c r="M381" s="73"/>
      <c r="Q381" s="60" t="s">
        <v>809</v>
      </c>
    </row>
    <row r="382" spans="1:48" ht="29.45" customHeight="1" x14ac:dyDescent="0.3">
      <c r="A382" s="63"/>
      <c r="B382" s="63"/>
      <c r="C382" s="63"/>
      <c r="D382" s="63"/>
      <c r="E382" s="64"/>
      <c r="F382" s="64"/>
      <c r="G382" s="64"/>
      <c r="H382" s="64"/>
      <c r="I382" s="64"/>
      <c r="J382" s="64"/>
      <c r="K382" s="64"/>
      <c r="L382" s="64"/>
      <c r="M382" s="73"/>
      <c r="Q382" s="60" t="s">
        <v>809</v>
      </c>
    </row>
    <row r="383" spans="1:48" ht="29.45" customHeight="1" x14ac:dyDescent="0.3">
      <c r="A383" s="63"/>
      <c r="B383" s="63"/>
      <c r="C383" s="63"/>
      <c r="D383" s="63"/>
      <c r="E383" s="64"/>
      <c r="F383" s="64"/>
      <c r="G383" s="64"/>
      <c r="H383" s="64"/>
      <c r="I383" s="64"/>
      <c r="J383" s="64"/>
      <c r="K383" s="64"/>
      <c r="L383" s="64"/>
      <c r="M383" s="73"/>
      <c r="Q383" s="60" t="s">
        <v>809</v>
      </c>
    </row>
    <row r="384" spans="1:48" ht="29.45" customHeight="1" x14ac:dyDescent="0.3">
      <c r="A384" s="63"/>
      <c r="B384" s="63"/>
      <c r="C384" s="63"/>
      <c r="D384" s="63"/>
      <c r="E384" s="64"/>
      <c r="F384" s="64"/>
      <c r="G384" s="64"/>
      <c r="H384" s="64"/>
      <c r="I384" s="64"/>
      <c r="J384" s="64"/>
      <c r="K384" s="64"/>
      <c r="L384" s="64"/>
      <c r="M384" s="73"/>
      <c r="Q384" s="60" t="s">
        <v>809</v>
      </c>
    </row>
    <row r="385" spans="1:50" ht="29.45" customHeight="1" x14ac:dyDescent="0.3">
      <c r="A385" s="63"/>
      <c r="B385" s="63"/>
      <c r="C385" s="63"/>
      <c r="D385" s="63"/>
      <c r="E385" s="64"/>
      <c r="F385" s="64"/>
      <c r="G385" s="64"/>
      <c r="H385" s="64"/>
      <c r="I385" s="64"/>
      <c r="J385" s="64"/>
      <c r="K385" s="64"/>
      <c r="L385" s="64"/>
      <c r="M385" s="73"/>
      <c r="Q385" s="60" t="s">
        <v>809</v>
      </c>
    </row>
    <row r="386" spans="1:50" ht="29.45" customHeight="1" x14ac:dyDescent="0.3">
      <c r="A386" s="63"/>
      <c r="B386" s="63"/>
      <c r="C386" s="63"/>
      <c r="D386" s="63"/>
      <c r="E386" s="64"/>
      <c r="F386" s="64"/>
      <c r="G386" s="64"/>
      <c r="H386" s="64"/>
      <c r="I386" s="64"/>
      <c r="J386" s="64"/>
      <c r="K386" s="64"/>
      <c r="L386" s="64"/>
      <c r="M386" s="73"/>
      <c r="Q386" s="60" t="s">
        <v>809</v>
      </c>
    </row>
    <row r="387" spans="1:50" ht="29.45" customHeight="1" x14ac:dyDescent="0.3">
      <c r="A387" s="63"/>
      <c r="B387" s="63"/>
      <c r="C387" s="63"/>
      <c r="D387" s="63"/>
      <c r="E387" s="64"/>
      <c r="F387" s="64"/>
      <c r="G387" s="64"/>
      <c r="H387" s="64"/>
      <c r="I387" s="64"/>
      <c r="J387" s="64"/>
      <c r="K387" s="64"/>
      <c r="L387" s="64"/>
      <c r="M387" s="73"/>
      <c r="Q387" s="60" t="s">
        <v>809</v>
      </c>
    </row>
    <row r="388" spans="1:50" ht="29.45" customHeight="1" x14ac:dyDescent="0.3">
      <c r="A388" s="63"/>
      <c r="B388" s="63"/>
      <c r="C388" s="63"/>
      <c r="D388" s="63"/>
      <c r="E388" s="64"/>
      <c r="F388" s="64"/>
      <c r="G388" s="64"/>
      <c r="H388" s="64"/>
      <c r="I388" s="64"/>
      <c r="J388" s="64"/>
      <c r="K388" s="64"/>
      <c r="L388" s="64"/>
      <c r="M388" s="73"/>
      <c r="Q388" s="60" t="s">
        <v>809</v>
      </c>
    </row>
    <row r="389" spans="1:50" ht="29.45" customHeight="1" x14ac:dyDescent="0.3">
      <c r="A389" s="63"/>
      <c r="B389" s="63"/>
      <c r="C389" s="63"/>
      <c r="D389" s="63"/>
      <c r="E389" s="64"/>
      <c r="F389" s="64"/>
      <c r="G389" s="64"/>
      <c r="H389" s="64"/>
      <c r="I389" s="64"/>
      <c r="J389" s="64"/>
      <c r="K389" s="64"/>
      <c r="L389" s="64"/>
      <c r="M389" s="73"/>
      <c r="Q389" s="60" t="s">
        <v>809</v>
      </c>
    </row>
    <row r="390" spans="1:50" ht="29.45" customHeight="1" x14ac:dyDescent="0.3">
      <c r="A390" s="63"/>
      <c r="B390" s="63"/>
      <c r="C390" s="63"/>
      <c r="D390" s="63"/>
      <c r="E390" s="64"/>
      <c r="F390" s="64"/>
      <c r="G390" s="64"/>
      <c r="H390" s="64"/>
      <c r="I390" s="64"/>
      <c r="J390" s="64"/>
      <c r="K390" s="64"/>
      <c r="L390" s="64"/>
      <c r="M390" s="73"/>
      <c r="Q390" s="60" t="s">
        <v>809</v>
      </c>
    </row>
    <row r="391" spans="1:50" ht="29.45" customHeight="1" x14ac:dyDescent="0.3">
      <c r="A391" s="63"/>
      <c r="B391" s="63"/>
      <c r="C391" s="63"/>
      <c r="D391" s="63"/>
      <c r="E391" s="64"/>
      <c r="F391" s="64"/>
      <c r="G391" s="64"/>
      <c r="H391" s="64"/>
      <c r="I391" s="64"/>
      <c r="J391" s="64"/>
      <c r="K391" s="64"/>
      <c r="L391" s="64"/>
      <c r="M391" s="73"/>
      <c r="Q391" s="60" t="s">
        <v>809</v>
      </c>
    </row>
    <row r="392" spans="1:50" ht="29.45" customHeight="1" x14ac:dyDescent="0.3">
      <c r="A392" s="63"/>
      <c r="B392" s="63"/>
      <c r="C392" s="63"/>
      <c r="D392" s="63"/>
      <c r="E392" s="64"/>
      <c r="F392" s="64"/>
      <c r="G392" s="64"/>
      <c r="H392" s="64"/>
      <c r="I392" s="64"/>
      <c r="J392" s="64"/>
      <c r="K392" s="64"/>
      <c r="L392" s="64"/>
      <c r="M392" s="73"/>
      <c r="Q392" s="60" t="s">
        <v>809</v>
      </c>
    </row>
    <row r="393" spans="1:50" ht="29.45" customHeight="1" x14ac:dyDescent="0.3">
      <c r="A393" s="62" t="s">
        <v>91</v>
      </c>
      <c r="B393" s="63"/>
      <c r="C393" s="63"/>
      <c r="D393" s="63"/>
      <c r="E393" s="64"/>
      <c r="F393" s="64">
        <f>SUMIF(Q369:Q392,"010113",F369:F392)</f>
        <v>55038848</v>
      </c>
      <c r="G393" s="64"/>
      <c r="H393" s="64">
        <f>SUMIF(Q369:Q392,"010113",H369:H392)</f>
        <v>31693449</v>
      </c>
      <c r="I393" s="64"/>
      <c r="J393" s="64">
        <f>SUMIF(Q369:Q392,"010113",J369:J392)</f>
        <v>0</v>
      </c>
      <c r="K393" s="64"/>
      <c r="L393" s="64">
        <f>SUMIF(Q369:Q392,"010113",L369:L392)</f>
        <v>86732297</v>
      </c>
      <c r="M393" s="73"/>
      <c r="N393" s="58" t="s">
        <v>92</v>
      </c>
      <c r="AW393" s="58">
        <f>AX393*L393</f>
        <v>75915912.241129994</v>
      </c>
      <c r="AX393" s="58">
        <f>0.87529</f>
        <v>0.87529000000000001</v>
      </c>
    </row>
    <row r="394" spans="1:50" ht="29.45" customHeight="1" x14ac:dyDescent="0.3">
      <c r="A394" s="62" t="s">
        <v>861</v>
      </c>
      <c r="B394" s="62" t="s">
        <v>52</v>
      </c>
      <c r="C394" s="63"/>
      <c r="D394" s="63"/>
      <c r="E394" s="64"/>
      <c r="F394" s="64"/>
      <c r="G394" s="64"/>
      <c r="H394" s="64"/>
      <c r="I394" s="64"/>
      <c r="J394" s="64"/>
      <c r="K394" s="64"/>
      <c r="L394" s="64"/>
      <c r="M394" s="73"/>
      <c r="Q394" s="60" t="s">
        <v>862</v>
      </c>
    </row>
    <row r="395" spans="1:50" ht="29.45" customHeight="1" x14ac:dyDescent="0.3">
      <c r="A395" s="62" t="s">
        <v>863</v>
      </c>
      <c r="B395" s="62" t="s">
        <v>864</v>
      </c>
      <c r="C395" s="62" t="s">
        <v>112</v>
      </c>
      <c r="D395" s="63">
        <v>98</v>
      </c>
      <c r="E395" s="64">
        <f>TRUNC(일위대가목록!E124,0)</f>
        <v>24238</v>
      </c>
      <c r="F395" s="64">
        <f t="shared" ref="F395:F410" si="52">TRUNC(E395*D395, 0)</f>
        <v>2375324</v>
      </c>
      <c r="G395" s="64">
        <f>TRUNC(일위대가목록!F124,0)</f>
        <v>16857</v>
      </c>
      <c r="H395" s="64">
        <f t="shared" ref="H395:H410" si="53">TRUNC(G395*D395, 0)</f>
        <v>1651986</v>
      </c>
      <c r="I395" s="64">
        <f>TRUNC(일위대가목록!G124,0)</f>
        <v>0</v>
      </c>
      <c r="J395" s="64">
        <f t="shared" ref="J395:J410" si="54">TRUNC(I395*D395, 0)</f>
        <v>0</v>
      </c>
      <c r="K395" s="64">
        <f t="shared" ref="K395:K410" si="55">TRUNC(E395+G395+I395, 0)</f>
        <v>41095</v>
      </c>
      <c r="L395" s="64">
        <f t="shared" ref="L395:L410" si="56">TRUNC(F395+H395+J395, 0)</f>
        <v>4027310</v>
      </c>
      <c r="M395" s="74" t="s">
        <v>865</v>
      </c>
      <c r="N395" s="60" t="s">
        <v>866</v>
      </c>
      <c r="O395" s="60" t="s">
        <v>52</v>
      </c>
      <c r="P395" s="60" t="s">
        <v>52</v>
      </c>
      <c r="Q395" s="60" t="s">
        <v>862</v>
      </c>
      <c r="R395" s="60" t="s">
        <v>63</v>
      </c>
      <c r="S395" s="60" t="s">
        <v>64</v>
      </c>
      <c r="T395" s="60" t="s">
        <v>64</v>
      </c>
      <c r="AR395" s="60" t="s">
        <v>52</v>
      </c>
      <c r="AS395" s="60" t="s">
        <v>52</v>
      </c>
      <c r="AU395" s="60" t="s">
        <v>867</v>
      </c>
      <c r="AV395" s="58">
        <v>222</v>
      </c>
    </row>
    <row r="396" spans="1:50" ht="29.45" customHeight="1" x14ac:dyDescent="0.3">
      <c r="A396" s="62" t="s">
        <v>868</v>
      </c>
      <c r="B396" s="62" t="s">
        <v>869</v>
      </c>
      <c r="C396" s="62" t="s">
        <v>112</v>
      </c>
      <c r="D396" s="63">
        <v>136</v>
      </c>
      <c r="E396" s="64">
        <f>TRUNC(일위대가목록!E125,0)</f>
        <v>38520</v>
      </c>
      <c r="F396" s="64">
        <f t="shared" si="52"/>
        <v>5238720</v>
      </c>
      <c r="G396" s="64">
        <f>TRUNC(일위대가목록!F125,0)</f>
        <v>36222</v>
      </c>
      <c r="H396" s="64">
        <f t="shared" si="53"/>
        <v>4926192</v>
      </c>
      <c r="I396" s="64">
        <f>TRUNC(일위대가목록!G125,0)</f>
        <v>0</v>
      </c>
      <c r="J396" s="64">
        <f t="shared" si="54"/>
        <v>0</v>
      </c>
      <c r="K396" s="64">
        <f t="shared" si="55"/>
        <v>74742</v>
      </c>
      <c r="L396" s="64">
        <f t="shared" si="56"/>
        <v>10164912</v>
      </c>
      <c r="M396" s="74" t="s">
        <v>870</v>
      </c>
      <c r="N396" s="60" t="s">
        <v>871</v>
      </c>
      <c r="O396" s="60" t="s">
        <v>52</v>
      </c>
      <c r="P396" s="60" t="s">
        <v>52</v>
      </c>
      <c r="Q396" s="60" t="s">
        <v>862</v>
      </c>
      <c r="R396" s="60" t="s">
        <v>63</v>
      </c>
      <c r="S396" s="60" t="s">
        <v>64</v>
      </c>
      <c r="T396" s="60" t="s">
        <v>64</v>
      </c>
      <c r="AR396" s="60" t="s">
        <v>52</v>
      </c>
      <c r="AS396" s="60" t="s">
        <v>52</v>
      </c>
      <c r="AU396" s="60" t="s">
        <v>872</v>
      </c>
      <c r="AV396" s="58">
        <v>555</v>
      </c>
    </row>
    <row r="397" spans="1:50" ht="29.45" customHeight="1" x14ac:dyDescent="0.3">
      <c r="A397" s="62" t="s">
        <v>873</v>
      </c>
      <c r="B397" s="62" t="s">
        <v>874</v>
      </c>
      <c r="C397" s="62" t="s">
        <v>112</v>
      </c>
      <c r="D397" s="63">
        <v>1281</v>
      </c>
      <c r="E397" s="64">
        <f>TRUNC(일위대가목록!E126,0)</f>
        <v>6092</v>
      </c>
      <c r="F397" s="64">
        <f t="shared" si="52"/>
        <v>7803852</v>
      </c>
      <c r="G397" s="64">
        <f>TRUNC(일위대가목록!F126,0)</f>
        <v>14834</v>
      </c>
      <c r="H397" s="64">
        <f t="shared" si="53"/>
        <v>19002354</v>
      </c>
      <c r="I397" s="64">
        <f>TRUNC(일위대가목록!G126,0)</f>
        <v>148</v>
      </c>
      <c r="J397" s="64">
        <f t="shared" si="54"/>
        <v>189588</v>
      </c>
      <c r="K397" s="64">
        <f t="shared" si="55"/>
        <v>21074</v>
      </c>
      <c r="L397" s="64">
        <f t="shared" si="56"/>
        <v>26995794</v>
      </c>
      <c r="M397" s="74" t="s">
        <v>875</v>
      </c>
      <c r="N397" s="60" t="s">
        <v>876</v>
      </c>
      <c r="O397" s="60" t="s">
        <v>52</v>
      </c>
      <c r="P397" s="60" t="s">
        <v>52</v>
      </c>
      <c r="Q397" s="60" t="s">
        <v>862</v>
      </c>
      <c r="R397" s="60" t="s">
        <v>63</v>
      </c>
      <c r="S397" s="60" t="s">
        <v>64</v>
      </c>
      <c r="T397" s="60" t="s">
        <v>64</v>
      </c>
      <c r="AR397" s="60" t="s">
        <v>52</v>
      </c>
      <c r="AS397" s="60" t="s">
        <v>52</v>
      </c>
      <c r="AU397" s="60" t="s">
        <v>877</v>
      </c>
      <c r="AV397" s="58">
        <v>225</v>
      </c>
    </row>
    <row r="398" spans="1:50" ht="29.45" customHeight="1" x14ac:dyDescent="0.3">
      <c r="A398" s="62" t="s">
        <v>878</v>
      </c>
      <c r="B398" s="62" t="s">
        <v>879</v>
      </c>
      <c r="C398" s="62" t="s">
        <v>112</v>
      </c>
      <c r="D398" s="63">
        <v>68</v>
      </c>
      <c r="E398" s="64">
        <f>TRUNC(일위대가목록!E127,0)</f>
        <v>21150</v>
      </c>
      <c r="F398" s="64">
        <f t="shared" si="52"/>
        <v>1438200</v>
      </c>
      <c r="G398" s="64">
        <f>TRUNC(일위대가목록!F127,0)</f>
        <v>42912</v>
      </c>
      <c r="H398" s="64">
        <f t="shared" si="53"/>
        <v>2918016</v>
      </c>
      <c r="I398" s="64">
        <f>TRUNC(일위대가목록!G127,0)</f>
        <v>1544</v>
      </c>
      <c r="J398" s="64">
        <f t="shared" si="54"/>
        <v>104992</v>
      </c>
      <c r="K398" s="64">
        <f t="shared" si="55"/>
        <v>65606</v>
      </c>
      <c r="L398" s="64">
        <f t="shared" si="56"/>
        <v>4461208</v>
      </c>
      <c r="M398" s="74" t="s">
        <v>880</v>
      </c>
      <c r="N398" s="60" t="s">
        <v>881</v>
      </c>
      <c r="O398" s="60" t="s">
        <v>52</v>
      </c>
      <c r="P398" s="60" t="s">
        <v>52</v>
      </c>
      <c r="Q398" s="60" t="s">
        <v>862</v>
      </c>
      <c r="R398" s="60" t="s">
        <v>63</v>
      </c>
      <c r="S398" s="60" t="s">
        <v>64</v>
      </c>
      <c r="T398" s="60" t="s">
        <v>64</v>
      </c>
      <c r="AR398" s="60" t="s">
        <v>52</v>
      </c>
      <c r="AS398" s="60" t="s">
        <v>52</v>
      </c>
      <c r="AU398" s="60" t="s">
        <v>882</v>
      </c>
      <c r="AV398" s="58">
        <v>556</v>
      </c>
    </row>
    <row r="399" spans="1:50" ht="29.45" customHeight="1" x14ac:dyDescent="0.3">
      <c r="A399" s="62" t="s">
        <v>883</v>
      </c>
      <c r="B399" s="62" t="s">
        <v>884</v>
      </c>
      <c r="C399" s="62" t="s">
        <v>112</v>
      </c>
      <c r="D399" s="63">
        <v>56</v>
      </c>
      <c r="E399" s="64">
        <f>TRUNC(일위대가목록!E128,0)</f>
        <v>29164</v>
      </c>
      <c r="F399" s="64">
        <f t="shared" si="52"/>
        <v>1633184</v>
      </c>
      <c r="G399" s="64">
        <f>TRUNC(일위대가목록!F128,0)</f>
        <v>58845</v>
      </c>
      <c r="H399" s="64">
        <f t="shared" si="53"/>
        <v>3295320</v>
      </c>
      <c r="I399" s="64">
        <f>TRUNC(일위대가목록!G128,0)</f>
        <v>1544</v>
      </c>
      <c r="J399" s="64">
        <f t="shared" si="54"/>
        <v>86464</v>
      </c>
      <c r="K399" s="64">
        <f t="shared" si="55"/>
        <v>89553</v>
      </c>
      <c r="L399" s="64">
        <f t="shared" si="56"/>
        <v>5014968</v>
      </c>
      <c r="M399" s="74" t="s">
        <v>885</v>
      </c>
      <c r="N399" s="60" t="s">
        <v>886</v>
      </c>
      <c r="O399" s="60" t="s">
        <v>52</v>
      </c>
      <c r="P399" s="60" t="s">
        <v>52</v>
      </c>
      <c r="Q399" s="60" t="s">
        <v>862</v>
      </c>
      <c r="R399" s="60" t="s">
        <v>63</v>
      </c>
      <c r="S399" s="60" t="s">
        <v>64</v>
      </c>
      <c r="T399" s="60" t="s">
        <v>64</v>
      </c>
      <c r="AR399" s="60" t="s">
        <v>52</v>
      </c>
      <c r="AS399" s="60" t="s">
        <v>52</v>
      </c>
      <c r="AU399" s="60" t="s">
        <v>887</v>
      </c>
      <c r="AV399" s="58">
        <v>557</v>
      </c>
    </row>
    <row r="400" spans="1:50" ht="29.45" customHeight="1" x14ac:dyDescent="0.3">
      <c r="A400" s="62" t="s">
        <v>888</v>
      </c>
      <c r="B400" s="62" t="s">
        <v>889</v>
      </c>
      <c r="C400" s="62" t="s">
        <v>72</v>
      </c>
      <c r="D400" s="63">
        <v>273</v>
      </c>
      <c r="E400" s="64">
        <f>TRUNC(일위대가목록!E129,0)</f>
        <v>6018</v>
      </c>
      <c r="F400" s="64">
        <f t="shared" si="52"/>
        <v>1642914</v>
      </c>
      <c r="G400" s="64">
        <f>TRUNC(일위대가목록!F129,0)</f>
        <v>9941</v>
      </c>
      <c r="H400" s="64">
        <f t="shared" si="53"/>
        <v>2713893</v>
      </c>
      <c r="I400" s="64">
        <f>TRUNC(일위대가목록!G129,0)</f>
        <v>0</v>
      </c>
      <c r="J400" s="64">
        <f t="shared" si="54"/>
        <v>0</v>
      </c>
      <c r="K400" s="64">
        <f t="shared" si="55"/>
        <v>15959</v>
      </c>
      <c r="L400" s="64">
        <f t="shared" si="56"/>
        <v>4356807</v>
      </c>
      <c r="M400" s="74" t="s">
        <v>890</v>
      </c>
      <c r="N400" s="60" t="s">
        <v>891</v>
      </c>
      <c r="O400" s="60" t="s">
        <v>52</v>
      </c>
      <c r="P400" s="60" t="s">
        <v>52</v>
      </c>
      <c r="Q400" s="60" t="s">
        <v>862</v>
      </c>
      <c r="R400" s="60" t="s">
        <v>63</v>
      </c>
      <c r="S400" s="60" t="s">
        <v>64</v>
      </c>
      <c r="T400" s="60" t="s">
        <v>64</v>
      </c>
      <c r="AR400" s="60" t="s">
        <v>52</v>
      </c>
      <c r="AS400" s="60" t="s">
        <v>52</v>
      </c>
      <c r="AU400" s="60" t="s">
        <v>892</v>
      </c>
      <c r="AV400" s="58">
        <v>355</v>
      </c>
    </row>
    <row r="401" spans="1:48" ht="29.45" customHeight="1" x14ac:dyDescent="0.3">
      <c r="A401" s="62" t="s">
        <v>893</v>
      </c>
      <c r="B401" s="62" t="s">
        <v>894</v>
      </c>
      <c r="C401" s="62" t="s">
        <v>112</v>
      </c>
      <c r="D401" s="63">
        <v>230</v>
      </c>
      <c r="E401" s="64">
        <f>TRUNC(단가대비표!O284,0)</f>
        <v>29600</v>
      </c>
      <c r="F401" s="64">
        <f t="shared" si="52"/>
        <v>6808000</v>
      </c>
      <c r="G401" s="64">
        <f>TRUNC(단가대비표!P284,0)</f>
        <v>0</v>
      </c>
      <c r="H401" s="64">
        <f t="shared" si="53"/>
        <v>0</v>
      </c>
      <c r="I401" s="64">
        <f>TRUNC(단가대비표!V284,0)</f>
        <v>0</v>
      </c>
      <c r="J401" s="64">
        <f t="shared" si="54"/>
        <v>0</v>
      </c>
      <c r="K401" s="64">
        <f t="shared" si="55"/>
        <v>29600</v>
      </c>
      <c r="L401" s="64">
        <f t="shared" si="56"/>
        <v>6808000</v>
      </c>
      <c r="M401" s="74" t="s">
        <v>451</v>
      </c>
      <c r="N401" s="60" t="s">
        <v>895</v>
      </c>
      <c r="O401" s="60" t="s">
        <v>52</v>
      </c>
      <c r="P401" s="60" t="s">
        <v>52</v>
      </c>
      <c r="Q401" s="60" t="s">
        <v>862</v>
      </c>
      <c r="R401" s="60" t="s">
        <v>64</v>
      </c>
      <c r="S401" s="60" t="s">
        <v>64</v>
      </c>
      <c r="T401" s="60" t="s">
        <v>63</v>
      </c>
      <c r="AR401" s="60" t="s">
        <v>52</v>
      </c>
      <c r="AS401" s="60" t="s">
        <v>52</v>
      </c>
      <c r="AU401" s="60" t="s">
        <v>896</v>
      </c>
      <c r="AV401" s="58">
        <v>299</v>
      </c>
    </row>
    <row r="402" spans="1:48" ht="29.45" customHeight="1" x14ac:dyDescent="0.3">
      <c r="A402" s="62" t="s">
        <v>893</v>
      </c>
      <c r="B402" s="62" t="s">
        <v>897</v>
      </c>
      <c r="C402" s="62" t="s">
        <v>112</v>
      </c>
      <c r="D402" s="63">
        <v>125</v>
      </c>
      <c r="E402" s="64">
        <f>TRUNC(단가대비표!O285,0)</f>
        <v>32000</v>
      </c>
      <c r="F402" s="64">
        <f t="shared" si="52"/>
        <v>4000000</v>
      </c>
      <c r="G402" s="64">
        <f>TRUNC(단가대비표!P285,0)</f>
        <v>0</v>
      </c>
      <c r="H402" s="64">
        <f t="shared" si="53"/>
        <v>0</v>
      </c>
      <c r="I402" s="64">
        <f>TRUNC(단가대비표!V285,0)</f>
        <v>0</v>
      </c>
      <c r="J402" s="64">
        <f t="shared" si="54"/>
        <v>0</v>
      </c>
      <c r="K402" s="64">
        <f t="shared" si="55"/>
        <v>32000</v>
      </c>
      <c r="L402" s="64">
        <f t="shared" si="56"/>
        <v>4000000</v>
      </c>
      <c r="M402" s="74" t="s">
        <v>451</v>
      </c>
      <c r="N402" s="60" t="s">
        <v>898</v>
      </c>
      <c r="O402" s="60" t="s">
        <v>52</v>
      </c>
      <c r="P402" s="60" t="s">
        <v>52</v>
      </c>
      <c r="Q402" s="60" t="s">
        <v>862</v>
      </c>
      <c r="R402" s="60" t="s">
        <v>64</v>
      </c>
      <c r="S402" s="60" t="s">
        <v>64</v>
      </c>
      <c r="T402" s="60" t="s">
        <v>63</v>
      </c>
      <c r="AR402" s="60" t="s">
        <v>52</v>
      </c>
      <c r="AS402" s="60" t="s">
        <v>52</v>
      </c>
      <c r="AU402" s="60" t="s">
        <v>899</v>
      </c>
      <c r="AV402" s="58">
        <v>300</v>
      </c>
    </row>
    <row r="403" spans="1:48" ht="29.45" customHeight="1" x14ac:dyDescent="0.3">
      <c r="A403" s="62" t="s">
        <v>900</v>
      </c>
      <c r="B403" s="62" t="s">
        <v>901</v>
      </c>
      <c r="C403" s="62" t="s">
        <v>112</v>
      </c>
      <c r="D403" s="63">
        <v>483</v>
      </c>
      <c r="E403" s="64">
        <f>TRUNC(단가대비표!O90,0)</f>
        <v>2901</v>
      </c>
      <c r="F403" s="64">
        <f t="shared" si="52"/>
        <v>1401183</v>
      </c>
      <c r="G403" s="64">
        <f>TRUNC(단가대비표!P90,0)</f>
        <v>0</v>
      </c>
      <c r="H403" s="64">
        <f t="shared" si="53"/>
        <v>0</v>
      </c>
      <c r="I403" s="64">
        <f>TRUNC(단가대비표!V90,0)</f>
        <v>0</v>
      </c>
      <c r="J403" s="64">
        <f t="shared" si="54"/>
        <v>0</v>
      </c>
      <c r="K403" s="64">
        <f t="shared" si="55"/>
        <v>2901</v>
      </c>
      <c r="L403" s="64">
        <f t="shared" si="56"/>
        <v>1401183</v>
      </c>
      <c r="M403" s="74" t="s">
        <v>52</v>
      </c>
      <c r="N403" s="60" t="s">
        <v>902</v>
      </c>
      <c r="O403" s="60" t="s">
        <v>52</v>
      </c>
      <c r="P403" s="60" t="s">
        <v>52</v>
      </c>
      <c r="Q403" s="60" t="s">
        <v>862</v>
      </c>
      <c r="R403" s="60" t="s">
        <v>64</v>
      </c>
      <c r="S403" s="60" t="s">
        <v>64</v>
      </c>
      <c r="T403" s="60" t="s">
        <v>63</v>
      </c>
      <c r="AR403" s="60" t="s">
        <v>52</v>
      </c>
      <c r="AS403" s="60" t="s">
        <v>52</v>
      </c>
      <c r="AU403" s="60" t="s">
        <v>903</v>
      </c>
      <c r="AV403" s="58">
        <v>301</v>
      </c>
    </row>
    <row r="404" spans="1:48" ht="29.45" customHeight="1" x14ac:dyDescent="0.3">
      <c r="A404" s="62" t="s">
        <v>904</v>
      </c>
      <c r="B404" s="62" t="s">
        <v>905</v>
      </c>
      <c r="C404" s="62" t="s">
        <v>112</v>
      </c>
      <c r="D404" s="63">
        <v>131</v>
      </c>
      <c r="E404" s="64">
        <f>TRUNC(단가대비표!O93,0)</f>
        <v>15700</v>
      </c>
      <c r="F404" s="64">
        <f t="shared" si="52"/>
        <v>2056700</v>
      </c>
      <c r="G404" s="64">
        <f>TRUNC(단가대비표!P93,0)</f>
        <v>0</v>
      </c>
      <c r="H404" s="64">
        <f t="shared" si="53"/>
        <v>0</v>
      </c>
      <c r="I404" s="64">
        <f>TRUNC(단가대비표!V93,0)</f>
        <v>0</v>
      </c>
      <c r="J404" s="64">
        <f t="shared" si="54"/>
        <v>0</v>
      </c>
      <c r="K404" s="64">
        <f t="shared" si="55"/>
        <v>15700</v>
      </c>
      <c r="L404" s="64">
        <f t="shared" si="56"/>
        <v>2056700</v>
      </c>
      <c r="M404" s="74" t="s">
        <v>52</v>
      </c>
      <c r="N404" s="60" t="s">
        <v>906</v>
      </c>
      <c r="O404" s="60" t="s">
        <v>52</v>
      </c>
      <c r="P404" s="60" t="s">
        <v>52</v>
      </c>
      <c r="Q404" s="60" t="s">
        <v>862</v>
      </c>
      <c r="R404" s="60" t="s">
        <v>64</v>
      </c>
      <c r="S404" s="60" t="s">
        <v>64</v>
      </c>
      <c r="T404" s="60" t="s">
        <v>63</v>
      </c>
      <c r="AR404" s="60" t="s">
        <v>52</v>
      </c>
      <c r="AS404" s="60" t="s">
        <v>52</v>
      </c>
      <c r="AU404" s="60" t="s">
        <v>907</v>
      </c>
      <c r="AV404" s="58">
        <v>224</v>
      </c>
    </row>
    <row r="405" spans="1:48" ht="29.45" customHeight="1" x14ac:dyDescent="0.3">
      <c r="A405" s="62" t="s">
        <v>908</v>
      </c>
      <c r="B405" s="62" t="s">
        <v>909</v>
      </c>
      <c r="C405" s="62" t="s">
        <v>72</v>
      </c>
      <c r="D405" s="63">
        <v>411</v>
      </c>
      <c r="E405" s="64">
        <f>TRUNC(단가대비표!O286,0)</f>
        <v>5000</v>
      </c>
      <c r="F405" s="64">
        <f t="shared" si="52"/>
        <v>2055000</v>
      </c>
      <c r="G405" s="64">
        <f>TRUNC(단가대비표!P286,0)</f>
        <v>0</v>
      </c>
      <c r="H405" s="64">
        <f t="shared" si="53"/>
        <v>0</v>
      </c>
      <c r="I405" s="64">
        <f>TRUNC(단가대비표!V286,0)</f>
        <v>0</v>
      </c>
      <c r="J405" s="64">
        <f t="shared" si="54"/>
        <v>0</v>
      </c>
      <c r="K405" s="64">
        <f t="shared" si="55"/>
        <v>5000</v>
      </c>
      <c r="L405" s="64">
        <f t="shared" si="56"/>
        <v>2055000</v>
      </c>
      <c r="M405" s="74" t="s">
        <v>451</v>
      </c>
      <c r="N405" s="60" t="s">
        <v>910</v>
      </c>
      <c r="O405" s="60" t="s">
        <v>52</v>
      </c>
      <c r="P405" s="60" t="s">
        <v>52</v>
      </c>
      <c r="Q405" s="60" t="s">
        <v>862</v>
      </c>
      <c r="R405" s="60" t="s">
        <v>64</v>
      </c>
      <c r="S405" s="60" t="s">
        <v>64</v>
      </c>
      <c r="T405" s="60" t="s">
        <v>63</v>
      </c>
      <c r="AR405" s="60" t="s">
        <v>52</v>
      </c>
      <c r="AS405" s="60" t="s">
        <v>52</v>
      </c>
      <c r="AU405" s="60" t="s">
        <v>911</v>
      </c>
      <c r="AV405" s="58">
        <v>302</v>
      </c>
    </row>
    <row r="406" spans="1:48" ht="29.45" customHeight="1" x14ac:dyDescent="0.3">
      <c r="A406" s="62" t="s">
        <v>912</v>
      </c>
      <c r="B406" s="62" t="s">
        <v>913</v>
      </c>
      <c r="C406" s="62" t="s">
        <v>112</v>
      </c>
      <c r="D406" s="63">
        <v>8</v>
      </c>
      <c r="E406" s="64">
        <f>TRUNC(단가대비표!O94,0)</f>
        <v>58000</v>
      </c>
      <c r="F406" s="64">
        <f t="shared" si="52"/>
        <v>464000</v>
      </c>
      <c r="G406" s="64">
        <f>TRUNC(단가대비표!P94,0)</f>
        <v>0</v>
      </c>
      <c r="H406" s="64">
        <f t="shared" si="53"/>
        <v>0</v>
      </c>
      <c r="I406" s="64">
        <f>TRUNC(단가대비표!V94,0)</f>
        <v>0</v>
      </c>
      <c r="J406" s="64">
        <f t="shared" si="54"/>
        <v>0</v>
      </c>
      <c r="K406" s="64">
        <f t="shared" si="55"/>
        <v>58000</v>
      </c>
      <c r="L406" s="64">
        <f t="shared" si="56"/>
        <v>464000</v>
      </c>
      <c r="M406" s="74" t="s">
        <v>52</v>
      </c>
      <c r="N406" s="60" t="s">
        <v>914</v>
      </c>
      <c r="O406" s="60" t="s">
        <v>52</v>
      </c>
      <c r="P406" s="60" t="s">
        <v>52</v>
      </c>
      <c r="Q406" s="60" t="s">
        <v>862</v>
      </c>
      <c r="R406" s="60" t="s">
        <v>64</v>
      </c>
      <c r="S406" s="60" t="s">
        <v>64</v>
      </c>
      <c r="T406" s="60" t="s">
        <v>63</v>
      </c>
      <c r="AR406" s="60" t="s">
        <v>52</v>
      </c>
      <c r="AS406" s="60" t="s">
        <v>52</v>
      </c>
      <c r="AU406" s="60" t="s">
        <v>915</v>
      </c>
      <c r="AV406" s="58">
        <v>216</v>
      </c>
    </row>
    <row r="407" spans="1:48" ht="29.45" customHeight="1" x14ac:dyDescent="0.3">
      <c r="A407" s="62" t="s">
        <v>916</v>
      </c>
      <c r="B407" s="62" t="s">
        <v>917</v>
      </c>
      <c r="C407" s="62" t="s">
        <v>365</v>
      </c>
      <c r="D407" s="63">
        <v>43</v>
      </c>
      <c r="E407" s="64">
        <f>TRUNC(단가대비표!O255,0)</f>
        <v>33240</v>
      </c>
      <c r="F407" s="64">
        <f t="shared" si="52"/>
        <v>1429320</v>
      </c>
      <c r="G407" s="64">
        <f>TRUNC(단가대비표!P255,0)</f>
        <v>20760</v>
      </c>
      <c r="H407" s="64">
        <f t="shared" si="53"/>
        <v>892680</v>
      </c>
      <c r="I407" s="64">
        <f>TRUNC(단가대비표!V255,0)</f>
        <v>0</v>
      </c>
      <c r="J407" s="64">
        <f t="shared" si="54"/>
        <v>0</v>
      </c>
      <c r="K407" s="64">
        <f t="shared" si="55"/>
        <v>54000</v>
      </c>
      <c r="L407" s="64">
        <f t="shared" si="56"/>
        <v>2322000</v>
      </c>
      <c r="M407" s="74" t="s">
        <v>52</v>
      </c>
      <c r="N407" s="60" t="s">
        <v>918</v>
      </c>
      <c r="O407" s="60" t="s">
        <v>52</v>
      </c>
      <c r="P407" s="60" t="s">
        <v>52</v>
      </c>
      <c r="Q407" s="60" t="s">
        <v>862</v>
      </c>
      <c r="R407" s="60" t="s">
        <v>64</v>
      </c>
      <c r="S407" s="60" t="s">
        <v>64</v>
      </c>
      <c r="T407" s="60" t="s">
        <v>63</v>
      </c>
      <c r="AR407" s="60" t="s">
        <v>52</v>
      </c>
      <c r="AS407" s="60" t="s">
        <v>52</v>
      </c>
      <c r="AU407" s="60" t="s">
        <v>919</v>
      </c>
      <c r="AV407" s="58">
        <v>233</v>
      </c>
    </row>
    <row r="408" spans="1:48" ht="29.45" customHeight="1" x14ac:dyDescent="0.3">
      <c r="A408" s="62" t="s">
        <v>908</v>
      </c>
      <c r="B408" s="62" t="s">
        <v>920</v>
      </c>
      <c r="C408" s="62" t="s">
        <v>72</v>
      </c>
      <c r="D408" s="63">
        <v>289</v>
      </c>
      <c r="E408" s="64">
        <f>TRUNC(단가대비표!O287,0)</f>
        <v>5000</v>
      </c>
      <c r="F408" s="64">
        <f t="shared" si="52"/>
        <v>1445000</v>
      </c>
      <c r="G408" s="64">
        <f>TRUNC(단가대비표!P287,0)</f>
        <v>0</v>
      </c>
      <c r="H408" s="64">
        <f t="shared" si="53"/>
        <v>0</v>
      </c>
      <c r="I408" s="64">
        <f>TRUNC(단가대비표!V287,0)</f>
        <v>0</v>
      </c>
      <c r="J408" s="64">
        <f t="shared" si="54"/>
        <v>0</v>
      </c>
      <c r="K408" s="64">
        <f t="shared" si="55"/>
        <v>5000</v>
      </c>
      <c r="L408" s="64">
        <f t="shared" si="56"/>
        <v>1445000</v>
      </c>
      <c r="M408" s="74" t="s">
        <v>451</v>
      </c>
      <c r="N408" s="60" t="s">
        <v>921</v>
      </c>
      <c r="O408" s="60" t="s">
        <v>52</v>
      </c>
      <c r="P408" s="60" t="s">
        <v>52</v>
      </c>
      <c r="Q408" s="60" t="s">
        <v>862</v>
      </c>
      <c r="R408" s="60" t="s">
        <v>64</v>
      </c>
      <c r="S408" s="60" t="s">
        <v>64</v>
      </c>
      <c r="T408" s="60" t="s">
        <v>63</v>
      </c>
      <c r="AR408" s="60" t="s">
        <v>52</v>
      </c>
      <c r="AS408" s="60" t="s">
        <v>52</v>
      </c>
      <c r="AU408" s="60" t="s">
        <v>922</v>
      </c>
      <c r="AV408" s="58">
        <v>303</v>
      </c>
    </row>
    <row r="409" spans="1:48" ht="29.45" customHeight="1" x14ac:dyDescent="0.3">
      <c r="A409" s="62" t="s">
        <v>923</v>
      </c>
      <c r="B409" s="62" t="s">
        <v>924</v>
      </c>
      <c r="C409" s="62" t="s">
        <v>60</v>
      </c>
      <c r="D409" s="63">
        <v>5</v>
      </c>
      <c r="E409" s="64">
        <f>TRUNC(일위대가목록!E130,0)</f>
        <v>23257</v>
      </c>
      <c r="F409" s="64">
        <f t="shared" si="52"/>
        <v>116285</v>
      </c>
      <c r="G409" s="64">
        <f>TRUNC(일위대가목록!F130,0)</f>
        <v>97219</v>
      </c>
      <c r="H409" s="64">
        <f t="shared" si="53"/>
        <v>486095</v>
      </c>
      <c r="I409" s="64">
        <f>TRUNC(일위대가목록!G130,0)</f>
        <v>2916</v>
      </c>
      <c r="J409" s="64">
        <f t="shared" si="54"/>
        <v>14580</v>
      </c>
      <c r="K409" s="64">
        <f t="shared" si="55"/>
        <v>123392</v>
      </c>
      <c r="L409" s="64">
        <f t="shared" si="56"/>
        <v>616960</v>
      </c>
      <c r="M409" s="74" t="s">
        <v>925</v>
      </c>
      <c r="N409" s="60" t="s">
        <v>926</v>
      </c>
      <c r="O409" s="60" t="s">
        <v>52</v>
      </c>
      <c r="P409" s="60" t="s">
        <v>52</v>
      </c>
      <c r="Q409" s="60" t="s">
        <v>862</v>
      </c>
      <c r="R409" s="60" t="s">
        <v>63</v>
      </c>
      <c r="S409" s="60" t="s">
        <v>64</v>
      </c>
      <c r="T409" s="60" t="s">
        <v>64</v>
      </c>
      <c r="AR409" s="60" t="s">
        <v>52</v>
      </c>
      <c r="AS409" s="60" t="s">
        <v>52</v>
      </c>
      <c r="AU409" s="60" t="s">
        <v>927</v>
      </c>
      <c r="AV409" s="58">
        <v>564</v>
      </c>
    </row>
    <row r="410" spans="1:48" ht="29.45" customHeight="1" x14ac:dyDescent="0.3">
      <c r="A410" s="62" t="s">
        <v>928</v>
      </c>
      <c r="B410" s="62" t="s">
        <v>929</v>
      </c>
      <c r="C410" s="62" t="s">
        <v>112</v>
      </c>
      <c r="D410" s="63">
        <v>42</v>
      </c>
      <c r="E410" s="64">
        <f>TRUNC(단가대비표!O112,0)</f>
        <v>340000</v>
      </c>
      <c r="F410" s="64">
        <f t="shared" si="52"/>
        <v>14280000</v>
      </c>
      <c r="G410" s="64">
        <f>TRUNC(단가대비표!P112,0)</f>
        <v>0</v>
      </c>
      <c r="H410" s="64">
        <f t="shared" si="53"/>
        <v>0</v>
      </c>
      <c r="I410" s="64">
        <f>TRUNC(단가대비표!V112,0)</f>
        <v>0</v>
      </c>
      <c r="J410" s="64">
        <f t="shared" si="54"/>
        <v>0</v>
      </c>
      <c r="K410" s="64">
        <f t="shared" si="55"/>
        <v>340000</v>
      </c>
      <c r="L410" s="64">
        <f t="shared" si="56"/>
        <v>14280000</v>
      </c>
      <c r="M410" s="74" t="s">
        <v>52</v>
      </c>
      <c r="N410" s="60" t="s">
        <v>930</v>
      </c>
      <c r="O410" s="60" t="s">
        <v>52</v>
      </c>
      <c r="P410" s="60" t="s">
        <v>52</v>
      </c>
      <c r="Q410" s="60" t="s">
        <v>862</v>
      </c>
      <c r="R410" s="60" t="s">
        <v>64</v>
      </c>
      <c r="S410" s="60" t="s">
        <v>64</v>
      </c>
      <c r="T410" s="60" t="s">
        <v>63</v>
      </c>
      <c r="AR410" s="60" t="s">
        <v>52</v>
      </c>
      <c r="AS410" s="60" t="s">
        <v>52</v>
      </c>
      <c r="AU410" s="60" t="s">
        <v>931</v>
      </c>
      <c r="AV410" s="58">
        <v>217</v>
      </c>
    </row>
    <row r="411" spans="1:48" ht="29.45" customHeight="1" x14ac:dyDescent="0.3">
      <c r="A411" s="63"/>
      <c r="B411" s="63"/>
      <c r="C411" s="63"/>
      <c r="D411" s="63"/>
      <c r="E411" s="64"/>
      <c r="F411" s="64"/>
      <c r="G411" s="64"/>
      <c r="H411" s="64"/>
      <c r="I411" s="64"/>
      <c r="J411" s="64"/>
      <c r="K411" s="64"/>
      <c r="L411" s="64"/>
      <c r="M411" s="73"/>
      <c r="Q411" s="60" t="s">
        <v>862</v>
      </c>
    </row>
    <row r="412" spans="1:48" ht="29.45" customHeight="1" x14ac:dyDescent="0.3">
      <c r="A412" s="63"/>
      <c r="B412" s="63"/>
      <c r="C412" s="63"/>
      <c r="D412" s="63"/>
      <c r="E412" s="64"/>
      <c r="F412" s="64"/>
      <c r="G412" s="64"/>
      <c r="H412" s="64"/>
      <c r="I412" s="64"/>
      <c r="J412" s="64"/>
      <c r="K412" s="64"/>
      <c r="L412" s="64"/>
      <c r="M412" s="73"/>
      <c r="Q412" s="60" t="s">
        <v>862</v>
      </c>
    </row>
    <row r="413" spans="1:48" ht="29.45" customHeight="1" x14ac:dyDescent="0.3">
      <c r="A413" s="63"/>
      <c r="B413" s="63"/>
      <c r="C413" s="63"/>
      <c r="D413" s="63"/>
      <c r="E413" s="64"/>
      <c r="F413" s="64"/>
      <c r="G413" s="64"/>
      <c r="H413" s="64"/>
      <c r="I413" s="64"/>
      <c r="J413" s="64"/>
      <c r="K413" s="64"/>
      <c r="L413" s="64"/>
      <c r="M413" s="73"/>
      <c r="Q413" s="60" t="s">
        <v>862</v>
      </c>
    </row>
    <row r="414" spans="1:48" ht="29.45" customHeight="1" x14ac:dyDescent="0.3">
      <c r="A414" s="63"/>
      <c r="B414" s="63"/>
      <c r="C414" s="63"/>
      <c r="D414" s="63"/>
      <c r="E414" s="64"/>
      <c r="F414" s="64"/>
      <c r="G414" s="64"/>
      <c r="H414" s="64"/>
      <c r="I414" s="64"/>
      <c r="J414" s="64"/>
      <c r="K414" s="64"/>
      <c r="L414" s="64"/>
      <c r="M414" s="73"/>
      <c r="Q414" s="60" t="s">
        <v>862</v>
      </c>
    </row>
    <row r="415" spans="1:48" ht="29.45" customHeight="1" x14ac:dyDescent="0.3">
      <c r="A415" s="63"/>
      <c r="B415" s="63"/>
      <c r="C415" s="63"/>
      <c r="D415" s="63"/>
      <c r="E415" s="64"/>
      <c r="F415" s="64"/>
      <c r="G415" s="64"/>
      <c r="H415" s="64"/>
      <c r="I415" s="64"/>
      <c r="J415" s="64"/>
      <c r="K415" s="64"/>
      <c r="L415" s="64"/>
      <c r="M415" s="73"/>
      <c r="Q415" s="60" t="s">
        <v>862</v>
      </c>
    </row>
    <row r="416" spans="1:48" ht="29.45" customHeight="1" x14ac:dyDescent="0.3">
      <c r="A416" s="63"/>
      <c r="B416" s="63"/>
      <c r="C416" s="63"/>
      <c r="D416" s="63"/>
      <c r="E416" s="64"/>
      <c r="F416" s="64"/>
      <c r="G416" s="64"/>
      <c r="H416" s="64"/>
      <c r="I416" s="64"/>
      <c r="J416" s="64"/>
      <c r="K416" s="64"/>
      <c r="L416" s="64"/>
      <c r="M416" s="73"/>
      <c r="Q416" s="60" t="s">
        <v>862</v>
      </c>
    </row>
    <row r="417" spans="1:50" ht="29.45" customHeight="1" x14ac:dyDescent="0.3">
      <c r="A417" s="63"/>
      <c r="B417" s="63"/>
      <c r="C417" s="63"/>
      <c r="D417" s="63"/>
      <c r="E417" s="64"/>
      <c r="F417" s="64"/>
      <c r="G417" s="64"/>
      <c r="H417" s="64"/>
      <c r="I417" s="64"/>
      <c r="J417" s="64"/>
      <c r="K417" s="64"/>
      <c r="L417" s="64"/>
      <c r="M417" s="73"/>
      <c r="Q417" s="60" t="s">
        <v>862</v>
      </c>
    </row>
    <row r="418" spans="1:50" ht="29.45" customHeight="1" x14ac:dyDescent="0.3">
      <c r="A418" s="63"/>
      <c r="B418" s="63"/>
      <c r="C418" s="63"/>
      <c r="D418" s="63"/>
      <c r="E418" s="64"/>
      <c r="F418" s="64"/>
      <c r="G418" s="64"/>
      <c r="H418" s="64"/>
      <c r="I418" s="64"/>
      <c r="J418" s="64"/>
      <c r="K418" s="64"/>
      <c r="L418" s="64"/>
      <c r="M418" s="73"/>
      <c r="Q418" s="60" t="s">
        <v>862</v>
      </c>
    </row>
    <row r="419" spans="1:50" ht="29.45" customHeight="1" x14ac:dyDescent="0.3">
      <c r="A419" s="62" t="s">
        <v>91</v>
      </c>
      <c r="B419" s="63"/>
      <c r="C419" s="63"/>
      <c r="D419" s="63"/>
      <c r="E419" s="64"/>
      <c r="F419" s="64">
        <f>SUMIF(Q395:Q418,"010114",F395:F418)</f>
        <v>54187682</v>
      </c>
      <c r="G419" s="64"/>
      <c r="H419" s="64">
        <f>SUMIF(Q395:Q418,"010114",H395:H418)</f>
        <v>35886536</v>
      </c>
      <c r="I419" s="64"/>
      <c r="J419" s="64">
        <f>SUMIF(Q395:Q418,"010114",J395:J418)</f>
        <v>395624</v>
      </c>
      <c r="K419" s="64"/>
      <c r="L419" s="64">
        <f>SUMIF(Q395:Q418,"010114",L395:L418)</f>
        <v>90469842</v>
      </c>
      <c r="M419" s="73"/>
      <c r="N419" s="58" t="s">
        <v>92</v>
      </c>
      <c r="AW419" s="58">
        <f>AX419*L419</f>
        <v>79187348.004179999</v>
      </c>
      <c r="AX419" s="58">
        <f>0.87529</f>
        <v>0.87529000000000001</v>
      </c>
    </row>
    <row r="420" spans="1:50" ht="29.45" customHeight="1" x14ac:dyDescent="0.3">
      <c r="A420" s="62" t="s">
        <v>932</v>
      </c>
      <c r="B420" s="62" t="s">
        <v>52</v>
      </c>
      <c r="C420" s="63"/>
      <c r="D420" s="63"/>
      <c r="E420" s="64"/>
      <c r="F420" s="64"/>
      <c r="G420" s="64"/>
      <c r="H420" s="64"/>
      <c r="I420" s="64"/>
      <c r="J420" s="64"/>
      <c r="K420" s="64"/>
      <c r="L420" s="64"/>
      <c r="M420" s="73"/>
      <c r="Q420" s="60" t="s">
        <v>933</v>
      </c>
    </row>
    <row r="421" spans="1:50" ht="29.45" customHeight="1" x14ac:dyDescent="0.3">
      <c r="A421" s="62" t="s">
        <v>934</v>
      </c>
      <c r="B421" s="62" t="s">
        <v>935</v>
      </c>
      <c r="C421" s="62" t="s">
        <v>106</v>
      </c>
      <c r="D421" s="63">
        <v>1</v>
      </c>
      <c r="E421" s="64">
        <f>TRUNC(단가대비표!O315,0)</f>
        <v>41000000</v>
      </c>
      <c r="F421" s="64">
        <f>TRUNC(E421*D421, 0)</f>
        <v>41000000</v>
      </c>
      <c r="G421" s="64">
        <f>TRUNC(단가대비표!P315,0)</f>
        <v>0</v>
      </c>
      <c r="H421" s="64">
        <f>TRUNC(G421*D421, 0)</f>
        <v>0</v>
      </c>
      <c r="I421" s="64">
        <f>TRUNC(단가대비표!V315,0)</f>
        <v>0</v>
      </c>
      <c r="J421" s="64">
        <f>TRUNC(I421*D421, 0)</f>
        <v>0</v>
      </c>
      <c r="K421" s="64">
        <f t="shared" ref="K421:L424" si="57">TRUNC(E421+G421+I421, 0)</f>
        <v>41000000</v>
      </c>
      <c r="L421" s="64">
        <f t="shared" si="57"/>
        <v>41000000</v>
      </c>
      <c r="M421" s="74" t="s">
        <v>451</v>
      </c>
      <c r="N421" s="60" t="s">
        <v>936</v>
      </c>
      <c r="O421" s="60" t="s">
        <v>52</v>
      </c>
      <c r="P421" s="60" t="s">
        <v>52</v>
      </c>
      <c r="Q421" s="60" t="s">
        <v>933</v>
      </c>
      <c r="R421" s="60" t="s">
        <v>64</v>
      </c>
      <c r="S421" s="60" t="s">
        <v>64</v>
      </c>
      <c r="T421" s="60" t="s">
        <v>63</v>
      </c>
      <c r="AR421" s="60" t="s">
        <v>52</v>
      </c>
      <c r="AS421" s="60" t="s">
        <v>52</v>
      </c>
      <c r="AU421" s="60" t="s">
        <v>937</v>
      </c>
      <c r="AV421" s="58">
        <v>359</v>
      </c>
    </row>
    <row r="422" spans="1:50" ht="29.45" customHeight="1" x14ac:dyDescent="0.3">
      <c r="A422" s="62" t="s">
        <v>938</v>
      </c>
      <c r="B422" s="62" t="s">
        <v>939</v>
      </c>
      <c r="C422" s="62" t="s">
        <v>547</v>
      </c>
      <c r="D422" s="63">
        <v>4</v>
      </c>
      <c r="E422" s="64">
        <f>TRUNC(단가대비표!O106,0)</f>
        <v>82500</v>
      </c>
      <c r="F422" s="64">
        <f>TRUNC(E422*D422, 0)</f>
        <v>330000</v>
      </c>
      <c r="G422" s="64">
        <f>TRUNC(단가대비표!P106,0)</f>
        <v>0</v>
      </c>
      <c r="H422" s="64">
        <f>TRUNC(G422*D422, 0)</f>
        <v>0</v>
      </c>
      <c r="I422" s="64">
        <f>TRUNC(단가대비표!V106,0)</f>
        <v>0</v>
      </c>
      <c r="J422" s="64">
        <f>TRUNC(I422*D422, 0)</f>
        <v>0</v>
      </c>
      <c r="K422" s="64">
        <f t="shared" si="57"/>
        <v>82500</v>
      </c>
      <c r="L422" s="64">
        <f t="shared" si="57"/>
        <v>330000</v>
      </c>
      <c r="M422" s="74" t="s">
        <v>52</v>
      </c>
      <c r="N422" s="60" t="s">
        <v>940</v>
      </c>
      <c r="O422" s="60" t="s">
        <v>52</v>
      </c>
      <c r="P422" s="60" t="s">
        <v>52</v>
      </c>
      <c r="Q422" s="60" t="s">
        <v>933</v>
      </c>
      <c r="R422" s="60" t="s">
        <v>64</v>
      </c>
      <c r="S422" s="60" t="s">
        <v>64</v>
      </c>
      <c r="T422" s="60" t="s">
        <v>63</v>
      </c>
      <c r="AR422" s="60" t="s">
        <v>52</v>
      </c>
      <c r="AS422" s="60" t="s">
        <v>52</v>
      </c>
      <c r="AU422" s="60" t="s">
        <v>941</v>
      </c>
      <c r="AV422" s="58">
        <v>235</v>
      </c>
    </row>
    <row r="423" spans="1:50" ht="29.45" customHeight="1" x14ac:dyDescent="0.3">
      <c r="A423" s="62" t="s">
        <v>942</v>
      </c>
      <c r="B423" s="62" t="s">
        <v>943</v>
      </c>
      <c r="C423" s="62" t="s">
        <v>318</v>
      </c>
      <c r="D423" s="63">
        <v>34</v>
      </c>
      <c r="E423" s="64">
        <f>TRUNC(일위대가목록!E131,0)</f>
        <v>8397</v>
      </c>
      <c r="F423" s="64">
        <f>TRUNC(E423*D423, 0)</f>
        <v>285498</v>
      </c>
      <c r="G423" s="64">
        <f>TRUNC(일위대가목록!F131,0)</f>
        <v>2658</v>
      </c>
      <c r="H423" s="64">
        <f>TRUNC(G423*D423, 0)</f>
        <v>90372</v>
      </c>
      <c r="I423" s="64">
        <f>TRUNC(일위대가목록!G131,0)</f>
        <v>79</v>
      </c>
      <c r="J423" s="64">
        <f>TRUNC(I423*D423, 0)</f>
        <v>2686</v>
      </c>
      <c r="K423" s="64">
        <f t="shared" si="57"/>
        <v>11134</v>
      </c>
      <c r="L423" s="64">
        <f t="shared" si="57"/>
        <v>378556</v>
      </c>
      <c r="M423" s="74" t="s">
        <v>944</v>
      </c>
      <c r="N423" s="60" t="s">
        <v>945</v>
      </c>
      <c r="O423" s="60" t="s">
        <v>52</v>
      </c>
      <c r="P423" s="60" t="s">
        <v>52</v>
      </c>
      <c r="Q423" s="60" t="s">
        <v>933</v>
      </c>
      <c r="R423" s="60" t="s">
        <v>63</v>
      </c>
      <c r="S423" s="60" t="s">
        <v>64</v>
      </c>
      <c r="T423" s="60" t="s">
        <v>64</v>
      </c>
      <c r="AR423" s="60" t="s">
        <v>52</v>
      </c>
      <c r="AS423" s="60" t="s">
        <v>52</v>
      </c>
      <c r="AU423" s="60" t="s">
        <v>946</v>
      </c>
      <c r="AV423" s="58">
        <v>372</v>
      </c>
    </row>
    <row r="424" spans="1:50" ht="29.45" customHeight="1" x14ac:dyDescent="0.3">
      <c r="A424" s="62" t="s">
        <v>947</v>
      </c>
      <c r="B424" s="62" t="s">
        <v>948</v>
      </c>
      <c r="C424" s="62" t="s">
        <v>72</v>
      </c>
      <c r="D424" s="63">
        <v>4</v>
      </c>
      <c r="E424" s="64">
        <f>TRUNC(일위대가목록!E132,0)</f>
        <v>266666</v>
      </c>
      <c r="F424" s="64">
        <f>TRUNC(E424*D424, 0)</f>
        <v>1066664</v>
      </c>
      <c r="G424" s="64">
        <f>TRUNC(일위대가목록!F132,0)</f>
        <v>110753</v>
      </c>
      <c r="H424" s="64">
        <f>TRUNC(G424*D424, 0)</f>
        <v>443012</v>
      </c>
      <c r="I424" s="64">
        <f>TRUNC(일위대가목록!G132,0)</f>
        <v>0</v>
      </c>
      <c r="J424" s="64">
        <f>TRUNC(I424*D424, 0)</f>
        <v>0</v>
      </c>
      <c r="K424" s="64">
        <f t="shared" si="57"/>
        <v>377419</v>
      </c>
      <c r="L424" s="64">
        <f t="shared" si="57"/>
        <v>1509676</v>
      </c>
      <c r="M424" s="74" t="s">
        <v>949</v>
      </c>
      <c r="N424" s="60" t="s">
        <v>950</v>
      </c>
      <c r="O424" s="60" t="s">
        <v>52</v>
      </c>
      <c r="P424" s="60" t="s">
        <v>52</v>
      </c>
      <c r="Q424" s="60" t="s">
        <v>933</v>
      </c>
      <c r="R424" s="60" t="s">
        <v>63</v>
      </c>
      <c r="S424" s="60" t="s">
        <v>64</v>
      </c>
      <c r="T424" s="60" t="s">
        <v>64</v>
      </c>
      <c r="AR424" s="60" t="s">
        <v>52</v>
      </c>
      <c r="AS424" s="60" t="s">
        <v>52</v>
      </c>
      <c r="AU424" s="60" t="s">
        <v>951</v>
      </c>
      <c r="AV424" s="58">
        <v>375</v>
      </c>
    </row>
    <row r="425" spans="1:50" ht="29.45" customHeight="1" x14ac:dyDescent="0.3">
      <c r="A425" s="63"/>
      <c r="B425" s="63"/>
      <c r="C425" s="63"/>
      <c r="D425" s="63"/>
      <c r="E425" s="64"/>
      <c r="F425" s="64"/>
      <c r="G425" s="64"/>
      <c r="H425" s="64"/>
      <c r="I425" s="64"/>
      <c r="J425" s="64"/>
      <c r="K425" s="64"/>
      <c r="L425" s="64"/>
      <c r="M425" s="73"/>
      <c r="Q425" s="60" t="s">
        <v>933</v>
      </c>
    </row>
    <row r="426" spans="1:50" ht="29.45" customHeight="1" x14ac:dyDescent="0.3">
      <c r="A426" s="63"/>
      <c r="B426" s="63"/>
      <c r="C426" s="63"/>
      <c r="D426" s="63"/>
      <c r="E426" s="64"/>
      <c r="F426" s="64"/>
      <c r="G426" s="64"/>
      <c r="H426" s="64"/>
      <c r="I426" s="64"/>
      <c r="J426" s="64"/>
      <c r="K426" s="64"/>
      <c r="L426" s="64"/>
      <c r="M426" s="73"/>
      <c r="Q426" s="60" t="s">
        <v>933</v>
      </c>
    </row>
    <row r="427" spans="1:50" ht="29.45" customHeight="1" x14ac:dyDescent="0.3">
      <c r="A427" s="63"/>
      <c r="B427" s="63"/>
      <c r="C427" s="63"/>
      <c r="D427" s="63"/>
      <c r="E427" s="64"/>
      <c r="F427" s="64"/>
      <c r="G427" s="64"/>
      <c r="H427" s="64"/>
      <c r="I427" s="64"/>
      <c r="J427" s="64"/>
      <c r="K427" s="64"/>
      <c r="L427" s="64"/>
      <c r="M427" s="73"/>
      <c r="Q427" s="60" t="s">
        <v>933</v>
      </c>
    </row>
    <row r="428" spans="1:50" ht="29.45" customHeight="1" x14ac:dyDescent="0.3">
      <c r="A428" s="63"/>
      <c r="B428" s="63"/>
      <c r="C428" s="63"/>
      <c r="D428" s="63"/>
      <c r="E428" s="64"/>
      <c r="F428" s="64"/>
      <c r="G428" s="64"/>
      <c r="H428" s="64"/>
      <c r="I428" s="64"/>
      <c r="J428" s="64"/>
      <c r="K428" s="64"/>
      <c r="L428" s="64"/>
      <c r="M428" s="73"/>
      <c r="Q428" s="60" t="s">
        <v>933</v>
      </c>
    </row>
    <row r="429" spans="1:50" ht="29.45" customHeight="1" x14ac:dyDescent="0.3">
      <c r="A429" s="63"/>
      <c r="B429" s="63"/>
      <c r="C429" s="63"/>
      <c r="D429" s="63"/>
      <c r="E429" s="64"/>
      <c r="F429" s="64"/>
      <c r="G429" s="64"/>
      <c r="H429" s="64"/>
      <c r="I429" s="64"/>
      <c r="J429" s="64"/>
      <c r="K429" s="64"/>
      <c r="L429" s="64"/>
      <c r="M429" s="73"/>
      <c r="Q429" s="60" t="s">
        <v>933</v>
      </c>
    </row>
    <row r="430" spans="1:50" ht="29.45" customHeight="1" x14ac:dyDescent="0.3">
      <c r="A430" s="63"/>
      <c r="B430" s="63"/>
      <c r="C430" s="63"/>
      <c r="D430" s="63"/>
      <c r="E430" s="64"/>
      <c r="F430" s="64"/>
      <c r="G430" s="64"/>
      <c r="H430" s="64"/>
      <c r="I430" s="64"/>
      <c r="J430" s="64"/>
      <c r="K430" s="64"/>
      <c r="L430" s="64"/>
      <c r="M430" s="73"/>
      <c r="Q430" s="60" t="s">
        <v>933</v>
      </c>
    </row>
    <row r="431" spans="1:50" ht="29.45" customHeight="1" x14ac:dyDescent="0.3">
      <c r="A431" s="63"/>
      <c r="B431" s="63"/>
      <c r="C431" s="63"/>
      <c r="D431" s="63"/>
      <c r="E431" s="64"/>
      <c r="F431" s="64"/>
      <c r="G431" s="64"/>
      <c r="H431" s="64"/>
      <c r="I431" s="64"/>
      <c r="J431" s="64"/>
      <c r="K431" s="64"/>
      <c r="L431" s="64"/>
      <c r="M431" s="73"/>
      <c r="Q431" s="60" t="s">
        <v>933</v>
      </c>
    </row>
    <row r="432" spans="1:50" ht="29.45" customHeight="1" x14ac:dyDescent="0.3">
      <c r="A432" s="63"/>
      <c r="B432" s="63"/>
      <c r="C432" s="63"/>
      <c r="D432" s="63"/>
      <c r="E432" s="64"/>
      <c r="F432" s="64"/>
      <c r="G432" s="64"/>
      <c r="H432" s="64"/>
      <c r="I432" s="64"/>
      <c r="J432" s="64"/>
      <c r="K432" s="64"/>
      <c r="L432" s="64"/>
      <c r="M432" s="73"/>
      <c r="Q432" s="60" t="s">
        <v>933</v>
      </c>
    </row>
    <row r="433" spans="1:50" ht="29.45" customHeight="1" x14ac:dyDescent="0.3">
      <c r="A433" s="63"/>
      <c r="B433" s="63"/>
      <c r="C433" s="63"/>
      <c r="D433" s="63"/>
      <c r="E433" s="64"/>
      <c r="F433" s="64"/>
      <c r="G433" s="64"/>
      <c r="H433" s="64"/>
      <c r="I433" s="64"/>
      <c r="J433" s="64"/>
      <c r="K433" s="64"/>
      <c r="L433" s="64"/>
      <c r="M433" s="73"/>
      <c r="Q433" s="60" t="s">
        <v>933</v>
      </c>
    </row>
    <row r="434" spans="1:50" ht="29.45" customHeight="1" x14ac:dyDescent="0.3">
      <c r="A434" s="63"/>
      <c r="B434" s="63"/>
      <c r="C434" s="63"/>
      <c r="D434" s="63"/>
      <c r="E434" s="64"/>
      <c r="F434" s="64"/>
      <c r="G434" s="64"/>
      <c r="H434" s="64"/>
      <c r="I434" s="64"/>
      <c r="J434" s="64"/>
      <c r="K434" s="64"/>
      <c r="L434" s="64"/>
      <c r="M434" s="73"/>
      <c r="Q434" s="60" t="s">
        <v>933</v>
      </c>
    </row>
    <row r="435" spans="1:50" ht="29.45" customHeight="1" x14ac:dyDescent="0.3">
      <c r="A435" s="63"/>
      <c r="B435" s="63"/>
      <c r="C435" s="63"/>
      <c r="D435" s="63"/>
      <c r="E435" s="64"/>
      <c r="F435" s="64"/>
      <c r="G435" s="64"/>
      <c r="H435" s="64"/>
      <c r="I435" s="64"/>
      <c r="J435" s="64"/>
      <c r="K435" s="64"/>
      <c r="L435" s="64"/>
      <c r="M435" s="73"/>
      <c r="Q435" s="60" t="s">
        <v>933</v>
      </c>
    </row>
    <row r="436" spans="1:50" ht="29.45" customHeight="1" x14ac:dyDescent="0.3">
      <c r="A436" s="63"/>
      <c r="B436" s="63"/>
      <c r="C436" s="63"/>
      <c r="D436" s="63"/>
      <c r="E436" s="64"/>
      <c r="F436" s="64"/>
      <c r="G436" s="64"/>
      <c r="H436" s="64"/>
      <c r="I436" s="64"/>
      <c r="J436" s="64"/>
      <c r="K436" s="64"/>
      <c r="L436" s="64"/>
      <c r="M436" s="73"/>
      <c r="Q436" s="60" t="s">
        <v>933</v>
      </c>
    </row>
    <row r="437" spans="1:50" ht="29.45" customHeight="1" x14ac:dyDescent="0.3">
      <c r="A437" s="63"/>
      <c r="B437" s="63"/>
      <c r="C437" s="63"/>
      <c r="D437" s="63"/>
      <c r="E437" s="64"/>
      <c r="F437" s="64"/>
      <c r="G437" s="64"/>
      <c r="H437" s="64"/>
      <c r="I437" s="64"/>
      <c r="J437" s="64"/>
      <c r="K437" s="64"/>
      <c r="L437" s="64"/>
      <c r="M437" s="73"/>
      <c r="Q437" s="60" t="s">
        <v>933</v>
      </c>
    </row>
    <row r="438" spans="1:50" ht="29.45" customHeight="1" x14ac:dyDescent="0.3">
      <c r="A438" s="63"/>
      <c r="B438" s="63"/>
      <c r="C438" s="63"/>
      <c r="D438" s="63"/>
      <c r="E438" s="64"/>
      <c r="F438" s="64"/>
      <c r="G438" s="64"/>
      <c r="H438" s="64"/>
      <c r="I438" s="64"/>
      <c r="J438" s="64"/>
      <c r="K438" s="64"/>
      <c r="L438" s="64"/>
      <c r="M438" s="73"/>
      <c r="Q438" s="60" t="s">
        <v>933</v>
      </c>
    </row>
    <row r="439" spans="1:50" ht="29.45" customHeight="1" x14ac:dyDescent="0.3">
      <c r="A439" s="63"/>
      <c r="B439" s="63"/>
      <c r="C439" s="63"/>
      <c r="D439" s="63"/>
      <c r="E439" s="64"/>
      <c r="F439" s="64"/>
      <c r="G439" s="64"/>
      <c r="H439" s="64"/>
      <c r="I439" s="64"/>
      <c r="J439" s="64"/>
      <c r="K439" s="64"/>
      <c r="L439" s="64"/>
      <c r="M439" s="73"/>
      <c r="Q439" s="60" t="s">
        <v>933</v>
      </c>
    </row>
    <row r="440" spans="1:50" ht="29.45" customHeight="1" x14ac:dyDescent="0.3">
      <c r="A440" s="63"/>
      <c r="B440" s="63"/>
      <c r="C440" s="63"/>
      <c r="D440" s="63"/>
      <c r="E440" s="64"/>
      <c r="F440" s="64"/>
      <c r="G440" s="64"/>
      <c r="H440" s="64"/>
      <c r="I440" s="64"/>
      <c r="J440" s="64"/>
      <c r="K440" s="64"/>
      <c r="L440" s="64"/>
      <c r="M440" s="73"/>
      <c r="Q440" s="60" t="s">
        <v>933</v>
      </c>
    </row>
    <row r="441" spans="1:50" ht="29.45" customHeight="1" x14ac:dyDescent="0.3">
      <c r="A441" s="63"/>
      <c r="B441" s="63"/>
      <c r="C441" s="63"/>
      <c r="D441" s="63"/>
      <c r="E441" s="64"/>
      <c r="F441" s="64"/>
      <c r="G441" s="64"/>
      <c r="H441" s="64"/>
      <c r="I441" s="64"/>
      <c r="J441" s="64"/>
      <c r="K441" s="64"/>
      <c r="L441" s="64"/>
      <c r="M441" s="73"/>
      <c r="Q441" s="60" t="s">
        <v>933</v>
      </c>
    </row>
    <row r="442" spans="1:50" ht="29.45" customHeight="1" x14ac:dyDescent="0.3">
      <c r="A442" s="63"/>
      <c r="B442" s="63"/>
      <c r="C442" s="63"/>
      <c r="D442" s="63"/>
      <c r="E442" s="64"/>
      <c r="F442" s="64"/>
      <c r="G442" s="64"/>
      <c r="H442" s="64"/>
      <c r="I442" s="64"/>
      <c r="J442" s="64"/>
      <c r="K442" s="64"/>
      <c r="L442" s="64"/>
      <c r="M442" s="73"/>
      <c r="Q442" s="60" t="s">
        <v>933</v>
      </c>
    </row>
    <row r="443" spans="1:50" ht="29.45" customHeight="1" x14ac:dyDescent="0.3">
      <c r="A443" s="63"/>
      <c r="B443" s="63"/>
      <c r="C443" s="63"/>
      <c r="D443" s="63"/>
      <c r="E443" s="64"/>
      <c r="F443" s="64"/>
      <c r="G443" s="64"/>
      <c r="H443" s="64"/>
      <c r="I443" s="64"/>
      <c r="J443" s="64"/>
      <c r="K443" s="64"/>
      <c r="L443" s="64"/>
      <c r="M443" s="73"/>
      <c r="Q443" s="60" t="s">
        <v>933</v>
      </c>
    </row>
    <row r="444" spans="1:50" ht="29.45" customHeight="1" x14ac:dyDescent="0.3">
      <c r="A444" s="63"/>
      <c r="B444" s="63"/>
      <c r="C444" s="63"/>
      <c r="D444" s="63"/>
      <c r="E444" s="64"/>
      <c r="F444" s="64"/>
      <c r="G444" s="64"/>
      <c r="H444" s="64"/>
      <c r="I444" s="64"/>
      <c r="J444" s="64"/>
      <c r="K444" s="64"/>
      <c r="L444" s="64"/>
      <c r="M444" s="73"/>
      <c r="Q444" s="60" t="s">
        <v>933</v>
      </c>
    </row>
    <row r="445" spans="1:50" ht="29.45" customHeight="1" x14ac:dyDescent="0.3">
      <c r="A445" s="62" t="s">
        <v>91</v>
      </c>
      <c r="B445" s="63"/>
      <c r="C445" s="63"/>
      <c r="D445" s="63"/>
      <c r="E445" s="64"/>
      <c r="F445" s="64">
        <f>SUMIF(Q421:Q444,"010115",F421:F444)</f>
        <v>42682162</v>
      </c>
      <c r="G445" s="64"/>
      <c r="H445" s="64">
        <f>SUMIF(Q421:Q444,"010115",H421:H444)</f>
        <v>533384</v>
      </c>
      <c r="I445" s="64"/>
      <c r="J445" s="64">
        <f>SUMIF(Q421:Q444,"010115",J421:J444)</f>
        <v>2686</v>
      </c>
      <c r="K445" s="64"/>
      <c r="L445" s="64">
        <f>SUMIF(Q421:Q444,"010115",L421:L444)</f>
        <v>43218232</v>
      </c>
      <c r="M445" s="73"/>
      <c r="N445" s="58" t="s">
        <v>92</v>
      </c>
      <c r="AW445" s="58">
        <f>AX445*L445</f>
        <v>37828486.287280001</v>
      </c>
      <c r="AX445" s="58">
        <f>0.87529</f>
        <v>0.87529000000000001</v>
      </c>
    </row>
    <row r="446" spans="1:50" ht="29.45" customHeight="1" x14ac:dyDescent="0.3">
      <c r="A446" s="62" t="s">
        <v>952</v>
      </c>
      <c r="B446" s="62" t="s">
        <v>52</v>
      </c>
      <c r="C446" s="63"/>
      <c r="D446" s="63"/>
      <c r="E446" s="64"/>
      <c r="F446" s="64"/>
      <c r="G446" s="64"/>
      <c r="H446" s="64"/>
      <c r="I446" s="64"/>
      <c r="J446" s="64"/>
      <c r="K446" s="64"/>
      <c r="L446" s="64"/>
      <c r="M446" s="73"/>
      <c r="Q446" s="60" t="s">
        <v>953</v>
      </c>
    </row>
    <row r="447" spans="1:50" ht="29.45" customHeight="1" x14ac:dyDescent="0.3">
      <c r="A447" s="62" t="s">
        <v>186</v>
      </c>
      <c r="B447" s="62" t="s">
        <v>187</v>
      </c>
      <c r="C447" s="62" t="s">
        <v>146</v>
      </c>
      <c r="D447" s="63">
        <v>0</v>
      </c>
      <c r="E447" s="64">
        <f>TRUNC(단가산출목록!E4,0)</f>
        <v>323</v>
      </c>
      <c r="F447" s="64">
        <f t="shared" ref="F447:F460" si="58">TRUNC(E447*D447, 0)</f>
        <v>0</v>
      </c>
      <c r="G447" s="64">
        <f>TRUNC(단가산출목록!F4,0)</f>
        <v>967</v>
      </c>
      <c r="H447" s="64">
        <f t="shared" ref="H447:H460" si="59">TRUNC(G447*D447, 0)</f>
        <v>0</v>
      </c>
      <c r="I447" s="64">
        <f>TRUNC(단가산출목록!G4,0)</f>
        <v>407</v>
      </c>
      <c r="J447" s="64">
        <f t="shared" ref="J447:J460" si="60">TRUNC(I447*D447, 0)</f>
        <v>0</v>
      </c>
      <c r="K447" s="64">
        <f t="shared" ref="K447:K460" si="61">TRUNC(E447+G447+I447, 0)</f>
        <v>1697</v>
      </c>
      <c r="L447" s="64">
        <f t="shared" ref="L447:L460" si="62">TRUNC(F447+H447+J447, 0)</f>
        <v>0</v>
      </c>
      <c r="M447" s="74" t="s">
        <v>188</v>
      </c>
      <c r="N447" s="60" t="s">
        <v>189</v>
      </c>
      <c r="O447" s="60" t="s">
        <v>52</v>
      </c>
      <c r="P447" s="60" t="s">
        <v>52</v>
      </c>
      <c r="Q447" s="60" t="s">
        <v>953</v>
      </c>
      <c r="R447" s="60" t="s">
        <v>64</v>
      </c>
      <c r="S447" s="60" t="s">
        <v>63</v>
      </c>
      <c r="T447" s="60" t="s">
        <v>64</v>
      </c>
      <c r="AR447" s="60" t="s">
        <v>52</v>
      </c>
      <c r="AS447" s="60" t="s">
        <v>52</v>
      </c>
      <c r="AU447" s="60" t="s">
        <v>954</v>
      </c>
      <c r="AV447" s="58">
        <v>413</v>
      </c>
    </row>
    <row r="448" spans="1:50" ht="29.45" customHeight="1" x14ac:dyDescent="0.3">
      <c r="A448" s="62" t="s">
        <v>191</v>
      </c>
      <c r="B448" s="62" t="s">
        <v>192</v>
      </c>
      <c r="C448" s="62" t="s">
        <v>146</v>
      </c>
      <c r="D448" s="63">
        <v>0</v>
      </c>
      <c r="E448" s="64">
        <f>TRUNC(단가산출목록!E5,0)</f>
        <v>248</v>
      </c>
      <c r="F448" s="64">
        <f t="shared" si="58"/>
        <v>0</v>
      </c>
      <c r="G448" s="64">
        <f>TRUNC(단가산출목록!F5,0)</f>
        <v>744</v>
      </c>
      <c r="H448" s="64">
        <f t="shared" si="59"/>
        <v>0</v>
      </c>
      <c r="I448" s="64">
        <f>TRUNC(단가산출목록!G5,0)</f>
        <v>313</v>
      </c>
      <c r="J448" s="64">
        <f t="shared" si="60"/>
        <v>0</v>
      </c>
      <c r="K448" s="64">
        <f t="shared" si="61"/>
        <v>1305</v>
      </c>
      <c r="L448" s="64">
        <f t="shared" si="62"/>
        <v>0</v>
      </c>
      <c r="M448" s="74" t="s">
        <v>193</v>
      </c>
      <c r="N448" s="60" t="s">
        <v>194</v>
      </c>
      <c r="O448" s="60" t="s">
        <v>52</v>
      </c>
      <c r="P448" s="60" t="s">
        <v>52</v>
      </c>
      <c r="Q448" s="60" t="s">
        <v>953</v>
      </c>
      <c r="R448" s="60" t="s">
        <v>64</v>
      </c>
      <c r="S448" s="60" t="s">
        <v>63</v>
      </c>
      <c r="T448" s="60" t="s">
        <v>64</v>
      </c>
      <c r="AR448" s="60" t="s">
        <v>52</v>
      </c>
      <c r="AS448" s="60" t="s">
        <v>52</v>
      </c>
      <c r="AU448" s="60" t="s">
        <v>955</v>
      </c>
      <c r="AV448" s="58">
        <v>414</v>
      </c>
    </row>
    <row r="449" spans="1:48" ht="29.45" customHeight="1" x14ac:dyDescent="0.3">
      <c r="A449" s="62" t="s">
        <v>196</v>
      </c>
      <c r="B449" s="62" t="s">
        <v>197</v>
      </c>
      <c r="C449" s="62" t="s">
        <v>146</v>
      </c>
      <c r="D449" s="63">
        <v>0</v>
      </c>
      <c r="E449" s="64">
        <f>TRUNC(단가산출목록!E6,0)</f>
        <v>2941</v>
      </c>
      <c r="F449" s="64">
        <f t="shared" si="58"/>
        <v>0</v>
      </c>
      <c r="G449" s="64">
        <f>TRUNC(단가산출목록!F6,0)</f>
        <v>5683</v>
      </c>
      <c r="H449" s="64">
        <f t="shared" si="59"/>
        <v>0</v>
      </c>
      <c r="I449" s="64">
        <f>TRUNC(단가산출목록!G6,0)</f>
        <v>2061</v>
      </c>
      <c r="J449" s="64">
        <f t="shared" si="60"/>
        <v>0</v>
      </c>
      <c r="K449" s="64">
        <f t="shared" si="61"/>
        <v>10685</v>
      </c>
      <c r="L449" s="64">
        <f t="shared" si="62"/>
        <v>0</v>
      </c>
      <c r="M449" s="74" t="s">
        <v>198</v>
      </c>
      <c r="N449" s="60" t="s">
        <v>199</v>
      </c>
      <c r="O449" s="60" t="s">
        <v>52</v>
      </c>
      <c r="P449" s="60" t="s">
        <v>52</v>
      </c>
      <c r="Q449" s="60" t="s">
        <v>953</v>
      </c>
      <c r="R449" s="60" t="s">
        <v>64</v>
      </c>
      <c r="S449" s="60" t="s">
        <v>63</v>
      </c>
      <c r="T449" s="60" t="s">
        <v>64</v>
      </c>
      <c r="AR449" s="60" t="s">
        <v>52</v>
      </c>
      <c r="AS449" s="60" t="s">
        <v>52</v>
      </c>
      <c r="AU449" s="60" t="s">
        <v>956</v>
      </c>
      <c r="AV449" s="58">
        <v>415</v>
      </c>
    </row>
    <row r="450" spans="1:48" ht="29.45" customHeight="1" x14ac:dyDescent="0.3">
      <c r="A450" s="62" t="s">
        <v>201</v>
      </c>
      <c r="B450" s="62" t="s">
        <v>202</v>
      </c>
      <c r="C450" s="62" t="s">
        <v>112</v>
      </c>
      <c r="D450" s="63">
        <v>0</v>
      </c>
      <c r="E450" s="64">
        <f>TRUNC(일위대가목록!E27,0)</f>
        <v>422</v>
      </c>
      <c r="F450" s="64">
        <f t="shared" si="58"/>
        <v>0</v>
      </c>
      <c r="G450" s="64">
        <f>TRUNC(일위대가목록!F27,0)</f>
        <v>1431</v>
      </c>
      <c r="H450" s="64">
        <f t="shared" si="59"/>
        <v>0</v>
      </c>
      <c r="I450" s="64">
        <f>TRUNC(일위대가목록!G27,0)</f>
        <v>0</v>
      </c>
      <c r="J450" s="64">
        <f t="shared" si="60"/>
        <v>0</v>
      </c>
      <c r="K450" s="64">
        <f t="shared" si="61"/>
        <v>1853</v>
      </c>
      <c r="L450" s="64">
        <f t="shared" si="62"/>
        <v>0</v>
      </c>
      <c r="M450" s="74" t="s">
        <v>203</v>
      </c>
      <c r="N450" s="60" t="s">
        <v>204</v>
      </c>
      <c r="O450" s="60" t="s">
        <v>52</v>
      </c>
      <c r="P450" s="60" t="s">
        <v>52</v>
      </c>
      <c r="Q450" s="60" t="s">
        <v>953</v>
      </c>
      <c r="R450" s="60" t="s">
        <v>63</v>
      </c>
      <c r="S450" s="60" t="s">
        <v>64</v>
      </c>
      <c r="T450" s="60" t="s">
        <v>64</v>
      </c>
      <c r="AR450" s="60" t="s">
        <v>52</v>
      </c>
      <c r="AS450" s="60" t="s">
        <v>52</v>
      </c>
      <c r="AU450" s="60" t="s">
        <v>957</v>
      </c>
      <c r="AV450" s="58">
        <v>416</v>
      </c>
    </row>
    <row r="451" spans="1:48" ht="29.45" customHeight="1" x14ac:dyDescent="0.3">
      <c r="A451" s="62" t="s">
        <v>958</v>
      </c>
      <c r="B451" s="62" t="s">
        <v>52</v>
      </c>
      <c r="C451" s="62" t="s">
        <v>146</v>
      </c>
      <c r="D451" s="63">
        <v>21</v>
      </c>
      <c r="E451" s="64">
        <f>TRUNC(일위대가목록!E133,0)</f>
        <v>0</v>
      </c>
      <c r="F451" s="64">
        <f t="shared" si="58"/>
        <v>0</v>
      </c>
      <c r="G451" s="64">
        <f>TRUNC(일위대가목록!F133,0)</f>
        <v>6792</v>
      </c>
      <c r="H451" s="64">
        <f t="shared" si="59"/>
        <v>142632</v>
      </c>
      <c r="I451" s="64">
        <f>TRUNC(일위대가목록!G133,0)</f>
        <v>0</v>
      </c>
      <c r="J451" s="64">
        <f t="shared" si="60"/>
        <v>0</v>
      </c>
      <c r="K451" s="64">
        <f t="shared" si="61"/>
        <v>6792</v>
      </c>
      <c r="L451" s="64">
        <f t="shared" si="62"/>
        <v>142632</v>
      </c>
      <c r="M451" s="74" t="s">
        <v>959</v>
      </c>
      <c r="N451" s="60" t="s">
        <v>960</v>
      </c>
      <c r="O451" s="60" t="s">
        <v>52</v>
      </c>
      <c r="P451" s="60" t="s">
        <v>52</v>
      </c>
      <c r="Q451" s="60" t="s">
        <v>953</v>
      </c>
      <c r="R451" s="60" t="s">
        <v>63</v>
      </c>
      <c r="S451" s="60" t="s">
        <v>64</v>
      </c>
      <c r="T451" s="60" t="s">
        <v>64</v>
      </c>
      <c r="AR451" s="60" t="s">
        <v>52</v>
      </c>
      <c r="AS451" s="60" t="s">
        <v>52</v>
      </c>
      <c r="AU451" s="60" t="s">
        <v>961</v>
      </c>
      <c r="AV451" s="58">
        <v>417</v>
      </c>
    </row>
    <row r="452" spans="1:48" ht="29.45" customHeight="1" x14ac:dyDescent="0.3">
      <c r="A452" s="62" t="s">
        <v>208</v>
      </c>
      <c r="B452" s="62" t="s">
        <v>209</v>
      </c>
      <c r="C452" s="62" t="s">
        <v>146</v>
      </c>
      <c r="D452" s="63">
        <v>2</v>
      </c>
      <c r="E452" s="64">
        <f>TRUNC(단가대비표!O49,0)</f>
        <v>0</v>
      </c>
      <c r="F452" s="64">
        <f t="shared" si="58"/>
        <v>0</v>
      </c>
      <c r="G452" s="64">
        <f>TRUNC(단가대비표!P49,0)</f>
        <v>0</v>
      </c>
      <c r="H452" s="64">
        <f t="shared" si="59"/>
        <v>0</v>
      </c>
      <c r="I452" s="64">
        <f>TRUNC(단가대비표!V49,0)</f>
        <v>0</v>
      </c>
      <c r="J452" s="64">
        <f t="shared" si="60"/>
        <v>0</v>
      </c>
      <c r="K452" s="64">
        <f t="shared" si="61"/>
        <v>0</v>
      </c>
      <c r="L452" s="64">
        <f t="shared" si="62"/>
        <v>0</v>
      </c>
      <c r="M452" s="74" t="s">
        <v>52</v>
      </c>
      <c r="N452" s="60" t="s">
        <v>210</v>
      </c>
      <c r="O452" s="60" t="s">
        <v>52</v>
      </c>
      <c r="P452" s="60" t="s">
        <v>52</v>
      </c>
      <c r="Q452" s="60" t="s">
        <v>953</v>
      </c>
      <c r="R452" s="60" t="s">
        <v>64</v>
      </c>
      <c r="S452" s="60" t="s">
        <v>64</v>
      </c>
      <c r="T452" s="60" t="s">
        <v>63</v>
      </c>
      <c r="AR452" s="60" t="s">
        <v>52</v>
      </c>
      <c r="AS452" s="60" t="s">
        <v>52</v>
      </c>
      <c r="AU452" s="60" t="s">
        <v>962</v>
      </c>
      <c r="AV452" s="58">
        <v>418</v>
      </c>
    </row>
    <row r="453" spans="1:48" ht="29.45" customHeight="1" x14ac:dyDescent="0.3">
      <c r="A453" s="62" t="s">
        <v>208</v>
      </c>
      <c r="B453" s="62" t="s">
        <v>963</v>
      </c>
      <c r="C453" s="62" t="s">
        <v>146</v>
      </c>
      <c r="D453" s="63">
        <v>26</v>
      </c>
      <c r="E453" s="64">
        <f>TRUNC(단가대비표!O51,0)</f>
        <v>0</v>
      </c>
      <c r="F453" s="64">
        <f t="shared" si="58"/>
        <v>0</v>
      </c>
      <c r="G453" s="64">
        <f>TRUNC(단가대비표!P51,0)</f>
        <v>0</v>
      </c>
      <c r="H453" s="64">
        <f t="shared" si="59"/>
        <v>0</v>
      </c>
      <c r="I453" s="64">
        <f>TRUNC(단가대비표!V51,0)</f>
        <v>0</v>
      </c>
      <c r="J453" s="64">
        <f t="shared" si="60"/>
        <v>0</v>
      </c>
      <c r="K453" s="64">
        <f t="shared" si="61"/>
        <v>0</v>
      </c>
      <c r="L453" s="64">
        <f t="shared" si="62"/>
        <v>0</v>
      </c>
      <c r="M453" s="74" t="s">
        <v>52</v>
      </c>
      <c r="N453" s="60" t="s">
        <v>964</v>
      </c>
      <c r="O453" s="60" t="s">
        <v>52</v>
      </c>
      <c r="P453" s="60" t="s">
        <v>52</v>
      </c>
      <c r="Q453" s="60" t="s">
        <v>953</v>
      </c>
      <c r="R453" s="60" t="s">
        <v>64</v>
      </c>
      <c r="S453" s="60" t="s">
        <v>64</v>
      </c>
      <c r="T453" s="60" t="s">
        <v>63</v>
      </c>
      <c r="AR453" s="60" t="s">
        <v>52</v>
      </c>
      <c r="AS453" s="60" t="s">
        <v>52</v>
      </c>
      <c r="AU453" s="60" t="s">
        <v>965</v>
      </c>
      <c r="AV453" s="58">
        <v>497</v>
      </c>
    </row>
    <row r="454" spans="1:48" ht="29.45" customHeight="1" x14ac:dyDescent="0.3">
      <c r="A454" s="62" t="s">
        <v>218</v>
      </c>
      <c r="B454" s="62" t="s">
        <v>219</v>
      </c>
      <c r="C454" s="62" t="s">
        <v>146</v>
      </c>
      <c r="D454" s="63">
        <v>0</v>
      </c>
      <c r="E454" s="64">
        <f>TRUNC(일위대가목록!E28,0)</f>
        <v>1415</v>
      </c>
      <c r="F454" s="64">
        <f t="shared" si="58"/>
        <v>0</v>
      </c>
      <c r="G454" s="64">
        <f>TRUNC(일위대가목록!F28,0)</f>
        <v>7593</v>
      </c>
      <c r="H454" s="64">
        <f t="shared" si="59"/>
        <v>0</v>
      </c>
      <c r="I454" s="64">
        <f>TRUNC(일위대가목록!G28,0)</f>
        <v>4135</v>
      </c>
      <c r="J454" s="64">
        <f t="shared" si="60"/>
        <v>0</v>
      </c>
      <c r="K454" s="64">
        <f t="shared" si="61"/>
        <v>13143</v>
      </c>
      <c r="L454" s="64">
        <f t="shared" si="62"/>
        <v>0</v>
      </c>
      <c r="M454" s="74" t="s">
        <v>220</v>
      </c>
      <c r="N454" s="60" t="s">
        <v>221</v>
      </c>
      <c r="O454" s="60" t="s">
        <v>52</v>
      </c>
      <c r="P454" s="60" t="s">
        <v>52</v>
      </c>
      <c r="Q454" s="60" t="s">
        <v>953</v>
      </c>
      <c r="R454" s="60" t="s">
        <v>63</v>
      </c>
      <c r="S454" s="60" t="s">
        <v>64</v>
      </c>
      <c r="T454" s="60" t="s">
        <v>64</v>
      </c>
      <c r="AR454" s="60" t="s">
        <v>52</v>
      </c>
      <c r="AS454" s="60" t="s">
        <v>52</v>
      </c>
      <c r="AU454" s="60" t="s">
        <v>966</v>
      </c>
      <c r="AV454" s="58">
        <v>419</v>
      </c>
    </row>
    <row r="455" spans="1:48" ht="29.45" customHeight="1" x14ac:dyDescent="0.3">
      <c r="A455" s="62" t="s">
        <v>223</v>
      </c>
      <c r="B455" s="62" t="s">
        <v>224</v>
      </c>
      <c r="C455" s="62" t="s">
        <v>146</v>
      </c>
      <c r="D455" s="63">
        <v>0</v>
      </c>
      <c r="E455" s="64">
        <f>TRUNC(일위대가목록!E29,0)</f>
        <v>1177</v>
      </c>
      <c r="F455" s="64">
        <f t="shared" si="58"/>
        <v>0</v>
      </c>
      <c r="G455" s="64">
        <f>TRUNC(일위대가목록!F29,0)</f>
        <v>9782</v>
      </c>
      <c r="H455" s="64">
        <f t="shared" si="59"/>
        <v>0</v>
      </c>
      <c r="I455" s="64">
        <f>TRUNC(일위대가목록!G29,0)</f>
        <v>3613</v>
      </c>
      <c r="J455" s="64">
        <f t="shared" si="60"/>
        <v>0</v>
      </c>
      <c r="K455" s="64">
        <f t="shared" si="61"/>
        <v>14572</v>
      </c>
      <c r="L455" s="64">
        <f t="shared" si="62"/>
        <v>0</v>
      </c>
      <c r="M455" s="74" t="s">
        <v>225</v>
      </c>
      <c r="N455" s="60" t="s">
        <v>226</v>
      </c>
      <c r="O455" s="60" t="s">
        <v>52</v>
      </c>
      <c r="P455" s="60" t="s">
        <v>52</v>
      </c>
      <c r="Q455" s="60" t="s">
        <v>953</v>
      </c>
      <c r="R455" s="60" t="s">
        <v>63</v>
      </c>
      <c r="S455" s="60" t="s">
        <v>64</v>
      </c>
      <c r="T455" s="60" t="s">
        <v>64</v>
      </c>
      <c r="AR455" s="60" t="s">
        <v>52</v>
      </c>
      <c r="AS455" s="60" t="s">
        <v>52</v>
      </c>
      <c r="AU455" s="60" t="s">
        <v>967</v>
      </c>
      <c r="AV455" s="58">
        <v>498</v>
      </c>
    </row>
    <row r="456" spans="1:48" ht="29.45" customHeight="1" x14ac:dyDescent="0.3">
      <c r="A456" s="62" t="s">
        <v>223</v>
      </c>
      <c r="B456" s="62" t="s">
        <v>228</v>
      </c>
      <c r="C456" s="62" t="s">
        <v>146</v>
      </c>
      <c r="D456" s="63">
        <v>0</v>
      </c>
      <c r="E456" s="64">
        <f>TRUNC(일위대가목록!E30,0)</f>
        <v>1650</v>
      </c>
      <c r="F456" s="64">
        <f t="shared" si="58"/>
        <v>0</v>
      </c>
      <c r="G456" s="64">
        <f>TRUNC(일위대가목록!F30,0)</f>
        <v>13668</v>
      </c>
      <c r="H456" s="64">
        <f t="shared" si="59"/>
        <v>0</v>
      </c>
      <c r="I456" s="64">
        <f>TRUNC(일위대가목록!G30,0)</f>
        <v>5062</v>
      </c>
      <c r="J456" s="64">
        <f t="shared" si="60"/>
        <v>0</v>
      </c>
      <c r="K456" s="64">
        <f t="shared" si="61"/>
        <v>20380</v>
      </c>
      <c r="L456" s="64">
        <f t="shared" si="62"/>
        <v>0</v>
      </c>
      <c r="M456" s="74" t="s">
        <v>229</v>
      </c>
      <c r="N456" s="60" t="s">
        <v>230</v>
      </c>
      <c r="O456" s="60" t="s">
        <v>52</v>
      </c>
      <c r="P456" s="60" t="s">
        <v>52</v>
      </c>
      <c r="Q456" s="60" t="s">
        <v>953</v>
      </c>
      <c r="R456" s="60" t="s">
        <v>63</v>
      </c>
      <c r="S456" s="60" t="s">
        <v>64</v>
      </c>
      <c r="T456" s="60" t="s">
        <v>64</v>
      </c>
      <c r="AR456" s="60" t="s">
        <v>52</v>
      </c>
      <c r="AS456" s="60" t="s">
        <v>52</v>
      </c>
      <c r="AU456" s="60" t="s">
        <v>968</v>
      </c>
      <c r="AV456" s="58">
        <v>499</v>
      </c>
    </row>
    <row r="457" spans="1:48" ht="29.45" customHeight="1" x14ac:dyDescent="0.3">
      <c r="A457" s="62" t="s">
        <v>232</v>
      </c>
      <c r="B457" s="62" t="s">
        <v>236</v>
      </c>
      <c r="C457" s="62" t="s">
        <v>180</v>
      </c>
      <c r="D457" s="63">
        <v>2.9</v>
      </c>
      <c r="E457" s="64">
        <f>TRUNC(단가대비표!O54,0)</f>
        <v>0</v>
      </c>
      <c r="F457" s="64">
        <f t="shared" si="58"/>
        <v>0</v>
      </c>
      <c r="G457" s="64">
        <f>TRUNC(단가대비표!P54,0)</f>
        <v>0</v>
      </c>
      <c r="H457" s="64">
        <f t="shared" si="59"/>
        <v>0</v>
      </c>
      <c r="I457" s="64">
        <f>TRUNC(단가대비표!V54,0)</f>
        <v>0</v>
      </c>
      <c r="J457" s="64">
        <f t="shared" si="60"/>
        <v>0</v>
      </c>
      <c r="K457" s="64">
        <f t="shared" si="61"/>
        <v>0</v>
      </c>
      <c r="L457" s="64">
        <f t="shared" si="62"/>
        <v>0</v>
      </c>
      <c r="M457" s="74" t="s">
        <v>52</v>
      </c>
      <c r="N457" s="60" t="s">
        <v>237</v>
      </c>
      <c r="O457" s="60" t="s">
        <v>52</v>
      </c>
      <c r="P457" s="60" t="s">
        <v>52</v>
      </c>
      <c r="Q457" s="60" t="s">
        <v>953</v>
      </c>
      <c r="R457" s="60" t="s">
        <v>64</v>
      </c>
      <c r="S457" s="60" t="s">
        <v>64</v>
      </c>
      <c r="T457" s="60" t="s">
        <v>63</v>
      </c>
      <c r="AR457" s="60" t="s">
        <v>52</v>
      </c>
      <c r="AS457" s="60" t="s">
        <v>52</v>
      </c>
      <c r="AU457" s="60" t="s">
        <v>969</v>
      </c>
      <c r="AV457" s="58">
        <v>420</v>
      </c>
    </row>
    <row r="458" spans="1:48" ht="29.45" customHeight="1" x14ac:dyDescent="0.3">
      <c r="A458" s="62" t="s">
        <v>252</v>
      </c>
      <c r="B458" s="62" t="s">
        <v>253</v>
      </c>
      <c r="C458" s="62" t="s">
        <v>180</v>
      </c>
      <c r="D458" s="63">
        <v>0</v>
      </c>
      <c r="E458" s="64">
        <f>TRUNC(일위대가목록!E31,0)</f>
        <v>10770</v>
      </c>
      <c r="F458" s="64">
        <f t="shared" si="58"/>
        <v>0</v>
      </c>
      <c r="G458" s="64">
        <f>TRUNC(일위대가목록!F31,0)</f>
        <v>630845</v>
      </c>
      <c r="H458" s="64">
        <f t="shared" si="59"/>
        <v>0</v>
      </c>
      <c r="I458" s="64">
        <f>TRUNC(일위대가목록!G31,0)</f>
        <v>50802</v>
      </c>
      <c r="J458" s="64">
        <f t="shared" si="60"/>
        <v>0</v>
      </c>
      <c r="K458" s="64">
        <f t="shared" si="61"/>
        <v>692417</v>
      </c>
      <c r="L458" s="64">
        <f t="shared" si="62"/>
        <v>0</v>
      </c>
      <c r="M458" s="74" t="s">
        <v>254</v>
      </c>
      <c r="N458" s="60" t="s">
        <v>255</v>
      </c>
      <c r="O458" s="60" t="s">
        <v>52</v>
      </c>
      <c r="P458" s="60" t="s">
        <v>52</v>
      </c>
      <c r="Q458" s="60" t="s">
        <v>953</v>
      </c>
      <c r="R458" s="60" t="s">
        <v>63</v>
      </c>
      <c r="S458" s="60" t="s">
        <v>64</v>
      </c>
      <c r="T458" s="60" t="s">
        <v>64</v>
      </c>
      <c r="AR458" s="60" t="s">
        <v>52</v>
      </c>
      <c r="AS458" s="60" t="s">
        <v>52</v>
      </c>
      <c r="AU458" s="60" t="s">
        <v>970</v>
      </c>
      <c r="AV458" s="58">
        <v>422</v>
      </c>
    </row>
    <row r="459" spans="1:48" ht="29.45" customHeight="1" x14ac:dyDescent="0.3">
      <c r="A459" s="62" t="s">
        <v>275</v>
      </c>
      <c r="B459" s="62" t="s">
        <v>280</v>
      </c>
      <c r="C459" s="62" t="s">
        <v>112</v>
      </c>
      <c r="D459" s="63">
        <v>0</v>
      </c>
      <c r="E459" s="64">
        <f>TRUNC(일위대가목록!E37,0)</f>
        <v>3415</v>
      </c>
      <c r="F459" s="64">
        <f t="shared" si="58"/>
        <v>0</v>
      </c>
      <c r="G459" s="64">
        <f>TRUNC(일위대가목록!F37,0)</f>
        <v>31528</v>
      </c>
      <c r="H459" s="64">
        <f t="shared" si="59"/>
        <v>0</v>
      </c>
      <c r="I459" s="64">
        <f>TRUNC(일위대가목록!G37,0)</f>
        <v>945</v>
      </c>
      <c r="J459" s="64">
        <f t="shared" si="60"/>
        <v>0</v>
      </c>
      <c r="K459" s="64">
        <f t="shared" si="61"/>
        <v>35888</v>
      </c>
      <c r="L459" s="64">
        <f t="shared" si="62"/>
        <v>0</v>
      </c>
      <c r="M459" s="74" t="s">
        <v>281</v>
      </c>
      <c r="N459" s="60" t="s">
        <v>282</v>
      </c>
      <c r="O459" s="60" t="s">
        <v>52</v>
      </c>
      <c r="P459" s="60" t="s">
        <v>52</v>
      </c>
      <c r="Q459" s="60" t="s">
        <v>953</v>
      </c>
      <c r="R459" s="60" t="s">
        <v>63</v>
      </c>
      <c r="S459" s="60" t="s">
        <v>64</v>
      </c>
      <c r="T459" s="60" t="s">
        <v>64</v>
      </c>
      <c r="AR459" s="60" t="s">
        <v>52</v>
      </c>
      <c r="AS459" s="60" t="s">
        <v>52</v>
      </c>
      <c r="AU459" s="60" t="s">
        <v>971</v>
      </c>
      <c r="AV459" s="58">
        <v>423</v>
      </c>
    </row>
    <row r="460" spans="1:48" ht="29.45" customHeight="1" x14ac:dyDescent="0.3">
      <c r="A460" s="62" t="s">
        <v>972</v>
      </c>
      <c r="B460" s="62" t="s">
        <v>973</v>
      </c>
      <c r="C460" s="62" t="s">
        <v>974</v>
      </c>
      <c r="D460" s="63">
        <v>1</v>
      </c>
      <c r="E460" s="64">
        <f>TRUNC(단가대비표!O335,0)</f>
        <v>18650000</v>
      </c>
      <c r="F460" s="64">
        <f t="shared" si="58"/>
        <v>18650000</v>
      </c>
      <c r="G460" s="64">
        <f>TRUNC(단가대비표!P335,0)</f>
        <v>7440000</v>
      </c>
      <c r="H460" s="64">
        <f t="shared" si="59"/>
        <v>7440000</v>
      </c>
      <c r="I460" s="64">
        <f>TRUNC(단가대비표!V335,0)</f>
        <v>1600000</v>
      </c>
      <c r="J460" s="64">
        <f t="shared" si="60"/>
        <v>1600000</v>
      </c>
      <c r="K460" s="64">
        <f t="shared" si="61"/>
        <v>27690000</v>
      </c>
      <c r="L460" s="64">
        <f t="shared" si="62"/>
        <v>27690000</v>
      </c>
      <c r="M460" s="74" t="s">
        <v>451</v>
      </c>
      <c r="N460" s="60" t="s">
        <v>975</v>
      </c>
      <c r="O460" s="60" t="s">
        <v>52</v>
      </c>
      <c r="P460" s="60" t="s">
        <v>52</v>
      </c>
      <c r="Q460" s="60" t="s">
        <v>953</v>
      </c>
      <c r="R460" s="60" t="s">
        <v>64</v>
      </c>
      <c r="S460" s="60" t="s">
        <v>64</v>
      </c>
      <c r="T460" s="60" t="s">
        <v>63</v>
      </c>
      <c r="AR460" s="60" t="s">
        <v>52</v>
      </c>
      <c r="AS460" s="60" t="s">
        <v>52</v>
      </c>
      <c r="AU460" s="60" t="s">
        <v>976</v>
      </c>
      <c r="AV460" s="58">
        <v>500</v>
      </c>
    </row>
    <row r="461" spans="1:48" ht="29.45" customHeight="1" x14ac:dyDescent="0.3">
      <c r="A461" s="63"/>
      <c r="B461" s="63"/>
      <c r="C461" s="63"/>
      <c r="D461" s="63"/>
      <c r="E461" s="64"/>
      <c r="F461" s="64"/>
      <c r="G461" s="64"/>
      <c r="H461" s="64"/>
      <c r="I461" s="64"/>
      <c r="J461" s="64"/>
      <c r="K461" s="64"/>
      <c r="L461" s="64"/>
      <c r="M461" s="73"/>
      <c r="Q461" s="60" t="s">
        <v>953</v>
      </c>
    </row>
    <row r="462" spans="1:48" ht="29.45" customHeight="1" x14ac:dyDescent="0.3">
      <c r="A462" s="63"/>
      <c r="B462" s="63"/>
      <c r="C462" s="63"/>
      <c r="D462" s="63"/>
      <c r="E462" s="64"/>
      <c r="F462" s="64"/>
      <c r="G462" s="64"/>
      <c r="H462" s="64"/>
      <c r="I462" s="64"/>
      <c r="J462" s="64"/>
      <c r="K462" s="64"/>
      <c r="L462" s="64"/>
      <c r="M462" s="73"/>
      <c r="Q462" s="60" t="s">
        <v>953</v>
      </c>
    </row>
    <row r="463" spans="1:48" ht="29.45" customHeight="1" x14ac:dyDescent="0.3">
      <c r="A463" s="63"/>
      <c r="B463" s="63"/>
      <c r="C463" s="63"/>
      <c r="D463" s="63"/>
      <c r="E463" s="64"/>
      <c r="F463" s="64"/>
      <c r="G463" s="64"/>
      <c r="H463" s="64"/>
      <c r="I463" s="64"/>
      <c r="J463" s="64"/>
      <c r="K463" s="64"/>
      <c r="L463" s="64"/>
      <c r="M463" s="73"/>
      <c r="Q463" s="60" t="s">
        <v>953</v>
      </c>
    </row>
    <row r="464" spans="1:48" ht="29.45" customHeight="1" x14ac:dyDescent="0.3">
      <c r="A464" s="63"/>
      <c r="B464" s="63"/>
      <c r="C464" s="63"/>
      <c r="D464" s="63"/>
      <c r="E464" s="64"/>
      <c r="F464" s="64"/>
      <c r="G464" s="64"/>
      <c r="H464" s="64"/>
      <c r="I464" s="64"/>
      <c r="J464" s="64"/>
      <c r="K464" s="64"/>
      <c r="L464" s="64"/>
      <c r="M464" s="73"/>
      <c r="Q464" s="60" t="s">
        <v>953</v>
      </c>
    </row>
    <row r="465" spans="1:50" ht="29.45" customHeight="1" x14ac:dyDescent="0.3">
      <c r="A465" s="63"/>
      <c r="B465" s="63"/>
      <c r="C465" s="63"/>
      <c r="D465" s="63"/>
      <c r="E465" s="64"/>
      <c r="F465" s="64"/>
      <c r="G465" s="64"/>
      <c r="H465" s="64"/>
      <c r="I465" s="64"/>
      <c r="J465" s="64"/>
      <c r="K465" s="64"/>
      <c r="L465" s="64"/>
      <c r="M465" s="73"/>
      <c r="Q465" s="60" t="s">
        <v>953</v>
      </c>
    </row>
    <row r="466" spans="1:50" ht="29.45" customHeight="1" x14ac:dyDescent="0.3">
      <c r="A466" s="63"/>
      <c r="B466" s="63"/>
      <c r="C466" s="63"/>
      <c r="D466" s="63"/>
      <c r="E466" s="64"/>
      <c r="F466" s="64"/>
      <c r="G466" s="64"/>
      <c r="H466" s="64"/>
      <c r="I466" s="64"/>
      <c r="J466" s="64"/>
      <c r="K466" s="64"/>
      <c r="L466" s="64"/>
      <c r="M466" s="73"/>
      <c r="Q466" s="60" t="s">
        <v>953</v>
      </c>
    </row>
    <row r="467" spans="1:50" ht="29.45" customHeight="1" x14ac:dyDescent="0.3">
      <c r="A467" s="63"/>
      <c r="B467" s="63"/>
      <c r="C467" s="63"/>
      <c r="D467" s="63"/>
      <c r="E467" s="64"/>
      <c r="F467" s="64"/>
      <c r="G467" s="64"/>
      <c r="H467" s="64"/>
      <c r="I467" s="64"/>
      <c r="J467" s="64"/>
      <c r="K467" s="64"/>
      <c r="L467" s="64"/>
      <c r="M467" s="73"/>
      <c r="Q467" s="60" t="s">
        <v>953</v>
      </c>
    </row>
    <row r="468" spans="1:50" ht="29.45" customHeight="1" x14ac:dyDescent="0.3">
      <c r="A468" s="63"/>
      <c r="B468" s="63"/>
      <c r="C468" s="63"/>
      <c r="D468" s="63"/>
      <c r="E468" s="64"/>
      <c r="F468" s="64"/>
      <c r="G468" s="64"/>
      <c r="H468" s="64"/>
      <c r="I468" s="64"/>
      <c r="J468" s="64"/>
      <c r="K468" s="64"/>
      <c r="L468" s="64"/>
      <c r="M468" s="73"/>
      <c r="Q468" s="60" t="s">
        <v>953</v>
      </c>
    </row>
    <row r="469" spans="1:50" ht="29.45" customHeight="1" x14ac:dyDescent="0.3">
      <c r="A469" s="63"/>
      <c r="B469" s="63"/>
      <c r="C469" s="63"/>
      <c r="D469" s="63"/>
      <c r="E469" s="64"/>
      <c r="F469" s="64"/>
      <c r="G469" s="64"/>
      <c r="H469" s="64"/>
      <c r="I469" s="64"/>
      <c r="J469" s="64"/>
      <c r="K469" s="64"/>
      <c r="L469" s="64"/>
      <c r="M469" s="73"/>
      <c r="Q469" s="60" t="s">
        <v>953</v>
      </c>
    </row>
    <row r="470" spans="1:50" ht="29.45" customHeight="1" x14ac:dyDescent="0.3">
      <c r="A470" s="63"/>
      <c r="B470" s="63"/>
      <c r="C470" s="63"/>
      <c r="D470" s="63"/>
      <c r="E470" s="64"/>
      <c r="F470" s="64"/>
      <c r="G470" s="64"/>
      <c r="H470" s="64"/>
      <c r="I470" s="64"/>
      <c r="J470" s="64"/>
      <c r="K470" s="64"/>
      <c r="L470" s="64"/>
      <c r="M470" s="73"/>
      <c r="Q470" s="60" t="s">
        <v>953</v>
      </c>
    </row>
    <row r="471" spans="1:50" ht="29.45" customHeight="1" x14ac:dyDescent="0.3">
      <c r="A471" s="62" t="s">
        <v>91</v>
      </c>
      <c r="B471" s="63"/>
      <c r="C471" s="63"/>
      <c r="D471" s="63"/>
      <c r="E471" s="64"/>
      <c r="F471" s="64">
        <f>SUMIF(Q447:Q470,"010116",F447:F470)</f>
        <v>18650000</v>
      </c>
      <c r="G471" s="64"/>
      <c r="H471" s="64">
        <f>SUMIF(Q447:Q470,"010116",H447:H470)</f>
        <v>7582632</v>
      </c>
      <c r="I471" s="64"/>
      <c r="J471" s="64">
        <f>SUMIF(Q447:Q470,"010116",J447:J470)</f>
        <v>1600000</v>
      </c>
      <c r="K471" s="64"/>
      <c r="L471" s="64">
        <f>SUMIF(Q447:Q470,"010116",L447:L470)</f>
        <v>27832632</v>
      </c>
      <c r="M471" s="73"/>
      <c r="N471" s="58" t="s">
        <v>92</v>
      </c>
      <c r="AW471" s="58">
        <f>AX471*L471</f>
        <v>24361624.46328</v>
      </c>
      <c r="AX471" s="58">
        <f>0.87529</f>
        <v>0.87529000000000001</v>
      </c>
    </row>
    <row r="472" spans="1:50" ht="29.45" customHeight="1" x14ac:dyDescent="0.3">
      <c r="A472" s="62" t="s">
        <v>977</v>
      </c>
      <c r="B472" s="62" t="s">
        <v>52</v>
      </c>
      <c r="C472" s="63"/>
      <c r="D472" s="63"/>
      <c r="E472" s="64"/>
      <c r="F472" s="64"/>
      <c r="G472" s="64"/>
      <c r="H472" s="64"/>
      <c r="I472" s="64"/>
      <c r="J472" s="64"/>
      <c r="K472" s="64"/>
      <c r="L472" s="64"/>
      <c r="M472" s="73"/>
      <c r="Q472" s="60" t="s">
        <v>978</v>
      </c>
    </row>
    <row r="473" spans="1:50" ht="29.45" customHeight="1" x14ac:dyDescent="0.3">
      <c r="A473" s="62" t="s">
        <v>979</v>
      </c>
      <c r="B473" s="62" t="s">
        <v>980</v>
      </c>
      <c r="C473" s="62" t="s">
        <v>146</v>
      </c>
      <c r="D473" s="63">
        <v>2</v>
      </c>
      <c r="E473" s="64">
        <f>TRUNC(단가대비표!O16,0)</f>
        <v>29000</v>
      </c>
      <c r="F473" s="64">
        <f t="shared" ref="F473:F478" si="63">TRUNC(E473*D473, 0)</f>
        <v>58000</v>
      </c>
      <c r="G473" s="64">
        <f>TRUNC(단가대비표!P16,0)</f>
        <v>0</v>
      </c>
      <c r="H473" s="64">
        <f t="shared" ref="H473:H478" si="64">TRUNC(G473*D473, 0)</f>
        <v>0</v>
      </c>
      <c r="I473" s="64">
        <f>TRUNC(단가대비표!V16,0)</f>
        <v>0</v>
      </c>
      <c r="J473" s="64">
        <f t="shared" ref="J473:J478" si="65">TRUNC(I473*D473, 0)</f>
        <v>0</v>
      </c>
      <c r="K473" s="64">
        <f t="shared" ref="K473:L478" si="66">TRUNC(E473+G473+I473, 0)</f>
        <v>29000</v>
      </c>
      <c r="L473" s="64">
        <f t="shared" si="66"/>
        <v>58000</v>
      </c>
      <c r="M473" s="74" t="s">
        <v>52</v>
      </c>
      <c r="N473" s="60" t="s">
        <v>981</v>
      </c>
      <c r="O473" s="60" t="s">
        <v>52</v>
      </c>
      <c r="P473" s="60" t="s">
        <v>52</v>
      </c>
      <c r="Q473" s="60" t="s">
        <v>978</v>
      </c>
      <c r="R473" s="60" t="s">
        <v>64</v>
      </c>
      <c r="S473" s="60" t="s">
        <v>64</v>
      </c>
      <c r="T473" s="60" t="s">
        <v>63</v>
      </c>
      <c r="AR473" s="60" t="s">
        <v>52</v>
      </c>
      <c r="AS473" s="60" t="s">
        <v>52</v>
      </c>
      <c r="AU473" s="60" t="s">
        <v>982</v>
      </c>
      <c r="AV473" s="58">
        <v>558</v>
      </c>
    </row>
    <row r="474" spans="1:50" ht="29.45" customHeight="1" x14ac:dyDescent="0.3">
      <c r="A474" s="62" t="s">
        <v>983</v>
      </c>
      <c r="B474" s="62" t="s">
        <v>984</v>
      </c>
      <c r="C474" s="62" t="s">
        <v>146</v>
      </c>
      <c r="D474" s="63">
        <v>67</v>
      </c>
      <c r="E474" s="64">
        <f>TRUNC(단가대비표!O18,0)</f>
        <v>31000</v>
      </c>
      <c r="F474" s="64">
        <f t="shared" si="63"/>
        <v>2077000</v>
      </c>
      <c r="G474" s="64">
        <f>TRUNC(단가대비표!P18,0)</f>
        <v>0</v>
      </c>
      <c r="H474" s="64">
        <f t="shared" si="64"/>
        <v>0</v>
      </c>
      <c r="I474" s="64">
        <f>TRUNC(단가대비표!V18,0)</f>
        <v>0</v>
      </c>
      <c r="J474" s="64">
        <f t="shared" si="65"/>
        <v>0</v>
      </c>
      <c r="K474" s="64">
        <f t="shared" si="66"/>
        <v>31000</v>
      </c>
      <c r="L474" s="64">
        <f t="shared" si="66"/>
        <v>2077000</v>
      </c>
      <c r="M474" s="74" t="s">
        <v>52</v>
      </c>
      <c r="N474" s="60" t="s">
        <v>985</v>
      </c>
      <c r="O474" s="60" t="s">
        <v>52</v>
      </c>
      <c r="P474" s="60" t="s">
        <v>52</v>
      </c>
      <c r="Q474" s="60" t="s">
        <v>978</v>
      </c>
      <c r="R474" s="60" t="s">
        <v>64</v>
      </c>
      <c r="S474" s="60" t="s">
        <v>64</v>
      </c>
      <c r="T474" s="60" t="s">
        <v>63</v>
      </c>
      <c r="AR474" s="60" t="s">
        <v>52</v>
      </c>
      <c r="AS474" s="60" t="s">
        <v>52</v>
      </c>
      <c r="AU474" s="60" t="s">
        <v>986</v>
      </c>
      <c r="AV474" s="58">
        <v>492</v>
      </c>
    </row>
    <row r="475" spans="1:50" ht="29.45" customHeight="1" x14ac:dyDescent="0.3">
      <c r="A475" s="62" t="s">
        <v>987</v>
      </c>
      <c r="B475" s="62" t="s">
        <v>988</v>
      </c>
      <c r="C475" s="62" t="s">
        <v>989</v>
      </c>
      <c r="D475" s="63">
        <v>537</v>
      </c>
      <c r="E475" s="64">
        <f>TRUNC(단가대비표!O61,0)</f>
        <v>6636</v>
      </c>
      <c r="F475" s="64">
        <f t="shared" si="63"/>
        <v>3563532</v>
      </c>
      <c r="G475" s="64">
        <f>TRUNC(단가대비표!P61,0)</f>
        <v>0</v>
      </c>
      <c r="H475" s="64">
        <f t="shared" si="64"/>
        <v>0</v>
      </c>
      <c r="I475" s="64">
        <f>TRUNC(단가대비표!V61,0)</f>
        <v>0</v>
      </c>
      <c r="J475" s="64">
        <f t="shared" si="65"/>
        <v>0</v>
      </c>
      <c r="K475" s="64">
        <f t="shared" si="66"/>
        <v>6636</v>
      </c>
      <c r="L475" s="64">
        <f t="shared" si="66"/>
        <v>3563532</v>
      </c>
      <c r="M475" s="74" t="s">
        <v>52</v>
      </c>
      <c r="N475" s="60" t="s">
        <v>990</v>
      </c>
      <c r="O475" s="60" t="s">
        <v>52</v>
      </c>
      <c r="P475" s="60" t="s">
        <v>52</v>
      </c>
      <c r="Q475" s="60" t="s">
        <v>978</v>
      </c>
      <c r="R475" s="60" t="s">
        <v>64</v>
      </c>
      <c r="S475" s="60" t="s">
        <v>64</v>
      </c>
      <c r="T475" s="60" t="s">
        <v>63</v>
      </c>
      <c r="AR475" s="60" t="s">
        <v>52</v>
      </c>
      <c r="AS475" s="60" t="s">
        <v>52</v>
      </c>
      <c r="AU475" s="60" t="s">
        <v>991</v>
      </c>
      <c r="AV475" s="58">
        <v>493</v>
      </c>
    </row>
    <row r="476" spans="1:50" ht="29.45" customHeight="1" x14ac:dyDescent="0.3">
      <c r="A476" s="62" t="s">
        <v>992</v>
      </c>
      <c r="B476" s="62" t="s">
        <v>993</v>
      </c>
      <c r="C476" s="62" t="s">
        <v>989</v>
      </c>
      <c r="D476" s="63">
        <v>537</v>
      </c>
      <c r="E476" s="64">
        <f>TRUNC(단가산출목록!E7,0)</f>
        <v>0</v>
      </c>
      <c r="F476" s="64">
        <f t="shared" si="63"/>
        <v>0</v>
      </c>
      <c r="G476" s="64">
        <f>TRUNC(단가산출목록!F7,0)</f>
        <v>0</v>
      </c>
      <c r="H476" s="64">
        <f t="shared" si="64"/>
        <v>0</v>
      </c>
      <c r="I476" s="64">
        <f>TRUNC(단가산출목록!G7,0)</f>
        <v>1475</v>
      </c>
      <c r="J476" s="64">
        <f t="shared" si="65"/>
        <v>792075</v>
      </c>
      <c r="K476" s="64">
        <f t="shared" si="66"/>
        <v>1475</v>
      </c>
      <c r="L476" s="64">
        <f t="shared" si="66"/>
        <v>792075</v>
      </c>
      <c r="M476" s="74" t="s">
        <v>994</v>
      </c>
      <c r="N476" s="60" t="s">
        <v>995</v>
      </c>
      <c r="O476" s="60" t="s">
        <v>52</v>
      </c>
      <c r="P476" s="60" t="s">
        <v>52</v>
      </c>
      <c r="Q476" s="60" t="s">
        <v>978</v>
      </c>
      <c r="R476" s="60" t="s">
        <v>64</v>
      </c>
      <c r="S476" s="60" t="s">
        <v>63</v>
      </c>
      <c r="T476" s="60" t="s">
        <v>64</v>
      </c>
      <c r="AR476" s="60" t="s">
        <v>52</v>
      </c>
      <c r="AS476" s="60" t="s">
        <v>52</v>
      </c>
      <c r="AU476" s="60" t="s">
        <v>996</v>
      </c>
      <c r="AV476" s="58">
        <v>494</v>
      </c>
    </row>
    <row r="477" spans="1:50" ht="29.45" customHeight="1" x14ac:dyDescent="0.3">
      <c r="A477" s="62" t="s">
        <v>997</v>
      </c>
      <c r="B477" s="62" t="s">
        <v>998</v>
      </c>
      <c r="C477" s="62" t="s">
        <v>180</v>
      </c>
      <c r="D477" s="63">
        <v>0</v>
      </c>
      <c r="E477" s="64">
        <f>TRUNC(단가산출목록!E8,0)</f>
        <v>0</v>
      </c>
      <c r="F477" s="64">
        <f t="shared" si="63"/>
        <v>0</v>
      </c>
      <c r="G477" s="64">
        <f>TRUNC(단가산출목록!F8,0)</f>
        <v>0</v>
      </c>
      <c r="H477" s="64">
        <f t="shared" si="64"/>
        <v>0</v>
      </c>
      <c r="I477" s="64">
        <f>TRUNC(단가산출목록!G8,0)</f>
        <v>10925</v>
      </c>
      <c r="J477" s="64">
        <f t="shared" si="65"/>
        <v>0</v>
      </c>
      <c r="K477" s="64">
        <f t="shared" si="66"/>
        <v>10925</v>
      </c>
      <c r="L477" s="64">
        <f t="shared" si="66"/>
        <v>0</v>
      </c>
      <c r="M477" s="74" t="s">
        <v>999</v>
      </c>
      <c r="N477" s="60" t="s">
        <v>1000</v>
      </c>
      <c r="O477" s="60" t="s">
        <v>52</v>
      </c>
      <c r="P477" s="60" t="s">
        <v>52</v>
      </c>
      <c r="Q477" s="60" t="s">
        <v>978</v>
      </c>
      <c r="R477" s="60" t="s">
        <v>64</v>
      </c>
      <c r="S477" s="60" t="s">
        <v>63</v>
      </c>
      <c r="T477" s="60" t="s">
        <v>64</v>
      </c>
      <c r="AR477" s="60" t="s">
        <v>52</v>
      </c>
      <c r="AS477" s="60" t="s">
        <v>52</v>
      </c>
      <c r="AU477" s="60" t="s">
        <v>1001</v>
      </c>
      <c r="AV477" s="58">
        <v>495</v>
      </c>
    </row>
    <row r="478" spans="1:50" ht="29.45" customHeight="1" x14ac:dyDescent="0.3">
      <c r="A478" s="62" t="s">
        <v>997</v>
      </c>
      <c r="B478" s="62" t="s">
        <v>1002</v>
      </c>
      <c r="C478" s="62" t="s">
        <v>180</v>
      </c>
      <c r="D478" s="63">
        <v>0</v>
      </c>
      <c r="E478" s="64">
        <f>TRUNC(단가산출목록!E9,0)</f>
        <v>0</v>
      </c>
      <c r="F478" s="64">
        <f t="shared" si="63"/>
        <v>0</v>
      </c>
      <c r="G478" s="64">
        <f>TRUNC(단가산출목록!F9,0)</f>
        <v>0</v>
      </c>
      <c r="H478" s="64">
        <f t="shared" si="64"/>
        <v>0</v>
      </c>
      <c r="I478" s="64">
        <f>TRUNC(단가산출목록!G9,0)</f>
        <v>10925</v>
      </c>
      <c r="J478" s="64">
        <f t="shared" si="65"/>
        <v>0</v>
      </c>
      <c r="K478" s="64">
        <f t="shared" si="66"/>
        <v>10925</v>
      </c>
      <c r="L478" s="64">
        <f t="shared" si="66"/>
        <v>0</v>
      </c>
      <c r="M478" s="74" t="s">
        <v>1003</v>
      </c>
      <c r="N478" s="60" t="s">
        <v>1004</v>
      </c>
      <c r="O478" s="60" t="s">
        <v>52</v>
      </c>
      <c r="P478" s="60" t="s">
        <v>52</v>
      </c>
      <c r="Q478" s="60" t="s">
        <v>978</v>
      </c>
      <c r="R478" s="60" t="s">
        <v>64</v>
      </c>
      <c r="S478" s="60" t="s">
        <v>63</v>
      </c>
      <c r="T478" s="60" t="s">
        <v>64</v>
      </c>
      <c r="AR478" s="60" t="s">
        <v>52</v>
      </c>
      <c r="AS478" s="60" t="s">
        <v>52</v>
      </c>
      <c r="AU478" s="60" t="s">
        <v>1005</v>
      </c>
      <c r="AV478" s="58">
        <v>496</v>
      </c>
    </row>
    <row r="479" spans="1:50" ht="29.45" customHeight="1" x14ac:dyDescent="0.3">
      <c r="A479" s="63"/>
      <c r="B479" s="63"/>
      <c r="C479" s="63"/>
      <c r="D479" s="63"/>
      <c r="E479" s="64"/>
      <c r="F479" s="64"/>
      <c r="G479" s="64"/>
      <c r="H479" s="64"/>
      <c r="I479" s="64"/>
      <c r="J479" s="64"/>
      <c r="K479" s="64"/>
      <c r="L479" s="64"/>
      <c r="M479" s="73"/>
      <c r="Q479" s="60" t="s">
        <v>978</v>
      </c>
    </row>
    <row r="480" spans="1:50" ht="29.45" customHeight="1" x14ac:dyDescent="0.3">
      <c r="A480" s="63"/>
      <c r="B480" s="63"/>
      <c r="C480" s="63"/>
      <c r="D480" s="63"/>
      <c r="E480" s="64"/>
      <c r="F480" s="64"/>
      <c r="G480" s="64"/>
      <c r="H480" s="64"/>
      <c r="I480" s="64"/>
      <c r="J480" s="64"/>
      <c r="K480" s="64"/>
      <c r="L480" s="64"/>
      <c r="M480" s="73"/>
      <c r="Q480" s="60" t="s">
        <v>978</v>
      </c>
    </row>
    <row r="481" spans="1:17" ht="29.45" customHeight="1" x14ac:dyDescent="0.3">
      <c r="A481" s="63"/>
      <c r="B481" s="63"/>
      <c r="C481" s="63"/>
      <c r="D481" s="63"/>
      <c r="E481" s="64"/>
      <c r="F481" s="64"/>
      <c r="G481" s="64"/>
      <c r="H481" s="64"/>
      <c r="I481" s="64"/>
      <c r="J481" s="64"/>
      <c r="K481" s="64"/>
      <c r="L481" s="64"/>
      <c r="M481" s="73"/>
      <c r="Q481" s="60" t="s">
        <v>978</v>
      </c>
    </row>
    <row r="482" spans="1:17" ht="29.45" customHeight="1" x14ac:dyDescent="0.3">
      <c r="A482" s="63"/>
      <c r="B482" s="63"/>
      <c r="C482" s="63"/>
      <c r="D482" s="63"/>
      <c r="E482" s="64"/>
      <c r="F482" s="64"/>
      <c r="G482" s="64"/>
      <c r="H482" s="64"/>
      <c r="I482" s="64"/>
      <c r="J482" s="64"/>
      <c r="K482" s="64"/>
      <c r="L482" s="64"/>
      <c r="M482" s="73"/>
      <c r="Q482" s="60" t="s">
        <v>978</v>
      </c>
    </row>
    <row r="483" spans="1:17" ht="29.45" customHeight="1" x14ac:dyDescent="0.3">
      <c r="A483" s="63"/>
      <c r="B483" s="63"/>
      <c r="C483" s="63"/>
      <c r="D483" s="63"/>
      <c r="E483" s="64"/>
      <c r="F483" s="64"/>
      <c r="G483" s="64"/>
      <c r="H483" s="64"/>
      <c r="I483" s="64"/>
      <c r="J483" s="64"/>
      <c r="K483" s="64"/>
      <c r="L483" s="64"/>
      <c r="M483" s="73"/>
      <c r="Q483" s="60" t="s">
        <v>978</v>
      </c>
    </row>
    <row r="484" spans="1:17" ht="29.45" customHeight="1" x14ac:dyDescent="0.3">
      <c r="A484" s="63"/>
      <c r="B484" s="63"/>
      <c r="C484" s="63"/>
      <c r="D484" s="63"/>
      <c r="E484" s="64"/>
      <c r="F484" s="64"/>
      <c r="G484" s="64"/>
      <c r="H484" s="64"/>
      <c r="I484" s="64"/>
      <c r="J484" s="64"/>
      <c r="K484" s="64"/>
      <c r="L484" s="64"/>
      <c r="M484" s="73"/>
      <c r="Q484" s="60" t="s">
        <v>978</v>
      </c>
    </row>
    <row r="485" spans="1:17" ht="29.45" customHeight="1" x14ac:dyDescent="0.3">
      <c r="A485" s="63"/>
      <c r="B485" s="63"/>
      <c r="C485" s="63"/>
      <c r="D485" s="63"/>
      <c r="E485" s="64"/>
      <c r="F485" s="64"/>
      <c r="G485" s="64"/>
      <c r="H485" s="64"/>
      <c r="I485" s="64"/>
      <c r="J485" s="64"/>
      <c r="K485" s="64"/>
      <c r="L485" s="64"/>
      <c r="M485" s="73"/>
      <c r="Q485" s="60" t="s">
        <v>978</v>
      </c>
    </row>
    <row r="486" spans="1:17" ht="29.45" customHeight="1" x14ac:dyDescent="0.3">
      <c r="A486" s="63"/>
      <c r="B486" s="63"/>
      <c r="C486" s="63"/>
      <c r="D486" s="63"/>
      <c r="E486" s="64"/>
      <c r="F486" s="64"/>
      <c r="G486" s="64"/>
      <c r="H486" s="64"/>
      <c r="I486" s="64"/>
      <c r="J486" s="64"/>
      <c r="K486" s="64"/>
      <c r="L486" s="64"/>
      <c r="M486" s="73"/>
      <c r="Q486" s="60" t="s">
        <v>978</v>
      </c>
    </row>
    <row r="487" spans="1:17" ht="29.45" customHeight="1" x14ac:dyDescent="0.3">
      <c r="A487" s="63"/>
      <c r="B487" s="63"/>
      <c r="C487" s="63"/>
      <c r="D487" s="63"/>
      <c r="E487" s="64"/>
      <c r="F487" s="64"/>
      <c r="G487" s="64"/>
      <c r="H487" s="64"/>
      <c r="I487" s="64"/>
      <c r="J487" s="64"/>
      <c r="K487" s="64"/>
      <c r="L487" s="64"/>
      <c r="M487" s="73"/>
      <c r="Q487" s="60" t="s">
        <v>978</v>
      </c>
    </row>
    <row r="488" spans="1:17" ht="29.45" customHeight="1" x14ac:dyDescent="0.3">
      <c r="A488" s="63"/>
      <c r="B488" s="63"/>
      <c r="C488" s="63"/>
      <c r="D488" s="63"/>
      <c r="E488" s="64"/>
      <c r="F488" s="64"/>
      <c r="G488" s="64"/>
      <c r="H488" s="64"/>
      <c r="I488" s="64"/>
      <c r="J488" s="64"/>
      <c r="K488" s="64"/>
      <c r="L488" s="64"/>
      <c r="M488" s="73"/>
      <c r="Q488" s="60" t="s">
        <v>978</v>
      </c>
    </row>
    <row r="489" spans="1:17" ht="29.45" customHeight="1" x14ac:dyDescent="0.3">
      <c r="A489" s="63"/>
      <c r="B489" s="63"/>
      <c r="C489" s="63"/>
      <c r="D489" s="63"/>
      <c r="E489" s="64"/>
      <c r="F489" s="64"/>
      <c r="G489" s="64"/>
      <c r="H489" s="64"/>
      <c r="I489" s="64"/>
      <c r="J489" s="64"/>
      <c r="K489" s="64"/>
      <c r="L489" s="64"/>
      <c r="M489" s="73"/>
      <c r="Q489" s="60" t="s">
        <v>978</v>
      </c>
    </row>
    <row r="490" spans="1:17" ht="29.45" customHeight="1" x14ac:dyDescent="0.3">
      <c r="A490" s="63"/>
      <c r="B490" s="63"/>
      <c r="C490" s="63"/>
      <c r="D490" s="63"/>
      <c r="E490" s="64"/>
      <c r="F490" s="64"/>
      <c r="G490" s="64"/>
      <c r="H490" s="64"/>
      <c r="I490" s="64"/>
      <c r="J490" s="64"/>
      <c r="K490" s="64"/>
      <c r="L490" s="64"/>
      <c r="M490" s="73"/>
      <c r="Q490" s="60" t="s">
        <v>978</v>
      </c>
    </row>
    <row r="491" spans="1:17" ht="29.45" customHeight="1" x14ac:dyDescent="0.3">
      <c r="A491" s="63"/>
      <c r="B491" s="63"/>
      <c r="C491" s="63"/>
      <c r="D491" s="63"/>
      <c r="E491" s="64"/>
      <c r="F491" s="64"/>
      <c r="G491" s="64"/>
      <c r="H491" s="64"/>
      <c r="I491" s="64"/>
      <c r="J491" s="64"/>
      <c r="K491" s="64"/>
      <c r="L491" s="64"/>
      <c r="M491" s="73"/>
      <c r="Q491" s="60" t="s">
        <v>978</v>
      </c>
    </row>
    <row r="492" spans="1:17" ht="29.45" customHeight="1" x14ac:dyDescent="0.3">
      <c r="A492" s="63"/>
      <c r="B492" s="63"/>
      <c r="C492" s="63"/>
      <c r="D492" s="63"/>
      <c r="E492" s="64"/>
      <c r="F492" s="64"/>
      <c r="G492" s="64"/>
      <c r="H492" s="64"/>
      <c r="I492" s="64"/>
      <c r="J492" s="64"/>
      <c r="K492" s="64"/>
      <c r="L492" s="64"/>
      <c r="M492" s="73"/>
      <c r="Q492" s="60" t="s">
        <v>978</v>
      </c>
    </row>
    <row r="493" spans="1:17" ht="29.45" customHeight="1" x14ac:dyDescent="0.3">
      <c r="A493" s="63"/>
      <c r="B493" s="63"/>
      <c r="C493" s="63"/>
      <c r="D493" s="63"/>
      <c r="E493" s="64"/>
      <c r="F493" s="64"/>
      <c r="G493" s="64"/>
      <c r="H493" s="64"/>
      <c r="I493" s="64"/>
      <c r="J493" s="64"/>
      <c r="K493" s="64"/>
      <c r="L493" s="64"/>
      <c r="M493" s="73"/>
      <c r="Q493" s="60" t="s">
        <v>978</v>
      </c>
    </row>
    <row r="494" spans="1:17" ht="29.45" customHeight="1" x14ac:dyDescent="0.3">
      <c r="A494" s="63"/>
      <c r="B494" s="63"/>
      <c r="C494" s="63"/>
      <c r="D494" s="63"/>
      <c r="E494" s="64"/>
      <c r="F494" s="64"/>
      <c r="G494" s="64"/>
      <c r="H494" s="64"/>
      <c r="I494" s="64"/>
      <c r="J494" s="64"/>
      <c r="K494" s="64"/>
      <c r="L494" s="64"/>
      <c r="M494" s="73"/>
      <c r="Q494" s="60" t="s">
        <v>978</v>
      </c>
    </row>
    <row r="495" spans="1:17" ht="29.45" customHeight="1" x14ac:dyDescent="0.3">
      <c r="A495" s="63"/>
      <c r="B495" s="63"/>
      <c r="C495" s="63"/>
      <c r="D495" s="63"/>
      <c r="E495" s="64"/>
      <c r="F495" s="64"/>
      <c r="G495" s="64"/>
      <c r="H495" s="64"/>
      <c r="I495" s="64"/>
      <c r="J495" s="64"/>
      <c r="K495" s="64"/>
      <c r="L495" s="64"/>
      <c r="M495" s="73"/>
      <c r="Q495" s="60" t="s">
        <v>978</v>
      </c>
    </row>
    <row r="496" spans="1:17" ht="29.45" customHeight="1" x14ac:dyDescent="0.3">
      <c r="A496" s="63"/>
      <c r="B496" s="63"/>
      <c r="C496" s="63"/>
      <c r="D496" s="63"/>
      <c r="E496" s="64"/>
      <c r="F496" s="64"/>
      <c r="G496" s="64"/>
      <c r="H496" s="64"/>
      <c r="I496" s="64"/>
      <c r="J496" s="64"/>
      <c r="K496" s="64"/>
      <c r="L496" s="64"/>
      <c r="M496" s="73"/>
      <c r="Q496" s="60" t="s">
        <v>978</v>
      </c>
    </row>
    <row r="497" spans="1:50" ht="29.45" customHeight="1" x14ac:dyDescent="0.3">
      <c r="A497" s="62" t="s">
        <v>91</v>
      </c>
      <c r="B497" s="63"/>
      <c r="C497" s="63"/>
      <c r="D497" s="63"/>
      <c r="E497" s="64"/>
      <c r="F497" s="64">
        <f>SUMIF(Q473:Q496,"010117",F473:F496)</f>
        <v>5698532</v>
      </c>
      <c r="G497" s="64"/>
      <c r="H497" s="64">
        <f>SUMIF(Q473:Q496,"010117",H473:H496)</f>
        <v>0</v>
      </c>
      <c r="I497" s="64"/>
      <c r="J497" s="64">
        <f>SUMIF(Q473:Q496,"010117",J473:J496)</f>
        <v>792075</v>
      </c>
      <c r="K497" s="64"/>
      <c r="L497" s="64">
        <f>SUMIF(Q473:Q496,"010117",L473:L496)</f>
        <v>6490607</v>
      </c>
      <c r="M497" s="73"/>
      <c r="N497" s="58" t="s">
        <v>92</v>
      </c>
      <c r="AW497" s="58">
        <f>AX497*L497</f>
        <v>5681163.4010300003</v>
      </c>
      <c r="AX497" s="58">
        <f>0.87529</f>
        <v>0.87529000000000001</v>
      </c>
    </row>
    <row r="498" spans="1:50" ht="29.45" customHeight="1" x14ac:dyDescent="0.3">
      <c r="A498" s="62" t="s">
        <v>1006</v>
      </c>
      <c r="B498" s="62" t="s">
        <v>1008</v>
      </c>
      <c r="C498" s="63"/>
      <c r="D498" s="63"/>
      <c r="E498" s="64"/>
      <c r="F498" s="64"/>
      <c r="G498" s="64"/>
      <c r="H498" s="64"/>
      <c r="I498" s="64"/>
      <c r="J498" s="64"/>
      <c r="K498" s="64"/>
      <c r="L498" s="64"/>
      <c r="M498" s="73"/>
      <c r="Q498" s="60" t="s">
        <v>1007</v>
      </c>
    </row>
    <row r="499" spans="1:50" ht="29.45" customHeight="1" x14ac:dyDescent="0.3">
      <c r="A499" s="62" t="s">
        <v>1010</v>
      </c>
      <c r="B499" s="62" t="s">
        <v>52</v>
      </c>
      <c r="C499" s="62" t="s">
        <v>52</v>
      </c>
      <c r="D499" s="63"/>
      <c r="E499" s="64">
        <f>TRUNC(단가대비표!O327,0)</f>
        <v>0</v>
      </c>
      <c r="F499" s="64">
        <f t="shared" ref="F499:F508" si="67">TRUNC(E499*D499, 0)</f>
        <v>0</v>
      </c>
      <c r="G499" s="64">
        <f>TRUNC(단가대비표!P327,0)</f>
        <v>0</v>
      </c>
      <c r="H499" s="64">
        <f t="shared" ref="H499:H508" si="68">TRUNC(G499*D499, 0)</f>
        <v>0</v>
      </c>
      <c r="I499" s="64">
        <f>TRUNC(단가대비표!V327,0)</f>
        <v>0</v>
      </c>
      <c r="J499" s="64">
        <f t="shared" ref="J499:J508" si="69">TRUNC(I499*D499, 0)</f>
        <v>0</v>
      </c>
      <c r="K499" s="64">
        <f t="shared" ref="K499:K508" si="70">TRUNC(E499+G499+I499, 0)</f>
        <v>0</v>
      </c>
      <c r="L499" s="64">
        <f t="shared" ref="L499:L508" si="71">TRUNC(F499+H499+J499, 0)</f>
        <v>0</v>
      </c>
      <c r="M499" s="74" t="s">
        <v>52</v>
      </c>
      <c r="N499" s="60" t="s">
        <v>1011</v>
      </c>
      <c r="O499" s="60" t="s">
        <v>52</v>
      </c>
      <c r="P499" s="60" t="s">
        <v>52</v>
      </c>
      <c r="Q499" s="60" t="s">
        <v>1007</v>
      </c>
      <c r="R499" s="60" t="s">
        <v>64</v>
      </c>
      <c r="S499" s="60" t="s">
        <v>64</v>
      </c>
      <c r="T499" s="60" t="s">
        <v>63</v>
      </c>
      <c r="AR499" s="60" t="s">
        <v>52</v>
      </c>
      <c r="AS499" s="60" t="s">
        <v>52</v>
      </c>
      <c r="AU499" s="60" t="s">
        <v>1012</v>
      </c>
      <c r="AV499" s="58">
        <v>503</v>
      </c>
    </row>
    <row r="500" spans="1:50" ht="29.45" customHeight="1" x14ac:dyDescent="0.3">
      <c r="A500" s="62" t="s">
        <v>1013</v>
      </c>
      <c r="B500" s="62" t="s">
        <v>1014</v>
      </c>
      <c r="C500" s="62" t="s">
        <v>1015</v>
      </c>
      <c r="D500" s="63">
        <v>10</v>
      </c>
      <c r="E500" s="64">
        <f>TRUNC(일위대가목록!E134,0)</f>
        <v>0</v>
      </c>
      <c r="F500" s="64">
        <f t="shared" si="67"/>
        <v>0</v>
      </c>
      <c r="G500" s="64">
        <f>TRUNC(일위대가목록!F134,0)</f>
        <v>0</v>
      </c>
      <c r="H500" s="64">
        <f t="shared" si="68"/>
        <v>0</v>
      </c>
      <c r="I500" s="64">
        <f>TRUNC(일위대가목록!G134,0)</f>
        <v>56500</v>
      </c>
      <c r="J500" s="64">
        <f t="shared" si="69"/>
        <v>565000</v>
      </c>
      <c r="K500" s="64">
        <f t="shared" si="70"/>
        <v>56500</v>
      </c>
      <c r="L500" s="64">
        <f t="shared" si="71"/>
        <v>565000</v>
      </c>
      <c r="M500" s="74" t="s">
        <v>1016</v>
      </c>
      <c r="N500" s="60" t="s">
        <v>1017</v>
      </c>
      <c r="O500" s="60" t="s">
        <v>52</v>
      </c>
      <c r="P500" s="60" t="s">
        <v>52</v>
      </c>
      <c r="Q500" s="60" t="s">
        <v>1007</v>
      </c>
      <c r="R500" s="60" t="s">
        <v>63</v>
      </c>
      <c r="S500" s="60" t="s">
        <v>64</v>
      </c>
      <c r="T500" s="60" t="s">
        <v>64</v>
      </c>
      <c r="AR500" s="60" t="s">
        <v>52</v>
      </c>
      <c r="AS500" s="60" t="s">
        <v>52</v>
      </c>
      <c r="AU500" s="60" t="s">
        <v>1018</v>
      </c>
      <c r="AV500" s="58">
        <v>504</v>
      </c>
    </row>
    <row r="501" spans="1:50" ht="29.45" customHeight="1" x14ac:dyDescent="0.3">
      <c r="A501" s="62" t="s">
        <v>1019</v>
      </c>
      <c r="B501" s="62" t="s">
        <v>1020</v>
      </c>
      <c r="C501" s="62" t="s">
        <v>1015</v>
      </c>
      <c r="D501" s="63">
        <v>6</v>
      </c>
      <c r="E501" s="64">
        <f>TRUNC(일위대가목록!E135,0)</f>
        <v>0</v>
      </c>
      <c r="F501" s="64">
        <f t="shared" si="67"/>
        <v>0</v>
      </c>
      <c r="G501" s="64">
        <f>TRUNC(일위대가목록!F135,0)</f>
        <v>0</v>
      </c>
      <c r="H501" s="64">
        <f t="shared" si="68"/>
        <v>0</v>
      </c>
      <c r="I501" s="64">
        <f>TRUNC(일위대가목록!G135,0)</f>
        <v>19000</v>
      </c>
      <c r="J501" s="64">
        <f t="shared" si="69"/>
        <v>114000</v>
      </c>
      <c r="K501" s="64">
        <f t="shared" si="70"/>
        <v>19000</v>
      </c>
      <c r="L501" s="64">
        <f t="shared" si="71"/>
        <v>114000</v>
      </c>
      <c r="M501" s="74" t="s">
        <v>1021</v>
      </c>
      <c r="N501" s="60" t="s">
        <v>1022</v>
      </c>
      <c r="O501" s="60" t="s">
        <v>52</v>
      </c>
      <c r="P501" s="60" t="s">
        <v>52</v>
      </c>
      <c r="Q501" s="60" t="s">
        <v>1007</v>
      </c>
      <c r="R501" s="60" t="s">
        <v>63</v>
      </c>
      <c r="S501" s="60" t="s">
        <v>64</v>
      </c>
      <c r="T501" s="60" t="s">
        <v>64</v>
      </c>
      <c r="AR501" s="60" t="s">
        <v>52</v>
      </c>
      <c r="AS501" s="60" t="s">
        <v>52</v>
      </c>
      <c r="AU501" s="60" t="s">
        <v>1023</v>
      </c>
      <c r="AV501" s="58">
        <v>505</v>
      </c>
    </row>
    <row r="502" spans="1:50" ht="29.45" customHeight="1" x14ac:dyDescent="0.3">
      <c r="A502" s="62" t="s">
        <v>1024</v>
      </c>
      <c r="B502" s="62" t="s">
        <v>52</v>
      </c>
      <c r="C502" s="62" t="s">
        <v>1015</v>
      </c>
      <c r="D502" s="63">
        <v>6</v>
      </c>
      <c r="E502" s="64">
        <f>TRUNC(단가대비표!O329,0)</f>
        <v>0</v>
      </c>
      <c r="F502" s="64">
        <f t="shared" si="67"/>
        <v>0</v>
      </c>
      <c r="G502" s="64">
        <f>TRUNC(단가대비표!P329,0)</f>
        <v>0</v>
      </c>
      <c r="H502" s="64">
        <f t="shared" si="68"/>
        <v>0</v>
      </c>
      <c r="I502" s="64">
        <f>TRUNC(단가대비표!V329,0)</f>
        <v>15000</v>
      </c>
      <c r="J502" s="64">
        <f t="shared" si="69"/>
        <v>90000</v>
      </c>
      <c r="K502" s="64">
        <f t="shared" si="70"/>
        <v>15000</v>
      </c>
      <c r="L502" s="64">
        <f t="shared" si="71"/>
        <v>90000</v>
      </c>
      <c r="M502" s="74" t="s">
        <v>52</v>
      </c>
      <c r="N502" s="60" t="s">
        <v>1025</v>
      </c>
      <c r="O502" s="60" t="s">
        <v>52</v>
      </c>
      <c r="P502" s="60" t="s">
        <v>52</v>
      </c>
      <c r="Q502" s="60" t="s">
        <v>1007</v>
      </c>
      <c r="R502" s="60" t="s">
        <v>64</v>
      </c>
      <c r="S502" s="60" t="s">
        <v>64</v>
      </c>
      <c r="T502" s="60" t="s">
        <v>63</v>
      </c>
      <c r="AR502" s="60" t="s">
        <v>52</v>
      </c>
      <c r="AS502" s="60" t="s">
        <v>52</v>
      </c>
      <c r="AU502" s="60" t="s">
        <v>1026</v>
      </c>
      <c r="AV502" s="58">
        <v>506</v>
      </c>
    </row>
    <row r="503" spans="1:50" ht="29.45" customHeight="1" x14ac:dyDescent="0.3">
      <c r="A503" s="62" t="s">
        <v>1027</v>
      </c>
      <c r="B503" s="62" t="s">
        <v>1028</v>
      </c>
      <c r="C503" s="62" t="s">
        <v>1015</v>
      </c>
      <c r="D503" s="63">
        <v>4</v>
      </c>
      <c r="E503" s="64">
        <f>TRUNC(일위대가목록!E136,0)</f>
        <v>0</v>
      </c>
      <c r="F503" s="64">
        <f t="shared" si="67"/>
        <v>0</v>
      </c>
      <c r="G503" s="64">
        <f>TRUNC(일위대가목록!F136,0)</f>
        <v>0</v>
      </c>
      <c r="H503" s="64">
        <f t="shared" si="68"/>
        <v>0</v>
      </c>
      <c r="I503" s="64">
        <f>TRUNC(일위대가목록!G136,0)</f>
        <v>60000</v>
      </c>
      <c r="J503" s="64">
        <f t="shared" si="69"/>
        <v>240000</v>
      </c>
      <c r="K503" s="64">
        <f t="shared" si="70"/>
        <v>60000</v>
      </c>
      <c r="L503" s="64">
        <f t="shared" si="71"/>
        <v>240000</v>
      </c>
      <c r="M503" s="74" t="s">
        <v>1029</v>
      </c>
      <c r="N503" s="60" t="s">
        <v>1030</v>
      </c>
      <c r="O503" s="60" t="s">
        <v>52</v>
      </c>
      <c r="P503" s="60" t="s">
        <v>52</v>
      </c>
      <c r="Q503" s="60" t="s">
        <v>1007</v>
      </c>
      <c r="R503" s="60" t="s">
        <v>63</v>
      </c>
      <c r="S503" s="60" t="s">
        <v>64</v>
      </c>
      <c r="T503" s="60" t="s">
        <v>64</v>
      </c>
      <c r="AR503" s="60" t="s">
        <v>52</v>
      </c>
      <c r="AS503" s="60" t="s">
        <v>52</v>
      </c>
      <c r="AU503" s="60" t="s">
        <v>1031</v>
      </c>
      <c r="AV503" s="58">
        <v>507</v>
      </c>
    </row>
    <row r="504" spans="1:50" ht="29.45" customHeight="1" x14ac:dyDescent="0.3">
      <c r="A504" s="62" t="s">
        <v>1032</v>
      </c>
      <c r="B504" s="62" t="s">
        <v>1033</v>
      </c>
      <c r="C504" s="62" t="s">
        <v>1015</v>
      </c>
      <c r="D504" s="63">
        <v>1</v>
      </c>
      <c r="E504" s="64">
        <f>TRUNC(일위대가목록!E137,0)</f>
        <v>0</v>
      </c>
      <c r="F504" s="64">
        <f t="shared" si="67"/>
        <v>0</v>
      </c>
      <c r="G504" s="64">
        <f>TRUNC(일위대가목록!F137,0)</f>
        <v>0</v>
      </c>
      <c r="H504" s="64">
        <f t="shared" si="68"/>
        <v>0</v>
      </c>
      <c r="I504" s="64">
        <f>TRUNC(일위대가목록!G137,0)</f>
        <v>35500</v>
      </c>
      <c r="J504" s="64">
        <f t="shared" si="69"/>
        <v>35500</v>
      </c>
      <c r="K504" s="64">
        <f t="shared" si="70"/>
        <v>35500</v>
      </c>
      <c r="L504" s="64">
        <f t="shared" si="71"/>
        <v>35500</v>
      </c>
      <c r="M504" s="74" t="s">
        <v>1034</v>
      </c>
      <c r="N504" s="60" t="s">
        <v>1035</v>
      </c>
      <c r="O504" s="60" t="s">
        <v>52</v>
      </c>
      <c r="P504" s="60" t="s">
        <v>52</v>
      </c>
      <c r="Q504" s="60" t="s">
        <v>1007</v>
      </c>
      <c r="R504" s="60" t="s">
        <v>63</v>
      </c>
      <c r="S504" s="60" t="s">
        <v>64</v>
      </c>
      <c r="T504" s="60" t="s">
        <v>64</v>
      </c>
      <c r="AR504" s="60" t="s">
        <v>52</v>
      </c>
      <c r="AS504" s="60" t="s">
        <v>52</v>
      </c>
      <c r="AU504" s="60" t="s">
        <v>1036</v>
      </c>
      <c r="AV504" s="58">
        <v>508</v>
      </c>
    </row>
    <row r="505" spans="1:50" ht="29.45" customHeight="1" x14ac:dyDescent="0.3">
      <c r="A505" s="62" t="s">
        <v>1037</v>
      </c>
      <c r="B505" s="62" t="s">
        <v>1038</v>
      </c>
      <c r="C505" s="62" t="s">
        <v>1015</v>
      </c>
      <c r="D505" s="63">
        <v>2</v>
      </c>
      <c r="E505" s="64">
        <f>TRUNC(일위대가목록!E138,0)</f>
        <v>0</v>
      </c>
      <c r="F505" s="64">
        <f t="shared" si="67"/>
        <v>0</v>
      </c>
      <c r="G505" s="64">
        <f>TRUNC(일위대가목록!F138,0)</f>
        <v>0</v>
      </c>
      <c r="H505" s="64">
        <f t="shared" si="68"/>
        <v>0</v>
      </c>
      <c r="I505" s="64">
        <f>TRUNC(일위대가목록!G138,0)</f>
        <v>61500</v>
      </c>
      <c r="J505" s="64">
        <f t="shared" si="69"/>
        <v>123000</v>
      </c>
      <c r="K505" s="64">
        <f t="shared" si="70"/>
        <v>61500</v>
      </c>
      <c r="L505" s="64">
        <f t="shared" si="71"/>
        <v>123000</v>
      </c>
      <c r="M505" s="74" t="s">
        <v>1039</v>
      </c>
      <c r="N505" s="60" t="s">
        <v>1040</v>
      </c>
      <c r="O505" s="60" t="s">
        <v>52</v>
      </c>
      <c r="P505" s="60" t="s">
        <v>52</v>
      </c>
      <c r="Q505" s="60" t="s">
        <v>1007</v>
      </c>
      <c r="R505" s="60" t="s">
        <v>63</v>
      </c>
      <c r="S505" s="60" t="s">
        <v>64</v>
      </c>
      <c r="T505" s="60" t="s">
        <v>64</v>
      </c>
      <c r="AR505" s="60" t="s">
        <v>52</v>
      </c>
      <c r="AS505" s="60" t="s">
        <v>52</v>
      </c>
      <c r="AU505" s="60" t="s">
        <v>1041</v>
      </c>
      <c r="AV505" s="58">
        <v>509</v>
      </c>
    </row>
    <row r="506" spans="1:50" ht="29.45" customHeight="1" x14ac:dyDescent="0.3">
      <c r="A506" s="62" t="s">
        <v>1042</v>
      </c>
      <c r="B506" s="62" t="s">
        <v>1043</v>
      </c>
      <c r="C506" s="62" t="s">
        <v>1015</v>
      </c>
      <c r="D506" s="63">
        <v>2</v>
      </c>
      <c r="E506" s="64">
        <f>TRUNC(일위대가목록!E139,0)</f>
        <v>0</v>
      </c>
      <c r="F506" s="64">
        <f t="shared" si="67"/>
        <v>0</v>
      </c>
      <c r="G506" s="64">
        <f>TRUNC(일위대가목록!F139,0)</f>
        <v>0</v>
      </c>
      <c r="H506" s="64">
        <f t="shared" si="68"/>
        <v>0</v>
      </c>
      <c r="I506" s="64">
        <f>TRUNC(일위대가목록!G139,0)</f>
        <v>55000</v>
      </c>
      <c r="J506" s="64">
        <f t="shared" si="69"/>
        <v>110000</v>
      </c>
      <c r="K506" s="64">
        <f t="shared" si="70"/>
        <v>55000</v>
      </c>
      <c r="L506" s="64">
        <f t="shared" si="71"/>
        <v>110000</v>
      </c>
      <c r="M506" s="74" t="s">
        <v>1044</v>
      </c>
      <c r="N506" s="60" t="s">
        <v>1045</v>
      </c>
      <c r="O506" s="60" t="s">
        <v>52</v>
      </c>
      <c r="P506" s="60" t="s">
        <v>52</v>
      </c>
      <c r="Q506" s="60" t="s">
        <v>1007</v>
      </c>
      <c r="R506" s="60" t="s">
        <v>63</v>
      </c>
      <c r="S506" s="60" t="s">
        <v>64</v>
      </c>
      <c r="T506" s="60" t="s">
        <v>64</v>
      </c>
      <c r="AR506" s="60" t="s">
        <v>52</v>
      </c>
      <c r="AS506" s="60" t="s">
        <v>52</v>
      </c>
      <c r="AU506" s="60" t="s">
        <v>1046</v>
      </c>
      <c r="AV506" s="58">
        <v>510</v>
      </c>
    </row>
    <row r="507" spans="1:50" ht="29.45" customHeight="1" x14ac:dyDescent="0.3">
      <c r="A507" s="62" t="s">
        <v>1047</v>
      </c>
      <c r="B507" s="62" t="s">
        <v>1048</v>
      </c>
      <c r="C507" s="62" t="s">
        <v>1015</v>
      </c>
      <c r="D507" s="63">
        <v>2</v>
      </c>
      <c r="E507" s="64">
        <f>TRUNC(일위대가목록!E140,0)</f>
        <v>0</v>
      </c>
      <c r="F507" s="64">
        <f t="shared" si="67"/>
        <v>0</v>
      </c>
      <c r="G507" s="64">
        <f>TRUNC(일위대가목록!F140,0)</f>
        <v>0</v>
      </c>
      <c r="H507" s="64">
        <f t="shared" si="68"/>
        <v>0</v>
      </c>
      <c r="I507" s="64">
        <f>TRUNC(일위대가목록!G140,0)</f>
        <v>54000</v>
      </c>
      <c r="J507" s="64">
        <f t="shared" si="69"/>
        <v>108000</v>
      </c>
      <c r="K507" s="64">
        <f t="shared" si="70"/>
        <v>54000</v>
      </c>
      <c r="L507" s="64">
        <f t="shared" si="71"/>
        <v>108000</v>
      </c>
      <c r="M507" s="74" t="s">
        <v>1049</v>
      </c>
      <c r="N507" s="60" t="s">
        <v>1050</v>
      </c>
      <c r="O507" s="60" t="s">
        <v>52</v>
      </c>
      <c r="P507" s="60" t="s">
        <v>52</v>
      </c>
      <c r="Q507" s="60" t="s">
        <v>1007</v>
      </c>
      <c r="R507" s="60" t="s">
        <v>63</v>
      </c>
      <c r="S507" s="60" t="s">
        <v>64</v>
      </c>
      <c r="T507" s="60" t="s">
        <v>64</v>
      </c>
      <c r="AR507" s="60" t="s">
        <v>52</v>
      </c>
      <c r="AS507" s="60" t="s">
        <v>52</v>
      </c>
      <c r="AU507" s="60" t="s">
        <v>1051</v>
      </c>
      <c r="AV507" s="58">
        <v>511</v>
      </c>
    </row>
    <row r="508" spans="1:50" ht="29.45" customHeight="1" x14ac:dyDescent="0.3">
      <c r="A508" s="62" t="s">
        <v>1052</v>
      </c>
      <c r="B508" s="62" t="s">
        <v>1053</v>
      </c>
      <c r="C508" s="62" t="s">
        <v>1054</v>
      </c>
      <c r="D508" s="63">
        <v>0</v>
      </c>
      <c r="E508" s="64">
        <f>TRUNC(일위대가목록!E141,0)</f>
        <v>0</v>
      </c>
      <c r="F508" s="64">
        <f t="shared" si="67"/>
        <v>0</v>
      </c>
      <c r="G508" s="64">
        <f>TRUNC(일위대가목록!F141,0)</f>
        <v>0</v>
      </c>
      <c r="H508" s="64">
        <f t="shared" si="68"/>
        <v>0</v>
      </c>
      <c r="I508" s="64">
        <f>TRUNC(일위대가목록!G141,0)</f>
        <v>1145022</v>
      </c>
      <c r="J508" s="64">
        <f t="shared" si="69"/>
        <v>0</v>
      </c>
      <c r="K508" s="64">
        <f t="shared" si="70"/>
        <v>1145022</v>
      </c>
      <c r="L508" s="64">
        <f t="shared" si="71"/>
        <v>0</v>
      </c>
      <c r="M508" s="74" t="s">
        <v>1055</v>
      </c>
      <c r="N508" s="60" t="s">
        <v>1056</v>
      </c>
      <c r="O508" s="60" t="s">
        <v>52</v>
      </c>
      <c r="P508" s="60" t="s">
        <v>52</v>
      </c>
      <c r="Q508" s="60" t="s">
        <v>1007</v>
      </c>
      <c r="R508" s="60" t="s">
        <v>63</v>
      </c>
      <c r="S508" s="60" t="s">
        <v>64</v>
      </c>
      <c r="T508" s="60" t="s">
        <v>64</v>
      </c>
      <c r="AR508" s="60" t="s">
        <v>52</v>
      </c>
      <c r="AS508" s="60" t="s">
        <v>52</v>
      </c>
      <c r="AU508" s="60" t="s">
        <v>1057</v>
      </c>
      <c r="AV508" s="58">
        <v>269</v>
      </c>
    </row>
    <row r="509" spans="1:50" ht="29.45" customHeight="1" x14ac:dyDescent="0.3">
      <c r="A509" s="62" t="s">
        <v>1058</v>
      </c>
      <c r="B509" s="62" t="s">
        <v>52</v>
      </c>
      <c r="C509" s="62" t="s">
        <v>52</v>
      </c>
      <c r="D509" s="63"/>
      <c r="E509" s="64">
        <v>0</v>
      </c>
      <c r="F509" s="64">
        <f>SUM(F499:F508)</f>
        <v>0</v>
      </c>
      <c r="G509" s="64">
        <v>0</v>
      </c>
      <c r="H509" s="64">
        <f>SUM(H499:H508)</f>
        <v>0</v>
      </c>
      <c r="I509" s="64">
        <v>0</v>
      </c>
      <c r="J509" s="64">
        <f>SUM(J499:J508)</f>
        <v>1385500</v>
      </c>
      <c r="K509" s="64"/>
      <c r="L509" s="64">
        <f>SUM(L499:L508)</f>
        <v>1385500</v>
      </c>
      <c r="M509" s="74" t="s">
        <v>52</v>
      </c>
      <c r="N509" s="60" t="s">
        <v>1059</v>
      </c>
      <c r="O509" s="60" t="s">
        <v>52</v>
      </c>
      <c r="P509" s="60" t="s">
        <v>52</v>
      </c>
      <c r="Q509" s="60" t="s">
        <v>52</v>
      </c>
      <c r="R509" s="60" t="s">
        <v>64</v>
      </c>
      <c r="S509" s="60" t="s">
        <v>64</v>
      </c>
      <c r="T509" s="60" t="s">
        <v>64</v>
      </c>
      <c r="AR509" s="60" t="s">
        <v>52</v>
      </c>
      <c r="AS509" s="60" t="s">
        <v>52</v>
      </c>
      <c r="AU509" s="60" t="s">
        <v>1060</v>
      </c>
      <c r="AV509" s="58">
        <v>523</v>
      </c>
    </row>
    <row r="510" spans="1:50" ht="29.45" customHeight="1" x14ac:dyDescent="0.3">
      <c r="A510" s="62" t="s">
        <v>1061</v>
      </c>
      <c r="B510" s="62" t="s">
        <v>52</v>
      </c>
      <c r="C510" s="62" t="s">
        <v>52</v>
      </c>
      <c r="D510" s="63"/>
      <c r="E510" s="64">
        <f>TRUNC(단가대비표!O328,0)</f>
        <v>0</v>
      </c>
      <c r="F510" s="64">
        <f>TRUNC(E510*D510, 0)</f>
        <v>0</v>
      </c>
      <c r="G510" s="64">
        <f>TRUNC(단가대비표!P328,0)</f>
        <v>0</v>
      </c>
      <c r="H510" s="64">
        <f>TRUNC(G510*D510, 0)</f>
        <v>0</v>
      </c>
      <c r="I510" s="64">
        <f>TRUNC(단가대비표!V328,0)</f>
        <v>0</v>
      </c>
      <c r="J510" s="64">
        <f>TRUNC(I510*D510, 0)</f>
        <v>0</v>
      </c>
      <c r="K510" s="64">
        <f t="shared" ref="K510:L513" si="72">TRUNC(E510+G510+I510, 0)</f>
        <v>0</v>
      </c>
      <c r="L510" s="64">
        <f t="shared" si="72"/>
        <v>0</v>
      </c>
      <c r="M510" s="74" t="s">
        <v>52</v>
      </c>
      <c r="N510" s="60" t="s">
        <v>1062</v>
      </c>
      <c r="O510" s="60" t="s">
        <v>52</v>
      </c>
      <c r="P510" s="60" t="s">
        <v>52</v>
      </c>
      <c r="Q510" s="60" t="s">
        <v>1007</v>
      </c>
      <c r="R510" s="60" t="s">
        <v>64</v>
      </c>
      <c r="S510" s="60" t="s">
        <v>64</v>
      </c>
      <c r="T510" s="60" t="s">
        <v>63</v>
      </c>
      <c r="AR510" s="60" t="s">
        <v>52</v>
      </c>
      <c r="AS510" s="60" t="s">
        <v>52</v>
      </c>
      <c r="AU510" s="60" t="s">
        <v>1063</v>
      </c>
      <c r="AV510" s="58">
        <v>513</v>
      </c>
    </row>
    <row r="511" spans="1:50" ht="29.45" customHeight="1" x14ac:dyDescent="0.3">
      <c r="A511" s="62" t="s">
        <v>1064</v>
      </c>
      <c r="B511" s="62" t="s">
        <v>1065</v>
      </c>
      <c r="C511" s="62" t="s">
        <v>602</v>
      </c>
      <c r="D511" s="63">
        <v>1</v>
      </c>
      <c r="E511" s="64">
        <f>TRUNC(일위대가목록!E142,0)</f>
        <v>0</v>
      </c>
      <c r="F511" s="64">
        <f>TRUNC(E511*D511, 0)</f>
        <v>0</v>
      </c>
      <c r="G511" s="64">
        <f>TRUNC(일위대가목록!F142,0)</f>
        <v>0</v>
      </c>
      <c r="H511" s="64">
        <f>TRUNC(G511*D511, 0)</f>
        <v>0</v>
      </c>
      <c r="I511" s="64">
        <f>TRUNC(일위대가목록!G142,0)</f>
        <v>193300</v>
      </c>
      <c r="J511" s="64">
        <f>TRUNC(I511*D511, 0)</f>
        <v>193300</v>
      </c>
      <c r="K511" s="64">
        <f t="shared" si="72"/>
        <v>193300</v>
      </c>
      <c r="L511" s="64">
        <f t="shared" si="72"/>
        <v>193300</v>
      </c>
      <c r="M511" s="74" t="s">
        <v>1066</v>
      </c>
      <c r="N511" s="60" t="s">
        <v>1067</v>
      </c>
      <c r="O511" s="60" t="s">
        <v>52</v>
      </c>
      <c r="P511" s="60" t="s">
        <v>52</v>
      </c>
      <c r="Q511" s="60" t="s">
        <v>1007</v>
      </c>
      <c r="R511" s="60" t="s">
        <v>63</v>
      </c>
      <c r="S511" s="60" t="s">
        <v>64</v>
      </c>
      <c r="T511" s="60" t="s">
        <v>64</v>
      </c>
      <c r="X511" s="58">
        <v>1</v>
      </c>
      <c r="AR511" s="60" t="s">
        <v>52</v>
      </c>
      <c r="AS511" s="60" t="s">
        <v>52</v>
      </c>
      <c r="AU511" s="60" t="s">
        <v>1068</v>
      </c>
      <c r="AV511" s="58">
        <v>514</v>
      </c>
    </row>
    <row r="512" spans="1:50" ht="29.45" customHeight="1" x14ac:dyDescent="0.3">
      <c r="A512" s="62" t="s">
        <v>1069</v>
      </c>
      <c r="B512" s="62" t="s">
        <v>1065</v>
      </c>
      <c r="C512" s="62" t="s">
        <v>602</v>
      </c>
      <c r="D512" s="63">
        <v>1</v>
      </c>
      <c r="E512" s="64">
        <f>TRUNC(일위대가목록!E143,0)</f>
        <v>0</v>
      </c>
      <c r="F512" s="64">
        <f>TRUNC(E512*D512, 0)</f>
        <v>0</v>
      </c>
      <c r="G512" s="64">
        <f>TRUNC(일위대가목록!F143,0)</f>
        <v>0</v>
      </c>
      <c r="H512" s="64">
        <f>TRUNC(G512*D512, 0)</f>
        <v>0</v>
      </c>
      <c r="I512" s="64">
        <f>TRUNC(일위대가목록!G143,0)</f>
        <v>193300</v>
      </c>
      <c r="J512" s="64">
        <f>TRUNC(I512*D512, 0)</f>
        <v>193300</v>
      </c>
      <c r="K512" s="64">
        <f t="shared" si="72"/>
        <v>193300</v>
      </c>
      <c r="L512" s="64">
        <f t="shared" si="72"/>
        <v>193300</v>
      </c>
      <c r="M512" s="74" t="s">
        <v>1070</v>
      </c>
      <c r="N512" s="60" t="s">
        <v>1071</v>
      </c>
      <c r="O512" s="60" t="s">
        <v>52</v>
      </c>
      <c r="P512" s="60" t="s">
        <v>52</v>
      </c>
      <c r="Q512" s="60" t="s">
        <v>1007</v>
      </c>
      <c r="R512" s="60" t="s">
        <v>63</v>
      </c>
      <c r="S512" s="60" t="s">
        <v>64</v>
      </c>
      <c r="T512" s="60" t="s">
        <v>64</v>
      </c>
      <c r="X512" s="58">
        <v>1</v>
      </c>
      <c r="AR512" s="60" t="s">
        <v>52</v>
      </c>
      <c r="AS512" s="60" t="s">
        <v>52</v>
      </c>
      <c r="AU512" s="60" t="s">
        <v>1072</v>
      </c>
      <c r="AV512" s="58">
        <v>515</v>
      </c>
    </row>
    <row r="513" spans="1:50" ht="29.45" customHeight="1" x14ac:dyDescent="0.3">
      <c r="A513" s="62" t="s">
        <v>1073</v>
      </c>
      <c r="B513" s="62" t="s">
        <v>1074</v>
      </c>
      <c r="C513" s="62" t="s">
        <v>602</v>
      </c>
      <c r="D513" s="63">
        <v>1</v>
      </c>
      <c r="E513" s="64">
        <f>TRUNC(단가대비표!O319,0)</f>
        <v>0</v>
      </c>
      <c r="F513" s="64">
        <f>TRUNC(E513*D513, 0)</f>
        <v>0</v>
      </c>
      <c r="G513" s="64">
        <f>TRUNC(단가대비표!P319,0)</f>
        <v>0</v>
      </c>
      <c r="H513" s="64">
        <f>TRUNC(G513*D513, 0)</f>
        <v>0</v>
      </c>
      <c r="I513" s="64">
        <f>TRUNC(단가대비표!V319,0)</f>
        <v>25305</v>
      </c>
      <c r="J513" s="64">
        <f>TRUNC(I513*D513, 0)</f>
        <v>25305</v>
      </c>
      <c r="K513" s="64">
        <f t="shared" si="72"/>
        <v>25305</v>
      </c>
      <c r="L513" s="64">
        <f t="shared" si="72"/>
        <v>25305</v>
      </c>
      <c r="M513" s="74" t="s">
        <v>52</v>
      </c>
      <c r="N513" s="60" t="s">
        <v>1075</v>
      </c>
      <c r="O513" s="60" t="s">
        <v>52</v>
      </c>
      <c r="P513" s="60" t="s">
        <v>52</v>
      </c>
      <c r="Q513" s="60" t="s">
        <v>1007</v>
      </c>
      <c r="R513" s="60" t="s">
        <v>64</v>
      </c>
      <c r="S513" s="60" t="s">
        <v>64</v>
      </c>
      <c r="T513" s="60" t="s">
        <v>63</v>
      </c>
      <c r="X513" s="58">
        <v>1</v>
      </c>
      <c r="AR513" s="60" t="s">
        <v>52</v>
      </c>
      <c r="AS513" s="60" t="s">
        <v>52</v>
      </c>
      <c r="AU513" s="60" t="s">
        <v>1076</v>
      </c>
      <c r="AV513" s="58">
        <v>516</v>
      </c>
    </row>
    <row r="514" spans="1:50" ht="29.45" customHeight="1" x14ac:dyDescent="0.3">
      <c r="A514" s="62" t="s">
        <v>1058</v>
      </c>
      <c r="B514" s="62" t="s">
        <v>52</v>
      </c>
      <c r="C514" s="62" t="s">
        <v>52</v>
      </c>
      <c r="D514" s="63"/>
      <c r="E514" s="64">
        <v>0</v>
      </c>
      <c r="F514" s="64">
        <f>SUM(F510:F513)</f>
        <v>0</v>
      </c>
      <c r="G514" s="64">
        <v>0</v>
      </c>
      <c r="H514" s="64">
        <f>SUM(H510:H513)</f>
        <v>0</v>
      </c>
      <c r="I514" s="64">
        <v>0</v>
      </c>
      <c r="J514" s="64">
        <f>SUM(J510:J513)</f>
        <v>411905</v>
      </c>
      <c r="K514" s="64"/>
      <c r="L514" s="64">
        <f>SUM(L510:L513)</f>
        <v>411905</v>
      </c>
      <c r="M514" s="74" t="s">
        <v>52</v>
      </c>
      <c r="N514" s="60" t="s">
        <v>1059</v>
      </c>
      <c r="O514" s="60" t="s">
        <v>52</v>
      </c>
      <c r="P514" s="60" t="s">
        <v>52</v>
      </c>
      <c r="Q514" s="60" t="s">
        <v>52</v>
      </c>
      <c r="R514" s="60" t="s">
        <v>64</v>
      </c>
      <c r="S514" s="60" t="s">
        <v>64</v>
      </c>
      <c r="T514" s="60" t="s">
        <v>64</v>
      </c>
      <c r="AR514" s="60" t="s">
        <v>52</v>
      </c>
      <c r="AS514" s="60" t="s">
        <v>52</v>
      </c>
      <c r="AU514" s="60" t="s">
        <v>1060</v>
      </c>
      <c r="AV514" s="58">
        <v>517</v>
      </c>
    </row>
    <row r="515" spans="1:50" ht="29.45" customHeight="1" x14ac:dyDescent="0.3">
      <c r="A515" s="62" t="s">
        <v>1077</v>
      </c>
      <c r="B515" s="62" t="s">
        <v>1078</v>
      </c>
      <c r="C515" s="62" t="s">
        <v>602</v>
      </c>
      <c r="D515" s="63">
        <v>1</v>
      </c>
      <c r="E515" s="64">
        <v>0</v>
      </c>
      <c r="F515" s="64">
        <f>TRUNC(E515*D515, 0)</f>
        <v>0</v>
      </c>
      <c r="G515" s="64">
        <v>0</v>
      </c>
      <c r="H515" s="64">
        <f>TRUNC(G515*D515, 0)</f>
        <v>0</v>
      </c>
      <c r="I515" s="64">
        <v>4119</v>
      </c>
      <c r="J515" s="64">
        <f>TRUNC(I515*D515, 0)</f>
        <v>4119</v>
      </c>
      <c r="K515" s="64">
        <f>TRUNC(E515+G515+I515, 0)</f>
        <v>4119</v>
      </c>
      <c r="L515" s="64">
        <f>TRUNC(F515+H515+J515, 0)</f>
        <v>4119</v>
      </c>
      <c r="M515" s="74" t="s">
        <v>52</v>
      </c>
      <c r="N515" s="60" t="s">
        <v>1079</v>
      </c>
      <c r="O515" s="60" t="s">
        <v>52</v>
      </c>
      <c r="P515" s="60" t="s">
        <v>52</v>
      </c>
      <c r="Q515" s="60" t="s">
        <v>1007</v>
      </c>
      <c r="R515" s="60" t="s">
        <v>64</v>
      </c>
      <c r="S515" s="60" t="s">
        <v>64</v>
      </c>
      <c r="T515" s="60" t="s">
        <v>64</v>
      </c>
      <c r="AR515" s="60" t="s">
        <v>52</v>
      </c>
      <c r="AS515" s="60" t="s">
        <v>52</v>
      </c>
      <c r="AU515" s="60" t="s">
        <v>1080</v>
      </c>
      <c r="AV515" s="58">
        <v>518</v>
      </c>
    </row>
    <row r="516" spans="1:50" ht="29.45" customHeight="1" x14ac:dyDescent="0.3">
      <c r="A516" s="63"/>
      <c r="B516" s="63"/>
      <c r="C516" s="63"/>
      <c r="D516" s="63"/>
      <c r="E516" s="64"/>
      <c r="F516" s="64"/>
      <c r="G516" s="64"/>
      <c r="H516" s="64"/>
      <c r="I516" s="64"/>
      <c r="J516" s="64"/>
      <c r="K516" s="64"/>
      <c r="L516" s="64"/>
      <c r="M516" s="73"/>
      <c r="Q516" s="60" t="s">
        <v>1007</v>
      </c>
    </row>
    <row r="517" spans="1:50" ht="29.45" customHeight="1" x14ac:dyDescent="0.3">
      <c r="A517" s="63"/>
      <c r="B517" s="63"/>
      <c r="C517" s="63"/>
      <c r="D517" s="63"/>
      <c r="E517" s="64"/>
      <c r="F517" s="64"/>
      <c r="G517" s="64"/>
      <c r="H517" s="64"/>
      <c r="I517" s="64"/>
      <c r="J517" s="64"/>
      <c r="K517" s="64"/>
      <c r="L517" s="64"/>
      <c r="M517" s="73"/>
      <c r="Q517" s="60" t="s">
        <v>1007</v>
      </c>
    </row>
    <row r="518" spans="1:50" ht="29.45" customHeight="1" x14ac:dyDescent="0.3">
      <c r="A518" s="63"/>
      <c r="B518" s="63"/>
      <c r="C518" s="63"/>
      <c r="D518" s="63"/>
      <c r="E518" s="64"/>
      <c r="F518" s="64"/>
      <c r="G518" s="64"/>
      <c r="H518" s="64"/>
      <c r="I518" s="64"/>
      <c r="J518" s="64"/>
      <c r="K518" s="64"/>
      <c r="L518" s="64"/>
      <c r="M518" s="73"/>
      <c r="Q518" s="60" t="s">
        <v>1007</v>
      </c>
    </row>
    <row r="519" spans="1:50" ht="29.45" customHeight="1" x14ac:dyDescent="0.3">
      <c r="A519" s="63"/>
      <c r="B519" s="63"/>
      <c r="C519" s="63"/>
      <c r="D519" s="63"/>
      <c r="E519" s="64"/>
      <c r="F519" s="64"/>
      <c r="G519" s="64"/>
      <c r="H519" s="64"/>
      <c r="I519" s="64"/>
      <c r="J519" s="64"/>
      <c r="K519" s="64"/>
      <c r="L519" s="64"/>
      <c r="M519" s="73"/>
      <c r="Q519" s="60" t="s">
        <v>1007</v>
      </c>
    </row>
    <row r="520" spans="1:50" ht="29.45" customHeight="1" x14ac:dyDescent="0.3">
      <c r="A520" s="63"/>
      <c r="B520" s="63"/>
      <c r="C520" s="63"/>
      <c r="D520" s="63"/>
      <c r="E520" s="64"/>
      <c r="F520" s="64"/>
      <c r="G520" s="64"/>
      <c r="H520" s="64"/>
      <c r="I520" s="64"/>
      <c r="J520" s="64"/>
      <c r="K520" s="64"/>
      <c r="L520" s="64"/>
      <c r="M520" s="73"/>
      <c r="Q520" s="60" t="s">
        <v>1007</v>
      </c>
    </row>
    <row r="521" spans="1:50" ht="29.45" customHeight="1" x14ac:dyDescent="0.3">
      <c r="A521" s="63"/>
      <c r="B521" s="63"/>
      <c r="C521" s="63"/>
      <c r="D521" s="63"/>
      <c r="E521" s="64"/>
      <c r="F521" s="64"/>
      <c r="G521" s="64"/>
      <c r="H521" s="64"/>
      <c r="I521" s="64"/>
      <c r="J521" s="64"/>
      <c r="K521" s="64"/>
      <c r="L521" s="64"/>
      <c r="M521" s="73"/>
      <c r="Q521" s="60" t="s">
        <v>1007</v>
      </c>
    </row>
    <row r="522" spans="1:50" ht="29.45" customHeight="1" x14ac:dyDescent="0.3">
      <c r="A522" s="63"/>
      <c r="B522" s="63"/>
      <c r="C522" s="63"/>
      <c r="D522" s="63"/>
      <c r="E522" s="64"/>
      <c r="F522" s="64"/>
      <c r="G522" s="64"/>
      <c r="H522" s="64"/>
      <c r="I522" s="64"/>
      <c r="J522" s="64"/>
      <c r="K522" s="64"/>
      <c r="L522" s="64"/>
      <c r="M522" s="73"/>
      <c r="Q522" s="60" t="s">
        <v>1007</v>
      </c>
    </row>
    <row r="523" spans="1:50" ht="29.45" customHeight="1" x14ac:dyDescent="0.3">
      <c r="A523" s="62" t="s">
        <v>91</v>
      </c>
      <c r="B523" s="63"/>
      <c r="C523" s="63"/>
      <c r="D523" s="63"/>
      <c r="E523" s="64"/>
      <c r="F523" s="64">
        <f>SUMIF(Q499:Q522,"010118",F499:F522)</f>
        <v>0</v>
      </c>
      <c r="G523" s="64"/>
      <c r="H523" s="64">
        <f>SUMIF(Q499:Q522,"010118",H499:H522)</f>
        <v>0</v>
      </c>
      <c r="I523" s="64"/>
      <c r="J523" s="64">
        <f>SUMIF(Q499:Q522,"010118",J499:J522)</f>
        <v>1801524</v>
      </c>
      <c r="K523" s="64"/>
      <c r="L523" s="64">
        <f>SUMIF(Q499:Q522,"010118",L499:L522)</f>
        <v>1801524</v>
      </c>
      <c r="M523" s="73"/>
      <c r="N523" s="58" t="s">
        <v>92</v>
      </c>
      <c r="AX523" s="58">
        <f>0.87529</f>
        <v>0.87529000000000001</v>
      </c>
    </row>
    <row r="524" spans="1:50" ht="29.45" customHeight="1" x14ac:dyDescent="0.3">
      <c r="A524" s="62" t="s">
        <v>1081</v>
      </c>
      <c r="B524" s="62" t="s">
        <v>1008</v>
      </c>
      <c r="C524" s="63"/>
      <c r="D524" s="63"/>
      <c r="E524" s="64"/>
      <c r="F524" s="64"/>
      <c r="G524" s="64"/>
      <c r="H524" s="64"/>
      <c r="I524" s="64"/>
      <c r="J524" s="64"/>
      <c r="K524" s="64"/>
      <c r="L524" s="64"/>
      <c r="M524" s="73"/>
      <c r="Q524" s="60" t="s">
        <v>1082</v>
      </c>
    </row>
    <row r="525" spans="1:50" ht="29.45" customHeight="1" x14ac:dyDescent="0.3">
      <c r="A525" s="62" t="s">
        <v>1084</v>
      </c>
      <c r="B525" s="62" t="s">
        <v>52</v>
      </c>
      <c r="C525" s="62" t="s">
        <v>602</v>
      </c>
      <c r="D525" s="140">
        <f>1050/4050</f>
        <v>0.25925925925925924</v>
      </c>
      <c r="E525" s="64">
        <f>TRUNC(단가대비표!O316,0)</f>
        <v>0</v>
      </c>
      <c r="F525" s="64">
        <f>TRUNC(E525*D525, 0)</f>
        <v>0</v>
      </c>
      <c r="G525" s="64">
        <f>TRUNC(단가대비표!P316,0)</f>
        <v>0</v>
      </c>
      <c r="H525" s="64">
        <f>TRUNC(G525*D525, 0)</f>
        <v>0</v>
      </c>
      <c r="I525" s="64">
        <f>TRUNC(단가대비표!V316,0)</f>
        <v>4050000</v>
      </c>
      <c r="J525" s="64">
        <f>TRUNC(I525*D525, 0)</f>
        <v>1050000</v>
      </c>
      <c r="K525" s="64">
        <f t="shared" ref="K525:L527" si="73">TRUNC(E525+G525+I525, 0)</f>
        <v>4050000</v>
      </c>
      <c r="L525" s="64">
        <f t="shared" si="73"/>
        <v>1050000</v>
      </c>
      <c r="M525" s="74" t="s">
        <v>52</v>
      </c>
      <c r="N525" s="60" t="s">
        <v>1085</v>
      </c>
      <c r="O525" s="60" t="s">
        <v>52</v>
      </c>
      <c r="P525" s="60" t="s">
        <v>52</v>
      </c>
      <c r="Q525" s="60" t="s">
        <v>1082</v>
      </c>
      <c r="R525" s="60" t="s">
        <v>64</v>
      </c>
      <c r="S525" s="60" t="s">
        <v>64</v>
      </c>
      <c r="T525" s="60" t="s">
        <v>63</v>
      </c>
      <c r="AR525" s="60" t="s">
        <v>52</v>
      </c>
      <c r="AS525" s="60" t="s">
        <v>52</v>
      </c>
      <c r="AU525" s="60" t="s">
        <v>1086</v>
      </c>
      <c r="AV525" s="58">
        <v>520</v>
      </c>
    </row>
    <row r="526" spans="1:50" ht="29.45" customHeight="1" x14ac:dyDescent="0.3">
      <c r="A526" s="62" t="s">
        <v>1087</v>
      </c>
      <c r="B526" s="62" t="s">
        <v>52</v>
      </c>
      <c r="C526" s="62" t="s">
        <v>602</v>
      </c>
      <c r="D526" s="63">
        <v>1</v>
      </c>
      <c r="E526" s="64">
        <f>TRUNC(단가대비표!O318,0)</f>
        <v>0</v>
      </c>
      <c r="F526" s="64">
        <f>TRUNC(E526*D526, 0)</f>
        <v>0</v>
      </c>
      <c r="G526" s="64">
        <f>TRUNC(단가대비표!P318,0)</f>
        <v>0</v>
      </c>
      <c r="H526" s="64">
        <f>TRUNC(G526*D526, 0)</f>
        <v>0</v>
      </c>
      <c r="I526" s="64">
        <f>TRUNC(단가대비표!V318,0)</f>
        <v>7600000</v>
      </c>
      <c r="J526" s="64">
        <f>TRUNC(I526*D526, 0)</f>
        <v>7600000</v>
      </c>
      <c r="K526" s="64">
        <f t="shared" si="73"/>
        <v>7600000</v>
      </c>
      <c r="L526" s="64">
        <f t="shared" si="73"/>
        <v>7600000</v>
      </c>
      <c r="M526" s="74" t="s">
        <v>52</v>
      </c>
      <c r="N526" s="60" t="s">
        <v>1088</v>
      </c>
      <c r="O526" s="60" t="s">
        <v>52</v>
      </c>
      <c r="P526" s="60" t="s">
        <v>52</v>
      </c>
      <c r="Q526" s="60" t="s">
        <v>1082</v>
      </c>
      <c r="R526" s="60" t="s">
        <v>64</v>
      </c>
      <c r="S526" s="60" t="s">
        <v>64</v>
      </c>
      <c r="T526" s="60" t="s">
        <v>63</v>
      </c>
      <c r="AR526" s="60" t="s">
        <v>52</v>
      </c>
      <c r="AS526" s="60" t="s">
        <v>52</v>
      </c>
      <c r="AU526" s="60" t="s">
        <v>1089</v>
      </c>
      <c r="AV526" s="58">
        <v>521</v>
      </c>
    </row>
    <row r="527" spans="1:50" ht="29.45" customHeight="1" x14ac:dyDescent="0.3">
      <c r="A527" s="62" t="s">
        <v>1090</v>
      </c>
      <c r="B527" s="62" t="s">
        <v>1091</v>
      </c>
      <c r="C527" s="62" t="s">
        <v>602</v>
      </c>
      <c r="D527" s="63">
        <v>0.5</v>
      </c>
      <c r="E527" s="64">
        <f>TRUNC(단가대비표!O317,0)</f>
        <v>0</v>
      </c>
      <c r="F527" s="64">
        <f>TRUNC(E527*D527, 0)</f>
        <v>0</v>
      </c>
      <c r="G527" s="64">
        <f>TRUNC(단가대비표!P317,0)</f>
        <v>0</v>
      </c>
      <c r="H527" s="64">
        <f>TRUNC(G527*D527, 0)</f>
        <v>0</v>
      </c>
      <c r="I527" s="64">
        <f>TRUNC(단가대비표!V317,0)</f>
        <v>2000000</v>
      </c>
      <c r="J527" s="64">
        <f>TRUNC(I527*D527, 0)</f>
        <v>1000000</v>
      </c>
      <c r="K527" s="64">
        <f t="shared" si="73"/>
        <v>2000000</v>
      </c>
      <c r="L527" s="64">
        <f t="shared" si="73"/>
        <v>1000000</v>
      </c>
      <c r="M527" s="74" t="s">
        <v>52</v>
      </c>
      <c r="N527" s="60" t="s">
        <v>1092</v>
      </c>
      <c r="O527" s="60" t="s">
        <v>52</v>
      </c>
      <c r="P527" s="60" t="s">
        <v>52</v>
      </c>
      <c r="Q527" s="60" t="s">
        <v>1082</v>
      </c>
      <c r="R527" s="60" t="s">
        <v>64</v>
      </c>
      <c r="S527" s="60" t="s">
        <v>64</v>
      </c>
      <c r="T527" s="60" t="s">
        <v>63</v>
      </c>
      <c r="AR527" s="60" t="s">
        <v>52</v>
      </c>
      <c r="AS527" s="60" t="s">
        <v>52</v>
      </c>
      <c r="AU527" s="60" t="s">
        <v>1093</v>
      </c>
      <c r="AV527" s="58">
        <v>522</v>
      </c>
    </row>
    <row r="528" spans="1:50" ht="29.45" customHeight="1" x14ac:dyDescent="0.3">
      <c r="A528" s="63"/>
      <c r="B528" s="63"/>
      <c r="C528" s="63"/>
      <c r="D528" s="63"/>
      <c r="E528" s="64"/>
      <c r="F528" s="64"/>
      <c r="G528" s="64"/>
      <c r="H528" s="64"/>
      <c r="I528" s="64"/>
      <c r="J528" s="64"/>
      <c r="K528" s="64"/>
      <c r="L528" s="64"/>
      <c r="M528" s="73"/>
      <c r="Q528" s="60" t="s">
        <v>1082</v>
      </c>
    </row>
    <row r="529" spans="1:17" ht="29.45" customHeight="1" x14ac:dyDescent="0.3">
      <c r="A529" s="63"/>
      <c r="B529" s="63"/>
      <c r="C529" s="63"/>
      <c r="D529" s="63"/>
      <c r="E529" s="64"/>
      <c r="F529" s="64"/>
      <c r="G529" s="64"/>
      <c r="H529" s="64"/>
      <c r="I529" s="64"/>
      <c r="J529" s="64"/>
      <c r="K529" s="64"/>
      <c r="L529" s="64"/>
      <c r="M529" s="73"/>
      <c r="Q529" s="60" t="s">
        <v>1082</v>
      </c>
    </row>
    <row r="530" spans="1:17" ht="29.45" customHeight="1" x14ac:dyDescent="0.3">
      <c r="A530" s="63"/>
      <c r="B530" s="63"/>
      <c r="C530" s="63"/>
      <c r="D530" s="63"/>
      <c r="E530" s="64"/>
      <c r="F530" s="64"/>
      <c r="G530" s="64"/>
      <c r="H530" s="64"/>
      <c r="I530" s="64"/>
      <c r="J530" s="64"/>
      <c r="K530" s="64"/>
      <c r="L530" s="64"/>
      <c r="M530" s="73"/>
      <c r="Q530" s="60" t="s">
        <v>1082</v>
      </c>
    </row>
    <row r="531" spans="1:17" ht="29.45" customHeight="1" x14ac:dyDescent="0.3">
      <c r="A531" s="63"/>
      <c r="B531" s="63"/>
      <c r="C531" s="63"/>
      <c r="D531" s="63"/>
      <c r="E531" s="64"/>
      <c r="F531" s="64"/>
      <c r="G531" s="64"/>
      <c r="H531" s="64"/>
      <c r="I531" s="64"/>
      <c r="J531" s="64"/>
      <c r="K531" s="64"/>
      <c r="L531" s="64"/>
      <c r="M531" s="73"/>
      <c r="Q531" s="60" t="s">
        <v>1082</v>
      </c>
    </row>
    <row r="532" spans="1:17" ht="29.45" customHeight="1" x14ac:dyDescent="0.3">
      <c r="A532" s="63"/>
      <c r="B532" s="63"/>
      <c r="C532" s="63"/>
      <c r="D532" s="63"/>
      <c r="E532" s="64"/>
      <c r="F532" s="64"/>
      <c r="G532" s="64"/>
      <c r="H532" s="64"/>
      <c r="I532" s="64"/>
      <c r="J532" s="64"/>
      <c r="K532" s="64"/>
      <c r="L532" s="64"/>
      <c r="M532" s="73"/>
      <c r="Q532" s="60" t="s">
        <v>1082</v>
      </c>
    </row>
    <row r="533" spans="1:17" ht="29.45" customHeight="1" x14ac:dyDescent="0.3">
      <c r="A533" s="63"/>
      <c r="B533" s="63"/>
      <c r="C533" s="63"/>
      <c r="D533" s="63"/>
      <c r="E533" s="64"/>
      <c r="F533" s="64"/>
      <c r="G533" s="64"/>
      <c r="H533" s="64"/>
      <c r="I533" s="64"/>
      <c r="J533" s="64"/>
      <c r="K533" s="64"/>
      <c r="L533" s="64"/>
      <c r="M533" s="73"/>
      <c r="Q533" s="60" t="s">
        <v>1082</v>
      </c>
    </row>
    <row r="534" spans="1:17" ht="29.45" customHeight="1" x14ac:dyDescent="0.3">
      <c r="A534" s="63"/>
      <c r="B534" s="63"/>
      <c r="C534" s="63"/>
      <c r="D534" s="63"/>
      <c r="E534" s="64"/>
      <c r="F534" s="64"/>
      <c r="G534" s="64"/>
      <c r="H534" s="64"/>
      <c r="I534" s="64"/>
      <c r="J534" s="64"/>
      <c r="K534" s="64"/>
      <c r="L534" s="64"/>
      <c r="M534" s="73"/>
      <c r="Q534" s="60" t="s">
        <v>1082</v>
      </c>
    </row>
    <row r="535" spans="1:17" ht="29.45" customHeight="1" x14ac:dyDescent="0.3">
      <c r="A535" s="63"/>
      <c r="B535" s="63"/>
      <c r="C535" s="63"/>
      <c r="D535" s="63"/>
      <c r="E535" s="64"/>
      <c r="F535" s="64"/>
      <c r="G535" s="64"/>
      <c r="H535" s="64"/>
      <c r="I535" s="64"/>
      <c r="J535" s="64"/>
      <c r="K535" s="64"/>
      <c r="L535" s="64"/>
      <c r="M535" s="73"/>
      <c r="Q535" s="60" t="s">
        <v>1082</v>
      </c>
    </row>
    <row r="536" spans="1:17" ht="29.45" customHeight="1" x14ac:dyDescent="0.3">
      <c r="A536" s="63"/>
      <c r="B536" s="63"/>
      <c r="C536" s="63"/>
      <c r="D536" s="63"/>
      <c r="E536" s="64"/>
      <c r="F536" s="64"/>
      <c r="G536" s="64"/>
      <c r="H536" s="64"/>
      <c r="I536" s="64"/>
      <c r="J536" s="64"/>
      <c r="K536" s="64"/>
      <c r="L536" s="64"/>
      <c r="M536" s="73"/>
      <c r="Q536" s="60" t="s">
        <v>1082</v>
      </c>
    </row>
    <row r="537" spans="1:17" ht="29.45" customHeight="1" x14ac:dyDescent="0.3">
      <c r="A537" s="63"/>
      <c r="B537" s="63"/>
      <c r="C537" s="63"/>
      <c r="D537" s="63"/>
      <c r="E537" s="64"/>
      <c r="F537" s="64"/>
      <c r="G537" s="64"/>
      <c r="H537" s="64"/>
      <c r="I537" s="64"/>
      <c r="J537" s="64"/>
      <c r="K537" s="64"/>
      <c r="L537" s="64"/>
      <c r="M537" s="73"/>
      <c r="Q537" s="60" t="s">
        <v>1082</v>
      </c>
    </row>
    <row r="538" spans="1:17" ht="29.45" customHeight="1" x14ac:dyDescent="0.3">
      <c r="A538" s="63"/>
      <c r="B538" s="63"/>
      <c r="C538" s="63"/>
      <c r="D538" s="63"/>
      <c r="E538" s="64"/>
      <c r="F538" s="64"/>
      <c r="G538" s="64"/>
      <c r="H538" s="64"/>
      <c r="I538" s="64"/>
      <c r="J538" s="64"/>
      <c r="K538" s="64"/>
      <c r="L538" s="64"/>
      <c r="M538" s="73"/>
      <c r="Q538" s="60" t="s">
        <v>1082</v>
      </c>
    </row>
    <row r="539" spans="1:17" ht="29.45" customHeight="1" x14ac:dyDescent="0.3">
      <c r="A539" s="63"/>
      <c r="B539" s="63"/>
      <c r="C539" s="63"/>
      <c r="D539" s="63"/>
      <c r="E539" s="64"/>
      <c r="F539" s="64"/>
      <c r="G539" s="64"/>
      <c r="H539" s="64"/>
      <c r="I539" s="64"/>
      <c r="J539" s="64"/>
      <c r="K539" s="64"/>
      <c r="L539" s="64"/>
      <c r="M539" s="73"/>
      <c r="Q539" s="60" t="s">
        <v>1082</v>
      </c>
    </row>
    <row r="540" spans="1:17" ht="29.45" customHeight="1" x14ac:dyDescent="0.3">
      <c r="A540" s="63"/>
      <c r="B540" s="63"/>
      <c r="C540" s="63"/>
      <c r="D540" s="63"/>
      <c r="E540" s="64"/>
      <c r="F540" s="64"/>
      <c r="G540" s="64"/>
      <c r="H540" s="64"/>
      <c r="I540" s="64"/>
      <c r="J540" s="64"/>
      <c r="K540" s="64"/>
      <c r="L540" s="64"/>
      <c r="M540" s="73"/>
      <c r="Q540" s="60" t="s">
        <v>1082</v>
      </c>
    </row>
    <row r="541" spans="1:17" ht="29.45" customHeight="1" x14ac:dyDescent="0.3">
      <c r="A541" s="63"/>
      <c r="B541" s="63"/>
      <c r="C541" s="63"/>
      <c r="D541" s="63"/>
      <c r="E541" s="64"/>
      <c r="F541" s="64"/>
      <c r="G541" s="64"/>
      <c r="H541" s="64"/>
      <c r="I541" s="64"/>
      <c r="J541" s="64"/>
      <c r="K541" s="64"/>
      <c r="L541" s="64"/>
      <c r="M541" s="73"/>
      <c r="Q541" s="60" t="s">
        <v>1082</v>
      </c>
    </row>
    <row r="542" spans="1:17" ht="29.45" customHeight="1" x14ac:dyDescent="0.3">
      <c r="A542" s="63"/>
      <c r="B542" s="63"/>
      <c r="C542" s="63"/>
      <c r="D542" s="63"/>
      <c r="E542" s="64"/>
      <c r="F542" s="64"/>
      <c r="G542" s="64"/>
      <c r="H542" s="64"/>
      <c r="I542" s="64"/>
      <c r="J542" s="64"/>
      <c r="K542" s="64"/>
      <c r="L542" s="64"/>
      <c r="M542" s="73"/>
      <c r="Q542" s="60" t="s">
        <v>1082</v>
      </c>
    </row>
    <row r="543" spans="1:17" ht="29.45" customHeight="1" x14ac:dyDescent="0.3">
      <c r="A543" s="63"/>
      <c r="B543" s="63"/>
      <c r="C543" s="63"/>
      <c r="D543" s="63"/>
      <c r="E543" s="64"/>
      <c r="F543" s="64"/>
      <c r="G543" s="64"/>
      <c r="H543" s="64"/>
      <c r="I543" s="64"/>
      <c r="J543" s="64"/>
      <c r="K543" s="64"/>
      <c r="L543" s="64"/>
      <c r="M543" s="73"/>
      <c r="Q543" s="60" t="s">
        <v>1082</v>
      </c>
    </row>
    <row r="544" spans="1:17" ht="29.45" customHeight="1" x14ac:dyDescent="0.3">
      <c r="A544" s="63"/>
      <c r="B544" s="63"/>
      <c r="C544" s="63"/>
      <c r="D544" s="63"/>
      <c r="E544" s="64"/>
      <c r="F544" s="64"/>
      <c r="G544" s="64"/>
      <c r="H544" s="64"/>
      <c r="I544" s="64"/>
      <c r="J544" s="64"/>
      <c r="K544" s="64"/>
      <c r="L544" s="64"/>
      <c r="M544" s="73"/>
      <c r="Q544" s="60" t="s">
        <v>1082</v>
      </c>
    </row>
    <row r="545" spans="1:48" ht="29.45" customHeight="1" x14ac:dyDescent="0.3">
      <c r="A545" s="63"/>
      <c r="B545" s="63"/>
      <c r="C545" s="63"/>
      <c r="D545" s="63"/>
      <c r="E545" s="64"/>
      <c r="F545" s="64"/>
      <c r="G545" s="64"/>
      <c r="H545" s="64"/>
      <c r="I545" s="64"/>
      <c r="J545" s="64"/>
      <c r="K545" s="64"/>
      <c r="L545" s="64"/>
      <c r="M545" s="73"/>
      <c r="Q545" s="60" t="s">
        <v>1082</v>
      </c>
    </row>
    <row r="546" spans="1:48" ht="29.45" customHeight="1" x14ac:dyDescent="0.3">
      <c r="A546" s="63"/>
      <c r="B546" s="63"/>
      <c r="C546" s="63"/>
      <c r="D546" s="63"/>
      <c r="E546" s="64"/>
      <c r="F546" s="64"/>
      <c r="G546" s="64"/>
      <c r="H546" s="64"/>
      <c r="I546" s="64"/>
      <c r="J546" s="64"/>
      <c r="K546" s="64"/>
      <c r="L546" s="64"/>
      <c r="M546" s="73"/>
      <c r="Q546" s="60" t="s">
        <v>1082</v>
      </c>
    </row>
    <row r="547" spans="1:48" ht="29.45" customHeight="1" x14ac:dyDescent="0.3">
      <c r="A547" s="63"/>
      <c r="B547" s="63"/>
      <c r="C547" s="63"/>
      <c r="D547" s="63"/>
      <c r="E547" s="64"/>
      <c r="F547" s="64"/>
      <c r="G547" s="64"/>
      <c r="H547" s="64"/>
      <c r="I547" s="64"/>
      <c r="J547" s="64"/>
      <c r="K547" s="64"/>
      <c r="L547" s="64"/>
      <c r="M547" s="73"/>
      <c r="Q547" s="60" t="s">
        <v>1082</v>
      </c>
    </row>
    <row r="548" spans="1:48" ht="29.45" customHeight="1" x14ac:dyDescent="0.3">
      <c r="A548" s="63"/>
      <c r="B548" s="63"/>
      <c r="C548" s="63"/>
      <c r="D548" s="63"/>
      <c r="E548" s="64"/>
      <c r="F548" s="64"/>
      <c r="G548" s="64"/>
      <c r="H548" s="64"/>
      <c r="I548" s="64"/>
      <c r="J548" s="64"/>
      <c r="K548" s="64"/>
      <c r="L548" s="64"/>
      <c r="M548" s="73"/>
      <c r="Q548" s="60" t="s">
        <v>1082</v>
      </c>
    </row>
    <row r="549" spans="1:48" ht="29.45" customHeight="1" x14ac:dyDescent="0.3">
      <c r="A549" s="62" t="s">
        <v>91</v>
      </c>
      <c r="B549" s="63"/>
      <c r="C549" s="63"/>
      <c r="D549" s="63"/>
      <c r="E549" s="64"/>
      <c r="F549" s="64">
        <f>SUMIF(Q525:Q548,"010119",F525:F548)</f>
        <v>0</v>
      </c>
      <c r="G549" s="64"/>
      <c r="H549" s="64">
        <f>SUMIF(Q525:Q548,"010119",H525:H548)</f>
        <v>0</v>
      </c>
      <c r="I549" s="64"/>
      <c r="J549" s="64">
        <f>SUMIF(Q525:Q548,"010119",J525:J548)</f>
        <v>9650000</v>
      </c>
      <c r="K549" s="64"/>
      <c r="L549" s="64">
        <f>SUMIF(Q525:Q548,"010119",L525:L548)</f>
        <v>9650000</v>
      </c>
      <c r="M549" s="73"/>
      <c r="N549" s="58" t="s">
        <v>92</v>
      </c>
    </row>
    <row r="550" spans="1:48" ht="29.45" customHeight="1" x14ac:dyDescent="0.3">
      <c r="A550" s="62" t="s">
        <v>1094</v>
      </c>
      <c r="B550" s="62" t="s">
        <v>1008</v>
      </c>
      <c r="C550" s="63"/>
      <c r="D550" s="63"/>
      <c r="E550" s="64"/>
      <c r="F550" s="64"/>
      <c r="G550" s="64"/>
      <c r="H550" s="64"/>
      <c r="I550" s="64"/>
      <c r="J550" s="64"/>
      <c r="K550" s="64"/>
      <c r="L550" s="64"/>
      <c r="M550" s="73"/>
      <c r="Q550" s="60" t="s">
        <v>1095</v>
      </c>
    </row>
    <row r="551" spans="1:48" ht="29.45" customHeight="1" x14ac:dyDescent="0.3">
      <c r="A551" s="62" t="s">
        <v>1097</v>
      </c>
      <c r="B551" s="62" t="s">
        <v>52</v>
      </c>
      <c r="C551" s="62" t="s">
        <v>52</v>
      </c>
      <c r="D551" s="63"/>
      <c r="E551" s="64">
        <f>TRUNC(단가대비표!O332,0)</f>
        <v>0</v>
      </c>
      <c r="F551" s="64">
        <f t="shared" ref="F551:F562" si="74">TRUNC(E551*D551, 0)</f>
        <v>0</v>
      </c>
      <c r="G551" s="64">
        <f>TRUNC(단가대비표!P332,0)</f>
        <v>0</v>
      </c>
      <c r="H551" s="64">
        <f t="shared" ref="H551:H562" si="75">TRUNC(G551*D551, 0)</f>
        <v>0</v>
      </c>
      <c r="I551" s="64">
        <f>TRUNC(단가대비표!V332,0)</f>
        <v>0</v>
      </c>
      <c r="J551" s="64">
        <f t="shared" ref="J551:J562" si="76">TRUNC(I551*D551, 0)</f>
        <v>0</v>
      </c>
      <c r="K551" s="64">
        <f t="shared" ref="K551:K562" si="77">TRUNC(E551+G551+I551, 0)</f>
        <v>0</v>
      </c>
      <c r="L551" s="64">
        <f t="shared" ref="L551:L562" si="78">TRUNC(F551+H551+J551, 0)</f>
        <v>0</v>
      </c>
      <c r="M551" s="74" t="s">
        <v>52</v>
      </c>
      <c r="N551" s="60" t="s">
        <v>1098</v>
      </c>
      <c r="O551" s="60" t="s">
        <v>52</v>
      </c>
      <c r="P551" s="60" t="s">
        <v>52</v>
      </c>
      <c r="Q551" s="60" t="s">
        <v>1095</v>
      </c>
      <c r="R551" s="60" t="s">
        <v>64</v>
      </c>
      <c r="S551" s="60" t="s">
        <v>64</v>
      </c>
      <c r="T551" s="60" t="s">
        <v>63</v>
      </c>
      <c r="AR551" s="60" t="s">
        <v>52</v>
      </c>
      <c r="AS551" s="60" t="s">
        <v>52</v>
      </c>
      <c r="AU551" s="60" t="s">
        <v>1099</v>
      </c>
      <c r="AV551" s="58">
        <v>480</v>
      </c>
    </row>
    <row r="552" spans="1:48" ht="29.45" customHeight="1" x14ac:dyDescent="0.3">
      <c r="A552" s="62" t="s">
        <v>1100</v>
      </c>
      <c r="B552" s="62" t="s">
        <v>1101</v>
      </c>
      <c r="C552" s="62" t="s">
        <v>146</v>
      </c>
      <c r="D552" s="63">
        <v>0</v>
      </c>
      <c r="E552" s="64">
        <f>TRUNC(단가대비표!O330,0)</f>
        <v>89130</v>
      </c>
      <c r="F552" s="64">
        <f t="shared" si="74"/>
        <v>0</v>
      </c>
      <c r="G552" s="64">
        <f>TRUNC(단가대비표!P330,0)</f>
        <v>0</v>
      </c>
      <c r="H552" s="64">
        <f t="shared" si="75"/>
        <v>0</v>
      </c>
      <c r="I552" s="64">
        <f>TRUNC(단가대비표!V330,0)</f>
        <v>0</v>
      </c>
      <c r="J552" s="64">
        <f t="shared" si="76"/>
        <v>0</v>
      </c>
      <c r="K552" s="64">
        <f t="shared" si="77"/>
        <v>89130</v>
      </c>
      <c r="L552" s="64">
        <f t="shared" si="78"/>
        <v>0</v>
      </c>
      <c r="M552" s="74"/>
      <c r="N552" s="60" t="s">
        <v>1103</v>
      </c>
      <c r="O552" s="60" t="s">
        <v>52</v>
      </c>
      <c r="P552" s="60" t="s">
        <v>52</v>
      </c>
      <c r="Q552" s="60" t="s">
        <v>1095</v>
      </c>
      <c r="R552" s="60" t="s">
        <v>64</v>
      </c>
      <c r="S552" s="60" t="s">
        <v>64</v>
      </c>
      <c r="T552" s="60" t="s">
        <v>63</v>
      </c>
      <c r="AR552" s="60" t="s">
        <v>52</v>
      </c>
      <c r="AS552" s="60" t="s">
        <v>52</v>
      </c>
      <c r="AU552" s="60" t="s">
        <v>1104</v>
      </c>
      <c r="AV552" s="58">
        <v>479</v>
      </c>
    </row>
    <row r="553" spans="1:48" ht="29.45" customHeight="1" x14ac:dyDescent="0.3">
      <c r="A553" s="62" t="s">
        <v>1100</v>
      </c>
      <c r="B553" s="62" t="s">
        <v>1105</v>
      </c>
      <c r="C553" s="62" t="s">
        <v>146</v>
      </c>
      <c r="D553" s="63">
        <v>106</v>
      </c>
      <c r="E553" s="64">
        <f>TRUNC(단가대비표!O320,0)</f>
        <v>97950</v>
      </c>
      <c r="F553" s="64">
        <f t="shared" si="74"/>
        <v>10382700</v>
      </c>
      <c r="G553" s="64">
        <f>TRUNC(단가대비표!P320,0)</f>
        <v>0</v>
      </c>
      <c r="H553" s="64">
        <f t="shared" si="75"/>
        <v>0</v>
      </c>
      <c r="I553" s="64">
        <f>TRUNC(단가대비표!V320,0)</f>
        <v>0</v>
      </c>
      <c r="J553" s="64">
        <f t="shared" si="76"/>
        <v>0</v>
      </c>
      <c r="K553" s="64">
        <f t="shared" si="77"/>
        <v>97950</v>
      </c>
      <c r="L553" s="64">
        <f t="shared" si="78"/>
        <v>10382700</v>
      </c>
      <c r="M553" s="74"/>
      <c r="N553" s="60" t="s">
        <v>1107</v>
      </c>
      <c r="O553" s="60" t="s">
        <v>52</v>
      </c>
      <c r="P553" s="60" t="s">
        <v>52</v>
      </c>
      <c r="Q553" s="60" t="s">
        <v>1095</v>
      </c>
      <c r="R553" s="60" t="s">
        <v>64</v>
      </c>
      <c r="S553" s="60" t="s">
        <v>64</v>
      </c>
      <c r="T553" s="60" t="s">
        <v>63</v>
      </c>
      <c r="AR553" s="60" t="s">
        <v>52</v>
      </c>
      <c r="AS553" s="60" t="s">
        <v>52</v>
      </c>
      <c r="AU553" s="60" t="s">
        <v>1108</v>
      </c>
      <c r="AV553" s="58">
        <v>477</v>
      </c>
    </row>
    <row r="554" spans="1:48" ht="29.45" customHeight="1" x14ac:dyDescent="0.3">
      <c r="A554" s="62" t="s">
        <v>1100</v>
      </c>
      <c r="B554" s="62" t="s">
        <v>1109</v>
      </c>
      <c r="C554" s="62" t="s">
        <v>146</v>
      </c>
      <c r="D554" s="63">
        <v>6</v>
      </c>
      <c r="E554" s="64">
        <f>TRUNC(단가대비표!O336,0)</f>
        <v>107870</v>
      </c>
      <c r="F554" s="64">
        <f t="shared" si="74"/>
        <v>647220</v>
      </c>
      <c r="G554" s="64">
        <f>TRUNC(단가대비표!P336,0)</f>
        <v>0</v>
      </c>
      <c r="H554" s="64">
        <f t="shared" si="75"/>
        <v>0</v>
      </c>
      <c r="I554" s="64">
        <f>TRUNC(단가대비표!V336,0)</f>
        <v>0</v>
      </c>
      <c r="J554" s="64">
        <f t="shared" si="76"/>
        <v>0</v>
      </c>
      <c r="K554" s="64">
        <f t="shared" si="77"/>
        <v>107870</v>
      </c>
      <c r="L554" s="64">
        <f t="shared" si="78"/>
        <v>647220</v>
      </c>
      <c r="M554" s="74"/>
      <c r="N554" s="60" t="s">
        <v>1111</v>
      </c>
      <c r="O554" s="60" t="s">
        <v>52</v>
      </c>
      <c r="P554" s="60" t="s">
        <v>52</v>
      </c>
      <c r="Q554" s="60" t="s">
        <v>1095</v>
      </c>
      <c r="R554" s="60" t="s">
        <v>64</v>
      </c>
      <c r="S554" s="60" t="s">
        <v>64</v>
      </c>
      <c r="T554" s="60" t="s">
        <v>63</v>
      </c>
      <c r="AR554" s="60" t="s">
        <v>52</v>
      </c>
      <c r="AS554" s="60" t="s">
        <v>52</v>
      </c>
      <c r="AU554" s="60" t="s">
        <v>1112</v>
      </c>
      <c r="AV554" s="58">
        <v>501</v>
      </c>
    </row>
    <row r="555" spans="1:48" ht="29.45" customHeight="1" x14ac:dyDescent="0.3">
      <c r="A555" s="62" t="s">
        <v>1100</v>
      </c>
      <c r="B555" s="62" t="s">
        <v>1113</v>
      </c>
      <c r="C555" s="62" t="s">
        <v>146</v>
      </c>
      <c r="D555" s="63">
        <v>214</v>
      </c>
      <c r="E555" s="64">
        <f>TRUNC(단가대비표!O321,0)</f>
        <v>112540</v>
      </c>
      <c r="F555" s="64">
        <f t="shared" si="74"/>
        <v>24083560</v>
      </c>
      <c r="G555" s="64">
        <f>TRUNC(단가대비표!P321,0)</f>
        <v>0</v>
      </c>
      <c r="H555" s="64">
        <f t="shared" si="75"/>
        <v>0</v>
      </c>
      <c r="I555" s="64">
        <f>TRUNC(단가대비표!V321,0)</f>
        <v>0</v>
      </c>
      <c r="J555" s="64">
        <f t="shared" si="76"/>
        <v>0</v>
      </c>
      <c r="K555" s="64">
        <f t="shared" si="77"/>
        <v>112540</v>
      </c>
      <c r="L555" s="64">
        <f t="shared" si="78"/>
        <v>24083560</v>
      </c>
      <c r="M555" s="74"/>
      <c r="N555" s="60" t="s">
        <v>1115</v>
      </c>
      <c r="O555" s="60" t="s">
        <v>52</v>
      </c>
      <c r="P555" s="60" t="s">
        <v>52</v>
      </c>
      <c r="Q555" s="60" t="s">
        <v>1095</v>
      </c>
      <c r="R555" s="60" t="s">
        <v>64</v>
      </c>
      <c r="S555" s="60" t="s">
        <v>64</v>
      </c>
      <c r="T555" s="60" t="s">
        <v>63</v>
      </c>
      <c r="AR555" s="60" t="s">
        <v>52</v>
      </c>
      <c r="AS555" s="60" t="s">
        <v>52</v>
      </c>
      <c r="AU555" s="60" t="s">
        <v>1116</v>
      </c>
      <c r="AV555" s="58">
        <v>478</v>
      </c>
    </row>
    <row r="556" spans="1:48" ht="29.45" customHeight="1" x14ac:dyDescent="0.3">
      <c r="A556" s="62" t="s">
        <v>1117</v>
      </c>
      <c r="B556" s="62" t="s">
        <v>52</v>
      </c>
      <c r="C556" s="62" t="s">
        <v>52</v>
      </c>
      <c r="D556" s="63"/>
      <c r="E556" s="64">
        <f>TRUNC(단가대비표!O333,0)</f>
        <v>0</v>
      </c>
      <c r="F556" s="64">
        <f t="shared" si="74"/>
        <v>0</v>
      </c>
      <c r="G556" s="64">
        <f>TRUNC(단가대비표!P333,0)</f>
        <v>0</v>
      </c>
      <c r="H556" s="64">
        <f t="shared" si="75"/>
        <v>0</v>
      </c>
      <c r="I556" s="64">
        <f>TRUNC(단가대비표!V333,0)</f>
        <v>0</v>
      </c>
      <c r="J556" s="64">
        <f t="shared" si="76"/>
        <v>0</v>
      </c>
      <c r="K556" s="64">
        <f t="shared" si="77"/>
        <v>0</v>
      </c>
      <c r="L556" s="64">
        <f t="shared" si="78"/>
        <v>0</v>
      </c>
      <c r="M556" s="74"/>
      <c r="N556" s="60" t="s">
        <v>1118</v>
      </c>
      <c r="O556" s="60" t="s">
        <v>52</v>
      </c>
      <c r="P556" s="60" t="s">
        <v>52</v>
      </c>
      <c r="Q556" s="60" t="s">
        <v>1095</v>
      </c>
      <c r="R556" s="60" t="s">
        <v>64</v>
      </c>
      <c r="S556" s="60" t="s">
        <v>64</v>
      </c>
      <c r="T556" s="60" t="s">
        <v>63</v>
      </c>
      <c r="AR556" s="60" t="s">
        <v>52</v>
      </c>
      <c r="AS556" s="60" t="s">
        <v>52</v>
      </c>
      <c r="AU556" s="60" t="s">
        <v>1119</v>
      </c>
      <c r="AV556" s="58">
        <v>481</v>
      </c>
    </row>
    <row r="557" spans="1:48" ht="29.45" customHeight="1" x14ac:dyDescent="0.3">
      <c r="A557" s="62" t="s">
        <v>1120</v>
      </c>
      <c r="B557" s="62" t="s">
        <v>233</v>
      </c>
      <c r="C557" s="62" t="s">
        <v>1121</v>
      </c>
      <c r="D557" s="63">
        <v>0</v>
      </c>
      <c r="E557" s="64">
        <f>TRUNC(단가대비표!O322,0)</f>
        <v>861060</v>
      </c>
      <c r="F557" s="64">
        <f t="shared" si="74"/>
        <v>0</v>
      </c>
      <c r="G557" s="64">
        <f>TRUNC(단가대비표!P322,0)</f>
        <v>0</v>
      </c>
      <c r="H557" s="64">
        <f t="shared" si="75"/>
        <v>0</v>
      </c>
      <c r="I557" s="64">
        <f>TRUNC(단가대비표!V322,0)</f>
        <v>0</v>
      </c>
      <c r="J557" s="64">
        <f t="shared" si="76"/>
        <v>0</v>
      </c>
      <c r="K557" s="64">
        <f t="shared" si="77"/>
        <v>861060</v>
      </c>
      <c r="L557" s="64">
        <f t="shared" si="78"/>
        <v>0</v>
      </c>
      <c r="M557" s="74"/>
      <c r="N557" s="60" t="s">
        <v>1123</v>
      </c>
      <c r="O557" s="60" t="s">
        <v>52</v>
      </c>
      <c r="P557" s="60" t="s">
        <v>52</v>
      </c>
      <c r="Q557" s="60" t="s">
        <v>1095</v>
      </c>
      <c r="R557" s="60" t="s">
        <v>64</v>
      </c>
      <c r="S557" s="60" t="s">
        <v>64</v>
      </c>
      <c r="T557" s="60" t="s">
        <v>63</v>
      </c>
      <c r="AR557" s="60" t="s">
        <v>52</v>
      </c>
      <c r="AS557" s="60" t="s">
        <v>52</v>
      </c>
      <c r="AU557" s="60" t="s">
        <v>1124</v>
      </c>
      <c r="AV557" s="58">
        <v>482</v>
      </c>
    </row>
    <row r="558" spans="1:48" ht="29.45" customHeight="1" x14ac:dyDescent="0.3">
      <c r="A558" s="62" t="s">
        <v>1120</v>
      </c>
      <c r="B558" s="62" t="s">
        <v>236</v>
      </c>
      <c r="C558" s="62" t="s">
        <v>1121</v>
      </c>
      <c r="D558" s="63">
        <v>0</v>
      </c>
      <c r="E558" s="64">
        <f>TRUNC(단가대비표!O323,0)</f>
        <v>856390</v>
      </c>
      <c r="F558" s="64">
        <f t="shared" si="74"/>
        <v>0</v>
      </c>
      <c r="G558" s="64">
        <f>TRUNC(단가대비표!P323,0)</f>
        <v>0</v>
      </c>
      <c r="H558" s="64">
        <f t="shared" si="75"/>
        <v>0</v>
      </c>
      <c r="I558" s="64">
        <f>TRUNC(단가대비표!V323,0)</f>
        <v>0</v>
      </c>
      <c r="J558" s="64">
        <f t="shared" si="76"/>
        <v>0</v>
      </c>
      <c r="K558" s="64">
        <f t="shared" si="77"/>
        <v>856390</v>
      </c>
      <c r="L558" s="64">
        <f t="shared" si="78"/>
        <v>0</v>
      </c>
      <c r="M558" s="74"/>
      <c r="N558" s="60" t="s">
        <v>1126</v>
      </c>
      <c r="O558" s="60" t="s">
        <v>52</v>
      </c>
      <c r="P558" s="60" t="s">
        <v>52</v>
      </c>
      <c r="Q558" s="60" t="s">
        <v>1095</v>
      </c>
      <c r="R558" s="60" t="s">
        <v>64</v>
      </c>
      <c r="S558" s="60" t="s">
        <v>64</v>
      </c>
      <c r="T558" s="60" t="s">
        <v>63</v>
      </c>
      <c r="AR558" s="60" t="s">
        <v>52</v>
      </c>
      <c r="AS558" s="60" t="s">
        <v>52</v>
      </c>
      <c r="AU558" s="60" t="s">
        <v>1127</v>
      </c>
      <c r="AV558" s="58">
        <v>483</v>
      </c>
    </row>
    <row r="559" spans="1:48" ht="29.45" customHeight="1" x14ac:dyDescent="0.3">
      <c r="A559" s="62" t="s">
        <v>1120</v>
      </c>
      <c r="B559" s="62" t="s">
        <v>239</v>
      </c>
      <c r="C559" s="62" t="s">
        <v>1121</v>
      </c>
      <c r="D559" s="63">
        <v>0</v>
      </c>
      <c r="E559" s="64">
        <f>TRUNC(단가대비표!O324,0)</f>
        <v>856390</v>
      </c>
      <c r="F559" s="64">
        <f t="shared" si="74"/>
        <v>0</v>
      </c>
      <c r="G559" s="64">
        <f>TRUNC(단가대비표!P324,0)</f>
        <v>0</v>
      </c>
      <c r="H559" s="64">
        <f t="shared" si="75"/>
        <v>0</v>
      </c>
      <c r="I559" s="64">
        <f>TRUNC(단가대비표!V324,0)</f>
        <v>0</v>
      </c>
      <c r="J559" s="64">
        <f t="shared" si="76"/>
        <v>0</v>
      </c>
      <c r="K559" s="64">
        <f t="shared" si="77"/>
        <v>856390</v>
      </c>
      <c r="L559" s="64">
        <f t="shared" si="78"/>
        <v>0</v>
      </c>
      <c r="M559" s="74"/>
      <c r="N559" s="60" t="s">
        <v>1129</v>
      </c>
      <c r="O559" s="60" t="s">
        <v>52</v>
      </c>
      <c r="P559" s="60" t="s">
        <v>52</v>
      </c>
      <c r="Q559" s="60" t="s">
        <v>1095</v>
      </c>
      <c r="R559" s="60" t="s">
        <v>64</v>
      </c>
      <c r="S559" s="60" t="s">
        <v>64</v>
      </c>
      <c r="T559" s="60" t="s">
        <v>63</v>
      </c>
      <c r="AR559" s="60" t="s">
        <v>52</v>
      </c>
      <c r="AS559" s="60" t="s">
        <v>52</v>
      </c>
      <c r="AU559" s="60" t="s">
        <v>1130</v>
      </c>
      <c r="AV559" s="58">
        <v>484</v>
      </c>
    </row>
    <row r="560" spans="1:48" ht="29.45" customHeight="1" x14ac:dyDescent="0.3">
      <c r="A560" s="62" t="s">
        <v>1120</v>
      </c>
      <c r="B560" s="62" t="s">
        <v>242</v>
      </c>
      <c r="C560" s="62" t="s">
        <v>1121</v>
      </c>
      <c r="D560" s="63">
        <v>0</v>
      </c>
      <c r="E560" s="64">
        <f>TRUNC(단가대비표!O325,0)</f>
        <v>893810</v>
      </c>
      <c r="F560" s="64">
        <f t="shared" si="74"/>
        <v>0</v>
      </c>
      <c r="G560" s="64">
        <f>TRUNC(단가대비표!P325,0)</f>
        <v>0</v>
      </c>
      <c r="H560" s="64">
        <f t="shared" si="75"/>
        <v>0</v>
      </c>
      <c r="I560" s="64">
        <f>TRUNC(단가대비표!V325,0)</f>
        <v>0</v>
      </c>
      <c r="J560" s="64">
        <f t="shared" si="76"/>
        <v>0</v>
      </c>
      <c r="K560" s="64">
        <f t="shared" si="77"/>
        <v>893810</v>
      </c>
      <c r="L560" s="64">
        <f t="shared" si="78"/>
        <v>0</v>
      </c>
      <c r="M560" s="74"/>
      <c r="N560" s="60" t="s">
        <v>1132</v>
      </c>
      <c r="O560" s="60" t="s">
        <v>52</v>
      </c>
      <c r="P560" s="60" t="s">
        <v>52</v>
      </c>
      <c r="Q560" s="60" t="s">
        <v>1095</v>
      </c>
      <c r="R560" s="60" t="s">
        <v>64</v>
      </c>
      <c r="S560" s="60" t="s">
        <v>64</v>
      </c>
      <c r="T560" s="60" t="s">
        <v>63</v>
      </c>
      <c r="AR560" s="60" t="s">
        <v>52</v>
      </c>
      <c r="AS560" s="60" t="s">
        <v>52</v>
      </c>
      <c r="AU560" s="60" t="s">
        <v>1133</v>
      </c>
      <c r="AV560" s="58">
        <v>486</v>
      </c>
    </row>
    <row r="561" spans="1:48" ht="29.45" customHeight="1" x14ac:dyDescent="0.3">
      <c r="A561" s="62" t="s">
        <v>1134</v>
      </c>
      <c r="B561" s="62" t="s">
        <v>246</v>
      </c>
      <c r="C561" s="62" t="s">
        <v>1121</v>
      </c>
      <c r="D561" s="63">
        <v>0</v>
      </c>
      <c r="E561" s="64">
        <f>TRUNC(단가대비표!O343,0)</f>
        <v>943810</v>
      </c>
      <c r="F561" s="64">
        <f t="shared" si="74"/>
        <v>0</v>
      </c>
      <c r="G561" s="64">
        <f>TRUNC(단가대비표!P343,0)</f>
        <v>0</v>
      </c>
      <c r="H561" s="64">
        <f t="shared" si="75"/>
        <v>0</v>
      </c>
      <c r="I561" s="64">
        <f>TRUNC(단가대비표!V343,0)</f>
        <v>0</v>
      </c>
      <c r="J561" s="64">
        <f t="shared" si="76"/>
        <v>0</v>
      </c>
      <c r="K561" s="64">
        <f t="shared" si="77"/>
        <v>943810</v>
      </c>
      <c r="L561" s="64">
        <f t="shared" si="78"/>
        <v>0</v>
      </c>
      <c r="M561" s="74" t="s">
        <v>52</v>
      </c>
      <c r="N561" s="60" t="s">
        <v>1135</v>
      </c>
      <c r="O561" s="60" t="s">
        <v>52</v>
      </c>
      <c r="P561" s="60" t="s">
        <v>52</v>
      </c>
      <c r="Q561" s="60" t="s">
        <v>1095</v>
      </c>
      <c r="R561" s="60" t="s">
        <v>64</v>
      </c>
      <c r="S561" s="60" t="s">
        <v>64</v>
      </c>
      <c r="T561" s="60" t="s">
        <v>63</v>
      </c>
      <c r="AR561" s="60" t="s">
        <v>52</v>
      </c>
      <c r="AS561" s="60" t="s">
        <v>52</v>
      </c>
      <c r="AU561" s="60" t="s">
        <v>1136</v>
      </c>
      <c r="AV561" s="58">
        <v>561</v>
      </c>
    </row>
    <row r="562" spans="1:48" ht="29.45" customHeight="1" x14ac:dyDescent="0.3">
      <c r="A562" s="62" t="s">
        <v>1134</v>
      </c>
      <c r="B562" s="62" t="s">
        <v>249</v>
      </c>
      <c r="C562" s="62" t="s">
        <v>1121</v>
      </c>
      <c r="D562" s="63">
        <v>0</v>
      </c>
      <c r="E562" s="64">
        <f>TRUNC(단가대비표!O326,0)</f>
        <v>943810</v>
      </c>
      <c r="F562" s="64">
        <f t="shared" si="74"/>
        <v>0</v>
      </c>
      <c r="G562" s="64">
        <f>TRUNC(단가대비표!P326,0)</f>
        <v>0</v>
      </c>
      <c r="H562" s="64">
        <f t="shared" si="75"/>
        <v>0</v>
      </c>
      <c r="I562" s="64">
        <f>TRUNC(단가대비표!V326,0)</f>
        <v>0</v>
      </c>
      <c r="J562" s="64">
        <f t="shared" si="76"/>
        <v>0</v>
      </c>
      <c r="K562" s="64">
        <f t="shared" si="77"/>
        <v>943810</v>
      </c>
      <c r="L562" s="64">
        <f t="shared" si="78"/>
        <v>0</v>
      </c>
      <c r="M562" s="74" t="s">
        <v>52</v>
      </c>
      <c r="N562" s="60" t="s">
        <v>1137</v>
      </c>
      <c r="O562" s="60" t="s">
        <v>52</v>
      </c>
      <c r="P562" s="60" t="s">
        <v>52</v>
      </c>
      <c r="Q562" s="60" t="s">
        <v>1095</v>
      </c>
      <c r="R562" s="60" t="s">
        <v>64</v>
      </c>
      <c r="S562" s="60" t="s">
        <v>64</v>
      </c>
      <c r="T562" s="60" t="s">
        <v>63</v>
      </c>
      <c r="AR562" s="60" t="s">
        <v>52</v>
      </c>
      <c r="AS562" s="60" t="s">
        <v>52</v>
      </c>
      <c r="AU562" s="60" t="s">
        <v>1138</v>
      </c>
      <c r="AV562" s="58">
        <v>487</v>
      </c>
    </row>
    <row r="563" spans="1:48" ht="29.45" customHeight="1" x14ac:dyDescent="0.3">
      <c r="A563" s="62" t="s">
        <v>1058</v>
      </c>
      <c r="B563" s="62" t="s">
        <v>1139</v>
      </c>
      <c r="C563" s="62" t="s">
        <v>52</v>
      </c>
      <c r="D563" s="63"/>
      <c r="E563" s="64">
        <v>0</v>
      </c>
      <c r="F563" s="64">
        <f>SUM(F551:F562)</f>
        <v>35113480</v>
      </c>
      <c r="G563" s="64">
        <v>0</v>
      </c>
      <c r="H563" s="64">
        <f>SUM(H551:H562)</f>
        <v>0</v>
      </c>
      <c r="I563" s="64">
        <v>0</v>
      </c>
      <c r="J563" s="64">
        <f>SUM(J551:J562)</f>
        <v>0</v>
      </c>
      <c r="K563" s="64"/>
      <c r="L563" s="64">
        <f>SUM(L551:L562)</f>
        <v>35113480</v>
      </c>
      <c r="M563" s="74" t="s">
        <v>52</v>
      </c>
      <c r="N563" s="60" t="s">
        <v>1059</v>
      </c>
      <c r="O563" s="60" t="s">
        <v>52</v>
      </c>
      <c r="P563" s="60" t="s">
        <v>52</v>
      </c>
      <c r="Q563" s="60" t="s">
        <v>52</v>
      </c>
      <c r="R563" s="60" t="s">
        <v>64</v>
      </c>
      <c r="S563" s="60" t="s">
        <v>64</v>
      </c>
      <c r="T563" s="60" t="s">
        <v>64</v>
      </c>
      <c r="AR563" s="60" t="s">
        <v>52</v>
      </c>
      <c r="AS563" s="60" t="s">
        <v>52</v>
      </c>
      <c r="AU563" s="60" t="s">
        <v>1140</v>
      </c>
      <c r="AV563" s="58">
        <v>562</v>
      </c>
    </row>
    <row r="564" spans="1:48" ht="29.45" customHeight="1" x14ac:dyDescent="0.3">
      <c r="A564" s="62" t="s">
        <v>1141</v>
      </c>
      <c r="B564" s="62" t="s">
        <v>1142</v>
      </c>
      <c r="C564" s="62" t="s">
        <v>602</v>
      </c>
      <c r="D564" s="63">
        <v>1</v>
      </c>
      <c r="E564" s="64">
        <v>1276148</v>
      </c>
      <c r="F564" s="64">
        <f>TRUNC(E564*D564, 0)</f>
        <v>1276148</v>
      </c>
      <c r="G564" s="64">
        <f>TRUNC(단가대비표!P334,0)</f>
        <v>0</v>
      </c>
      <c r="H564" s="64">
        <f>TRUNC(G564*D564, 0)</f>
        <v>0</v>
      </c>
      <c r="I564" s="64">
        <f>TRUNC(단가대비표!V334,0)</f>
        <v>0</v>
      </c>
      <c r="J564" s="64">
        <f>TRUNC(I564*D564, 0)</f>
        <v>0</v>
      </c>
      <c r="K564" s="64">
        <f>TRUNC(E564+G564+I564, 0)</f>
        <v>1276148</v>
      </c>
      <c r="L564" s="64">
        <f>TRUNC(F564+H564+J564, 0)</f>
        <v>1276148</v>
      </c>
      <c r="M564" s="74" t="s">
        <v>52</v>
      </c>
      <c r="N564" s="60" t="s">
        <v>1143</v>
      </c>
      <c r="O564" s="60" t="s">
        <v>52</v>
      </c>
      <c r="P564" s="60" t="s">
        <v>52</v>
      </c>
      <c r="Q564" s="60" t="s">
        <v>1095</v>
      </c>
      <c r="R564" s="60" t="s">
        <v>64</v>
      </c>
      <c r="S564" s="60" t="s">
        <v>64</v>
      </c>
      <c r="T564" s="60" t="s">
        <v>63</v>
      </c>
      <c r="AR564" s="60" t="s">
        <v>52</v>
      </c>
      <c r="AS564" s="60" t="s">
        <v>52</v>
      </c>
      <c r="AU564" s="60" t="s">
        <v>1144</v>
      </c>
      <c r="AV564" s="58">
        <v>489</v>
      </c>
    </row>
    <row r="565" spans="1:48" ht="29.45" customHeight="1" x14ac:dyDescent="0.3">
      <c r="A565" s="63"/>
      <c r="B565" s="63"/>
      <c r="C565" s="63"/>
      <c r="D565" s="63"/>
      <c r="E565" s="64"/>
      <c r="F565" s="64"/>
      <c r="G565" s="64"/>
      <c r="H565" s="64"/>
      <c r="I565" s="64"/>
      <c r="J565" s="64"/>
      <c r="K565" s="64"/>
      <c r="L565" s="64"/>
      <c r="M565" s="73"/>
      <c r="Q565" s="60" t="s">
        <v>1095</v>
      </c>
    </row>
    <row r="566" spans="1:48" ht="29.45" customHeight="1" x14ac:dyDescent="0.3">
      <c r="A566" s="63"/>
      <c r="B566" s="63"/>
      <c r="C566" s="63"/>
      <c r="D566" s="63"/>
      <c r="E566" s="64"/>
      <c r="F566" s="64"/>
      <c r="G566" s="64"/>
      <c r="H566" s="64"/>
      <c r="I566" s="64"/>
      <c r="J566" s="64"/>
      <c r="K566" s="64"/>
      <c r="L566" s="64"/>
      <c r="M566" s="73"/>
      <c r="Q566" s="60" t="s">
        <v>1095</v>
      </c>
    </row>
    <row r="567" spans="1:48" ht="29.45" customHeight="1" x14ac:dyDescent="0.3">
      <c r="A567" s="63"/>
      <c r="B567" s="63"/>
      <c r="C567" s="63"/>
      <c r="D567" s="63"/>
      <c r="E567" s="64"/>
      <c r="F567" s="64"/>
      <c r="G567" s="64"/>
      <c r="H567" s="64"/>
      <c r="I567" s="64"/>
      <c r="J567" s="64"/>
      <c r="K567" s="64"/>
      <c r="L567" s="64"/>
      <c r="M567" s="73"/>
      <c r="Q567" s="60" t="s">
        <v>1095</v>
      </c>
    </row>
    <row r="568" spans="1:48" ht="29.45" customHeight="1" x14ac:dyDescent="0.3">
      <c r="A568" s="63"/>
      <c r="B568" s="63"/>
      <c r="C568" s="63"/>
      <c r="D568" s="63"/>
      <c r="E568" s="64"/>
      <c r="F568" s="64"/>
      <c r="G568" s="64"/>
      <c r="H568" s="64"/>
      <c r="I568" s="64"/>
      <c r="J568" s="64"/>
      <c r="K568" s="64"/>
      <c r="L568" s="64"/>
      <c r="M568" s="73"/>
      <c r="Q568" s="60" t="s">
        <v>1095</v>
      </c>
    </row>
    <row r="569" spans="1:48" ht="29.45" customHeight="1" x14ac:dyDescent="0.3">
      <c r="A569" s="63"/>
      <c r="B569" s="63"/>
      <c r="C569" s="63"/>
      <c r="D569" s="63"/>
      <c r="E569" s="64"/>
      <c r="F569" s="64"/>
      <c r="G569" s="64"/>
      <c r="H569" s="64"/>
      <c r="I569" s="64"/>
      <c r="J569" s="64"/>
      <c r="K569" s="64"/>
      <c r="L569" s="64"/>
      <c r="M569" s="73"/>
      <c r="Q569" s="60" t="s">
        <v>1095</v>
      </c>
    </row>
    <row r="570" spans="1:48" ht="29.45" customHeight="1" x14ac:dyDescent="0.3">
      <c r="A570" s="63"/>
      <c r="B570" s="63"/>
      <c r="C570" s="63"/>
      <c r="D570" s="63"/>
      <c r="E570" s="64"/>
      <c r="F570" s="64"/>
      <c r="G570" s="64"/>
      <c r="H570" s="64"/>
      <c r="I570" s="64"/>
      <c r="J570" s="64"/>
      <c r="K570" s="64"/>
      <c r="L570" s="64"/>
      <c r="M570" s="73"/>
      <c r="Q570" s="60" t="s">
        <v>1095</v>
      </c>
    </row>
    <row r="571" spans="1:48" ht="29.45" customHeight="1" x14ac:dyDescent="0.3">
      <c r="A571" s="63"/>
      <c r="B571" s="63"/>
      <c r="C571" s="63"/>
      <c r="D571" s="63"/>
      <c r="E571" s="64"/>
      <c r="F571" s="64"/>
      <c r="G571" s="64"/>
      <c r="H571" s="64"/>
      <c r="I571" s="64"/>
      <c r="J571" s="64"/>
      <c r="K571" s="64"/>
      <c r="L571" s="64"/>
      <c r="M571" s="73"/>
      <c r="Q571" s="60" t="s">
        <v>1095</v>
      </c>
    </row>
    <row r="572" spans="1:48" ht="29.45" customHeight="1" x14ac:dyDescent="0.3">
      <c r="A572" s="63"/>
      <c r="B572" s="63"/>
      <c r="C572" s="63"/>
      <c r="D572" s="63"/>
      <c r="E572" s="64"/>
      <c r="F572" s="64"/>
      <c r="G572" s="64"/>
      <c r="H572" s="64"/>
      <c r="I572" s="64"/>
      <c r="J572" s="64"/>
      <c r="K572" s="64"/>
      <c r="L572" s="64"/>
      <c r="M572" s="73"/>
      <c r="Q572" s="60" t="s">
        <v>1095</v>
      </c>
    </row>
    <row r="573" spans="1:48" ht="29.45" customHeight="1" x14ac:dyDescent="0.3">
      <c r="A573" s="63"/>
      <c r="B573" s="63"/>
      <c r="C573" s="63"/>
      <c r="D573" s="63"/>
      <c r="E573" s="64"/>
      <c r="F573" s="64"/>
      <c r="G573" s="64"/>
      <c r="H573" s="64"/>
      <c r="I573" s="64"/>
      <c r="J573" s="64"/>
      <c r="K573" s="64"/>
      <c r="L573" s="64"/>
      <c r="M573" s="73"/>
      <c r="Q573" s="60" t="s">
        <v>1095</v>
      </c>
    </row>
    <row r="574" spans="1:48" ht="29.45" customHeight="1" x14ac:dyDescent="0.3">
      <c r="A574" s="63"/>
      <c r="B574" s="63"/>
      <c r="C574" s="63"/>
      <c r="D574" s="63"/>
      <c r="E574" s="64"/>
      <c r="F574" s="64"/>
      <c r="G574" s="64"/>
      <c r="H574" s="64"/>
      <c r="I574" s="64"/>
      <c r="J574" s="64"/>
      <c r="K574" s="64"/>
      <c r="L574" s="64"/>
      <c r="M574" s="73"/>
      <c r="Q574" s="60" t="s">
        <v>1095</v>
      </c>
    </row>
    <row r="575" spans="1:48" ht="29.45" customHeight="1" x14ac:dyDescent="0.3">
      <c r="A575" s="62" t="s">
        <v>91</v>
      </c>
      <c r="B575" s="63"/>
      <c r="C575" s="63"/>
      <c r="D575" s="63"/>
      <c r="E575" s="64"/>
      <c r="F575" s="64">
        <f>SUMIF(Q551:Q574,"010120",F551:F574)</f>
        <v>36389628</v>
      </c>
      <c r="G575" s="64"/>
      <c r="H575" s="64">
        <f>SUMIF(Q551:Q574,"010120",H551:H574)</f>
        <v>0</v>
      </c>
      <c r="I575" s="64"/>
      <c r="J575" s="64">
        <f>SUMIF(Q551:Q574,"010120",J551:J574)</f>
        <v>0</v>
      </c>
      <c r="K575" s="64"/>
      <c r="L575" s="64">
        <f>SUMIF(Q551:Q574,"010120",L551:L574)</f>
        <v>36389628</v>
      </c>
      <c r="M575" s="73"/>
      <c r="N575" s="58" t="s">
        <v>92</v>
      </c>
    </row>
    <row r="576" spans="1:48" ht="29.45" customHeight="1" x14ac:dyDescent="0.3">
      <c r="A576" s="62" t="s">
        <v>1145</v>
      </c>
      <c r="B576" s="62" t="s">
        <v>1008</v>
      </c>
      <c r="C576" s="63"/>
      <c r="D576" s="63"/>
      <c r="E576" s="64"/>
      <c r="F576" s="64"/>
      <c r="G576" s="64"/>
      <c r="H576" s="64"/>
      <c r="I576" s="64"/>
      <c r="J576" s="64"/>
      <c r="K576" s="64"/>
      <c r="L576" s="64"/>
      <c r="M576" s="73"/>
      <c r="Q576" s="60" t="s">
        <v>1146</v>
      </c>
    </row>
    <row r="577" spans="1:48" ht="29.45" customHeight="1" x14ac:dyDescent="0.3">
      <c r="A577" s="62" t="s">
        <v>1148</v>
      </c>
      <c r="B577" s="62" t="s">
        <v>52</v>
      </c>
      <c r="C577" s="62" t="s">
        <v>52</v>
      </c>
      <c r="D577" s="63"/>
      <c r="E577" s="64">
        <f>TRUNC(단가대비표!O288,0)</f>
        <v>0</v>
      </c>
      <c r="F577" s="64">
        <f>TRUNC(E577*D577, 0)</f>
        <v>0</v>
      </c>
      <c r="G577" s="64">
        <f>TRUNC(단가대비표!P288,0)</f>
        <v>0</v>
      </c>
      <c r="H577" s="64">
        <f>TRUNC(G577*D577, 0)</f>
        <v>0</v>
      </c>
      <c r="I577" s="64">
        <f>TRUNC(단가대비표!V288,0)</f>
        <v>0</v>
      </c>
      <c r="J577" s="64">
        <f>TRUNC(I577*D577, 0)</f>
        <v>0</v>
      </c>
      <c r="K577" s="64">
        <f t="shared" ref="K577:L581" si="79">TRUNC(E577+G577+I577, 0)</f>
        <v>0</v>
      </c>
      <c r="L577" s="64">
        <f t="shared" si="79"/>
        <v>0</v>
      </c>
      <c r="M577" s="74" t="s">
        <v>52</v>
      </c>
      <c r="N577" s="60" t="s">
        <v>1149</v>
      </c>
      <c r="O577" s="60" t="s">
        <v>52</v>
      </c>
      <c r="P577" s="60" t="s">
        <v>52</v>
      </c>
      <c r="Q577" s="60" t="s">
        <v>1146</v>
      </c>
      <c r="R577" s="60" t="s">
        <v>64</v>
      </c>
      <c r="S577" s="60" t="s">
        <v>64</v>
      </c>
      <c r="T577" s="60" t="s">
        <v>63</v>
      </c>
      <c r="AR577" s="60" t="s">
        <v>52</v>
      </c>
      <c r="AS577" s="60" t="s">
        <v>52</v>
      </c>
      <c r="AU577" s="60" t="s">
        <v>1150</v>
      </c>
      <c r="AV577" s="58">
        <v>459</v>
      </c>
    </row>
    <row r="578" spans="1:48" ht="29.45" customHeight="1" x14ac:dyDescent="0.3">
      <c r="A578" s="62" t="s">
        <v>1151</v>
      </c>
      <c r="B578" s="62" t="s">
        <v>1152</v>
      </c>
      <c r="C578" s="62" t="s">
        <v>1153</v>
      </c>
      <c r="D578" s="63">
        <v>3495</v>
      </c>
      <c r="E578" s="64">
        <f>TRUNC(단가대비표!O289,0)</f>
        <v>17000</v>
      </c>
      <c r="F578" s="64">
        <f>TRUNC(E578*D578, 0)</f>
        <v>59415000</v>
      </c>
      <c r="G578" s="64">
        <f>TRUNC(단가대비표!P289,0)</f>
        <v>0</v>
      </c>
      <c r="H578" s="64">
        <f>TRUNC(G578*D578, 0)</f>
        <v>0</v>
      </c>
      <c r="I578" s="64">
        <f>TRUNC(단가대비표!V289,0)</f>
        <v>0</v>
      </c>
      <c r="J578" s="64">
        <f>TRUNC(I578*D578, 0)</f>
        <v>0</v>
      </c>
      <c r="K578" s="64">
        <f t="shared" si="79"/>
        <v>17000</v>
      </c>
      <c r="L578" s="64">
        <f t="shared" si="79"/>
        <v>59415000</v>
      </c>
      <c r="M578" s="74"/>
      <c r="N578" s="60" t="s">
        <v>1155</v>
      </c>
      <c r="O578" s="60" t="s">
        <v>52</v>
      </c>
      <c r="P578" s="60" t="s">
        <v>52</v>
      </c>
      <c r="Q578" s="60" t="s">
        <v>1146</v>
      </c>
      <c r="R578" s="60" t="s">
        <v>64</v>
      </c>
      <c r="S578" s="60" t="s">
        <v>64</v>
      </c>
      <c r="T578" s="60" t="s">
        <v>63</v>
      </c>
      <c r="AR578" s="60" t="s">
        <v>52</v>
      </c>
      <c r="AS578" s="60" t="s">
        <v>52</v>
      </c>
      <c r="AU578" s="60" t="s">
        <v>1156</v>
      </c>
      <c r="AV578" s="58">
        <v>460</v>
      </c>
    </row>
    <row r="579" spans="1:48" ht="29.45" customHeight="1" x14ac:dyDescent="0.3">
      <c r="A579" s="62" t="s">
        <v>1151</v>
      </c>
      <c r="B579" s="62" t="s">
        <v>1157</v>
      </c>
      <c r="C579" s="62" t="s">
        <v>1153</v>
      </c>
      <c r="D579" s="63">
        <v>205</v>
      </c>
      <c r="E579" s="64">
        <f>TRUNC(단가대비표!O290,0)</f>
        <v>16700</v>
      </c>
      <c r="F579" s="64">
        <f>TRUNC(E579*D579, 0)</f>
        <v>3423500</v>
      </c>
      <c r="G579" s="64">
        <f>TRUNC(단가대비표!P290,0)</f>
        <v>0</v>
      </c>
      <c r="H579" s="64">
        <f>TRUNC(G579*D579, 0)</f>
        <v>0</v>
      </c>
      <c r="I579" s="64">
        <f>TRUNC(단가대비표!V290,0)</f>
        <v>0</v>
      </c>
      <c r="J579" s="64">
        <f>TRUNC(I579*D579, 0)</f>
        <v>0</v>
      </c>
      <c r="K579" s="64">
        <f t="shared" si="79"/>
        <v>16700</v>
      </c>
      <c r="L579" s="64">
        <f t="shared" si="79"/>
        <v>3423500</v>
      </c>
      <c r="M579" s="74"/>
      <c r="N579" s="60" t="s">
        <v>1159</v>
      </c>
      <c r="O579" s="60" t="s">
        <v>52</v>
      </c>
      <c r="P579" s="60" t="s">
        <v>52</v>
      </c>
      <c r="Q579" s="60" t="s">
        <v>1146</v>
      </c>
      <c r="R579" s="60" t="s">
        <v>64</v>
      </c>
      <c r="S579" s="60" t="s">
        <v>64</v>
      </c>
      <c r="T579" s="60" t="s">
        <v>63</v>
      </c>
      <c r="AR579" s="60" t="s">
        <v>52</v>
      </c>
      <c r="AS579" s="60" t="s">
        <v>52</v>
      </c>
      <c r="AU579" s="60" t="s">
        <v>1160</v>
      </c>
      <c r="AV579" s="58">
        <v>461</v>
      </c>
    </row>
    <row r="580" spans="1:48" ht="29.45" customHeight="1" x14ac:dyDescent="0.3">
      <c r="A580" s="62" t="s">
        <v>1151</v>
      </c>
      <c r="B580" s="62" t="s">
        <v>1161</v>
      </c>
      <c r="C580" s="62" t="s">
        <v>1153</v>
      </c>
      <c r="D580" s="63">
        <v>140</v>
      </c>
      <c r="E580" s="64">
        <f>TRUNC(단가대비표!O291,0)</f>
        <v>17200</v>
      </c>
      <c r="F580" s="64">
        <f>TRUNC(E580*D580, 0)</f>
        <v>2408000</v>
      </c>
      <c r="G580" s="64">
        <f>TRUNC(단가대비표!P291,0)</f>
        <v>0</v>
      </c>
      <c r="H580" s="64">
        <f>TRUNC(G580*D580, 0)</f>
        <v>0</v>
      </c>
      <c r="I580" s="64">
        <f>TRUNC(단가대비표!V291,0)</f>
        <v>0</v>
      </c>
      <c r="J580" s="64">
        <f>TRUNC(I580*D580, 0)</f>
        <v>0</v>
      </c>
      <c r="K580" s="64">
        <f t="shared" si="79"/>
        <v>17200</v>
      </c>
      <c r="L580" s="64">
        <f t="shared" si="79"/>
        <v>2408000</v>
      </c>
      <c r="M580" s="74"/>
      <c r="N580" s="60" t="s">
        <v>1163</v>
      </c>
      <c r="O580" s="60" t="s">
        <v>52</v>
      </c>
      <c r="P580" s="60" t="s">
        <v>52</v>
      </c>
      <c r="Q580" s="60" t="s">
        <v>1146</v>
      </c>
      <c r="R580" s="60" t="s">
        <v>64</v>
      </c>
      <c r="S580" s="60" t="s">
        <v>64</v>
      </c>
      <c r="T580" s="60" t="s">
        <v>63</v>
      </c>
      <c r="AR580" s="60" t="s">
        <v>52</v>
      </c>
      <c r="AS580" s="60" t="s">
        <v>52</v>
      </c>
      <c r="AU580" s="60" t="s">
        <v>1164</v>
      </c>
      <c r="AV580" s="58">
        <v>462</v>
      </c>
    </row>
    <row r="581" spans="1:48" ht="29.45" customHeight="1" x14ac:dyDescent="0.3">
      <c r="A581" s="62" t="s">
        <v>1165</v>
      </c>
      <c r="B581" s="62" t="s">
        <v>52</v>
      </c>
      <c r="C581" s="62" t="s">
        <v>1153</v>
      </c>
      <c r="D581" s="63">
        <v>65</v>
      </c>
      <c r="E581" s="64">
        <f>TRUNC(단가대비표!O292,0)</f>
        <v>27500</v>
      </c>
      <c r="F581" s="64">
        <f>TRUNC(E581*D581, 0)</f>
        <v>1787500</v>
      </c>
      <c r="G581" s="64">
        <f>TRUNC(단가대비표!P292,0)</f>
        <v>0</v>
      </c>
      <c r="H581" s="64">
        <f>TRUNC(G581*D581, 0)</f>
        <v>0</v>
      </c>
      <c r="I581" s="64">
        <f>TRUNC(단가대비표!V292,0)</f>
        <v>0</v>
      </c>
      <c r="J581" s="64">
        <f>TRUNC(I581*D581, 0)</f>
        <v>0</v>
      </c>
      <c r="K581" s="64">
        <f t="shared" si="79"/>
        <v>27500</v>
      </c>
      <c r="L581" s="64">
        <f t="shared" si="79"/>
        <v>1787500</v>
      </c>
      <c r="M581" s="74"/>
      <c r="N581" s="60" t="s">
        <v>1167</v>
      </c>
      <c r="O581" s="60" t="s">
        <v>52</v>
      </c>
      <c r="P581" s="60" t="s">
        <v>52</v>
      </c>
      <c r="Q581" s="60" t="s">
        <v>1146</v>
      </c>
      <c r="R581" s="60" t="s">
        <v>64</v>
      </c>
      <c r="S581" s="60" t="s">
        <v>64</v>
      </c>
      <c r="T581" s="60" t="s">
        <v>63</v>
      </c>
      <c r="AR581" s="60" t="s">
        <v>52</v>
      </c>
      <c r="AS581" s="60" t="s">
        <v>52</v>
      </c>
      <c r="AU581" s="60" t="s">
        <v>1168</v>
      </c>
      <c r="AV581" s="58">
        <v>464</v>
      </c>
    </row>
    <row r="582" spans="1:48" ht="29.45" customHeight="1" x14ac:dyDescent="0.3">
      <c r="A582" s="62" t="s">
        <v>1058</v>
      </c>
      <c r="B582" s="62" t="s">
        <v>52</v>
      </c>
      <c r="C582" s="62" t="s">
        <v>52</v>
      </c>
      <c r="D582" s="63"/>
      <c r="E582" s="64">
        <v>0</v>
      </c>
      <c r="F582" s="64">
        <f>SUM(F577:F581)</f>
        <v>67034000</v>
      </c>
      <c r="G582" s="64">
        <v>0</v>
      </c>
      <c r="H582" s="64">
        <f>SUM(H577:H581)</f>
        <v>0</v>
      </c>
      <c r="I582" s="64">
        <v>0</v>
      </c>
      <c r="J582" s="64">
        <f>SUM(J577:J581)</f>
        <v>0</v>
      </c>
      <c r="K582" s="64"/>
      <c r="L582" s="64">
        <f>SUM(L577:L581)</f>
        <v>67034000</v>
      </c>
      <c r="M582" s="74"/>
      <c r="N582" s="60" t="s">
        <v>1059</v>
      </c>
      <c r="O582" s="60" t="s">
        <v>52</v>
      </c>
      <c r="P582" s="60" t="s">
        <v>52</v>
      </c>
      <c r="Q582" s="60" t="s">
        <v>52</v>
      </c>
      <c r="R582" s="60" t="s">
        <v>64</v>
      </c>
      <c r="S582" s="60" t="s">
        <v>64</v>
      </c>
      <c r="T582" s="60" t="s">
        <v>64</v>
      </c>
      <c r="AR582" s="60" t="s">
        <v>52</v>
      </c>
      <c r="AS582" s="60" t="s">
        <v>52</v>
      </c>
      <c r="AU582" s="60" t="s">
        <v>1169</v>
      </c>
      <c r="AV582" s="58">
        <v>474</v>
      </c>
    </row>
    <row r="583" spans="1:48" ht="29.45" customHeight="1" x14ac:dyDescent="0.3">
      <c r="A583" s="62" t="s">
        <v>1141</v>
      </c>
      <c r="B583" s="62" t="s">
        <v>1142</v>
      </c>
      <c r="C583" s="62" t="s">
        <v>602</v>
      </c>
      <c r="D583" s="63">
        <v>1</v>
      </c>
      <c r="E583" s="64">
        <f>TRUNC(단가대비표!O331,0)</f>
        <v>361000</v>
      </c>
      <c r="F583" s="64">
        <f>TRUNC(E583*D583, 0)</f>
        <v>361000</v>
      </c>
      <c r="G583" s="64">
        <f>TRUNC(단가대비표!P331,0)</f>
        <v>0</v>
      </c>
      <c r="H583" s="64">
        <f>TRUNC(G583*D583, 0)</f>
        <v>0</v>
      </c>
      <c r="I583" s="64">
        <f>TRUNC(단가대비표!V331,0)</f>
        <v>0</v>
      </c>
      <c r="J583" s="64">
        <f>TRUNC(I583*D583, 0)</f>
        <v>0</v>
      </c>
      <c r="K583" s="64">
        <f>TRUNC(E583+G583+I583, 0)</f>
        <v>361000</v>
      </c>
      <c r="L583" s="64">
        <f>TRUNC(F583+H583+J583, 0)</f>
        <v>361000</v>
      </c>
      <c r="M583" s="74" t="s">
        <v>52</v>
      </c>
      <c r="N583" s="60" t="s">
        <v>1170</v>
      </c>
      <c r="O583" s="60" t="s">
        <v>52</v>
      </c>
      <c r="P583" s="60" t="s">
        <v>52</v>
      </c>
      <c r="Q583" s="60" t="s">
        <v>1146</v>
      </c>
      <c r="R583" s="60" t="s">
        <v>64</v>
      </c>
      <c r="S583" s="60" t="s">
        <v>64</v>
      </c>
      <c r="T583" s="60" t="s">
        <v>63</v>
      </c>
      <c r="AR583" s="60" t="s">
        <v>52</v>
      </c>
      <c r="AS583" s="60" t="s">
        <v>52</v>
      </c>
      <c r="AU583" s="60" t="s">
        <v>1171</v>
      </c>
      <c r="AV583" s="58">
        <v>475</v>
      </c>
    </row>
    <row r="584" spans="1:48" ht="29.45" customHeight="1" x14ac:dyDescent="0.3">
      <c r="A584" s="63"/>
      <c r="B584" s="63"/>
      <c r="C584" s="63"/>
      <c r="D584" s="63"/>
      <c r="E584" s="64"/>
      <c r="F584" s="64"/>
      <c r="G584" s="64"/>
      <c r="H584" s="64"/>
      <c r="I584" s="64"/>
      <c r="J584" s="64"/>
      <c r="K584" s="64"/>
      <c r="L584" s="64"/>
      <c r="M584" s="73"/>
      <c r="Q584" s="60" t="s">
        <v>1146</v>
      </c>
    </row>
    <row r="585" spans="1:48" ht="29.45" customHeight="1" x14ac:dyDescent="0.3">
      <c r="A585" s="63"/>
      <c r="B585" s="63"/>
      <c r="C585" s="63"/>
      <c r="D585" s="63"/>
      <c r="E585" s="64"/>
      <c r="F585" s="64"/>
      <c r="G585" s="64"/>
      <c r="H585" s="64"/>
      <c r="I585" s="64"/>
      <c r="J585" s="64"/>
      <c r="K585" s="64"/>
      <c r="L585" s="64"/>
      <c r="M585" s="73"/>
      <c r="Q585" s="60" t="s">
        <v>1146</v>
      </c>
    </row>
    <row r="586" spans="1:48" ht="29.45" customHeight="1" x14ac:dyDescent="0.3">
      <c r="A586" s="63"/>
      <c r="B586" s="63"/>
      <c r="C586" s="63"/>
      <c r="D586" s="63"/>
      <c r="E586" s="64"/>
      <c r="F586" s="64"/>
      <c r="G586" s="64"/>
      <c r="H586" s="64"/>
      <c r="I586" s="64"/>
      <c r="J586" s="64"/>
      <c r="K586" s="64"/>
      <c r="L586" s="64"/>
      <c r="M586" s="73"/>
      <c r="Q586" s="60" t="s">
        <v>1146</v>
      </c>
    </row>
    <row r="587" spans="1:48" ht="29.45" customHeight="1" x14ac:dyDescent="0.3">
      <c r="A587" s="63"/>
      <c r="B587" s="63"/>
      <c r="C587" s="63"/>
      <c r="D587" s="63"/>
      <c r="E587" s="64"/>
      <c r="F587" s="64"/>
      <c r="G587" s="64"/>
      <c r="H587" s="64"/>
      <c r="I587" s="64"/>
      <c r="J587" s="64"/>
      <c r="K587" s="64"/>
      <c r="L587" s="64"/>
      <c r="M587" s="73"/>
      <c r="Q587" s="60" t="s">
        <v>1146</v>
      </c>
    </row>
    <row r="588" spans="1:48" ht="29.45" customHeight="1" x14ac:dyDescent="0.3">
      <c r="A588" s="63"/>
      <c r="B588" s="63"/>
      <c r="C588" s="63"/>
      <c r="D588" s="63"/>
      <c r="E588" s="64"/>
      <c r="F588" s="64"/>
      <c r="G588" s="64"/>
      <c r="H588" s="64"/>
      <c r="I588" s="64"/>
      <c r="J588" s="64"/>
      <c r="K588" s="64"/>
      <c r="L588" s="64"/>
      <c r="M588" s="73"/>
      <c r="Q588" s="60" t="s">
        <v>1146</v>
      </c>
    </row>
    <row r="589" spans="1:48" ht="29.45" customHeight="1" x14ac:dyDescent="0.3">
      <c r="A589" s="63"/>
      <c r="B589" s="63"/>
      <c r="C589" s="63"/>
      <c r="D589" s="63"/>
      <c r="E589" s="64"/>
      <c r="F589" s="64"/>
      <c r="G589" s="64"/>
      <c r="H589" s="64"/>
      <c r="I589" s="64"/>
      <c r="J589" s="64"/>
      <c r="K589" s="64"/>
      <c r="L589" s="64"/>
      <c r="M589" s="73"/>
      <c r="Q589" s="60" t="s">
        <v>1146</v>
      </c>
    </row>
    <row r="590" spans="1:48" ht="29.45" customHeight="1" x14ac:dyDescent="0.3">
      <c r="A590" s="63"/>
      <c r="B590" s="63"/>
      <c r="C590" s="63"/>
      <c r="D590" s="63"/>
      <c r="E590" s="64"/>
      <c r="F590" s="64"/>
      <c r="G590" s="64"/>
      <c r="H590" s="64"/>
      <c r="I590" s="64"/>
      <c r="J590" s="64"/>
      <c r="K590" s="64"/>
      <c r="L590" s="64"/>
      <c r="M590" s="73"/>
      <c r="Q590" s="60" t="s">
        <v>1146</v>
      </c>
    </row>
    <row r="591" spans="1:48" ht="29.45" customHeight="1" x14ac:dyDescent="0.3">
      <c r="A591" s="63"/>
      <c r="B591" s="63"/>
      <c r="C591" s="63"/>
      <c r="D591" s="63"/>
      <c r="E591" s="64"/>
      <c r="F591" s="64"/>
      <c r="G591" s="64"/>
      <c r="H591" s="64"/>
      <c r="I591" s="64"/>
      <c r="J591" s="64"/>
      <c r="K591" s="64"/>
      <c r="L591" s="64"/>
      <c r="M591" s="73"/>
      <c r="Q591" s="60" t="s">
        <v>1146</v>
      </c>
    </row>
    <row r="592" spans="1:48" ht="29.45" customHeight="1" x14ac:dyDescent="0.3">
      <c r="A592" s="63"/>
      <c r="B592" s="63"/>
      <c r="C592" s="63"/>
      <c r="D592" s="63"/>
      <c r="E592" s="64"/>
      <c r="F592" s="64"/>
      <c r="G592" s="64"/>
      <c r="H592" s="64"/>
      <c r="I592" s="64"/>
      <c r="J592" s="64"/>
      <c r="K592" s="64"/>
      <c r="L592" s="64"/>
      <c r="M592" s="73"/>
      <c r="Q592" s="60" t="s">
        <v>1146</v>
      </c>
    </row>
    <row r="593" spans="1:48" ht="29.45" customHeight="1" x14ac:dyDescent="0.3">
      <c r="A593" s="63"/>
      <c r="B593" s="63"/>
      <c r="C593" s="63"/>
      <c r="D593" s="63"/>
      <c r="E593" s="64"/>
      <c r="F593" s="64"/>
      <c r="G593" s="64"/>
      <c r="H593" s="64"/>
      <c r="I593" s="64"/>
      <c r="J593" s="64"/>
      <c r="K593" s="64"/>
      <c r="L593" s="64"/>
      <c r="M593" s="73"/>
      <c r="Q593" s="60" t="s">
        <v>1146</v>
      </c>
    </row>
    <row r="594" spans="1:48" ht="29.45" customHeight="1" x14ac:dyDescent="0.3">
      <c r="A594" s="63"/>
      <c r="B594" s="63"/>
      <c r="C594" s="63"/>
      <c r="D594" s="63"/>
      <c r="E594" s="64"/>
      <c r="F594" s="64"/>
      <c r="G594" s="64"/>
      <c r="H594" s="64"/>
      <c r="I594" s="64"/>
      <c r="J594" s="64"/>
      <c r="K594" s="64"/>
      <c r="L594" s="64"/>
      <c r="M594" s="73"/>
      <c r="Q594" s="60" t="s">
        <v>1146</v>
      </c>
    </row>
    <row r="595" spans="1:48" ht="29.45" customHeight="1" x14ac:dyDescent="0.3">
      <c r="A595" s="63"/>
      <c r="B595" s="63"/>
      <c r="C595" s="63"/>
      <c r="D595" s="63"/>
      <c r="E595" s="64"/>
      <c r="F595" s="64"/>
      <c r="G595" s="64"/>
      <c r="H595" s="64"/>
      <c r="I595" s="64"/>
      <c r="J595" s="64"/>
      <c r="K595" s="64"/>
      <c r="L595" s="64"/>
      <c r="M595" s="73"/>
      <c r="Q595" s="60" t="s">
        <v>1146</v>
      </c>
    </row>
    <row r="596" spans="1:48" ht="29.45" customHeight="1" x14ac:dyDescent="0.3">
      <c r="A596" s="63"/>
      <c r="B596" s="63"/>
      <c r="C596" s="63"/>
      <c r="D596" s="63"/>
      <c r="E596" s="64"/>
      <c r="F596" s="64"/>
      <c r="G596" s="64"/>
      <c r="H596" s="64"/>
      <c r="I596" s="64"/>
      <c r="J596" s="64"/>
      <c r="K596" s="64"/>
      <c r="L596" s="64"/>
      <c r="M596" s="73"/>
      <c r="Q596" s="60" t="s">
        <v>1146</v>
      </c>
    </row>
    <row r="597" spans="1:48" ht="29.45" customHeight="1" x14ac:dyDescent="0.3">
      <c r="A597" s="63"/>
      <c r="B597" s="63"/>
      <c r="C597" s="63"/>
      <c r="D597" s="63"/>
      <c r="E597" s="64"/>
      <c r="F597" s="64"/>
      <c r="G597" s="64"/>
      <c r="H597" s="64"/>
      <c r="I597" s="64"/>
      <c r="J597" s="64"/>
      <c r="K597" s="64"/>
      <c r="L597" s="64"/>
      <c r="M597" s="73"/>
      <c r="Q597" s="60" t="s">
        <v>1146</v>
      </c>
    </row>
    <row r="598" spans="1:48" ht="29.45" customHeight="1" x14ac:dyDescent="0.3">
      <c r="A598" s="63"/>
      <c r="B598" s="63"/>
      <c r="C598" s="63"/>
      <c r="D598" s="63"/>
      <c r="E598" s="64"/>
      <c r="F598" s="64"/>
      <c r="G598" s="64"/>
      <c r="H598" s="64"/>
      <c r="I598" s="64"/>
      <c r="J598" s="64"/>
      <c r="K598" s="64"/>
      <c r="L598" s="64"/>
      <c r="M598" s="73"/>
      <c r="Q598" s="60" t="s">
        <v>1146</v>
      </c>
    </row>
    <row r="599" spans="1:48" ht="29.45" customHeight="1" x14ac:dyDescent="0.3">
      <c r="A599" s="63"/>
      <c r="B599" s="63"/>
      <c r="C599" s="63"/>
      <c r="D599" s="63"/>
      <c r="E599" s="64"/>
      <c r="F599" s="64"/>
      <c r="G599" s="64"/>
      <c r="H599" s="64"/>
      <c r="I599" s="64"/>
      <c r="J599" s="64"/>
      <c r="K599" s="64"/>
      <c r="L599" s="64"/>
      <c r="M599" s="73"/>
      <c r="Q599" s="60" t="s">
        <v>1146</v>
      </c>
    </row>
    <row r="600" spans="1:48" ht="29.45" customHeight="1" x14ac:dyDescent="0.3">
      <c r="A600" s="63"/>
      <c r="B600" s="63"/>
      <c r="C600" s="63"/>
      <c r="D600" s="63"/>
      <c r="E600" s="64"/>
      <c r="F600" s="64"/>
      <c r="G600" s="64"/>
      <c r="H600" s="64"/>
      <c r="I600" s="64"/>
      <c r="J600" s="64"/>
      <c r="K600" s="64"/>
      <c r="L600" s="64"/>
      <c r="M600" s="73"/>
      <c r="Q600" s="60" t="s">
        <v>1146</v>
      </c>
    </row>
    <row r="601" spans="1:48" ht="29.45" customHeight="1" x14ac:dyDescent="0.3">
      <c r="A601" s="62" t="s">
        <v>91</v>
      </c>
      <c r="B601" s="63"/>
      <c r="C601" s="63"/>
      <c r="D601" s="63"/>
      <c r="E601" s="64"/>
      <c r="F601" s="64">
        <f>SUMIF(Q577:Q600,"010121",F577:F600)</f>
        <v>67395000</v>
      </c>
      <c r="G601" s="64"/>
      <c r="H601" s="64">
        <f>SUMIF(Q577:Q600,"010121",H577:H600)</f>
        <v>0</v>
      </c>
      <c r="I601" s="64"/>
      <c r="J601" s="64">
        <f>SUMIF(Q577:Q600,"010121",J577:J600)</f>
        <v>0</v>
      </c>
      <c r="K601" s="64"/>
      <c r="L601" s="64">
        <f>SUMIF(Q577:Q600,"010121",L577:L600)</f>
        <v>67395000</v>
      </c>
      <c r="M601" s="73"/>
      <c r="N601" s="58" t="s">
        <v>92</v>
      </c>
    </row>
    <row r="602" spans="1:48" ht="29.45" customHeight="1" x14ac:dyDescent="0.3">
      <c r="A602" s="62" t="s">
        <v>1174</v>
      </c>
      <c r="B602" s="62" t="s">
        <v>52</v>
      </c>
      <c r="C602" s="63"/>
      <c r="D602" s="63"/>
      <c r="E602" s="64"/>
      <c r="F602" s="64"/>
      <c r="G602" s="64"/>
      <c r="H602" s="64"/>
      <c r="I602" s="64"/>
      <c r="J602" s="64"/>
      <c r="K602" s="64"/>
      <c r="L602" s="64"/>
      <c r="M602" s="73"/>
      <c r="Q602" s="60" t="s">
        <v>1175</v>
      </c>
    </row>
    <row r="603" spans="1:48" ht="29.45" customHeight="1" x14ac:dyDescent="0.3">
      <c r="A603" s="62" t="s">
        <v>1176</v>
      </c>
      <c r="B603" s="62" t="s">
        <v>52</v>
      </c>
      <c r="C603" s="62" t="s">
        <v>602</v>
      </c>
      <c r="D603" s="63">
        <v>1</v>
      </c>
      <c r="E603" s="64">
        <f>[2]내역서!$E$5</f>
        <v>73226981</v>
      </c>
      <c r="F603" s="64">
        <f>TRUNC(E603*D603, 0)</f>
        <v>73226981</v>
      </c>
      <c r="G603" s="64">
        <f>[2]내역서!$G$5</f>
        <v>44013929</v>
      </c>
      <c r="H603" s="64">
        <f>TRUNC(G603*D603, 0)</f>
        <v>44013929</v>
      </c>
      <c r="I603" s="64">
        <f>[2]내역서!$I$5</f>
        <v>3912422</v>
      </c>
      <c r="J603" s="64">
        <f>TRUNC(I603*D603, 0)</f>
        <v>3912422</v>
      </c>
      <c r="K603" s="64">
        <f>TRUNC(E603+G603+I603, 0)</f>
        <v>121153332</v>
      </c>
      <c r="L603" s="64">
        <f>TRUNC(F603+H603+J603, 0)</f>
        <v>121153332</v>
      </c>
      <c r="M603" s="74" t="s">
        <v>52</v>
      </c>
      <c r="N603" s="60" t="s">
        <v>1177</v>
      </c>
      <c r="O603" s="60" t="s">
        <v>52</v>
      </c>
      <c r="P603" s="60" t="s">
        <v>52</v>
      </c>
      <c r="Q603" s="60" t="s">
        <v>1175</v>
      </c>
      <c r="R603" s="60" t="s">
        <v>64</v>
      </c>
      <c r="S603" s="60" t="s">
        <v>64</v>
      </c>
      <c r="T603" s="60" t="s">
        <v>63</v>
      </c>
      <c r="AR603" s="60" t="s">
        <v>52</v>
      </c>
      <c r="AS603" s="60" t="s">
        <v>52</v>
      </c>
      <c r="AU603" s="60" t="s">
        <v>1178</v>
      </c>
      <c r="AV603" s="58">
        <v>526</v>
      </c>
    </row>
    <row r="604" spans="1:48" ht="29.45" customHeight="1" x14ac:dyDescent="0.3">
      <c r="A604" s="63"/>
      <c r="B604" s="63"/>
      <c r="C604" s="63"/>
      <c r="D604" s="63"/>
      <c r="E604" s="64"/>
      <c r="F604" s="64"/>
      <c r="G604" s="64"/>
      <c r="H604" s="64"/>
      <c r="I604" s="64"/>
      <c r="J604" s="64"/>
      <c r="K604" s="64"/>
      <c r="L604" s="64"/>
      <c r="M604" s="73"/>
      <c r="Q604" s="60" t="s">
        <v>1175</v>
      </c>
    </row>
    <row r="605" spans="1:48" ht="29.45" customHeight="1" x14ac:dyDescent="0.3">
      <c r="A605" s="63"/>
      <c r="B605" s="63"/>
      <c r="C605" s="63"/>
      <c r="D605" s="63"/>
      <c r="E605" s="64"/>
      <c r="F605" s="64"/>
      <c r="G605" s="64"/>
      <c r="H605" s="64"/>
      <c r="I605" s="64"/>
      <c r="J605" s="64"/>
      <c r="K605" s="64"/>
      <c r="L605" s="64"/>
      <c r="M605" s="73"/>
      <c r="Q605" s="60" t="s">
        <v>1175</v>
      </c>
    </row>
    <row r="606" spans="1:48" ht="29.45" customHeight="1" x14ac:dyDescent="0.3">
      <c r="A606" s="63"/>
      <c r="B606" s="63"/>
      <c r="C606" s="63"/>
      <c r="D606" s="63"/>
      <c r="E606" s="64"/>
      <c r="F606" s="64"/>
      <c r="G606" s="64"/>
      <c r="H606" s="64"/>
      <c r="I606" s="64"/>
      <c r="J606" s="64"/>
      <c r="K606" s="64"/>
      <c r="L606" s="64"/>
      <c r="M606" s="73"/>
      <c r="Q606" s="60" t="s">
        <v>1175</v>
      </c>
    </row>
    <row r="607" spans="1:48" ht="29.45" customHeight="1" x14ac:dyDescent="0.3">
      <c r="A607" s="63"/>
      <c r="B607" s="63"/>
      <c r="C607" s="63"/>
      <c r="D607" s="63"/>
      <c r="E607" s="64"/>
      <c r="F607" s="64"/>
      <c r="G607" s="64"/>
      <c r="H607" s="64"/>
      <c r="I607" s="64"/>
      <c r="J607" s="64"/>
      <c r="K607" s="64"/>
      <c r="L607" s="64"/>
      <c r="M607" s="73"/>
      <c r="Q607" s="60" t="s">
        <v>1175</v>
      </c>
    </row>
    <row r="608" spans="1:48" ht="29.45" customHeight="1" x14ac:dyDescent="0.3">
      <c r="A608" s="63"/>
      <c r="B608" s="63"/>
      <c r="C608" s="63"/>
      <c r="D608" s="63"/>
      <c r="E608" s="64"/>
      <c r="F608" s="64"/>
      <c r="G608" s="64"/>
      <c r="H608" s="64"/>
      <c r="I608" s="64"/>
      <c r="J608" s="64"/>
      <c r="K608" s="64"/>
      <c r="L608" s="64"/>
      <c r="M608" s="73"/>
      <c r="Q608" s="60" t="s">
        <v>1175</v>
      </c>
    </row>
    <row r="609" spans="1:17" ht="29.45" customHeight="1" x14ac:dyDescent="0.3">
      <c r="A609" s="63"/>
      <c r="B609" s="63"/>
      <c r="C609" s="63"/>
      <c r="D609" s="63"/>
      <c r="E609" s="64"/>
      <c r="F609" s="64"/>
      <c r="G609" s="64"/>
      <c r="H609" s="64"/>
      <c r="I609" s="64"/>
      <c r="J609" s="64"/>
      <c r="K609" s="64"/>
      <c r="L609" s="64"/>
      <c r="M609" s="73"/>
      <c r="Q609" s="60" t="s">
        <v>1175</v>
      </c>
    </row>
    <row r="610" spans="1:17" ht="29.45" customHeight="1" x14ac:dyDescent="0.3">
      <c r="A610" s="63"/>
      <c r="B610" s="63"/>
      <c r="C610" s="63"/>
      <c r="D610" s="63"/>
      <c r="E610" s="64"/>
      <c r="F610" s="64"/>
      <c r="G610" s="64"/>
      <c r="H610" s="64"/>
      <c r="I610" s="64"/>
      <c r="J610" s="64"/>
      <c r="K610" s="64"/>
      <c r="L610" s="64"/>
      <c r="M610" s="73"/>
      <c r="Q610" s="60" t="s">
        <v>1175</v>
      </c>
    </row>
    <row r="611" spans="1:17" ht="29.45" customHeight="1" x14ac:dyDescent="0.3">
      <c r="A611" s="63"/>
      <c r="B611" s="63"/>
      <c r="C611" s="63"/>
      <c r="D611" s="63"/>
      <c r="E611" s="64"/>
      <c r="F611" s="64"/>
      <c r="G611" s="64"/>
      <c r="H611" s="64"/>
      <c r="I611" s="64"/>
      <c r="J611" s="64"/>
      <c r="K611" s="64"/>
      <c r="L611" s="64"/>
      <c r="M611" s="73"/>
      <c r="Q611" s="60" t="s">
        <v>1175</v>
      </c>
    </row>
    <row r="612" spans="1:17" ht="29.45" customHeight="1" x14ac:dyDescent="0.3">
      <c r="A612" s="63"/>
      <c r="B612" s="63"/>
      <c r="C612" s="63"/>
      <c r="D612" s="63"/>
      <c r="E612" s="64"/>
      <c r="F612" s="64"/>
      <c r="G612" s="64"/>
      <c r="H612" s="64"/>
      <c r="I612" s="64"/>
      <c r="J612" s="64"/>
      <c r="K612" s="64"/>
      <c r="L612" s="64"/>
      <c r="M612" s="73"/>
      <c r="Q612" s="60" t="s">
        <v>1175</v>
      </c>
    </row>
    <row r="613" spans="1:17" ht="29.45" customHeight="1" x14ac:dyDescent="0.3">
      <c r="A613" s="63"/>
      <c r="B613" s="63"/>
      <c r="C613" s="63"/>
      <c r="D613" s="63"/>
      <c r="E613" s="64"/>
      <c r="F613" s="64"/>
      <c r="G613" s="64"/>
      <c r="H613" s="64"/>
      <c r="I613" s="64"/>
      <c r="J613" s="64"/>
      <c r="K613" s="64"/>
      <c r="L613" s="64"/>
      <c r="M613" s="73"/>
      <c r="Q613" s="60" t="s">
        <v>1175</v>
      </c>
    </row>
    <row r="614" spans="1:17" ht="29.45" customHeight="1" x14ac:dyDescent="0.3">
      <c r="A614" s="63"/>
      <c r="B614" s="63"/>
      <c r="C614" s="63"/>
      <c r="D614" s="63"/>
      <c r="E614" s="64"/>
      <c r="F614" s="64"/>
      <c r="G614" s="64"/>
      <c r="H614" s="64"/>
      <c r="I614" s="64"/>
      <c r="J614" s="64"/>
      <c r="K614" s="64"/>
      <c r="L614" s="64"/>
      <c r="M614" s="73"/>
      <c r="Q614" s="60" t="s">
        <v>1175</v>
      </c>
    </row>
    <row r="615" spans="1:17" ht="29.45" customHeight="1" x14ac:dyDescent="0.3">
      <c r="A615" s="63"/>
      <c r="B615" s="63"/>
      <c r="C615" s="63"/>
      <c r="D615" s="63"/>
      <c r="E615" s="64"/>
      <c r="F615" s="64"/>
      <c r="G615" s="64"/>
      <c r="H615" s="64"/>
      <c r="I615" s="64"/>
      <c r="J615" s="64"/>
      <c r="K615" s="64"/>
      <c r="L615" s="64"/>
      <c r="M615" s="73"/>
      <c r="Q615" s="60" t="s">
        <v>1175</v>
      </c>
    </row>
    <row r="616" spans="1:17" ht="29.45" customHeight="1" x14ac:dyDescent="0.3">
      <c r="A616" s="63"/>
      <c r="B616" s="63"/>
      <c r="C616" s="63"/>
      <c r="D616" s="63"/>
      <c r="E616" s="64"/>
      <c r="F616" s="64"/>
      <c r="G616" s="64"/>
      <c r="H616" s="64"/>
      <c r="I616" s="64"/>
      <c r="J616" s="64"/>
      <c r="K616" s="64"/>
      <c r="L616" s="64"/>
      <c r="M616" s="73"/>
      <c r="Q616" s="60" t="s">
        <v>1175</v>
      </c>
    </row>
    <row r="617" spans="1:17" ht="29.45" customHeight="1" x14ac:dyDescent="0.3">
      <c r="A617" s="63"/>
      <c r="B617" s="63"/>
      <c r="C617" s="63"/>
      <c r="D617" s="63"/>
      <c r="E617" s="64"/>
      <c r="F617" s="64"/>
      <c r="G617" s="64"/>
      <c r="H617" s="64"/>
      <c r="I617" s="64"/>
      <c r="J617" s="64"/>
      <c r="K617" s="64"/>
      <c r="L617" s="64"/>
      <c r="M617" s="73"/>
      <c r="Q617" s="60" t="s">
        <v>1175</v>
      </c>
    </row>
    <row r="618" spans="1:17" ht="29.45" customHeight="1" x14ac:dyDescent="0.3">
      <c r="A618" s="63"/>
      <c r="B618" s="63"/>
      <c r="C618" s="63"/>
      <c r="D618" s="63"/>
      <c r="E618" s="64"/>
      <c r="F618" s="64"/>
      <c r="G618" s="64"/>
      <c r="H618" s="64"/>
      <c r="I618" s="64"/>
      <c r="J618" s="64"/>
      <c r="K618" s="64"/>
      <c r="L618" s="64"/>
      <c r="M618" s="73"/>
      <c r="Q618" s="60" t="s">
        <v>1175</v>
      </c>
    </row>
    <row r="619" spans="1:17" ht="29.45" customHeight="1" x14ac:dyDescent="0.3">
      <c r="A619" s="63"/>
      <c r="B619" s="63"/>
      <c r="C619" s="63"/>
      <c r="D619" s="63"/>
      <c r="E619" s="64"/>
      <c r="F619" s="64"/>
      <c r="G619" s="64"/>
      <c r="H619" s="64"/>
      <c r="I619" s="64"/>
      <c r="J619" s="64"/>
      <c r="K619" s="64"/>
      <c r="L619" s="64"/>
      <c r="M619" s="73"/>
      <c r="Q619" s="60" t="s">
        <v>1175</v>
      </c>
    </row>
    <row r="620" spans="1:17" ht="29.45" customHeight="1" x14ac:dyDescent="0.3">
      <c r="A620" s="63"/>
      <c r="B620" s="63"/>
      <c r="C620" s="63"/>
      <c r="D620" s="63"/>
      <c r="E620" s="64"/>
      <c r="F620" s="64"/>
      <c r="G620" s="64"/>
      <c r="H620" s="64"/>
      <c r="I620" s="64"/>
      <c r="J620" s="64"/>
      <c r="K620" s="64"/>
      <c r="L620" s="64"/>
      <c r="M620" s="73"/>
      <c r="Q620" s="60" t="s">
        <v>1175</v>
      </c>
    </row>
    <row r="621" spans="1:17" ht="29.45" customHeight="1" x14ac:dyDescent="0.3">
      <c r="A621" s="63"/>
      <c r="B621" s="63"/>
      <c r="C621" s="63"/>
      <c r="D621" s="63"/>
      <c r="E621" s="64"/>
      <c r="F621" s="64"/>
      <c r="G621" s="64"/>
      <c r="H621" s="64"/>
      <c r="I621" s="64"/>
      <c r="J621" s="64"/>
      <c r="K621" s="64"/>
      <c r="L621" s="64"/>
      <c r="M621" s="73"/>
      <c r="Q621" s="60" t="s">
        <v>1175</v>
      </c>
    </row>
    <row r="622" spans="1:17" ht="29.45" customHeight="1" x14ac:dyDescent="0.3">
      <c r="A622" s="63"/>
      <c r="B622" s="63"/>
      <c r="C622" s="63"/>
      <c r="D622" s="63"/>
      <c r="E622" s="64"/>
      <c r="F622" s="64"/>
      <c r="G622" s="64"/>
      <c r="H622" s="64"/>
      <c r="I622" s="64"/>
      <c r="J622" s="64"/>
      <c r="K622" s="64"/>
      <c r="L622" s="64"/>
      <c r="M622" s="73"/>
      <c r="Q622" s="60" t="s">
        <v>1175</v>
      </c>
    </row>
    <row r="623" spans="1:17" ht="29.45" customHeight="1" x14ac:dyDescent="0.3">
      <c r="A623" s="63"/>
      <c r="B623" s="63"/>
      <c r="C623" s="63"/>
      <c r="D623" s="63"/>
      <c r="E623" s="64"/>
      <c r="F623" s="64"/>
      <c r="G623" s="64"/>
      <c r="H623" s="64"/>
      <c r="I623" s="64"/>
      <c r="J623" s="64"/>
      <c r="K623" s="64"/>
      <c r="L623" s="64"/>
      <c r="M623" s="73"/>
      <c r="Q623" s="60" t="s">
        <v>1175</v>
      </c>
    </row>
    <row r="624" spans="1:17" ht="29.45" customHeight="1" x14ac:dyDescent="0.3">
      <c r="A624" s="63"/>
      <c r="B624" s="63"/>
      <c r="C624" s="63"/>
      <c r="D624" s="63"/>
      <c r="E624" s="64"/>
      <c r="F624" s="64"/>
      <c r="G624" s="64"/>
      <c r="H624" s="64"/>
      <c r="I624" s="64"/>
      <c r="J624" s="64"/>
      <c r="K624" s="64"/>
      <c r="L624" s="64"/>
      <c r="M624" s="73"/>
      <c r="Q624" s="60" t="s">
        <v>1175</v>
      </c>
    </row>
    <row r="625" spans="1:48" ht="29.45" customHeight="1" x14ac:dyDescent="0.3">
      <c r="A625" s="63"/>
      <c r="B625" s="63"/>
      <c r="C625" s="63"/>
      <c r="D625" s="63"/>
      <c r="E625" s="64"/>
      <c r="F625" s="64"/>
      <c r="G625" s="64"/>
      <c r="H625" s="64"/>
      <c r="I625" s="64"/>
      <c r="J625" s="64"/>
      <c r="K625" s="64"/>
      <c r="L625" s="64"/>
      <c r="M625" s="73"/>
      <c r="Q625" s="60" t="s">
        <v>1175</v>
      </c>
    </row>
    <row r="626" spans="1:48" ht="29.45" customHeight="1" x14ac:dyDescent="0.3">
      <c r="A626" s="63"/>
      <c r="B626" s="63"/>
      <c r="C626" s="63"/>
      <c r="D626" s="63"/>
      <c r="E626" s="64"/>
      <c r="F626" s="64"/>
      <c r="G626" s="64"/>
      <c r="H626" s="64"/>
      <c r="I626" s="64"/>
      <c r="J626" s="64"/>
      <c r="K626" s="64"/>
      <c r="L626" s="64"/>
      <c r="M626" s="73"/>
      <c r="Q626" s="60" t="s">
        <v>1175</v>
      </c>
    </row>
    <row r="627" spans="1:48" ht="29.45" customHeight="1" x14ac:dyDescent="0.3">
      <c r="A627" s="62" t="s">
        <v>91</v>
      </c>
      <c r="B627" s="63"/>
      <c r="C627" s="63"/>
      <c r="D627" s="63"/>
      <c r="E627" s="64"/>
      <c r="F627" s="137">
        <f>SUMIF(Q603:Q626,"010201",F603:F626)</f>
        <v>73226981</v>
      </c>
      <c r="G627" s="137"/>
      <c r="H627" s="137">
        <f>SUMIF(Q603:Q626,"010201",H603:H626)</f>
        <v>44013929</v>
      </c>
      <c r="I627" s="137"/>
      <c r="J627" s="137">
        <f>SUMIF(Q603:Q626,"010201",J603:J626)</f>
        <v>3912422</v>
      </c>
      <c r="K627" s="64"/>
      <c r="L627" s="64">
        <f>SUMIF(Q603:Q626,"010201",L603:L626)</f>
        <v>121153332</v>
      </c>
      <c r="M627" s="73"/>
      <c r="N627" s="58" t="s">
        <v>92</v>
      </c>
    </row>
    <row r="628" spans="1:48" ht="29.45" customHeight="1" x14ac:dyDescent="0.3">
      <c r="A628" s="62" t="s">
        <v>1179</v>
      </c>
      <c r="B628" s="62" t="s">
        <v>1008</v>
      </c>
      <c r="C628" s="63"/>
      <c r="D628" s="63"/>
      <c r="E628" s="64"/>
      <c r="F628" s="64"/>
      <c r="G628" s="64"/>
      <c r="H628" s="64"/>
      <c r="I628" s="64"/>
      <c r="J628" s="64"/>
      <c r="K628" s="64"/>
      <c r="L628" s="64"/>
      <c r="M628" s="73"/>
      <c r="Q628" s="60" t="s">
        <v>1180</v>
      </c>
    </row>
    <row r="629" spans="1:48" ht="29.45" customHeight="1" x14ac:dyDescent="0.3">
      <c r="A629" s="62" t="s">
        <v>1176</v>
      </c>
      <c r="B629" s="62" t="s">
        <v>52</v>
      </c>
      <c r="C629" s="62" t="s">
        <v>602</v>
      </c>
      <c r="D629" s="63">
        <v>1</v>
      </c>
      <c r="E629" s="64">
        <f>TRUNC(단가대비표!O338,0)</f>
        <v>18178000</v>
      </c>
      <c r="F629" s="64">
        <f>TRUNC(E629*D629, 0)</f>
        <v>18178000</v>
      </c>
      <c r="G629" s="64">
        <f>TRUNC(단가대비표!P338,0)</f>
        <v>0</v>
      </c>
      <c r="H629" s="64">
        <f>TRUNC(G629*D629, 0)</f>
        <v>0</v>
      </c>
      <c r="I629" s="64">
        <f>TRUNC(단가대비표!V338,0)</f>
        <v>0</v>
      </c>
      <c r="J629" s="64">
        <f>TRUNC(I629*D629, 0)</f>
        <v>0</v>
      </c>
      <c r="K629" s="64">
        <f>TRUNC(E629+G629+I629, 0)</f>
        <v>18178000</v>
      </c>
      <c r="L629" s="64">
        <f>TRUNC(F629+H629+J629, 0)</f>
        <v>18178000</v>
      </c>
      <c r="M629" s="74" t="s">
        <v>52</v>
      </c>
      <c r="N629" s="60" t="s">
        <v>1181</v>
      </c>
      <c r="O629" s="60" t="s">
        <v>52</v>
      </c>
      <c r="P629" s="60" t="s">
        <v>52</v>
      </c>
      <c r="Q629" s="60" t="s">
        <v>1180</v>
      </c>
      <c r="R629" s="60" t="s">
        <v>64</v>
      </c>
      <c r="S629" s="60" t="s">
        <v>64</v>
      </c>
      <c r="T629" s="60" t="s">
        <v>63</v>
      </c>
      <c r="AR629" s="60" t="s">
        <v>52</v>
      </c>
      <c r="AS629" s="60" t="s">
        <v>52</v>
      </c>
      <c r="AU629" s="60" t="s">
        <v>1182</v>
      </c>
      <c r="AV629" s="58">
        <v>528</v>
      </c>
    </row>
    <row r="630" spans="1:48" ht="29.45" customHeight="1" x14ac:dyDescent="0.3">
      <c r="A630" s="63"/>
      <c r="B630" s="63"/>
      <c r="C630" s="63"/>
      <c r="D630" s="63"/>
      <c r="E630" s="64"/>
      <c r="F630" s="64"/>
      <c r="G630" s="64"/>
      <c r="H630" s="64"/>
      <c r="I630" s="64"/>
      <c r="J630" s="64"/>
      <c r="K630" s="64"/>
      <c r="L630" s="64"/>
      <c r="M630" s="73"/>
      <c r="Q630" s="60" t="s">
        <v>1180</v>
      </c>
    </row>
    <row r="631" spans="1:48" ht="29.45" customHeight="1" x14ac:dyDescent="0.3">
      <c r="A631" s="63"/>
      <c r="B631" s="63"/>
      <c r="C631" s="63"/>
      <c r="D631" s="63"/>
      <c r="E631" s="64"/>
      <c r="F631" s="64"/>
      <c r="G631" s="64"/>
      <c r="H631" s="64"/>
      <c r="I631" s="64"/>
      <c r="J631" s="64"/>
      <c r="K631" s="64"/>
      <c r="L631" s="64"/>
      <c r="M631" s="73"/>
      <c r="Q631" s="60" t="s">
        <v>1180</v>
      </c>
    </row>
    <row r="632" spans="1:48" ht="29.45" customHeight="1" x14ac:dyDescent="0.3">
      <c r="A632" s="63"/>
      <c r="B632" s="63"/>
      <c r="C632" s="63"/>
      <c r="D632" s="63"/>
      <c r="E632" s="64"/>
      <c r="F632" s="64"/>
      <c r="G632" s="64"/>
      <c r="H632" s="64"/>
      <c r="I632" s="64"/>
      <c r="J632" s="64"/>
      <c r="K632" s="64"/>
      <c r="L632" s="64"/>
      <c r="M632" s="73"/>
      <c r="Q632" s="60" t="s">
        <v>1180</v>
      </c>
    </row>
    <row r="633" spans="1:48" ht="29.45" customHeight="1" x14ac:dyDescent="0.3">
      <c r="A633" s="63"/>
      <c r="B633" s="63"/>
      <c r="C633" s="63"/>
      <c r="D633" s="63"/>
      <c r="E633" s="64"/>
      <c r="F633" s="64"/>
      <c r="G633" s="64"/>
      <c r="H633" s="64"/>
      <c r="I633" s="64"/>
      <c r="J633" s="64"/>
      <c r="K633" s="64"/>
      <c r="L633" s="64"/>
      <c r="M633" s="73"/>
      <c r="Q633" s="60" t="s">
        <v>1180</v>
      </c>
    </row>
    <row r="634" spans="1:48" ht="29.45" customHeight="1" x14ac:dyDescent="0.3">
      <c r="A634" s="63"/>
      <c r="B634" s="63"/>
      <c r="C634" s="63"/>
      <c r="D634" s="63"/>
      <c r="E634" s="64"/>
      <c r="F634" s="64"/>
      <c r="G634" s="64"/>
      <c r="H634" s="64"/>
      <c r="I634" s="64"/>
      <c r="J634" s="64"/>
      <c r="K634" s="64"/>
      <c r="L634" s="64"/>
      <c r="M634" s="73"/>
      <c r="Q634" s="60" t="s">
        <v>1180</v>
      </c>
    </row>
    <row r="635" spans="1:48" ht="29.45" customHeight="1" x14ac:dyDescent="0.3">
      <c r="A635" s="63"/>
      <c r="B635" s="63"/>
      <c r="C635" s="63"/>
      <c r="D635" s="63"/>
      <c r="E635" s="64"/>
      <c r="F635" s="64"/>
      <c r="G635" s="64"/>
      <c r="H635" s="64"/>
      <c r="I635" s="64"/>
      <c r="J635" s="64"/>
      <c r="K635" s="64"/>
      <c r="L635" s="64"/>
      <c r="M635" s="73"/>
      <c r="Q635" s="60" t="s">
        <v>1180</v>
      </c>
    </row>
    <row r="636" spans="1:48" ht="29.45" customHeight="1" x14ac:dyDescent="0.3">
      <c r="A636" s="63"/>
      <c r="B636" s="63"/>
      <c r="C636" s="63"/>
      <c r="D636" s="63"/>
      <c r="E636" s="64"/>
      <c r="F636" s="64"/>
      <c r="G636" s="64"/>
      <c r="H636" s="64"/>
      <c r="I636" s="64"/>
      <c r="J636" s="64"/>
      <c r="K636" s="64"/>
      <c r="L636" s="64"/>
      <c r="M636" s="73"/>
      <c r="Q636" s="60" t="s">
        <v>1180</v>
      </c>
    </row>
    <row r="637" spans="1:48" ht="29.45" customHeight="1" x14ac:dyDescent="0.3">
      <c r="A637" s="63"/>
      <c r="B637" s="63"/>
      <c r="C637" s="63"/>
      <c r="D637" s="63"/>
      <c r="E637" s="64"/>
      <c r="F637" s="64"/>
      <c r="G637" s="64"/>
      <c r="H637" s="64"/>
      <c r="I637" s="64"/>
      <c r="J637" s="64"/>
      <c r="K637" s="64"/>
      <c r="L637" s="64"/>
      <c r="M637" s="73"/>
      <c r="Q637" s="60" t="s">
        <v>1180</v>
      </c>
    </row>
    <row r="638" spans="1:48" ht="29.45" customHeight="1" x14ac:dyDescent="0.3">
      <c r="A638" s="63"/>
      <c r="B638" s="63"/>
      <c r="C638" s="63"/>
      <c r="D638" s="63"/>
      <c r="E638" s="64"/>
      <c r="F638" s="64"/>
      <c r="G638" s="64"/>
      <c r="H638" s="64"/>
      <c r="I638" s="64"/>
      <c r="J638" s="64"/>
      <c r="K638" s="64"/>
      <c r="L638" s="64"/>
      <c r="M638" s="73"/>
      <c r="Q638" s="60" t="s">
        <v>1180</v>
      </c>
    </row>
    <row r="639" spans="1:48" ht="29.45" customHeight="1" x14ac:dyDescent="0.3">
      <c r="A639" s="63"/>
      <c r="B639" s="63"/>
      <c r="C639" s="63"/>
      <c r="D639" s="63"/>
      <c r="E639" s="64"/>
      <c r="F639" s="64"/>
      <c r="G639" s="64"/>
      <c r="H639" s="64"/>
      <c r="I639" s="64"/>
      <c r="J639" s="64"/>
      <c r="K639" s="64"/>
      <c r="L639" s="64"/>
      <c r="M639" s="73"/>
      <c r="Q639" s="60" t="s">
        <v>1180</v>
      </c>
    </row>
    <row r="640" spans="1:48" ht="29.45" customHeight="1" x14ac:dyDescent="0.3">
      <c r="A640" s="63"/>
      <c r="B640" s="63"/>
      <c r="C640" s="63"/>
      <c r="D640" s="63"/>
      <c r="E640" s="64"/>
      <c r="F640" s="64"/>
      <c r="G640" s="64"/>
      <c r="H640" s="64"/>
      <c r="I640" s="64"/>
      <c r="J640" s="64"/>
      <c r="K640" s="64"/>
      <c r="L640" s="64"/>
      <c r="M640" s="73"/>
      <c r="Q640" s="60" t="s">
        <v>1180</v>
      </c>
    </row>
    <row r="641" spans="1:48" ht="29.45" customHeight="1" x14ac:dyDescent="0.3">
      <c r="A641" s="63"/>
      <c r="B641" s="63"/>
      <c r="C641" s="63"/>
      <c r="D641" s="63"/>
      <c r="E641" s="64"/>
      <c r="F641" s="64"/>
      <c r="G641" s="64"/>
      <c r="H641" s="64"/>
      <c r="I641" s="64"/>
      <c r="J641" s="64"/>
      <c r="K641" s="64"/>
      <c r="L641" s="64"/>
      <c r="M641" s="73"/>
      <c r="Q641" s="60" t="s">
        <v>1180</v>
      </c>
    </row>
    <row r="642" spans="1:48" ht="29.45" customHeight="1" x14ac:dyDescent="0.3">
      <c r="A642" s="63"/>
      <c r="B642" s="63"/>
      <c r="C642" s="63"/>
      <c r="D642" s="63"/>
      <c r="E642" s="64"/>
      <c r="F642" s="64"/>
      <c r="G642" s="64"/>
      <c r="H642" s="64"/>
      <c r="I642" s="64"/>
      <c r="J642" s="64"/>
      <c r="K642" s="64"/>
      <c r="L642" s="64"/>
      <c r="M642" s="73"/>
      <c r="Q642" s="60" t="s">
        <v>1180</v>
      </c>
    </row>
    <row r="643" spans="1:48" ht="29.45" customHeight="1" x14ac:dyDescent="0.3">
      <c r="A643" s="63"/>
      <c r="B643" s="63"/>
      <c r="C643" s="63"/>
      <c r="D643" s="63"/>
      <c r="E643" s="64"/>
      <c r="F643" s="64"/>
      <c r="G643" s="64"/>
      <c r="H643" s="64"/>
      <c r="I643" s="64"/>
      <c r="J643" s="64"/>
      <c r="K643" s="64"/>
      <c r="L643" s="64"/>
      <c r="M643" s="73"/>
      <c r="Q643" s="60" t="s">
        <v>1180</v>
      </c>
    </row>
    <row r="644" spans="1:48" ht="29.45" customHeight="1" x14ac:dyDescent="0.3">
      <c r="A644" s="63"/>
      <c r="B644" s="63"/>
      <c r="C644" s="63"/>
      <c r="D644" s="63"/>
      <c r="E644" s="64"/>
      <c r="F644" s="64"/>
      <c r="G644" s="64"/>
      <c r="H644" s="64"/>
      <c r="I644" s="64"/>
      <c r="J644" s="64"/>
      <c r="K644" s="64"/>
      <c r="L644" s="64"/>
      <c r="M644" s="73"/>
      <c r="Q644" s="60" t="s">
        <v>1180</v>
      </c>
    </row>
    <row r="645" spans="1:48" ht="29.45" customHeight="1" x14ac:dyDescent="0.3">
      <c r="A645" s="63"/>
      <c r="B645" s="63"/>
      <c r="C645" s="63"/>
      <c r="D645" s="63"/>
      <c r="E645" s="64"/>
      <c r="F645" s="64"/>
      <c r="G645" s="64"/>
      <c r="H645" s="64"/>
      <c r="I645" s="64"/>
      <c r="J645" s="64"/>
      <c r="K645" s="64"/>
      <c r="L645" s="64"/>
      <c r="M645" s="73"/>
      <c r="Q645" s="60" t="s">
        <v>1180</v>
      </c>
    </row>
    <row r="646" spans="1:48" ht="29.45" customHeight="1" x14ac:dyDescent="0.3">
      <c r="A646" s="63"/>
      <c r="B646" s="63"/>
      <c r="C646" s="63"/>
      <c r="D646" s="63"/>
      <c r="E646" s="64"/>
      <c r="F646" s="64"/>
      <c r="G646" s="64"/>
      <c r="H646" s="64"/>
      <c r="I646" s="64"/>
      <c r="J646" s="64"/>
      <c r="K646" s="64"/>
      <c r="L646" s="64"/>
      <c r="M646" s="73"/>
      <c r="Q646" s="60" t="s">
        <v>1180</v>
      </c>
    </row>
    <row r="647" spans="1:48" ht="29.45" customHeight="1" x14ac:dyDescent="0.3">
      <c r="A647" s="63"/>
      <c r="B647" s="63"/>
      <c r="C647" s="63"/>
      <c r="D647" s="63"/>
      <c r="E647" s="64"/>
      <c r="F647" s="64"/>
      <c r="G647" s="64"/>
      <c r="H647" s="64"/>
      <c r="I647" s="64"/>
      <c r="J647" s="64"/>
      <c r="K647" s="64"/>
      <c r="L647" s="64"/>
      <c r="M647" s="73"/>
      <c r="Q647" s="60" t="s">
        <v>1180</v>
      </c>
    </row>
    <row r="648" spans="1:48" ht="29.45" customHeight="1" x14ac:dyDescent="0.3">
      <c r="A648" s="63"/>
      <c r="B648" s="63"/>
      <c r="C648" s="63"/>
      <c r="D648" s="63"/>
      <c r="E648" s="64"/>
      <c r="F648" s="64"/>
      <c r="G648" s="64"/>
      <c r="H648" s="64"/>
      <c r="I648" s="64"/>
      <c r="J648" s="64"/>
      <c r="K648" s="64"/>
      <c r="L648" s="64"/>
      <c r="M648" s="73"/>
      <c r="Q648" s="60" t="s">
        <v>1180</v>
      </c>
    </row>
    <row r="649" spans="1:48" ht="29.45" customHeight="1" x14ac:dyDescent="0.3">
      <c r="A649" s="63"/>
      <c r="B649" s="63"/>
      <c r="C649" s="63"/>
      <c r="D649" s="63"/>
      <c r="E649" s="64"/>
      <c r="F649" s="64"/>
      <c r="G649" s="64"/>
      <c r="H649" s="64"/>
      <c r="I649" s="64"/>
      <c r="J649" s="64"/>
      <c r="K649" s="64"/>
      <c r="L649" s="64"/>
      <c r="M649" s="73"/>
      <c r="Q649" s="60" t="s">
        <v>1180</v>
      </c>
    </row>
    <row r="650" spans="1:48" ht="29.45" customHeight="1" x14ac:dyDescent="0.3">
      <c r="A650" s="63"/>
      <c r="B650" s="63"/>
      <c r="C650" s="63"/>
      <c r="D650" s="63"/>
      <c r="E650" s="64"/>
      <c r="F650" s="64"/>
      <c r="G650" s="64"/>
      <c r="H650" s="64"/>
      <c r="I650" s="64"/>
      <c r="J650" s="64"/>
      <c r="K650" s="64"/>
      <c r="L650" s="64"/>
      <c r="M650" s="73"/>
      <c r="Q650" s="60" t="s">
        <v>1180</v>
      </c>
    </row>
    <row r="651" spans="1:48" ht="29.45" customHeight="1" x14ac:dyDescent="0.3">
      <c r="A651" s="63"/>
      <c r="B651" s="63"/>
      <c r="C651" s="63"/>
      <c r="D651" s="63"/>
      <c r="E651" s="64"/>
      <c r="F651" s="64"/>
      <c r="G651" s="64"/>
      <c r="H651" s="64"/>
      <c r="I651" s="64"/>
      <c r="J651" s="64"/>
      <c r="K651" s="64"/>
      <c r="L651" s="64"/>
      <c r="M651" s="73"/>
      <c r="Q651" s="60" t="s">
        <v>1180</v>
      </c>
    </row>
    <row r="652" spans="1:48" ht="29.45" customHeight="1" x14ac:dyDescent="0.3">
      <c r="A652" s="63"/>
      <c r="B652" s="63"/>
      <c r="C652" s="63"/>
      <c r="D652" s="63"/>
      <c r="E652" s="64"/>
      <c r="F652" s="64"/>
      <c r="G652" s="64"/>
      <c r="H652" s="64"/>
      <c r="I652" s="64"/>
      <c r="J652" s="64"/>
      <c r="K652" s="64"/>
      <c r="L652" s="64"/>
      <c r="M652" s="73"/>
      <c r="Q652" s="60" t="s">
        <v>1180</v>
      </c>
    </row>
    <row r="653" spans="1:48" ht="29.45" customHeight="1" x14ac:dyDescent="0.3">
      <c r="A653" s="62" t="s">
        <v>91</v>
      </c>
      <c r="B653" s="63"/>
      <c r="C653" s="63"/>
      <c r="D653" s="63"/>
      <c r="E653" s="64"/>
      <c r="F653" s="64">
        <f>SUMIF(Q629:Q652,"010202",F629:F652)</f>
        <v>18178000</v>
      </c>
      <c r="G653" s="64"/>
      <c r="H653" s="64">
        <f>SUMIF(Q629:Q652,"010202",H629:H652)</f>
        <v>0</v>
      </c>
      <c r="I653" s="64"/>
      <c r="J653" s="64">
        <f>SUMIF(Q629:Q652,"010202",J629:J652)</f>
        <v>0</v>
      </c>
      <c r="K653" s="64"/>
      <c r="L653" s="64">
        <f>SUMIF(Q629:Q652,"010202",L629:L652)</f>
        <v>18178000</v>
      </c>
      <c r="M653" s="73"/>
      <c r="N653" s="58" t="s">
        <v>92</v>
      </c>
    </row>
    <row r="654" spans="1:48" ht="29.45" customHeight="1" x14ac:dyDescent="0.3">
      <c r="A654" s="62" t="s">
        <v>1185</v>
      </c>
      <c r="B654" s="62" t="s">
        <v>52</v>
      </c>
      <c r="C654" s="63"/>
      <c r="D654" s="63"/>
      <c r="E654" s="64"/>
      <c r="F654" s="64"/>
      <c r="G654" s="64"/>
      <c r="H654" s="64"/>
      <c r="I654" s="64"/>
      <c r="J654" s="64"/>
      <c r="K654" s="64"/>
      <c r="L654" s="64"/>
      <c r="M654" s="73"/>
      <c r="Q654" s="60" t="s">
        <v>1186</v>
      </c>
    </row>
    <row r="655" spans="1:48" ht="29.45" customHeight="1" x14ac:dyDescent="0.3">
      <c r="A655" s="62" t="s">
        <v>1187</v>
      </c>
      <c r="B655" s="62" t="s">
        <v>52</v>
      </c>
      <c r="C655" s="62" t="s">
        <v>602</v>
      </c>
      <c r="D655" s="63">
        <v>1</v>
      </c>
      <c r="E655" s="64">
        <f>[3]원가계산!$D$4</f>
        <v>131939047</v>
      </c>
      <c r="F655" s="64">
        <f>TRUNC(E655*D655, 0)</f>
        <v>131939047</v>
      </c>
      <c r="G655" s="64">
        <f>[3]원가계산!$D$8</f>
        <v>37075630</v>
      </c>
      <c r="H655" s="64">
        <f>TRUNC(G655*D655, 0)</f>
        <v>37075630</v>
      </c>
      <c r="I655" s="64">
        <f>[1]원가계산!$D$12</f>
        <v>0</v>
      </c>
      <c r="J655" s="64">
        <f>TRUNC(I655*D655, 0)</f>
        <v>0</v>
      </c>
      <c r="K655" s="64">
        <f>TRUNC(E655+G655+I655, 0)</f>
        <v>169014677</v>
      </c>
      <c r="L655" s="64">
        <f>TRUNC(F655+H655+J655, 0)</f>
        <v>169014677</v>
      </c>
      <c r="M655" s="74" t="s">
        <v>52</v>
      </c>
      <c r="N655" s="60" t="s">
        <v>1188</v>
      </c>
      <c r="O655" s="60" t="s">
        <v>52</v>
      </c>
      <c r="P655" s="60" t="s">
        <v>52</v>
      </c>
      <c r="Q655" s="60" t="s">
        <v>1186</v>
      </c>
      <c r="R655" s="60" t="s">
        <v>64</v>
      </c>
      <c r="S655" s="60" t="s">
        <v>64</v>
      </c>
      <c r="T655" s="60" t="s">
        <v>63</v>
      </c>
      <c r="AR655" s="60" t="s">
        <v>52</v>
      </c>
      <c r="AS655" s="60" t="s">
        <v>52</v>
      </c>
      <c r="AU655" s="60" t="s">
        <v>1189</v>
      </c>
      <c r="AV655" s="58">
        <v>534</v>
      </c>
    </row>
    <row r="656" spans="1:48" ht="29.45" customHeight="1" x14ac:dyDescent="0.3">
      <c r="A656" s="63"/>
      <c r="B656" s="63"/>
      <c r="C656" s="63"/>
      <c r="D656" s="63"/>
      <c r="E656" s="64"/>
      <c r="F656" s="64"/>
      <c r="G656" s="64"/>
      <c r="H656" s="64"/>
      <c r="I656" s="64"/>
      <c r="J656" s="64"/>
      <c r="K656" s="64"/>
      <c r="L656" s="64"/>
      <c r="M656" s="73"/>
      <c r="Q656" s="60" t="s">
        <v>1186</v>
      </c>
    </row>
    <row r="657" spans="1:17" ht="29.45" customHeight="1" x14ac:dyDescent="0.3">
      <c r="A657" s="63"/>
      <c r="B657" s="63"/>
      <c r="C657" s="63"/>
      <c r="D657" s="63"/>
      <c r="E657" s="64"/>
      <c r="F657" s="64"/>
      <c r="G657" s="64"/>
      <c r="H657" s="64"/>
      <c r="I657" s="64"/>
      <c r="J657" s="64"/>
      <c r="K657" s="64"/>
      <c r="L657" s="64"/>
      <c r="M657" s="73"/>
      <c r="Q657" s="60" t="s">
        <v>1186</v>
      </c>
    </row>
    <row r="658" spans="1:17" ht="29.45" customHeight="1" x14ac:dyDescent="0.3">
      <c r="A658" s="63"/>
      <c r="B658" s="63"/>
      <c r="C658" s="63"/>
      <c r="D658" s="63"/>
      <c r="E658" s="64"/>
      <c r="F658" s="64"/>
      <c r="G658" s="64"/>
      <c r="H658" s="64"/>
      <c r="I658" s="64"/>
      <c r="J658" s="64"/>
      <c r="K658" s="64"/>
      <c r="L658" s="64"/>
      <c r="M658" s="73"/>
      <c r="Q658" s="60" t="s">
        <v>1186</v>
      </c>
    </row>
    <row r="659" spans="1:17" ht="29.45" customHeight="1" x14ac:dyDescent="0.3">
      <c r="A659" s="63"/>
      <c r="B659" s="63"/>
      <c r="C659" s="63"/>
      <c r="D659" s="63"/>
      <c r="E659" s="64"/>
      <c r="F659" s="64"/>
      <c r="G659" s="64"/>
      <c r="H659" s="64"/>
      <c r="I659" s="64"/>
      <c r="J659" s="64"/>
      <c r="K659" s="64"/>
      <c r="L659" s="64"/>
      <c r="M659" s="73"/>
      <c r="Q659" s="60" t="s">
        <v>1186</v>
      </c>
    </row>
    <row r="660" spans="1:17" ht="29.45" customHeight="1" x14ac:dyDescent="0.3">
      <c r="A660" s="63"/>
      <c r="B660" s="63"/>
      <c r="C660" s="63"/>
      <c r="D660" s="63"/>
      <c r="E660" s="64"/>
      <c r="F660" s="64"/>
      <c r="G660" s="64"/>
      <c r="H660" s="64"/>
      <c r="I660" s="64"/>
      <c r="J660" s="64"/>
      <c r="K660" s="64"/>
      <c r="L660" s="64"/>
      <c r="M660" s="73"/>
      <c r="Q660" s="60" t="s">
        <v>1186</v>
      </c>
    </row>
    <row r="661" spans="1:17" ht="29.45" customHeight="1" x14ac:dyDescent="0.3">
      <c r="A661" s="63"/>
      <c r="B661" s="63"/>
      <c r="C661" s="63"/>
      <c r="D661" s="63"/>
      <c r="E661" s="64"/>
      <c r="F661" s="64"/>
      <c r="G661" s="64"/>
      <c r="H661" s="64"/>
      <c r="I661" s="64"/>
      <c r="J661" s="64"/>
      <c r="K661" s="64"/>
      <c r="L661" s="64"/>
      <c r="M661" s="73"/>
      <c r="Q661" s="60" t="s">
        <v>1186</v>
      </c>
    </row>
    <row r="662" spans="1:17" ht="29.45" customHeight="1" x14ac:dyDescent="0.3">
      <c r="A662" s="63"/>
      <c r="B662" s="63"/>
      <c r="C662" s="63"/>
      <c r="D662" s="63"/>
      <c r="E662" s="64"/>
      <c r="F662" s="64"/>
      <c r="G662" s="64"/>
      <c r="H662" s="64"/>
      <c r="I662" s="64"/>
      <c r="J662" s="64"/>
      <c r="K662" s="64"/>
      <c r="L662" s="64"/>
      <c r="M662" s="73"/>
      <c r="Q662" s="60" t="s">
        <v>1186</v>
      </c>
    </row>
    <row r="663" spans="1:17" ht="29.45" customHeight="1" x14ac:dyDescent="0.3">
      <c r="A663" s="63"/>
      <c r="B663" s="63"/>
      <c r="C663" s="63"/>
      <c r="D663" s="63"/>
      <c r="E663" s="64"/>
      <c r="F663" s="64"/>
      <c r="G663" s="64"/>
      <c r="H663" s="64"/>
      <c r="I663" s="64"/>
      <c r="J663" s="64"/>
      <c r="K663" s="64"/>
      <c r="L663" s="64"/>
      <c r="M663" s="73"/>
      <c r="Q663" s="60" t="s">
        <v>1186</v>
      </c>
    </row>
    <row r="664" spans="1:17" ht="29.45" customHeight="1" x14ac:dyDescent="0.3">
      <c r="A664" s="63"/>
      <c r="B664" s="63"/>
      <c r="C664" s="63"/>
      <c r="D664" s="63"/>
      <c r="E664" s="64"/>
      <c r="F664" s="64"/>
      <c r="G664" s="64"/>
      <c r="H664" s="64"/>
      <c r="I664" s="64"/>
      <c r="J664" s="64"/>
      <c r="K664" s="64"/>
      <c r="L664" s="64"/>
      <c r="M664" s="73"/>
      <c r="Q664" s="60" t="s">
        <v>1186</v>
      </c>
    </row>
    <row r="665" spans="1:17" ht="29.45" customHeight="1" x14ac:dyDescent="0.3">
      <c r="A665" s="63"/>
      <c r="B665" s="63"/>
      <c r="C665" s="63"/>
      <c r="D665" s="63"/>
      <c r="E665" s="64"/>
      <c r="F665" s="64"/>
      <c r="G665" s="64"/>
      <c r="H665" s="64"/>
      <c r="I665" s="64"/>
      <c r="J665" s="64"/>
      <c r="K665" s="64"/>
      <c r="L665" s="64"/>
      <c r="M665" s="73"/>
      <c r="Q665" s="60" t="s">
        <v>1186</v>
      </c>
    </row>
    <row r="666" spans="1:17" ht="29.45" customHeight="1" x14ac:dyDescent="0.3">
      <c r="A666" s="63"/>
      <c r="B666" s="63"/>
      <c r="C666" s="63"/>
      <c r="D666" s="63"/>
      <c r="E666" s="64"/>
      <c r="F666" s="64"/>
      <c r="G666" s="64"/>
      <c r="H666" s="64"/>
      <c r="I666" s="64"/>
      <c r="J666" s="64"/>
      <c r="K666" s="64"/>
      <c r="L666" s="64"/>
      <c r="M666" s="73"/>
      <c r="Q666" s="60" t="s">
        <v>1186</v>
      </c>
    </row>
    <row r="667" spans="1:17" ht="29.45" customHeight="1" x14ac:dyDescent="0.3">
      <c r="A667" s="63"/>
      <c r="B667" s="63"/>
      <c r="C667" s="63"/>
      <c r="D667" s="63"/>
      <c r="E667" s="64"/>
      <c r="F667" s="64"/>
      <c r="G667" s="64"/>
      <c r="H667" s="64"/>
      <c r="I667" s="64"/>
      <c r="J667" s="64"/>
      <c r="K667" s="64"/>
      <c r="L667" s="64"/>
      <c r="M667" s="73"/>
      <c r="Q667" s="60" t="s">
        <v>1186</v>
      </c>
    </row>
    <row r="668" spans="1:17" ht="29.45" customHeight="1" x14ac:dyDescent="0.3">
      <c r="A668" s="63"/>
      <c r="B668" s="63"/>
      <c r="C668" s="63"/>
      <c r="D668" s="63"/>
      <c r="E668" s="64"/>
      <c r="F668" s="64"/>
      <c r="G668" s="64"/>
      <c r="H668" s="64"/>
      <c r="I668" s="64"/>
      <c r="J668" s="64"/>
      <c r="K668" s="64"/>
      <c r="L668" s="64"/>
      <c r="M668" s="73"/>
      <c r="Q668" s="60" t="s">
        <v>1186</v>
      </c>
    </row>
    <row r="669" spans="1:17" ht="29.45" customHeight="1" x14ac:dyDescent="0.3">
      <c r="A669" s="63"/>
      <c r="B669" s="63"/>
      <c r="C669" s="63"/>
      <c r="D669" s="63"/>
      <c r="E669" s="64"/>
      <c r="F669" s="64"/>
      <c r="G669" s="64"/>
      <c r="H669" s="64"/>
      <c r="I669" s="64"/>
      <c r="J669" s="64"/>
      <c r="K669" s="64"/>
      <c r="L669" s="64"/>
      <c r="M669" s="73"/>
      <c r="Q669" s="60" t="s">
        <v>1186</v>
      </c>
    </row>
    <row r="670" spans="1:17" ht="29.45" customHeight="1" x14ac:dyDescent="0.3">
      <c r="A670" s="63"/>
      <c r="B670" s="63"/>
      <c r="C670" s="63"/>
      <c r="D670" s="63"/>
      <c r="E670" s="64"/>
      <c r="F670" s="64"/>
      <c r="G670" s="64"/>
      <c r="H670" s="64"/>
      <c r="I670" s="64"/>
      <c r="J670" s="64"/>
      <c r="K670" s="64"/>
      <c r="L670" s="64"/>
      <c r="M670" s="73"/>
      <c r="Q670" s="60" t="s">
        <v>1186</v>
      </c>
    </row>
    <row r="671" spans="1:17" ht="29.45" customHeight="1" x14ac:dyDescent="0.3">
      <c r="A671" s="63"/>
      <c r="B671" s="63"/>
      <c r="C671" s="63"/>
      <c r="D671" s="63"/>
      <c r="E671" s="64"/>
      <c r="F671" s="64"/>
      <c r="G671" s="64"/>
      <c r="H671" s="64"/>
      <c r="I671" s="64"/>
      <c r="J671" s="64"/>
      <c r="K671" s="64"/>
      <c r="L671" s="64"/>
      <c r="M671" s="73"/>
      <c r="Q671" s="60" t="s">
        <v>1186</v>
      </c>
    </row>
    <row r="672" spans="1:17" ht="29.45" customHeight="1" x14ac:dyDescent="0.3">
      <c r="A672" s="63"/>
      <c r="B672" s="63"/>
      <c r="C672" s="63"/>
      <c r="D672" s="63"/>
      <c r="E672" s="64"/>
      <c r="F672" s="64"/>
      <c r="G672" s="64"/>
      <c r="H672" s="64"/>
      <c r="I672" s="64"/>
      <c r="J672" s="64"/>
      <c r="K672" s="64"/>
      <c r="L672" s="64"/>
      <c r="M672" s="73"/>
      <c r="Q672" s="60" t="s">
        <v>1186</v>
      </c>
    </row>
    <row r="673" spans="1:48" ht="29.45" customHeight="1" x14ac:dyDescent="0.3">
      <c r="A673" s="63"/>
      <c r="B673" s="63"/>
      <c r="C673" s="63"/>
      <c r="D673" s="63"/>
      <c r="E673" s="64"/>
      <c r="F673" s="64"/>
      <c r="G673" s="64"/>
      <c r="H673" s="64"/>
      <c r="I673" s="64"/>
      <c r="J673" s="64"/>
      <c r="K673" s="64"/>
      <c r="L673" s="64"/>
      <c r="M673" s="73"/>
      <c r="Q673" s="60" t="s">
        <v>1186</v>
      </c>
    </row>
    <row r="674" spans="1:48" ht="29.45" customHeight="1" x14ac:dyDescent="0.3">
      <c r="A674" s="63"/>
      <c r="B674" s="63"/>
      <c r="C674" s="63"/>
      <c r="D674" s="63"/>
      <c r="E674" s="64"/>
      <c r="F674" s="64"/>
      <c r="G674" s="64"/>
      <c r="H674" s="64"/>
      <c r="I674" s="64"/>
      <c r="J674" s="64"/>
      <c r="K674" s="64"/>
      <c r="L674" s="64"/>
      <c r="M674" s="73"/>
      <c r="Q674" s="60" t="s">
        <v>1186</v>
      </c>
    </row>
    <row r="675" spans="1:48" ht="29.45" customHeight="1" x14ac:dyDescent="0.3">
      <c r="A675" s="63"/>
      <c r="B675" s="63"/>
      <c r="C675" s="63"/>
      <c r="D675" s="63"/>
      <c r="E675" s="64"/>
      <c r="F675" s="64"/>
      <c r="G675" s="64"/>
      <c r="H675" s="64"/>
      <c r="I675" s="64"/>
      <c r="J675" s="64"/>
      <c r="K675" s="64"/>
      <c r="L675" s="64"/>
      <c r="M675" s="73"/>
      <c r="Q675" s="60" t="s">
        <v>1186</v>
      </c>
    </row>
    <row r="676" spans="1:48" ht="29.45" customHeight="1" x14ac:dyDescent="0.3">
      <c r="A676" s="63"/>
      <c r="B676" s="63"/>
      <c r="C676" s="63"/>
      <c r="D676" s="63"/>
      <c r="E676" s="64"/>
      <c r="F676" s="64"/>
      <c r="G676" s="64"/>
      <c r="H676" s="64"/>
      <c r="I676" s="64"/>
      <c r="J676" s="64"/>
      <c r="K676" s="64"/>
      <c r="L676" s="64"/>
      <c r="M676" s="73"/>
      <c r="Q676" s="60" t="s">
        <v>1186</v>
      </c>
    </row>
    <row r="677" spans="1:48" ht="29.45" customHeight="1" x14ac:dyDescent="0.3">
      <c r="A677" s="63"/>
      <c r="B677" s="63"/>
      <c r="C677" s="63"/>
      <c r="D677" s="63"/>
      <c r="E677" s="64"/>
      <c r="F677" s="64"/>
      <c r="G677" s="64"/>
      <c r="H677" s="64"/>
      <c r="I677" s="64"/>
      <c r="J677" s="64"/>
      <c r="K677" s="64"/>
      <c r="L677" s="64"/>
      <c r="M677" s="73"/>
      <c r="Q677" s="60" t="s">
        <v>1186</v>
      </c>
    </row>
    <row r="678" spans="1:48" ht="29.45" customHeight="1" x14ac:dyDescent="0.3">
      <c r="A678" s="63"/>
      <c r="B678" s="63"/>
      <c r="C678" s="63"/>
      <c r="D678" s="63"/>
      <c r="E678" s="64"/>
      <c r="F678" s="64"/>
      <c r="G678" s="64"/>
      <c r="H678" s="64"/>
      <c r="I678" s="64"/>
      <c r="J678" s="64"/>
      <c r="K678" s="64"/>
      <c r="L678" s="64"/>
      <c r="M678" s="73"/>
      <c r="Q678" s="60" t="s">
        <v>1186</v>
      </c>
    </row>
    <row r="679" spans="1:48" ht="29.45" customHeight="1" x14ac:dyDescent="0.3">
      <c r="A679" s="62" t="s">
        <v>91</v>
      </c>
      <c r="B679" s="63"/>
      <c r="C679" s="63"/>
      <c r="D679" s="63"/>
      <c r="E679" s="64"/>
      <c r="F679" s="64">
        <f>SUMIF(Q655:Q678,"010301",F655:F678)</f>
        <v>131939047</v>
      </c>
      <c r="G679" s="64"/>
      <c r="H679" s="64">
        <f>SUMIF(Q655:Q678,"010301",H655:H678)</f>
        <v>37075630</v>
      </c>
      <c r="I679" s="64"/>
      <c r="J679" s="64">
        <f>SUMIF(Q655:Q678,"010301",J655:J678)</f>
        <v>0</v>
      </c>
      <c r="K679" s="64"/>
      <c r="L679" s="64">
        <f>SUMIF(Q655:Q678,"010301",L655:L678)</f>
        <v>169014677</v>
      </c>
      <c r="M679" s="73"/>
      <c r="N679" s="58" t="s">
        <v>92</v>
      </c>
    </row>
    <row r="680" spans="1:48" ht="29.45" customHeight="1" x14ac:dyDescent="0.3">
      <c r="A680" s="62" t="s">
        <v>1190</v>
      </c>
      <c r="B680" s="62" t="s">
        <v>1008</v>
      </c>
      <c r="C680" s="63"/>
      <c r="D680" s="63"/>
      <c r="E680" s="64"/>
      <c r="F680" s="64"/>
      <c r="G680" s="64"/>
      <c r="H680" s="64"/>
      <c r="I680" s="64"/>
      <c r="J680" s="64"/>
      <c r="K680" s="64"/>
      <c r="L680" s="64"/>
      <c r="M680" s="73"/>
      <c r="Q680" s="60" t="s">
        <v>1191</v>
      </c>
    </row>
    <row r="681" spans="1:48" ht="29.45" customHeight="1" x14ac:dyDescent="0.3">
      <c r="A681" s="62" t="s">
        <v>1187</v>
      </c>
      <c r="B681" s="62" t="s">
        <v>52</v>
      </c>
      <c r="C681" s="62" t="s">
        <v>602</v>
      </c>
      <c r="D681" s="63">
        <v>1</v>
      </c>
      <c r="E681" s="64">
        <f>TRUNC(단가대비표!O341,0)</f>
        <v>6844000</v>
      </c>
      <c r="F681" s="64">
        <f>TRUNC(E681*D681, 0)</f>
        <v>6844000</v>
      </c>
      <c r="G681" s="64">
        <f>TRUNC(단가대비표!P341,0)</f>
        <v>0</v>
      </c>
      <c r="H681" s="64">
        <f>TRUNC(G681*D681, 0)</f>
        <v>0</v>
      </c>
      <c r="I681" s="64">
        <f>TRUNC(단가대비표!V341,0)</f>
        <v>0</v>
      </c>
      <c r="J681" s="64">
        <f>TRUNC(I681*D681, 0)</f>
        <v>0</v>
      </c>
      <c r="K681" s="64">
        <f>TRUNC(E681+G681+I681, 0)</f>
        <v>6844000</v>
      </c>
      <c r="L681" s="64">
        <f>TRUNC(F681+H681+J681, 0)</f>
        <v>6844000</v>
      </c>
      <c r="M681" s="74" t="s">
        <v>52</v>
      </c>
      <c r="N681" s="60" t="s">
        <v>1192</v>
      </c>
      <c r="O681" s="60" t="s">
        <v>52</v>
      </c>
      <c r="P681" s="60" t="s">
        <v>52</v>
      </c>
      <c r="Q681" s="60" t="s">
        <v>1191</v>
      </c>
      <c r="R681" s="60" t="s">
        <v>64</v>
      </c>
      <c r="S681" s="60" t="s">
        <v>64</v>
      </c>
      <c r="T681" s="60" t="s">
        <v>63</v>
      </c>
      <c r="AR681" s="60" t="s">
        <v>52</v>
      </c>
      <c r="AS681" s="60" t="s">
        <v>52</v>
      </c>
      <c r="AU681" s="60" t="s">
        <v>1193</v>
      </c>
      <c r="AV681" s="58">
        <v>535</v>
      </c>
    </row>
    <row r="682" spans="1:48" ht="29.45" customHeight="1" x14ac:dyDescent="0.3">
      <c r="A682" s="63"/>
      <c r="B682" s="63"/>
      <c r="C682" s="63"/>
      <c r="D682" s="63"/>
      <c r="E682" s="64"/>
      <c r="F682" s="64"/>
      <c r="G682" s="64"/>
      <c r="H682" s="64"/>
      <c r="I682" s="64"/>
      <c r="J682" s="64"/>
      <c r="K682" s="64"/>
      <c r="L682" s="64"/>
      <c r="M682" s="73"/>
      <c r="Q682" s="60" t="s">
        <v>1191</v>
      </c>
    </row>
    <row r="683" spans="1:48" ht="29.45" customHeight="1" x14ac:dyDescent="0.3">
      <c r="A683" s="63"/>
      <c r="B683" s="63"/>
      <c r="C683" s="63"/>
      <c r="D683" s="63"/>
      <c r="E683" s="64"/>
      <c r="F683" s="64"/>
      <c r="G683" s="64"/>
      <c r="H683" s="64"/>
      <c r="I683" s="64"/>
      <c r="J683" s="64"/>
      <c r="K683" s="64"/>
      <c r="L683" s="64"/>
      <c r="M683" s="73"/>
      <c r="Q683" s="60" t="s">
        <v>1191</v>
      </c>
    </row>
    <row r="684" spans="1:48" ht="29.45" customHeight="1" x14ac:dyDescent="0.3">
      <c r="A684" s="63"/>
      <c r="B684" s="63"/>
      <c r="C684" s="63"/>
      <c r="D684" s="63"/>
      <c r="E684" s="64"/>
      <c r="F684" s="64"/>
      <c r="G684" s="64"/>
      <c r="H684" s="64"/>
      <c r="I684" s="64"/>
      <c r="J684" s="64"/>
      <c r="K684" s="64"/>
      <c r="L684" s="64"/>
      <c r="M684" s="73"/>
      <c r="Q684" s="60" t="s">
        <v>1191</v>
      </c>
    </row>
    <row r="685" spans="1:48" ht="29.45" customHeight="1" x14ac:dyDescent="0.3">
      <c r="A685" s="63"/>
      <c r="B685" s="63"/>
      <c r="C685" s="63"/>
      <c r="D685" s="63"/>
      <c r="E685" s="64"/>
      <c r="F685" s="64"/>
      <c r="G685" s="64"/>
      <c r="H685" s="64"/>
      <c r="I685" s="64"/>
      <c r="J685" s="64"/>
      <c r="K685" s="64"/>
      <c r="L685" s="64"/>
      <c r="M685" s="73"/>
      <c r="Q685" s="60" t="s">
        <v>1191</v>
      </c>
    </row>
    <row r="686" spans="1:48" ht="29.45" customHeight="1" x14ac:dyDescent="0.3">
      <c r="A686" s="63"/>
      <c r="B686" s="63"/>
      <c r="C686" s="63"/>
      <c r="D686" s="63"/>
      <c r="E686" s="64"/>
      <c r="F686" s="64"/>
      <c r="G686" s="64"/>
      <c r="H686" s="64"/>
      <c r="I686" s="64"/>
      <c r="J686" s="64"/>
      <c r="K686" s="64"/>
      <c r="L686" s="64"/>
      <c r="M686" s="73"/>
      <c r="Q686" s="60" t="s">
        <v>1191</v>
      </c>
    </row>
    <row r="687" spans="1:48" ht="29.45" customHeight="1" x14ac:dyDescent="0.3">
      <c r="A687" s="63"/>
      <c r="B687" s="63"/>
      <c r="C687" s="63"/>
      <c r="D687" s="63"/>
      <c r="E687" s="64"/>
      <c r="F687" s="64"/>
      <c r="G687" s="64"/>
      <c r="H687" s="64"/>
      <c r="I687" s="64"/>
      <c r="J687" s="64"/>
      <c r="K687" s="64"/>
      <c r="L687" s="64"/>
      <c r="M687" s="73"/>
      <c r="Q687" s="60" t="s">
        <v>1191</v>
      </c>
    </row>
    <row r="688" spans="1:48" ht="29.45" customHeight="1" x14ac:dyDescent="0.3">
      <c r="A688" s="63"/>
      <c r="B688" s="63"/>
      <c r="C688" s="63"/>
      <c r="D688" s="63"/>
      <c r="E688" s="64"/>
      <c r="F688" s="64"/>
      <c r="G688" s="64"/>
      <c r="H688" s="64"/>
      <c r="I688" s="64"/>
      <c r="J688" s="64"/>
      <c r="K688" s="64"/>
      <c r="L688" s="64"/>
      <c r="M688" s="73"/>
      <c r="Q688" s="60" t="s">
        <v>1191</v>
      </c>
    </row>
    <row r="689" spans="1:17" ht="29.45" customHeight="1" x14ac:dyDescent="0.3">
      <c r="A689" s="63"/>
      <c r="B689" s="63"/>
      <c r="C689" s="63"/>
      <c r="D689" s="63"/>
      <c r="E689" s="64"/>
      <c r="F689" s="64"/>
      <c r="G689" s="64"/>
      <c r="H689" s="64"/>
      <c r="I689" s="64"/>
      <c r="J689" s="64"/>
      <c r="K689" s="64"/>
      <c r="L689" s="64"/>
      <c r="M689" s="73"/>
      <c r="Q689" s="60" t="s">
        <v>1191</v>
      </c>
    </row>
    <row r="690" spans="1:17" ht="29.45" customHeight="1" x14ac:dyDescent="0.3">
      <c r="A690" s="63"/>
      <c r="B690" s="63"/>
      <c r="C690" s="63"/>
      <c r="D690" s="63"/>
      <c r="E690" s="64"/>
      <c r="F690" s="64"/>
      <c r="G690" s="64"/>
      <c r="H690" s="64"/>
      <c r="I690" s="64"/>
      <c r="J690" s="64"/>
      <c r="K690" s="64"/>
      <c r="L690" s="64"/>
      <c r="M690" s="73"/>
      <c r="Q690" s="60" t="s">
        <v>1191</v>
      </c>
    </row>
    <row r="691" spans="1:17" ht="29.45" customHeight="1" x14ac:dyDescent="0.3">
      <c r="A691" s="63"/>
      <c r="B691" s="63"/>
      <c r="C691" s="63"/>
      <c r="D691" s="63"/>
      <c r="E691" s="64"/>
      <c r="F691" s="64"/>
      <c r="G691" s="64"/>
      <c r="H691" s="64"/>
      <c r="I691" s="64"/>
      <c r="J691" s="64"/>
      <c r="K691" s="64"/>
      <c r="L691" s="64"/>
      <c r="M691" s="73"/>
      <c r="Q691" s="60" t="s">
        <v>1191</v>
      </c>
    </row>
    <row r="692" spans="1:17" ht="29.45" customHeight="1" x14ac:dyDescent="0.3">
      <c r="A692" s="63"/>
      <c r="B692" s="63"/>
      <c r="C692" s="63"/>
      <c r="D692" s="63"/>
      <c r="E692" s="64"/>
      <c r="F692" s="64"/>
      <c r="G692" s="64"/>
      <c r="H692" s="64"/>
      <c r="I692" s="64"/>
      <c r="J692" s="64"/>
      <c r="K692" s="64"/>
      <c r="L692" s="64"/>
      <c r="M692" s="73"/>
      <c r="Q692" s="60" t="s">
        <v>1191</v>
      </c>
    </row>
    <row r="693" spans="1:17" ht="29.45" customHeight="1" x14ac:dyDescent="0.3">
      <c r="A693" s="63"/>
      <c r="B693" s="63"/>
      <c r="C693" s="63"/>
      <c r="D693" s="63"/>
      <c r="E693" s="64"/>
      <c r="F693" s="64"/>
      <c r="G693" s="64"/>
      <c r="H693" s="64"/>
      <c r="I693" s="64"/>
      <c r="J693" s="64"/>
      <c r="K693" s="64"/>
      <c r="L693" s="64"/>
      <c r="M693" s="73"/>
      <c r="Q693" s="60" t="s">
        <v>1191</v>
      </c>
    </row>
    <row r="694" spans="1:17" ht="29.45" customHeight="1" x14ac:dyDescent="0.3">
      <c r="A694" s="63"/>
      <c r="B694" s="63"/>
      <c r="C694" s="63"/>
      <c r="D694" s="63"/>
      <c r="E694" s="64"/>
      <c r="F694" s="64"/>
      <c r="G694" s="64"/>
      <c r="H694" s="64"/>
      <c r="I694" s="64"/>
      <c r="J694" s="64"/>
      <c r="K694" s="64"/>
      <c r="L694" s="64"/>
      <c r="M694" s="73"/>
      <c r="Q694" s="60" t="s">
        <v>1191</v>
      </c>
    </row>
    <row r="695" spans="1:17" ht="29.45" customHeight="1" x14ac:dyDescent="0.3">
      <c r="A695" s="63"/>
      <c r="B695" s="63"/>
      <c r="C695" s="63"/>
      <c r="D695" s="63"/>
      <c r="E695" s="64"/>
      <c r="F695" s="64"/>
      <c r="G695" s="64"/>
      <c r="H695" s="64"/>
      <c r="I695" s="64"/>
      <c r="J695" s="64"/>
      <c r="K695" s="64"/>
      <c r="L695" s="64"/>
      <c r="M695" s="73"/>
      <c r="Q695" s="60" t="s">
        <v>1191</v>
      </c>
    </row>
    <row r="696" spans="1:17" ht="29.45" customHeight="1" x14ac:dyDescent="0.3">
      <c r="A696" s="63"/>
      <c r="B696" s="63"/>
      <c r="C696" s="63"/>
      <c r="D696" s="63"/>
      <c r="E696" s="64"/>
      <c r="F696" s="64"/>
      <c r="G696" s="64"/>
      <c r="H696" s="64"/>
      <c r="I696" s="64"/>
      <c r="J696" s="64"/>
      <c r="K696" s="64"/>
      <c r="L696" s="64"/>
      <c r="M696" s="73"/>
      <c r="Q696" s="60" t="s">
        <v>1191</v>
      </c>
    </row>
    <row r="697" spans="1:17" ht="29.45" customHeight="1" x14ac:dyDescent="0.3">
      <c r="A697" s="63"/>
      <c r="B697" s="63"/>
      <c r="C697" s="63"/>
      <c r="D697" s="63"/>
      <c r="E697" s="64"/>
      <c r="F697" s="64"/>
      <c r="G697" s="64"/>
      <c r="H697" s="64"/>
      <c r="I697" s="64"/>
      <c r="J697" s="64"/>
      <c r="K697" s="64"/>
      <c r="L697" s="64"/>
      <c r="M697" s="73"/>
      <c r="Q697" s="60" t="s">
        <v>1191</v>
      </c>
    </row>
    <row r="698" spans="1:17" ht="29.45" customHeight="1" x14ac:dyDescent="0.3">
      <c r="A698" s="63"/>
      <c r="B698" s="63"/>
      <c r="C698" s="63"/>
      <c r="D698" s="63"/>
      <c r="E698" s="64"/>
      <c r="F698" s="64"/>
      <c r="G698" s="64"/>
      <c r="H698" s="64"/>
      <c r="I698" s="64"/>
      <c r="J698" s="64"/>
      <c r="K698" s="64"/>
      <c r="L698" s="64"/>
      <c r="M698" s="73"/>
      <c r="Q698" s="60" t="s">
        <v>1191</v>
      </c>
    </row>
    <row r="699" spans="1:17" ht="29.45" customHeight="1" x14ac:dyDescent="0.3">
      <c r="A699" s="63"/>
      <c r="B699" s="63"/>
      <c r="C699" s="63"/>
      <c r="D699" s="63"/>
      <c r="E699" s="64"/>
      <c r="F699" s="64"/>
      <c r="G699" s="64"/>
      <c r="H699" s="64"/>
      <c r="I699" s="64"/>
      <c r="J699" s="64"/>
      <c r="K699" s="64"/>
      <c r="L699" s="64"/>
      <c r="M699" s="73"/>
      <c r="Q699" s="60" t="s">
        <v>1191</v>
      </c>
    </row>
    <row r="700" spans="1:17" ht="29.45" customHeight="1" x14ac:dyDescent="0.3">
      <c r="A700" s="63"/>
      <c r="B700" s="63"/>
      <c r="C700" s="63"/>
      <c r="D700" s="63"/>
      <c r="E700" s="64"/>
      <c r="F700" s="64"/>
      <c r="G700" s="64"/>
      <c r="H700" s="64"/>
      <c r="I700" s="64"/>
      <c r="J700" s="64"/>
      <c r="K700" s="64"/>
      <c r="L700" s="64"/>
      <c r="M700" s="73"/>
      <c r="Q700" s="60" t="s">
        <v>1191</v>
      </c>
    </row>
    <row r="701" spans="1:17" ht="29.45" customHeight="1" x14ac:dyDescent="0.3">
      <c r="A701" s="63"/>
      <c r="B701" s="63"/>
      <c r="C701" s="63"/>
      <c r="D701" s="63"/>
      <c r="E701" s="64"/>
      <c r="F701" s="64"/>
      <c r="G701" s="64"/>
      <c r="H701" s="64"/>
      <c r="I701" s="64"/>
      <c r="J701" s="64"/>
      <c r="K701" s="64"/>
      <c r="L701" s="64"/>
      <c r="M701" s="73"/>
      <c r="Q701" s="60" t="s">
        <v>1191</v>
      </c>
    </row>
    <row r="702" spans="1:17" ht="29.45" customHeight="1" x14ac:dyDescent="0.3">
      <c r="A702" s="63"/>
      <c r="B702" s="63"/>
      <c r="C702" s="63"/>
      <c r="D702" s="63"/>
      <c r="E702" s="64"/>
      <c r="F702" s="64"/>
      <c r="G702" s="64"/>
      <c r="H702" s="64"/>
      <c r="I702" s="64"/>
      <c r="J702" s="64"/>
      <c r="K702" s="64"/>
      <c r="L702" s="64"/>
      <c r="M702" s="73"/>
      <c r="Q702" s="60" t="s">
        <v>1191</v>
      </c>
    </row>
    <row r="703" spans="1:17" ht="29.45" customHeight="1" x14ac:dyDescent="0.3">
      <c r="A703" s="63"/>
      <c r="B703" s="63"/>
      <c r="C703" s="63"/>
      <c r="D703" s="63"/>
      <c r="E703" s="64"/>
      <c r="F703" s="64"/>
      <c r="G703" s="64"/>
      <c r="H703" s="64"/>
      <c r="I703" s="64"/>
      <c r="J703" s="64"/>
      <c r="K703" s="64"/>
      <c r="L703" s="64"/>
      <c r="M703" s="73"/>
      <c r="Q703" s="60" t="s">
        <v>1191</v>
      </c>
    </row>
    <row r="704" spans="1:17" ht="29.45" customHeight="1" x14ac:dyDescent="0.3">
      <c r="A704" s="63"/>
      <c r="B704" s="63"/>
      <c r="C704" s="63"/>
      <c r="D704" s="63"/>
      <c r="E704" s="64"/>
      <c r="F704" s="64"/>
      <c r="G704" s="64"/>
      <c r="H704" s="64"/>
      <c r="I704" s="64"/>
      <c r="J704" s="64"/>
      <c r="K704" s="64"/>
      <c r="L704" s="64"/>
      <c r="M704" s="73"/>
      <c r="Q704" s="60" t="s">
        <v>1191</v>
      </c>
    </row>
    <row r="705" spans="1:14" ht="29.45" customHeight="1" x14ac:dyDescent="0.3">
      <c r="A705" s="62" t="s">
        <v>91</v>
      </c>
      <c r="B705" s="63"/>
      <c r="C705" s="63"/>
      <c r="D705" s="63"/>
      <c r="E705" s="64"/>
      <c r="F705" s="64">
        <f>SUMIF(Q681:Q704,"010302",F681:F704)</f>
        <v>6844000</v>
      </c>
      <c r="G705" s="64"/>
      <c r="H705" s="64">
        <f>SUMIF(Q681:Q704,"010302",H681:H704)</f>
        <v>0</v>
      </c>
      <c r="I705" s="64"/>
      <c r="J705" s="64">
        <f>SUMIF(Q681:Q704,"010302",J681:J704)</f>
        <v>0</v>
      </c>
      <c r="K705" s="64"/>
      <c r="L705" s="64">
        <f>SUMIF(Q681:Q704,"010302",L681:L704)</f>
        <v>6844000</v>
      </c>
      <c r="M705" s="73"/>
      <c r="N705" s="58" t="s">
        <v>92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25" manualBreakCount="25">
    <brk id="29" max="16383" man="1"/>
    <brk id="55" max="16383" man="1"/>
    <brk id="81" max="16383" man="1"/>
    <brk id="133" max="16383" man="1"/>
    <brk id="159" max="16383" man="1"/>
    <brk id="185" max="16383" man="1"/>
    <brk id="211" max="16383" man="1"/>
    <brk id="237" max="16383" man="1"/>
    <brk id="263" max="16383" man="1"/>
    <brk id="289" max="16383" man="1"/>
    <brk id="341" max="16383" man="1"/>
    <brk id="367" max="16383" man="1"/>
    <brk id="393" max="16383" man="1"/>
    <brk id="419" max="16383" man="1"/>
    <brk id="445" max="16383" man="1"/>
    <brk id="471" max="16383" man="1"/>
    <brk id="497" max="16383" man="1"/>
    <brk id="523" max="16383" man="1"/>
    <brk id="549" max="16383" man="1"/>
    <brk id="575" max="16383" man="1"/>
    <brk id="601" max="16383" man="1"/>
    <brk id="627" max="16383" man="1"/>
    <brk id="653" max="16383" man="1"/>
    <brk id="679" max="16383" man="1"/>
    <brk id="70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70"/>
  <sheetViews>
    <sheetView topLeftCell="B1" workbookViewId="0">
      <selection activeCell="C14" sqref="C14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hidden="1" customWidth="1"/>
    <col min="14" max="14" width="2.625" hidden="1" customWidth="1"/>
  </cols>
  <sheetData>
    <row r="1" spans="1:14" ht="30" customHeight="1" x14ac:dyDescent="0.3">
      <c r="A1" s="3"/>
      <c r="B1" s="2" t="s">
        <v>1194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 x14ac:dyDescent="0.3">
      <c r="A2" s="10"/>
      <c r="B2" s="11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 x14ac:dyDescent="0.3">
      <c r="A3" s="7" t="s">
        <v>1195</v>
      </c>
      <c r="B3" s="7" t="s">
        <v>2</v>
      </c>
      <c r="C3" s="7" t="s">
        <v>3</v>
      </c>
      <c r="D3" s="7" t="s">
        <v>4</v>
      </c>
      <c r="E3" s="7" t="s">
        <v>1196</v>
      </c>
      <c r="F3" s="7" t="s">
        <v>1197</v>
      </c>
      <c r="G3" s="7" t="s">
        <v>1198</v>
      </c>
      <c r="H3" s="7" t="s">
        <v>1199</v>
      </c>
      <c r="I3" s="7" t="s">
        <v>1200</v>
      </c>
      <c r="J3" s="7" t="s">
        <v>1201</v>
      </c>
      <c r="K3" s="7" t="s">
        <v>1202</v>
      </c>
      <c r="L3" s="7" t="s">
        <v>1203</v>
      </c>
      <c r="M3" s="7" t="s">
        <v>1204</v>
      </c>
      <c r="N3" s="1" t="s">
        <v>1205</v>
      </c>
    </row>
    <row r="4" spans="1:14" ht="30" customHeight="1" x14ac:dyDescent="0.3">
      <c r="A4" s="9" t="s">
        <v>62</v>
      </c>
      <c r="B4" s="9" t="s">
        <v>58</v>
      </c>
      <c r="C4" s="9" t="s">
        <v>59</v>
      </c>
      <c r="D4" s="9" t="s">
        <v>60</v>
      </c>
      <c r="E4" s="19">
        <f>일위대가!F8</f>
        <v>0</v>
      </c>
      <c r="F4" s="19">
        <f>일위대가!H8</f>
        <v>0</v>
      </c>
      <c r="G4" s="19">
        <f>일위대가!J8</f>
        <v>1482710</v>
      </c>
      <c r="H4" s="19">
        <f t="shared" ref="H4:H67" si="0">E4+F4+G4</f>
        <v>1482710</v>
      </c>
      <c r="I4" s="9" t="s">
        <v>61</v>
      </c>
      <c r="J4" s="9" t="s">
        <v>52</v>
      </c>
      <c r="K4" s="9" t="s">
        <v>52</v>
      </c>
      <c r="L4" s="9" t="s">
        <v>52</v>
      </c>
      <c r="M4" s="9" t="s">
        <v>52</v>
      </c>
      <c r="N4" s="1" t="s">
        <v>52</v>
      </c>
    </row>
    <row r="5" spans="1:14" ht="30" customHeight="1" x14ac:dyDescent="0.3">
      <c r="A5" s="9" t="s">
        <v>68</v>
      </c>
      <c r="B5" s="9" t="s">
        <v>66</v>
      </c>
      <c r="C5" s="9" t="s">
        <v>59</v>
      </c>
      <c r="D5" s="9" t="s">
        <v>60</v>
      </c>
      <c r="E5" s="19">
        <f>일위대가!F14</f>
        <v>0</v>
      </c>
      <c r="F5" s="19">
        <f>일위대가!H14</f>
        <v>0</v>
      </c>
      <c r="G5" s="19">
        <f>일위대가!J14</f>
        <v>1337142</v>
      </c>
      <c r="H5" s="19">
        <f t="shared" si="0"/>
        <v>1337142</v>
      </c>
      <c r="I5" s="9" t="s">
        <v>67</v>
      </c>
      <c r="J5" s="9" t="s">
        <v>52</v>
      </c>
      <c r="K5" s="9" t="s">
        <v>52</v>
      </c>
      <c r="L5" s="9" t="s">
        <v>52</v>
      </c>
      <c r="M5" s="9" t="s">
        <v>52</v>
      </c>
      <c r="N5" s="1" t="s">
        <v>52</v>
      </c>
    </row>
    <row r="6" spans="1:14" ht="30" customHeight="1" x14ac:dyDescent="0.3">
      <c r="A6" s="9" t="s">
        <v>74</v>
      </c>
      <c r="B6" s="9" t="s">
        <v>70</v>
      </c>
      <c r="C6" s="9" t="s">
        <v>71</v>
      </c>
      <c r="D6" s="9" t="s">
        <v>72</v>
      </c>
      <c r="E6" s="19">
        <f>일위대가!F27</f>
        <v>0</v>
      </c>
      <c r="F6" s="19">
        <f>일위대가!H27</f>
        <v>0</v>
      </c>
      <c r="G6" s="19">
        <f>일위대가!J27</f>
        <v>29727</v>
      </c>
      <c r="H6" s="19">
        <f t="shared" si="0"/>
        <v>29727</v>
      </c>
      <c r="I6" s="9" t="s">
        <v>73</v>
      </c>
      <c r="J6" s="9" t="s">
        <v>52</v>
      </c>
      <c r="K6" s="9" t="s">
        <v>52</v>
      </c>
      <c r="L6" s="9" t="s">
        <v>52</v>
      </c>
      <c r="M6" s="9" t="s">
        <v>52</v>
      </c>
      <c r="N6" s="1" t="s">
        <v>52</v>
      </c>
    </row>
    <row r="7" spans="1:14" ht="30" customHeight="1" x14ac:dyDescent="0.3">
      <c r="A7" s="9" t="s">
        <v>79</v>
      </c>
      <c r="B7" s="9" t="s">
        <v>76</v>
      </c>
      <c r="C7" s="9" t="s">
        <v>77</v>
      </c>
      <c r="D7" s="9" t="s">
        <v>60</v>
      </c>
      <c r="E7" s="19">
        <f>일위대가!F40</f>
        <v>0</v>
      </c>
      <c r="F7" s="19">
        <f>일위대가!H40</f>
        <v>0</v>
      </c>
      <c r="G7" s="19">
        <f>일위대가!J40</f>
        <v>2993998</v>
      </c>
      <c r="H7" s="19">
        <f t="shared" si="0"/>
        <v>2993998</v>
      </c>
      <c r="I7" s="9" t="s">
        <v>78</v>
      </c>
      <c r="J7" s="9" t="s">
        <v>52</v>
      </c>
      <c r="K7" s="9" t="s">
        <v>52</v>
      </c>
      <c r="L7" s="9" t="s">
        <v>52</v>
      </c>
      <c r="M7" s="9" t="s">
        <v>52</v>
      </c>
      <c r="N7" s="1" t="s">
        <v>52</v>
      </c>
    </row>
    <row r="8" spans="1:14" ht="30" customHeight="1" x14ac:dyDescent="0.3">
      <c r="A8" s="9" t="s">
        <v>84</v>
      </c>
      <c r="B8" s="9" t="s">
        <v>81</v>
      </c>
      <c r="C8" s="9" t="s">
        <v>82</v>
      </c>
      <c r="D8" s="9" t="s">
        <v>60</v>
      </c>
      <c r="E8" s="19">
        <f>일위대가!F50</f>
        <v>0</v>
      </c>
      <c r="F8" s="19">
        <f>일위대가!H50</f>
        <v>0</v>
      </c>
      <c r="G8" s="19">
        <f>일위대가!J50</f>
        <v>524919</v>
      </c>
      <c r="H8" s="19">
        <f t="shared" si="0"/>
        <v>524919</v>
      </c>
      <c r="I8" s="9" t="s">
        <v>83</v>
      </c>
      <c r="J8" s="9" t="s">
        <v>52</v>
      </c>
      <c r="K8" s="9" t="s">
        <v>52</v>
      </c>
      <c r="L8" s="9" t="s">
        <v>52</v>
      </c>
      <c r="M8" s="9" t="s">
        <v>52</v>
      </c>
      <c r="N8" s="1" t="s">
        <v>52</v>
      </c>
    </row>
    <row r="9" spans="1:14" ht="30" customHeight="1" x14ac:dyDescent="0.3">
      <c r="A9" s="9" t="s">
        <v>89</v>
      </c>
      <c r="B9" s="9" t="s">
        <v>86</v>
      </c>
      <c r="C9" s="9" t="s">
        <v>87</v>
      </c>
      <c r="D9" s="9" t="s">
        <v>60</v>
      </c>
      <c r="E9" s="19">
        <f>일위대가!F58</f>
        <v>0</v>
      </c>
      <c r="F9" s="19">
        <f>일위대가!H58</f>
        <v>0</v>
      </c>
      <c r="G9" s="19">
        <f>일위대가!J58</f>
        <v>450586</v>
      </c>
      <c r="H9" s="19">
        <f t="shared" si="0"/>
        <v>450586</v>
      </c>
      <c r="I9" s="9" t="s">
        <v>88</v>
      </c>
      <c r="J9" s="9" t="s">
        <v>52</v>
      </c>
      <c r="K9" s="9" t="s">
        <v>52</v>
      </c>
      <c r="L9" s="9" t="s">
        <v>52</v>
      </c>
      <c r="M9" s="9" t="s">
        <v>52</v>
      </c>
      <c r="N9" s="1" t="s">
        <v>52</v>
      </c>
    </row>
    <row r="10" spans="1:14" ht="30" customHeight="1" x14ac:dyDescent="0.3">
      <c r="A10" s="9" t="s">
        <v>98</v>
      </c>
      <c r="B10" s="9" t="s">
        <v>95</v>
      </c>
      <c r="C10" s="9" t="s">
        <v>96</v>
      </c>
      <c r="D10" s="9" t="s">
        <v>60</v>
      </c>
      <c r="E10" s="19">
        <f>일위대가!F64</f>
        <v>7394</v>
      </c>
      <c r="F10" s="19">
        <f>일위대가!H64</f>
        <v>92625</v>
      </c>
      <c r="G10" s="19">
        <f>일위대가!J64</f>
        <v>0</v>
      </c>
      <c r="H10" s="19">
        <f t="shared" si="0"/>
        <v>100019</v>
      </c>
      <c r="I10" s="9" t="s">
        <v>97</v>
      </c>
      <c r="J10" s="9" t="s">
        <v>52</v>
      </c>
      <c r="K10" s="9" t="s">
        <v>52</v>
      </c>
      <c r="L10" s="9" t="s">
        <v>52</v>
      </c>
      <c r="M10" s="9" t="s">
        <v>52</v>
      </c>
      <c r="N10" s="1" t="s">
        <v>52</v>
      </c>
    </row>
    <row r="11" spans="1:14" ht="30" customHeight="1" x14ac:dyDescent="0.3">
      <c r="A11" s="9" t="s">
        <v>102</v>
      </c>
      <c r="B11" s="9" t="s">
        <v>95</v>
      </c>
      <c r="C11" s="9" t="s">
        <v>100</v>
      </c>
      <c r="D11" s="9" t="s">
        <v>60</v>
      </c>
      <c r="E11" s="19">
        <f>일위대가!F70</f>
        <v>11620</v>
      </c>
      <c r="F11" s="19">
        <f>일위대가!H70</f>
        <v>159780</v>
      </c>
      <c r="G11" s="19">
        <f>일위대가!J70</f>
        <v>0</v>
      </c>
      <c r="H11" s="19">
        <f t="shared" si="0"/>
        <v>171400</v>
      </c>
      <c r="I11" s="9" t="s">
        <v>101</v>
      </c>
      <c r="J11" s="9" t="s">
        <v>52</v>
      </c>
      <c r="K11" s="9" t="s">
        <v>52</v>
      </c>
      <c r="L11" s="9" t="s">
        <v>52</v>
      </c>
      <c r="M11" s="9" t="s">
        <v>52</v>
      </c>
      <c r="N11" s="1" t="s">
        <v>52</v>
      </c>
    </row>
    <row r="12" spans="1:14" ht="30" customHeight="1" x14ac:dyDescent="0.3">
      <c r="A12" s="9" t="s">
        <v>108</v>
      </c>
      <c r="B12" s="9" t="s">
        <v>104</v>
      </c>
      <c r="C12" s="9" t="s">
        <v>105</v>
      </c>
      <c r="D12" s="9" t="s">
        <v>106</v>
      </c>
      <c r="E12" s="19">
        <f>일위대가!F83</f>
        <v>28678</v>
      </c>
      <c r="F12" s="19">
        <f>일위대가!H83</f>
        <v>93630</v>
      </c>
      <c r="G12" s="19">
        <f>일위대가!J83</f>
        <v>0</v>
      </c>
      <c r="H12" s="19">
        <f t="shared" si="0"/>
        <v>122308</v>
      </c>
      <c r="I12" s="9" t="s">
        <v>107</v>
      </c>
      <c r="J12" s="9" t="s">
        <v>52</v>
      </c>
      <c r="K12" s="9" t="s">
        <v>52</v>
      </c>
      <c r="L12" s="9" t="s">
        <v>52</v>
      </c>
      <c r="M12" s="9" t="s">
        <v>52</v>
      </c>
      <c r="N12" s="1" t="s">
        <v>52</v>
      </c>
    </row>
    <row r="13" spans="1:14" ht="30" customHeight="1" x14ac:dyDescent="0.3">
      <c r="A13" s="9" t="s">
        <v>119</v>
      </c>
      <c r="B13" s="9" t="s">
        <v>116</v>
      </c>
      <c r="C13" s="9" t="s">
        <v>117</v>
      </c>
      <c r="D13" s="9" t="s">
        <v>112</v>
      </c>
      <c r="E13" s="19">
        <f>일위대가!F95</f>
        <v>19012</v>
      </c>
      <c r="F13" s="19">
        <f>일위대가!H95</f>
        <v>66492</v>
      </c>
      <c r="G13" s="19">
        <f>일위대가!J95</f>
        <v>0</v>
      </c>
      <c r="H13" s="19">
        <f t="shared" si="0"/>
        <v>85504</v>
      </c>
      <c r="I13" s="9" t="s">
        <v>118</v>
      </c>
      <c r="J13" s="9" t="s">
        <v>52</v>
      </c>
      <c r="K13" s="9" t="s">
        <v>52</v>
      </c>
      <c r="L13" s="9" t="s">
        <v>52</v>
      </c>
      <c r="M13" s="9" t="s">
        <v>52</v>
      </c>
      <c r="N13" s="1" t="s">
        <v>52</v>
      </c>
    </row>
    <row r="14" spans="1:14" ht="30" customHeight="1" x14ac:dyDescent="0.3">
      <c r="A14" s="9" t="s">
        <v>114</v>
      </c>
      <c r="B14" s="9" t="s">
        <v>110</v>
      </c>
      <c r="C14" s="9" t="s">
        <v>111</v>
      </c>
      <c r="D14" s="9" t="s">
        <v>112</v>
      </c>
      <c r="E14" s="19">
        <f>일위대가!F107</f>
        <v>29779</v>
      </c>
      <c r="F14" s="19">
        <f>일위대가!H107</f>
        <v>116361</v>
      </c>
      <c r="G14" s="19">
        <f>일위대가!J107</f>
        <v>0</v>
      </c>
      <c r="H14" s="19">
        <f t="shared" si="0"/>
        <v>146140</v>
      </c>
      <c r="I14" s="9" t="s">
        <v>113</v>
      </c>
      <c r="J14" s="9" t="s">
        <v>52</v>
      </c>
      <c r="K14" s="9" t="s">
        <v>52</v>
      </c>
      <c r="L14" s="9" t="s">
        <v>52</v>
      </c>
      <c r="M14" s="9" t="s">
        <v>52</v>
      </c>
      <c r="N14" s="1" t="s">
        <v>52</v>
      </c>
    </row>
    <row r="15" spans="1:14" ht="30" customHeight="1" x14ac:dyDescent="0.3">
      <c r="A15" s="9" t="s">
        <v>124</v>
      </c>
      <c r="B15" s="9" t="s">
        <v>121</v>
      </c>
      <c r="C15" s="9" t="s">
        <v>122</v>
      </c>
      <c r="D15" s="9" t="s">
        <v>112</v>
      </c>
      <c r="E15" s="19">
        <f>일위대가!F123</f>
        <v>5038</v>
      </c>
      <c r="F15" s="19">
        <f>일위대가!H123</f>
        <v>12875</v>
      </c>
      <c r="G15" s="19">
        <f>일위대가!J123</f>
        <v>0</v>
      </c>
      <c r="H15" s="19">
        <f t="shared" si="0"/>
        <v>17913</v>
      </c>
      <c r="I15" s="9" t="s">
        <v>123</v>
      </c>
      <c r="J15" s="9" t="s">
        <v>52</v>
      </c>
      <c r="K15" s="9" t="s">
        <v>52</v>
      </c>
      <c r="L15" s="9" t="s">
        <v>52</v>
      </c>
      <c r="M15" s="9" t="s">
        <v>52</v>
      </c>
      <c r="N15" s="1" t="s">
        <v>52</v>
      </c>
    </row>
    <row r="16" spans="1:14" ht="30" customHeight="1" x14ac:dyDescent="0.3">
      <c r="A16" s="9" t="s">
        <v>128</v>
      </c>
      <c r="B16" s="9" t="s">
        <v>121</v>
      </c>
      <c r="C16" s="9" t="s">
        <v>126</v>
      </c>
      <c r="D16" s="9" t="s">
        <v>112</v>
      </c>
      <c r="E16" s="19">
        <f>일위대가!F139</f>
        <v>5038</v>
      </c>
      <c r="F16" s="19">
        <f>일위대가!H139</f>
        <v>15669</v>
      </c>
      <c r="G16" s="19">
        <f>일위대가!J139</f>
        <v>0</v>
      </c>
      <c r="H16" s="19">
        <f t="shared" si="0"/>
        <v>20707</v>
      </c>
      <c r="I16" s="9" t="s">
        <v>127</v>
      </c>
      <c r="J16" s="9" t="s">
        <v>52</v>
      </c>
      <c r="K16" s="9" t="s">
        <v>52</v>
      </c>
      <c r="L16" s="9" t="s">
        <v>52</v>
      </c>
      <c r="M16" s="9" t="s">
        <v>52</v>
      </c>
      <c r="N16" s="1" t="s">
        <v>52</v>
      </c>
    </row>
    <row r="17" spans="1:14" ht="30" customHeight="1" x14ac:dyDescent="0.3">
      <c r="A17" s="9" t="s">
        <v>133</v>
      </c>
      <c r="B17" s="9" t="s">
        <v>130</v>
      </c>
      <c r="C17" s="9" t="s">
        <v>131</v>
      </c>
      <c r="D17" s="9" t="s">
        <v>112</v>
      </c>
      <c r="E17" s="19">
        <f>일위대가!F144</f>
        <v>1690</v>
      </c>
      <c r="F17" s="19">
        <f>일위대가!H144</f>
        <v>2794</v>
      </c>
      <c r="G17" s="19">
        <f>일위대가!J144</f>
        <v>0</v>
      </c>
      <c r="H17" s="19">
        <f t="shared" si="0"/>
        <v>4484</v>
      </c>
      <c r="I17" s="9" t="s">
        <v>132</v>
      </c>
      <c r="J17" s="9" t="s">
        <v>52</v>
      </c>
      <c r="K17" s="9" t="s">
        <v>52</v>
      </c>
      <c r="L17" s="9" t="s">
        <v>52</v>
      </c>
      <c r="M17" s="9" t="s">
        <v>52</v>
      </c>
      <c r="N17" s="1" t="s">
        <v>52</v>
      </c>
    </row>
    <row r="18" spans="1:14" ht="30" customHeight="1" x14ac:dyDescent="0.3">
      <c r="A18" s="9" t="s">
        <v>138</v>
      </c>
      <c r="B18" s="9" t="s">
        <v>135</v>
      </c>
      <c r="C18" s="9" t="s">
        <v>136</v>
      </c>
      <c r="D18" s="9" t="s">
        <v>112</v>
      </c>
      <c r="E18" s="19">
        <f>일위대가!F150</f>
        <v>2878</v>
      </c>
      <c r="F18" s="19">
        <f>일위대가!H150</f>
        <v>15339</v>
      </c>
      <c r="G18" s="19">
        <f>일위대가!J150</f>
        <v>0</v>
      </c>
      <c r="H18" s="19">
        <f t="shared" si="0"/>
        <v>18217</v>
      </c>
      <c r="I18" s="9" t="s">
        <v>137</v>
      </c>
      <c r="J18" s="9" t="s">
        <v>52</v>
      </c>
      <c r="K18" s="9" t="s">
        <v>52</v>
      </c>
      <c r="L18" s="9" t="s">
        <v>52</v>
      </c>
      <c r="M18" s="9" t="s">
        <v>52</v>
      </c>
      <c r="N18" s="1" t="s">
        <v>52</v>
      </c>
    </row>
    <row r="19" spans="1:14" ht="30" customHeight="1" x14ac:dyDescent="0.3">
      <c r="A19" s="9" t="s">
        <v>142</v>
      </c>
      <c r="B19" s="9" t="s">
        <v>135</v>
      </c>
      <c r="C19" s="9" t="s">
        <v>140</v>
      </c>
      <c r="D19" s="9" t="s">
        <v>112</v>
      </c>
      <c r="E19" s="19">
        <f>일위대가!F156</f>
        <v>3242</v>
      </c>
      <c r="F19" s="19">
        <f>일위대가!H156</f>
        <v>18067</v>
      </c>
      <c r="G19" s="19">
        <f>일위대가!J156</f>
        <v>0</v>
      </c>
      <c r="H19" s="19">
        <f t="shared" si="0"/>
        <v>21309</v>
      </c>
      <c r="I19" s="9" t="s">
        <v>141</v>
      </c>
      <c r="J19" s="9" t="s">
        <v>52</v>
      </c>
      <c r="K19" s="9" t="s">
        <v>52</v>
      </c>
      <c r="L19" s="9" t="s">
        <v>52</v>
      </c>
      <c r="M19" s="9" t="s">
        <v>52</v>
      </c>
      <c r="N19" s="1" t="s">
        <v>52</v>
      </c>
    </row>
    <row r="20" spans="1:14" ht="30" customHeight="1" x14ac:dyDescent="0.3">
      <c r="A20" s="9" t="s">
        <v>148</v>
      </c>
      <c r="B20" s="9" t="s">
        <v>144</v>
      </c>
      <c r="C20" s="9" t="s">
        <v>145</v>
      </c>
      <c r="D20" s="9" t="s">
        <v>146</v>
      </c>
      <c r="E20" s="19">
        <f>일위대가!F168</f>
        <v>2684</v>
      </c>
      <c r="F20" s="19">
        <f>일위대가!H168</f>
        <v>19850</v>
      </c>
      <c r="G20" s="19">
        <f>일위대가!J168</f>
        <v>713</v>
      </c>
      <c r="H20" s="19">
        <f t="shared" si="0"/>
        <v>23247</v>
      </c>
      <c r="I20" s="9" t="s">
        <v>147</v>
      </c>
      <c r="J20" s="9" t="s">
        <v>52</v>
      </c>
      <c r="K20" s="9" t="s">
        <v>52</v>
      </c>
      <c r="L20" s="9" t="s">
        <v>52</v>
      </c>
      <c r="M20" s="9" t="s">
        <v>52</v>
      </c>
      <c r="N20" s="1" t="s">
        <v>52</v>
      </c>
    </row>
    <row r="21" spans="1:14" ht="30" customHeight="1" x14ac:dyDescent="0.3">
      <c r="A21" s="9" t="s">
        <v>153</v>
      </c>
      <c r="B21" s="9" t="s">
        <v>150</v>
      </c>
      <c r="C21" s="9" t="s">
        <v>151</v>
      </c>
      <c r="D21" s="9" t="s">
        <v>146</v>
      </c>
      <c r="E21" s="19">
        <f>일위대가!F180</f>
        <v>2755</v>
      </c>
      <c r="F21" s="19">
        <f>일위대가!H180</f>
        <v>23545</v>
      </c>
      <c r="G21" s="19">
        <f>일위대가!J180</f>
        <v>1049</v>
      </c>
      <c r="H21" s="19">
        <f t="shared" si="0"/>
        <v>27349</v>
      </c>
      <c r="I21" s="9" t="s">
        <v>152</v>
      </c>
      <c r="J21" s="9" t="s">
        <v>52</v>
      </c>
      <c r="K21" s="9" t="s">
        <v>52</v>
      </c>
      <c r="L21" s="9" t="s">
        <v>52</v>
      </c>
      <c r="M21" s="9" t="s">
        <v>52</v>
      </c>
      <c r="N21" s="1" t="s">
        <v>52</v>
      </c>
    </row>
    <row r="22" spans="1:14" ht="30" customHeight="1" x14ac:dyDescent="0.3">
      <c r="A22" s="9" t="s">
        <v>158</v>
      </c>
      <c r="B22" s="9" t="s">
        <v>155</v>
      </c>
      <c r="C22" s="9" t="s">
        <v>156</v>
      </c>
      <c r="D22" s="9" t="s">
        <v>112</v>
      </c>
      <c r="E22" s="19">
        <f>일위대가!F184</f>
        <v>0</v>
      </c>
      <c r="F22" s="19">
        <f>일위대가!H184</f>
        <v>1389</v>
      </c>
      <c r="G22" s="19">
        <f>일위대가!J184</f>
        <v>0</v>
      </c>
      <c r="H22" s="19">
        <f t="shared" si="0"/>
        <v>1389</v>
      </c>
      <c r="I22" s="9" t="s">
        <v>157</v>
      </c>
      <c r="J22" s="9" t="s">
        <v>52</v>
      </c>
      <c r="K22" s="9" t="s">
        <v>52</v>
      </c>
      <c r="L22" s="9" t="s">
        <v>52</v>
      </c>
      <c r="M22" s="9" t="s">
        <v>52</v>
      </c>
      <c r="N22" s="1" t="s">
        <v>52</v>
      </c>
    </row>
    <row r="23" spans="1:14" ht="30" customHeight="1" x14ac:dyDescent="0.3">
      <c r="A23" s="9" t="s">
        <v>162</v>
      </c>
      <c r="B23" s="9" t="s">
        <v>160</v>
      </c>
      <c r="C23" s="9" t="s">
        <v>156</v>
      </c>
      <c r="D23" s="9" t="s">
        <v>112</v>
      </c>
      <c r="E23" s="19">
        <f>일위대가!F188</f>
        <v>0</v>
      </c>
      <c r="F23" s="19">
        <f>일위대가!H188</f>
        <v>3334</v>
      </c>
      <c r="G23" s="19">
        <f>일위대가!J188</f>
        <v>0</v>
      </c>
      <c r="H23" s="19">
        <f t="shared" si="0"/>
        <v>3334</v>
      </c>
      <c r="I23" s="9" t="s">
        <v>161</v>
      </c>
      <c r="J23" s="9" t="s">
        <v>52</v>
      </c>
      <c r="K23" s="9" t="s">
        <v>52</v>
      </c>
      <c r="L23" s="9" t="s">
        <v>52</v>
      </c>
      <c r="M23" s="9" t="s">
        <v>52</v>
      </c>
      <c r="N23" s="1" t="s">
        <v>52</v>
      </c>
    </row>
    <row r="24" spans="1:14" ht="30" customHeight="1" x14ac:dyDescent="0.3">
      <c r="A24" s="9" t="s">
        <v>167</v>
      </c>
      <c r="B24" s="9" t="s">
        <v>164</v>
      </c>
      <c r="C24" s="9" t="s">
        <v>165</v>
      </c>
      <c r="D24" s="9" t="s">
        <v>112</v>
      </c>
      <c r="E24" s="19">
        <f>일위대가!F192</f>
        <v>0</v>
      </c>
      <c r="F24" s="19">
        <f>일위대가!H192</f>
        <v>679</v>
      </c>
      <c r="G24" s="19">
        <f>일위대가!J192</f>
        <v>0</v>
      </c>
      <c r="H24" s="19">
        <f t="shared" si="0"/>
        <v>679</v>
      </c>
      <c r="I24" s="9" t="s">
        <v>166</v>
      </c>
      <c r="J24" s="9" t="s">
        <v>52</v>
      </c>
      <c r="K24" s="9" t="s">
        <v>52</v>
      </c>
      <c r="L24" s="9" t="s">
        <v>52</v>
      </c>
      <c r="M24" s="9" t="s">
        <v>52</v>
      </c>
      <c r="N24" s="1" t="s">
        <v>52</v>
      </c>
    </row>
    <row r="25" spans="1:14" ht="30" customHeight="1" x14ac:dyDescent="0.3">
      <c r="A25" s="9" t="s">
        <v>172</v>
      </c>
      <c r="B25" s="9" t="s">
        <v>169</v>
      </c>
      <c r="C25" s="9" t="s">
        <v>170</v>
      </c>
      <c r="D25" s="9" t="s">
        <v>112</v>
      </c>
      <c r="E25" s="19">
        <f>일위대가!F196</f>
        <v>0</v>
      </c>
      <c r="F25" s="19">
        <f>일위대가!H196</f>
        <v>22074</v>
      </c>
      <c r="G25" s="19">
        <f>일위대가!J196</f>
        <v>0</v>
      </c>
      <c r="H25" s="19">
        <f t="shared" si="0"/>
        <v>22074</v>
      </c>
      <c r="I25" s="9" t="s">
        <v>171</v>
      </c>
      <c r="J25" s="9" t="s">
        <v>52</v>
      </c>
      <c r="K25" s="9" t="s">
        <v>52</v>
      </c>
      <c r="L25" s="9" t="s">
        <v>52</v>
      </c>
      <c r="M25" s="9" t="s">
        <v>52</v>
      </c>
      <c r="N25" s="1" t="s">
        <v>52</v>
      </c>
    </row>
    <row r="26" spans="1:14" ht="30" customHeight="1" x14ac:dyDescent="0.3">
      <c r="A26" s="9" t="s">
        <v>176</v>
      </c>
      <c r="B26" s="9" t="s">
        <v>174</v>
      </c>
      <c r="C26" s="9" t="s">
        <v>52</v>
      </c>
      <c r="D26" s="9" t="s">
        <v>112</v>
      </c>
      <c r="E26" s="19">
        <f>일위대가!F200</f>
        <v>0</v>
      </c>
      <c r="F26" s="19">
        <f>일위대가!H200</f>
        <v>3396</v>
      </c>
      <c r="G26" s="19">
        <f>일위대가!J200</f>
        <v>0</v>
      </c>
      <c r="H26" s="19">
        <f t="shared" si="0"/>
        <v>3396</v>
      </c>
      <c r="I26" s="9" t="s">
        <v>175</v>
      </c>
      <c r="J26" s="9" t="s">
        <v>52</v>
      </c>
      <c r="K26" s="9" t="s">
        <v>52</v>
      </c>
      <c r="L26" s="9" t="s">
        <v>52</v>
      </c>
      <c r="M26" s="9" t="s">
        <v>52</v>
      </c>
      <c r="N26" s="1" t="s">
        <v>52</v>
      </c>
    </row>
    <row r="27" spans="1:14" ht="30" customHeight="1" x14ac:dyDescent="0.3">
      <c r="A27" s="9" t="s">
        <v>204</v>
      </c>
      <c r="B27" s="9" t="s">
        <v>201</v>
      </c>
      <c r="C27" s="9" t="s">
        <v>202</v>
      </c>
      <c r="D27" s="9" t="s">
        <v>112</v>
      </c>
      <c r="E27" s="19">
        <f>일위대가!F205</f>
        <v>422</v>
      </c>
      <c r="F27" s="19">
        <f>일위대가!H205</f>
        <v>1431</v>
      </c>
      <c r="G27" s="19">
        <f>일위대가!J205</f>
        <v>0</v>
      </c>
      <c r="H27" s="19">
        <f t="shared" si="0"/>
        <v>1853</v>
      </c>
      <c r="I27" s="9" t="s">
        <v>203</v>
      </c>
      <c r="J27" s="9" t="s">
        <v>52</v>
      </c>
      <c r="K27" s="9" t="s">
        <v>52</v>
      </c>
      <c r="L27" s="9" t="s">
        <v>52</v>
      </c>
      <c r="M27" s="9" t="s">
        <v>52</v>
      </c>
      <c r="N27" s="1" t="s">
        <v>52</v>
      </c>
    </row>
    <row r="28" spans="1:14" ht="30" customHeight="1" x14ac:dyDescent="0.3">
      <c r="A28" s="9" t="s">
        <v>221</v>
      </c>
      <c r="B28" s="9" t="s">
        <v>218</v>
      </c>
      <c r="C28" s="9" t="s">
        <v>219</v>
      </c>
      <c r="D28" s="9" t="s">
        <v>146</v>
      </c>
      <c r="E28" s="19">
        <f>일위대가!F213</f>
        <v>1415</v>
      </c>
      <c r="F28" s="19">
        <f>일위대가!H213</f>
        <v>7593</v>
      </c>
      <c r="G28" s="19">
        <f>일위대가!J213</f>
        <v>4135</v>
      </c>
      <c r="H28" s="19">
        <f t="shared" si="0"/>
        <v>13143</v>
      </c>
      <c r="I28" s="9" t="s">
        <v>220</v>
      </c>
      <c r="J28" s="9" t="s">
        <v>52</v>
      </c>
      <c r="K28" s="9" t="s">
        <v>52</v>
      </c>
      <c r="L28" s="9" t="s">
        <v>52</v>
      </c>
      <c r="M28" s="9" t="s">
        <v>52</v>
      </c>
      <c r="N28" s="1" t="s">
        <v>52</v>
      </c>
    </row>
    <row r="29" spans="1:14" ht="30" customHeight="1" x14ac:dyDescent="0.3">
      <c r="A29" s="9" t="s">
        <v>226</v>
      </c>
      <c r="B29" s="9" t="s">
        <v>223</v>
      </c>
      <c r="C29" s="9" t="s">
        <v>224</v>
      </c>
      <c r="D29" s="9" t="s">
        <v>146</v>
      </c>
      <c r="E29" s="19">
        <f>일위대가!F221</f>
        <v>1177</v>
      </c>
      <c r="F29" s="19">
        <f>일위대가!H221</f>
        <v>9782</v>
      </c>
      <c r="G29" s="19">
        <f>일위대가!J221</f>
        <v>3613</v>
      </c>
      <c r="H29" s="19">
        <f t="shared" si="0"/>
        <v>14572</v>
      </c>
      <c r="I29" s="9" t="s">
        <v>225</v>
      </c>
      <c r="J29" s="9" t="s">
        <v>52</v>
      </c>
      <c r="K29" s="9" t="s">
        <v>52</v>
      </c>
      <c r="L29" s="9" t="s">
        <v>52</v>
      </c>
      <c r="M29" s="9" t="s">
        <v>52</v>
      </c>
      <c r="N29" s="1" t="s">
        <v>52</v>
      </c>
    </row>
    <row r="30" spans="1:14" ht="30" customHeight="1" x14ac:dyDescent="0.3">
      <c r="A30" s="9" t="s">
        <v>230</v>
      </c>
      <c r="B30" s="9" t="s">
        <v>223</v>
      </c>
      <c r="C30" s="9" t="s">
        <v>228</v>
      </c>
      <c r="D30" s="9" t="s">
        <v>146</v>
      </c>
      <c r="E30" s="19">
        <f>일위대가!F229</f>
        <v>1650</v>
      </c>
      <c r="F30" s="19">
        <f>일위대가!H229</f>
        <v>13668</v>
      </c>
      <c r="G30" s="19">
        <f>일위대가!J229</f>
        <v>5062</v>
      </c>
      <c r="H30" s="19">
        <f t="shared" si="0"/>
        <v>20380</v>
      </c>
      <c r="I30" s="9" t="s">
        <v>229</v>
      </c>
      <c r="J30" s="9" t="s">
        <v>52</v>
      </c>
      <c r="K30" s="9" t="s">
        <v>52</v>
      </c>
      <c r="L30" s="9" t="s">
        <v>52</v>
      </c>
      <c r="M30" s="9" t="s">
        <v>52</v>
      </c>
      <c r="N30" s="1" t="s">
        <v>52</v>
      </c>
    </row>
    <row r="31" spans="1:14" ht="30" customHeight="1" x14ac:dyDescent="0.3">
      <c r="A31" s="9" t="s">
        <v>255</v>
      </c>
      <c r="B31" s="9" t="s">
        <v>252</v>
      </c>
      <c r="C31" s="9" t="s">
        <v>253</v>
      </c>
      <c r="D31" s="9" t="s">
        <v>180</v>
      </c>
      <c r="E31" s="19">
        <f>일위대가!F234</f>
        <v>10770</v>
      </c>
      <c r="F31" s="19">
        <f>일위대가!H234</f>
        <v>630845</v>
      </c>
      <c r="G31" s="19">
        <f>일위대가!J234</f>
        <v>50802</v>
      </c>
      <c r="H31" s="19">
        <f t="shared" si="0"/>
        <v>692417</v>
      </c>
      <c r="I31" s="9" t="s">
        <v>254</v>
      </c>
      <c r="J31" s="9" t="s">
        <v>52</v>
      </c>
      <c r="K31" s="9" t="s">
        <v>52</v>
      </c>
      <c r="L31" s="9" t="s">
        <v>52</v>
      </c>
      <c r="M31" s="9" t="s">
        <v>52</v>
      </c>
      <c r="N31" s="1" t="s">
        <v>52</v>
      </c>
    </row>
    <row r="32" spans="1:14" ht="30" customHeight="1" x14ac:dyDescent="0.3">
      <c r="A32" s="9" t="s">
        <v>260</v>
      </c>
      <c r="B32" s="9" t="s">
        <v>257</v>
      </c>
      <c r="C32" s="9" t="s">
        <v>258</v>
      </c>
      <c r="D32" s="9" t="s">
        <v>112</v>
      </c>
      <c r="E32" s="19">
        <f>일위대가!F240</f>
        <v>2510</v>
      </c>
      <c r="F32" s="19">
        <f>일위대가!H240</f>
        <v>1329</v>
      </c>
      <c r="G32" s="19">
        <f>일위대가!J240</f>
        <v>0</v>
      </c>
      <c r="H32" s="19">
        <f t="shared" si="0"/>
        <v>3839</v>
      </c>
      <c r="I32" s="9" t="s">
        <v>259</v>
      </c>
      <c r="J32" s="9" t="s">
        <v>52</v>
      </c>
      <c r="K32" s="9" t="s">
        <v>52</v>
      </c>
      <c r="L32" s="9" t="s">
        <v>52</v>
      </c>
      <c r="M32" s="9" t="s">
        <v>52</v>
      </c>
      <c r="N32" s="1" t="s">
        <v>52</v>
      </c>
    </row>
    <row r="33" spans="1:14" ht="30" customHeight="1" x14ac:dyDescent="0.3">
      <c r="A33" s="9" t="s">
        <v>265</v>
      </c>
      <c r="B33" s="9" t="s">
        <v>262</v>
      </c>
      <c r="C33" s="9" t="s">
        <v>263</v>
      </c>
      <c r="D33" s="9" t="s">
        <v>112</v>
      </c>
      <c r="E33" s="19">
        <f>일위대가!F245</f>
        <v>18439</v>
      </c>
      <c r="F33" s="19">
        <f>일위대가!H245</f>
        <v>68150</v>
      </c>
      <c r="G33" s="19">
        <f>일위대가!J245</f>
        <v>681</v>
      </c>
      <c r="H33" s="19">
        <f t="shared" si="0"/>
        <v>87270</v>
      </c>
      <c r="I33" s="9" t="s">
        <v>264</v>
      </c>
      <c r="J33" s="9" t="s">
        <v>52</v>
      </c>
      <c r="K33" s="9" t="s">
        <v>52</v>
      </c>
      <c r="L33" s="9" t="s">
        <v>52</v>
      </c>
      <c r="M33" s="9" t="s">
        <v>52</v>
      </c>
      <c r="N33" s="1" t="s">
        <v>52</v>
      </c>
    </row>
    <row r="34" spans="1:14" ht="30" customHeight="1" x14ac:dyDescent="0.3">
      <c r="A34" s="9" t="s">
        <v>269</v>
      </c>
      <c r="B34" s="9" t="s">
        <v>262</v>
      </c>
      <c r="C34" s="9" t="s">
        <v>267</v>
      </c>
      <c r="D34" s="9" t="s">
        <v>112</v>
      </c>
      <c r="E34" s="19">
        <f>일위대가!F250</f>
        <v>12978</v>
      </c>
      <c r="F34" s="19">
        <f>일위대가!H250</f>
        <v>37755</v>
      </c>
      <c r="G34" s="19">
        <f>일위대가!J250</f>
        <v>377</v>
      </c>
      <c r="H34" s="19">
        <f t="shared" si="0"/>
        <v>51110</v>
      </c>
      <c r="I34" s="9" t="s">
        <v>268</v>
      </c>
      <c r="J34" s="9" t="s">
        <v>52</v>
      </c>
      <c r="K34" s="9" t="s">
        <v>52</v>
      </c>
      <c r="L34" s="9" t="s">
        <v>52</v>
      </c>
      <c r="M34" s="9" t="s">
        <v>52</v>
      </c>
      <c r="N34" s="1" t="s">
        <v>52</v>
      </c>
    </row>
    <row r="35" spans="1:14" ht="30" customHeight="1" x14ac:dyDescent="0.3">
      <c r="A35" s="9" t="s">
        <v>273</v>
      </c>
      <c r="B35" s="9" t="s">
        <v>262</v>
      </c>
      <c r="C35" s="9" t="s">
        <v>271</v>
      </c>
      <c r="D35" s="9" t="s">
        <v>112</v>
      </c>
      <c r="E35" s="19">
        <f>일위대가!F255</f>
        <v>12978</v>
      </c>
      <c r="F35" s="19">
        <f>일위대가!H255</f>
        <v>45728</v>
      </c>
      <c r="G35" s="19">
        <f>일위대가!J255</f>
        <v>457</v>
      </c>
      <c r="H35" s="19">
        <f t="shared" si="0"/>
        <v>59163</v>
      </c>
      <c r="I35" s="9" t="s">
        <v>272</v>
      </c>
      <c r="J35" s="9" t="s">
        <v>52</v>
      </c>
      <c r="K35" s="9" t="s">
        <v>52</v>
      </c>
      <c r="L35" s="9" t="s">
        <v>52</v>
      </c>
      <c r="M35" s="9" t="s">
        <v>52</v>
      </c>
      <c r="N35" s="1" t="s">
        <v>52</v>
      </c>
    </row>
    <row r="36" spans="1:14" ht="30" customHeight="1" x14ac:dyDescent="0.3">
      <c r="A36" s="9" t="s">
        <v>278</v>
      </c>
      <c r="B36" s="9" t="s">
        <v>275</v>
      </c>
      <c r="C36" s="9" t="s">
        <v>276</v>
      </c>
      <c r="D36" s="9" t="s">
        <v>112</v>
      </c>
      <c r="E36" s="19">
        <f>일위대가!F262</f>
        <v>4157</v>
      </c>
      <c r="F36" s="19">
        <f>일위대가!H262</f>
        <v>36027</v>
      </c>
      <c r="G36" s="19">
        <f>일위대가!J262</f>
        <v>1080</v>
      </c>
      <c r="H36" s="19">
        <f t="shared" si="0"/>
        <v>41264</v>
      </c>
      <c r="I36" s="9" t="s">
        <v>277</v>
      </c>
      <c r="J36" s="9" t="s">
        <v>52</v>
      </c>
      <c r="K36" s="9" t="s">
        <v>52</v>
      </c>
      <c r="L36" s="9" t="s">
        <v>52</v>
      </c>
      <c r="M36" s="9" t="s">
        <v>52</v>
      </c>
      <c r="N36" s="1" t="s">
        <v>52</v>
      </c>
    </row>
    <row r="37" spans="1:14" ht="30" customHeight="1" x14ac:dyDescent="0.3">
      <c r="A37" s="9" t="s">
        <v>282</v>
      </c>
      <c r="B37" s="9" t="s">
        <v>275</v>
      </c>
      <c r="C37" s="9" t="s">
        <v>280</v>
      </c>
      <c r="D37" s="9" t="s">
        <v>112</v>
      </c>
      <c r="E37" s="19">
        <f>일위대가!F269</f>
        <v>3415</v>
      </c>
      <c r="F37" s="19">
        <f>일위대가!H269</f>
        <v>31528</v>
      </c>
      <c r="G37" s="19">
        <f>일위대가!J269</f>
        <v>945</v>
      </c>
      <c r="H37" s="19">
        <f t="shared" si="0"/>
        <v>35888</v>
      </c>
      <c r="I37" s="9" t="s">
        <v>281</v>
      </c>
      <c r="J37" s="9" t="s">
        <v>52</v>
      </c>
      <c r="K37" s="9" t="s">
        <v>52</v>
      </c>
      <c r="L37" s="9" t="s">
        <v>52</v>
      </c>
      <c r="M37" s="9" t="s">
        <v>52</v>
      </c>
      <c r="N37" s="1" t="s">
        <v>52</v>
      </c>
    </row>
    <row r="38" spans="1:14" ht="30" customHeight="1" x14ac:dyDescent="0.3">
      <c r="A38" s="9" t="s">
        <v>287</v>
      </c>
      <c r="B38" s="9" t="s">
        <v>284</v>
      </c>
      <c r="C38" s="9" t="s">
        <v>285</v>
      </c>
      <c r="D38" s="9" t="s">
        <v>72</v>
      </c>
      <c r="E38" s="19">
        <f>일위대가!F276</f>
        <v>3620</v>
      </c>
      <c r="F38" s="19">
        <f>일위대가!H276</f>
        <v>23752</v>
      </c>
      <c r="G38" s="19">
        <f>일위대가!J276</f>
        <v>0</v>
      </c>
      <c r="H38" s="19">
        <f t="shared" si="0"/>
        <v>27372</v>
      </c>
      <c r="I38" s="9" t="s">
        <v>286</v>
      </c>
      <c r="J38" s="9" t="s">
        <v>52</v>
      </c>
      <c r="K38" s="9" t="s">
        <v>52</v>
      </c>
      <c r="L38" s="9" t="s">
        <v>52</v>
      </c>
      <c r="M38" s="9" t="s">
        <v>52</v>
      </c>
      <c r="N38" s="1" t="s">
        <v>52</v>
      </c>
    </row>
    <row r="39" spans="1:14" ht="30" customHeight="1" x14ac:dyDescent="0.3">
      <c r="A39" s="9" t="s">
        <v>292</v>
      </c>
      <c r="B39" s="9" t="s">
        <v>289</v>
      </c>
      <c r="C39" s="9" t="s">
        <v>290</v>
      </c>
      <c r="D39" s="9" t="s">
        <v>112</v>
      </c>
      <c r="E39" s="19">
        <f>일위대가!F282</f>
        <v>30587</v>
      </c>
      <c r="F39" s="19">
        <f>일위대가!H282</f>
        <v>16183</v>
      </c>
      <c r="G39" s="19">
        <f>일위대가!J282</f>
        <v>0</v>
      </c>
      <c r="H39" s="19">
        <f t="shared" si="0"/>
        <v>46770</v>
      </c>
      <c r="I39" s="9" t="s">
        <v>291</v>
      </c>
      <c r="J39" s="9" t="s">
        <v>52</v>
      </c>
      <c r="K39" s="9" t="s">
        <v>52</v>
      </c>
      <c r="L39" s="9" t="s">
        <v>52</v>
      </c>
      <c r="M39" s="9" t="s">
        <v>52</v>
      </c>
      <c r="N39" s="1" t="s">
        <v>52</v>
      </c>
    </row>
    <row r="40" spans="1:14" ht="30" customHeight="1" x14ac:dyDescent="0.3">
      <c r="A40" s="9" t="s">
        <v>297</v>
      </c>
      <c r="B40" s="9" t="s">
        <v>294</v>
      </c>
      <c r="C40" s="9" t="s">
        <v>295</v>
      </c>
      <c r="D40" s="9" t="s">
        <v>112</v>
      </c>
      <c r="E40" s="19">
        <f>일위대가!F287</f>
        <v>33000</v>
      </c>
      <c r="F40" s="19">
        <f>일위대가!H287</f>
        <v>9692</v>
      </c>
      <c r="G40" s="19">
        <f>일위대가!J287</f>
        <v>193</v>
      </c>
      <c r="H40" s="19">
        <f t="shared" si="0"/>
        <v>42885</v>
      </c>
      <c r="I40" s="9" t="s">
        <v>296</v>
      </c>
      <c r="J40" s="9" t="s">
        <v>52</v>
      </c>
      <c r="K40" s="9" t="s">
        <v>52</v>
      </c>
      <c r="L40" s="9" t="s">
        <v>52</v>
      </c>
      <c r="M40" s="9" t="s">
        <v>52</v>
      </c>
      <c r="N40" s="1" t="s">
        <v>52</v>
      </c>
    </row>
    <row r="41" spans="1:14" ht="30" customHeight="1" x14ac:dyDescent="0.3">
      <c r="A41" s="9" t="s">
        <v>302</v>
      </c>
      <c r="B41" s="9" t="s">
        <v>299</v>
      </c>
      <c r="C41" s="9" t="s">
        <v>300</v>
      </c>
      <c r="D41" s="9" t="s">
        <v>112</v>
      </c>
      <c r="E41" s="19">
        <f>일위대가!F292</f>
        <v>36300</v>
      </c>
      <c r="F41" s="19">
        <f>일위대가!H292</f>
        <v>9692</v>
      </c>
      <c r="G41" s="19">
        <f>일위대가!J292</f>
        <v>193</v>
      </c>
      <c r="H41" s="19">
        <f t="shared" si="0"/>
        <v>46185</v>
      </c>
      <c r="I41" s="9" t="s">
        <v>301</v>
      </c>
      <c r="J41" s="9" t="s">
        <v>52</v>
      </c>
      <c r="K41" s="9" t="s">
        <v>52</v>
      </c>
      <c r="L41" s="9" t="s">
        <v>52</v>
      </c>
      <c r="M41" s="9" t="s">
        <v>52</v>
      </c>
      <c r="N41" s="1" t="s">
        <v>52</v>
      </c>
    </row>
    <row r="42" spans="1:14" ht="30" customHeight="1" x14ac:dyDescent="0.3">
      <c r="A42" s="9" t="s">
        <v>307</v>
      </c>
      <c r="B42" s="9" t="s">
        <v>304</v>
      </c>
      <c r="C42" s="9" t="s">
        <v>305</v>
      </c>
      <c r="D42" s="9" t="s">
        <v>112</v>
      </c>
      <c r="E42" s="19">
        <f>일위대가!F297</f>
        <v>12511</v>
      </c>
      <c r="F42" s="19">
        <f>일위대가!H297</f>
        <v>3059</v>
      </c>
      <c r="G42" s="19">
        <f>일위대가!J297</f>
        <v>0</v>
      </c>
      <c r="H42" s="19">
        <f t="shared" si="0"/>
        <v>15570</v>
      </c>
      <c r="I42" s="9" t="s">
        <v>306</v>
      </c>
      <c r="J42" s="9" t="s">
        <v>52</v>
      </c>
      <c r="K42" s="9" t="s">
        <v>52</v>
      </c>
      <c r="L42" s="9" t="s">
        <v>52</v>
      </c>
      <c r="M42" s="9" t="s">
        <v>52</v>
      </c>
      <c r="N42" s="1" t="s">
        <v>52</v>
      </c>
    </row>
    <row r="43" spans="1:14" ht="30" customHeight="1" x14ac:dyDescent="0.3">
      <c r="A43" s="9" t="s">
        <v>312</v>
      </c>
      <c r="B43" s="9" t="s">
        <v>309</v>
      </c>
      <c r="C43" s="9" t="s">
        <v>310</v>
      </c>
      <c r="D43" s="9" t="s">
        <v>112</v>
      </c>
      <c r="E43" s="19">
        <f>일위대가!F302</f>
        <v>34650</v>
      </c>
      <c r="F43" s="19">
        <f>일위대가!H302</f>
        <v>3548</v>
      </c>
      <c r="G43" s="19">
        <f>일위대가!J302</f>
        <v>0</v>
      </c>
      <c r="H43" s="19">
        <f t="shared" si="0"/>
        <v>38198</v>
      </c>
      <c r="I43" s="9" t="s">
        <v>311</v>
      </c>
      <c r="J43" s="9" t="s">
        <v>52</v>
      </c>
      <c r="K43" s="9" t="s">
        <v>52</v>
      </c>
      <c r="L43" s="9" t="s">
        <v>52</v>
      </c>
      <c r="M43" s="9" t="s">
        <v>52</v>
      </c>
      <c r="N43" s="1" t="s">
        <v>52</v>
      </c>
    </row>
    <row r="44" spans="1:14" ht="30" customHeight="1" x14ac:dyDescent="0.3">
      <c r="A44" s="9" t="s">
        <v>329</v>
      </c>
      <c r="B44" s="9" t="s">
        <v>325</v>
      </c>
      <c r="C44" s="9" t="s">
        <v>326</v>
      </c>
      <c r="D44" s="9" t="s">
        <v>327</v>
      </c>
      <c r="E44" s="19">
        <f>일위대가!F306</f>
        <v>2787</v>
      </c>
      <c r="F44" s="19">
        <f>일위대가!H306</f>
        <v>26997</v>
      </c>
      <c r="G44" s="19">
        <f>일위대가!J306</f>
        <v>14184</v>
      </c>
      <c r="H44" s="19">
        <f t="shared" si="0"/>
        <v>43968</v>
      </c>
      <c r="I44" s="9" t="s">
        <v>328</v>
      </c>
      <c r="J44" s="9" t="s">
        <v>52</v>
      </c>
      <c r="K44" s="9" t="s">
        <v>52</v>
      </c>
      <c r="L44" s="9" t="s">
        <v>52</v>
      </c>
      <c r="M44" s="9" t="s">
        <v>52</v>
      </c>
      <c r="N44" s="1" t="s">
        <v>52</v>
      </c>
    </row>
    <row r="45" spans="1:14" ht="30" customHeight="1" x14ac:dyDescent="0.3">
      <c r="A45" s="9" t="s">
        <v>334</v>
      </c>
      <c r="B45" s="9" t="s">
        <v>331</v>
      </c>
      <c r="C45" s="9" t="s">
        <v>332</v>
      </c>
      <c r="D45" s="9" t="s">
        <v>112</v>
      </c>
      <c r="E45" s="19">
        <f>일위대가!F314</f>
        <v>0</v>
      </c>
      <c r="F45" s="19">
        <f>일위대가!H314</f>
        <v>40916</v>
      </c>
      <c r="G45" s="19">
        <f>일위대가!J314</f>
        <v>775</v>
      </c>
      <c r="H45" s="19">
        <f t="shared" si="0"/>
        <v>41691</v>
      </c>
      <c r="I45" s="9" t="s">
        <v>333</v>
      </c>
      <c r="J45" s="9" t="s">
        <v>52</v>
      </c>
      <c r="K45" s="9" t="s">
        <v>52</v>
      </c>
      <c r="L45" s="9" t="s">
        <v>52</v>
      </c>
      <c r="M45" s="9" t="s">
        <v>52</v>
      </c>
      <c r="N45" s="1" t="s">
        <v>52</v>
      </c>
    </row>
    <row r="46" spans="1:14" ht="30" customHeight="1" x14ac:dyDescent="0.3">
      <c r="A46" s="9" t="s">
        <v>339</v>
      </c>
      <c r="B46" s="9" t="s">
        <v>336</v>
      </c>
      <c r="C46" s="9" t="s">
        <v>337</v>
      </c>
      <c r="D46" s="9" t="s">
        <v>112</v>
      </c>
      <c r="E46" s="19">
        <f>일위대가!F322</f>
        <v>0</v>
      </c>
      <c r="F46" s="19">
        <f>일위대가!H322</f>
        <v>70193</v>
      </c>
      <c r="G46" s="19">
        <f>일위대가!J322</f>
        <v>1294</v>
      </c>
      <c r="H46" s="19">
        <f t="shared" si="0"/>
        <v>71487</v>
      </c>
      <c r="I46" s="9" t="s">
        <v>338</v>
      </c>
      <c r="J46" s="9" t="s">
        <v>52</v>
      </c>
      <c r="K46" s="9" t="s">
        <v>52</v>
      </c>
      <c r="L46" s="9" t="s">
        <v>52</v>
      </c>
      <c r="M46" s="9" t="s">
        <v>52</v>
      </c>
      <c r="N46" s="1" t="s">
        <v>52</v>
      </c>
    </row>
    <row r="47" spans="1:14" ht="30" customHeight="1" x14ac:dyDescent="0.3">
      <c r="A47" s="9" t="s">
        <v>344</v>
      </c>
      <c r="B47" s="9" t="s">
        <v>341</v>
      </c>
      <c r="C47" s="9" t="s">
        <v>342</v>
      </c>
      <c r="D47" s="9" t="s">
        <v>112</v>
      </c>
      <c r="E47" s="19">
        <f>일위대가!F332</f>
        <v>0</v>
      </c>
      <c r="F47" s="19">
        <f>일위대가!H332</f>
        <v>71218</v>
      </c>
      <c r="G47" s="19">
        <f>일위대가!J332</f>
        <v>1375</v>
      </c>
      <c r="H47" s="19">
        <f t="shared" si="0"/>
        <v>72593</v>
      </c>
      <c r="I47" s="9" t="s">
        <v>343</v>
      </c>
      <c r="J47" s="9" t="s">
        <v>52</v>
      </c>
      <c r="K47" s="9" t="s">
        <v>52</v>
      </c>
      <c r="L47" s="9" t="s">
        <v>52</v>
      </c>
      <c r="M47" s="9" t="s">
        <v>52</v>
      </c>
      <c r="N47" s="1" t="s">
        <v>52</v>
      </c>
    </row>
    <row r="48" spans="1:14" ht="30" customHeight="1" x14ac:dyDescent="0.3">
      <c r="A48" s="9" t="s">
        <v>349</v>
      </c>
      <c r="B48" s="9" t="s">
        <v>346</v>
      </c>
      <c r="C48" s="9" t="s">
        <v>347</v>
      </c>
      <c r="D48" s="9" t="s">
        <v>112</v>
      </c>
      <c r="E48" s="19">
        <f>일위대가!F338</f>
        <v>4390</v>
      </c>
      <c r="F48" s="19">
        <f>일위대가!H338</f>
        <v>0</v>
      </c>
      <c r="G48" s="19">
        <f>일위대가!J338</f>
        <v>0</v>
      </c>
      <c r="H48" s="19">
        <f t="shared" si="0"/>
        <v>4390</v>
      </c>
      <c r="I48" s="9" t="s">
        <v>348</v>
      </c>
      <c r="J48" s="9" t="s">
        <v>52</v>
      </c>
      <c r="K48" s="9" t="s">
        <v>52</v>
      </c>
      <c r="L48" s="9" t="s">
        <v>52</v>
      </c>
      <c r="M48" s="9" t="s">
        <v>52</v>
      </c>
      <c r="N48" s="1" t="s">
        <v>52</v>
      </c>
    </row>
    <row r="49" spans="1:14" ht="30" customHeight="1" x14ac:dyDescent="0.3">
      <c r="A49" s="9" t="s">
        <v>354</v>
      </c>
      <c r="B49" s="9" t="s">
        <v>351</v>
      </c>
      <c r="C49" s="9" t="s">
        <v>352</v>
      </c>
      <c r="D49" s="9" t="s">
        <v>72</v>
      </c>
      <c r="E49" s="19">
        <f>일위대가!F346</f>
        <v>142497</v>
      </c>
      <c r="F49" s="19">
        <f>일위대가!H346</f>
        <v>51606</v>
      </c>
      <c r="G49" s="19">
        <f>일위대가!J346</f>
        <v>2580</v>
      </c>
      <c r="H49" s="19">
        <f t="shared" si="0"/>
        <v>196683</v>
      </c>
      <c r="I49" s="9" t="s">
        <v>353</v>
      </c>
      <c r="J49" s="9" t="s">
        <v>52</v>
      </c>
      <c r="K49" s="9" t="s">
        <v>52</v>
      </c>
      <c r="L49" s="9" t="s">
        <v>52</v>
      </c>
      <c r="M49" s="9" t="s">
        <v>52</v>
      </c>
      <c r="N49" s="1" t="s">
        <v>52</v>
      </c>
    </row>
    <row r="50" spans="1:14" ht="30" customHeight="1" x14ac:dyDescent="0.3">
      <c r="A50" s="9" t="s">
        <v>359</v>
      </c>
      <c r="B50" s="9" t="s">
        <v>356</v>
      </c>
      <c r="C50" s="9" t="s">
        <v>357</v>
      </c>
      <c r="D50" s="9" t="s">
        <v>72</v>
      </c>
      <c r="E50" s="19">
        <f>일위대가!F351</f>
        <v>28000</v>
      </c>
      <c r="F50" s="19">
        <f>일위대가!H351</f>
        <v>15997</v>
      </c>
      <c r="G50" s="19">
        <f>일위대가!J351</f>
        <v>0</v>
      </c>
      <c r="H50" s="19">
        <f t="shared" si="0"/>
        <v>43997</v>
      </c>
      <c r="I50" s="9" t="s">
        <v>358</v>
      </c>
      <c r="J50" s="9" t="s">
        <v>52</v>
      </c>
      <c r="K50" s="9" t="s">
        <v>52</v>
      </c>
      <c r="L50" s="9" t="s">
        <v>52</v>
      </c>
      <c r="M50" s="9" t="s">
        <v>52</v>
      </c>
      <c r="N50" s="1" t="s">
        <v>52</v>
      </c>
    </row>
    <row r="51" spans="1:14" ht="30" customHeight="1" x14ac:dyDescent="0.3">
      <c r="A51" s="9" t="s">
        <v>374</v>
      </c>
      <c r="B51" s="9" t="s">
        <v>371</v>
      </c>
      <c r="C51" s="9" t="s">
        <v>372</v>
      </c>
      <c r="D51" s="9" t="s">
        <v>112</v>
      </c>
      <c r="E51" s="19">
        <f>일위대가!F356</f>
        <v>2671</v>
      </c>
      <c r="F51" s="19">
        <f>일위대가!H356</f>
        <v>13673</v>
      </c>
      <c r="G51" s="19">
        <f>일위대가!J356</f>
        <v>228</v>
      </c>
      <c r="H51" s="19">
        <f t="shared" si="0"/>
        <v>16572</v>
      </c>
      <c r="I51" s="9" t="s">
        <v>373</v>
      </c>
      <c r="J51" s="9" t="s">
        <v>52</v>
      </c>
      <c r="K51" s="9" t="s">
        <v>52</v>
      </c>
      <c r="L51" s="9" t="s">
        <v>52</v>
      </c>
      <c r="M51" s="9" t="s">
        <v>52</v>
      </c>
      <c r="N51" s="1" t="s">
        <v>52</v>
      </c>
    </row>
    <row r="52" spans="1:14" ht="30" customHeight="1" x14ac:dyDescent="0.3">
      <c r="A52" s="9" t="s">
        <v>379</v>
      </c>
      <c r="B52" s="9" t="s">
        <v>376</v>
      </c>
      <c r="C52" s="9" t="s">
        <v>377</v>
      </c>
      <c r="D52" s="9" t="s">
        <v>112</v>
      </c>
      <c r="E52" s="19">
        <f>일위대가!F362</f>
        <v>2457</v>
      </c>
      <c r="F52" s="19">
        <f>일위대가!H362</f>
        <v>25587</v>
      </c>
      <c r="G52" s="19">
        <f>일위대가!J362</f>
        <v>700</v>
      </c>
      <c r="H52" s="19">
        <f t="shared" si="0"/>
        <v>28744</v>
      </c>
      <c r="I52" s="9" t="s">
        <v>378</v>
      </c>
      <c r="J52" s="9" t="s">
        <v>52</v>
      </c>
      <c r="K52" s="9" t="s">
        <v>52</v>
      </c>
      <c r="L52" s="9" t="s">
        <v>52</v>
      </c>
      <c r="M52" s="9" t="s">
        <v>52</v>
      </c>
      <c r="N52" s="1" t="s">
        <v>52</v>
      </c>
    </row>
    <row r="53" spans="1:14" ht="30" customHeight="1" x14ac:dyDescent="0.3">
      <c r="A53" s="9" t="s">
        <v>383</v>
      </c>
      <c r="B53" s="9" t="s">
        <v>376</v>
      </c>
      <c r="C53" s="9" t="s">
        <v>381</v>
      </c>
      <c r="D53" s="9" t="s">
        <v>112</v>
      </c>
      <c r="E53" s="19">
        <f>일위대가!F368</f>
        <v>1725</v>
      </c>
      <c r="F53" s="19">
        <f>일위대가!H368</f>
        <v>19457</v>
      </c>
      <c r="G53" s="19">
        <f>일위대가!J368</f>
        <v>550</v>
      </c>
      <c r="H53" s="19">
        <f t="shared" si="0"/>
        <v>21732</v>
      </c>
      <c r="I53" s="9" t="s">
        <v>382</v>
      </c>
      <c r="J53" s="9" t="s">
        <v>52</v>
      </c>
      <c r="K53" s="9" t="s">
        <v>52</v>
      </c>
      <c r="L53" s="9" t="s">
        <v>52</v>
      </c>
      <c r="M53" s="9" t="s">
        <v>52</v>
      </c>
      <c r="N53" s="1" t="s">
        <v>52</v>
      </c>
    </row>
    <row r="54" spans="1:14" ht="30" customHeight="1" x14ac:dyDescent="0.3">
      <c r="A54" s="9" t="s">
        <v>387</v>
      </c>
      <c r="B54" s="9" t="s">
        <v>385</v>
      </c>
      <c r="C54" s="9" t="s">
        <v>377</v>
      </c>
      <c r="D54" s="9" t="s">
        <v>112</v>
      </c>
      <c r="E54" s="19">
        <f>일위대가!F375</f>
        <v>3987</v>
      </c>
      <c r="F54" s="19">
        <f>일위대가!H375</f>
        <v>16588</v>
      </c>
      <c r="G54" s="19">
        <f>일위대가!J375</f>
        <v>497</v>
      </c>
      <c r="H54" s="19">
        <f t="shared" si="0"/>
        <v>21072</v>
      </c>
      <c r="I54" s="9" t="s">
        <v>386</v>
      </c>
      <c r="J54" s="9" t="s">
        <v>52</v>
      </c>
      <c r="K54" s="9" t="s">
        <v>52</v>
      </c>
      <c r="L54" s="9" t="s">
        <v>52</v>
      </c>
      <c r="M54" s="9" t="s">
        <v>52</v>
      </c>
      <c r="N54" s="1" t="s">
        <v>52</v>
      </c>
    </row>
    <row r="55" spans="1:14" ht="30" customHeight="1" x14ac:dyDescent="0.3">
      <c r="A55" s="9" t="s">
        <v>391</v>
      </c>
      <c r="B55" s="9" t="s">
        <v>385</v>
      </c>
      <c r="C55" s="9" t="s">
        <v>389</v>
      </c>
      <c r="D55" s="9" t="s">
        <v>112</v>
      </c>
      <c r="E55" s="19">
        <f>일위대가!F382</f>
        <v>3987</v>
      </c>
      <c r="F55" s="19">
        <f>일위대가!H382</f>
        <v>18252</v>
      </c>
      <c r="G55" s="19">
        <f>일위대가!J382</f>
        <v>547</v>
      </c>
      <c r="H55" s="19">
        <f t="shared" si="0"/>
        <v>22786</v>
      </c>
      <c r="I55" s="9" t="s">
        <v>390</v>
      </c>
      <c r="J55" s="9" t="s">
        <v>52</v>
      </c>
      <c r="K55" s="9" t="s">
        <v>52</v>
      </c>
      <c r="L55" s="9" t="s">
        <v>52</v>
      </c>
      <c r="M55" s="9" t="s">
        <v>52</v>
      </c>
      <c r="N55" s="1" t="s">
        <v>52</v>
      </c>
    </row>
    <row r="56" spans="1:14" ht="30" customHeight="1" x14ac:dyDescent="0.3">
      <c r="A56" s="9" t="s">
        <v>396</v>
      </c>
      <c r="B56" s="9" t="s">
        <v>393</v>
      </c>
      <c r="C56" s="9" t="s">
        <v>394</v>
      </c>
      <c r="D56" s="9" t="s">
        <v>112</v>
      </c>
      <c r="E56" s="19">
        <f>일위대가!F387</f>
        <v>3861</v>
      </c>
      <c r="F56" s="19">
        <f>일위대가!H387</f>
        <v>4380</v>
      </c>
      <c r="G56" s="19">
        <f>일위대가!J387</f>
        <v>0</v>
      </c>
      <c r="H56" s="19">
        <f t="shared" si="0"/>
        <v>8241</v>
      </c>
      <c r="I56" s="9" t="s">
        <v>395</v>
      </c>
      <c r="J56" s="9" t="s">
        <v>52</v>
      </c>
      <c r="K56" s="9" t="s">
        <v>52</v>
      </c>
      <c r="L56" s="9" t="s">
        <v>52</v>
      </c>
      <c r="M56" s="9" t="s">
        <v>52</v>
      </c>
      <c r="N56" s="1" t="s">
        <v>52</v>
      </c>
    </row>
    <row r="57" spans="1:14" ht="30" customHeight="1" x14ac:dyDescent="0.3">
      <c r="A57" s="9" t="s">
        <v>401</v>
      </c>
      <c r="B57" s="9" t="s">
        <v>398</v>
      </c>
      <c r="C57" s="9" t="s">
        <v>399</v>
      </c>
      <c r="D57" s="9" t="s">
        <v>112</v>
      </c>
      <c r="E57" s="19">
        <f>일위대가!F393</f>
        <v>14300</v>
      </c>
      <c r="F57" s="19">
        <f>일위대가!H393</f>
        <v>2913</v>
      </c>
      <c r="G57" s="19">
        <f>일위대가!J393</f>
        <v>0</v>
      </c>
      <c r="H57" s="19">
        <f t="shared" si="0"/>
        <v>17213</v>
      </c>
      <c r="I57" s="9" t="s">
        <v>400</v>
      </c>
      <c r="J57" s="9" t="s">
        <v>52</v>
      </c>
      <c r="K57" s="9" t="s">
        <v>52</v>
      </c>
      <c r="L57" s="9" t="s">
        <v>52</v>
      </c>
      <c r="M57" s="9" t="s">
        <v>52</v>
      </c>
      <c r="N57" s="1" t="s">
        <v>52</v>
      </c>
    </row>
    <row r="58" spans="1:14" ht="30" customHeight="1" x14ac:dyDescent="0.3">
      <c r="A58" s="9" t="s">
        <v>408</v>
      </c>
      <c r="B58" s="9" t="s">
        <v>405</v>
      </c>
      <c r="C58" s="9" t="s">
        <v>406</v>
      </c>
      <c r="D58" s="9" t="s">
        <v>112</v>
      </c>
      <c r="E58" s="19">
        <f>일위대가!F400</f>
        <v>12769</v>
      </c>
      <c r="F58" s="19">
        <f>일위대가!H400</f>
        <v>56417</v>
      </c>
      <c r="G58" s="19">
        <f>일위대가!J400</f>
        <v>1460</v>
      </c>
      <c r="H58" s="19">
        <f t="shared" si="0"/>
        <v>70646</v>
      </c>
      <c r="I58" s="9" t="s">
        <v>407</v>
      </c>
      <c r="J58" s="9" t="s">
        <v>52</v>
      </c>
      <c r="K58" s="9" t="s">
        <v>52</v>
      </c>
      <c r="L58" s="9" t="s">
        <v>52</v>
      </c>
      <c r="M58" s="9" t="s">
        <v>52</v>
      </c>
      <c r="N58" s="1" t="s">
        <v>52</v>
      </c>
    </row>
    <row r="59" spans="1:14" ht="30" customHeight="1" x14ac:dyDescent="0.3">
      <c r="A59" s="9" t="s">
        <v>413</v>
      </c>
      <c r="B59" s="9" t="s">
        <v>410</v>
      </c>
      <c r="C59" s="9" t="s">
        <v>411</v>
      </c>
      <c r="D59" s="9" t="s">
        <v>112</v>
      </c>
      <c r="E59" s="19">
        <f>일위대가!F405</f>
        <v>18819</v>
      </c>
      <c r="F59" s="19">
        <f>일위대가!H405</f>
        <v>46082</v>
      </c>
      <c r="G59" s="19">
        <f>일위대가!J405</f>
        <v>1164</v>
      </c>
      <c r="H59" s="19">
        <f t="shared" si="0"/>
        <v>66065</v>
      </c>
      <c r="I59" s="9" t="s">
        <v>412</v>
      </c>
      <c r="J59" s="9" t="s">
        <v>52</v>
      </c>
      <c r="K59" s="9" t="s">
        <v>52</v>
      </c>
      <c r="L59" s="9" t="s">
        <v>52</v>
      </c>
      <c r="M59" s="9" t="s">
        <v>52</v>
      </c>
      <c r="N59" s="1" t="s">
        <v>52</v>
      </c>
    </row>
    <row r="60" spans="1:14" ht="30" customHeight="1" x14ac:dyDescent="0.3">
      <c r="A60" s="9" t="s">
        <v>418</v>
      </c>
      <c r="B60" s="9" t="s">
        <v>415</v>
      </c>
      <c r="C60" s="9" t="s">
        <v>416</v>
      </c>
      <c r="D60" s="9" t="s">
        <v>72</v>
      </c>
      <c r="E60" s="19">
        <f>일위대가!F410</f>
        <v>2708</v>
      </c>
      <c r="F60" s="19">
        <f>일위대가!H410</f>
        <v>6536</v>
      </c>
      <c r="G60" s="19">
        <f>일위대가!J410</f>
        <v>0</v>
      </c>
      <c r="H60" s="19">
        <f t="shared" si="0"/>
        <v>9244</v>
      </c>
      <c r="I60" s="9" t="s">
        <v>417</v>
      </c>
      <c r="J60" s="9" t="s">
        <v>52</v>
      </c>
      <c r="K60" s="9" t="s">
        <v>52</v>
      </c>
      <c r="L60" s="9" t="s">
        <v>52</v>
      </c>
      <c r="M60" s="9" t="s">
        <v>52</v>
      </c>
      <c r="N60" s="1" t="s">
        <v>52</v>
      </c>
    </row>
    <row r="61" spans="1:14" ht="30" customHeight="1" x14ac:dyDescent="0.3">
      <c r="A61" s="9" t="s">
        <v>425</v>
      </c>
      <c r="B61" s="9" t="s">
        <v>422</v>
      </c>
      <c r="C61" s="9" t="s">
        <v>423</v>
      </c>
      <c r="D61" s="9" t="s">
        <v>112</v>
      </c>
      <c r="E61" s="19">
        <f>일위대가!F416</f>
        <v>62700</v>
      </c>
      <c r="F61" s="19">
        <f>일위대가!H416</f>
        <v>109670</v>
      </c>
      <c r="G61" s="19">
        <f>일위대가!J416</f>
        <v>1063</v>
      </c>
      <c r="H61" s="19">
        <f t="shared" si="0"/>
        <v>173433</v>
      </c>
      <c r="I61" s="9" t="s">
        <v>424</v>
      </c>
      <c r="J61" s="9" t="s">
        <v>52</v>
      </c>
      <c r="K61" s="9" t="s">
        <v>52</v>
      </c>
      <c r="L61" s="9" t="s">
        <v>52</v>
      </c>
      <c r="M61" s="9" t="s">
        <v>52</v>
      </c>
      <c r="N61" s="1" t="s">
        <v>52</v>
      </c>
    </row>
    <row r="62" spans="1:14" ht="30" customHeight="1" x14ac:dyDescent="0.3">
      <c r="A62" s="9" t="s">
        <v>430</v>
      </c>
      <c r="B62" s="9" t="s">
        <v>427</v>
      </c>
      <c r="C62" s="9" t="s">
        <v>428</v>
      </c>
      <c r="D62" s="9" t="s">
        <v>72</v>
      </c>
      <c r="E62" s="19">
        <f>일위대가!F421</f>
        <v>64178</v>
      </c>
      <c r="F62" s="19">
        <f>일위대가!H421</f>
        <v>37335</v>
      </c>
      <c r="G62" s="19">
        <f>일위대가!J421</f>
        <v>0</v>
      </c>
      <c r="H62" s="19">
        <f t="shared" si="0"/>
        <v>101513</v>
      </c>
      <c r="I62" s="9" t="s">
        <v>429</v>
      </c>
      <c r="J62" s="9" t="s">
        <v>52</v>
      </c>
      <c r="K62" s="9" t="s">
        <v>52</v>
      </c>
      <c r="L62" s="9" t="s">
        <v>52</v>
      </c>
      <c r="M62" s="9" t="s">
        <v>52</v>
      </c>
      <c r="N62" s="1" t="s">
        <v>52</v>
      </c>
    </row>
    <row r="63" spans="1:14" ht="30" customHeight="1" x14ac:dyDescent="0.3">
      <c r="A63" s="9" t="s">
        <v>435</v>
      </c>
      <c r="B63" s="9" t="s">
        <v>432</v>
      </c>
      <c r="C63" s="9" t="s">
        <v>433</v>
      </c>
      <c r="D63" s="9" t="s">
        <v>72</v>
      </c>
      <c r="E63" s="19">
        <f>일위대가!F427</f>
        <v>19080</v>
      </c>
      <c r="F63" s="19">
        <f>일위대가!H427</f>
        <v>24403</v>
      </c>
      <c r="G63" s="19">
        <f>일위대가!J427</f>
        <v>0</v>
      </c>
      <c r="H63" s="19">
        <f t="shared" si="0"/>
        <v>43483</v>
      </c>
      <c r="I63" s="9" t="s">
        <v>434</v>
      </c>
      <c r="J63" s="9" t="s">
        <v>52</v>
      </c>
      <c r="K63" s="9" t="s">
        <v>52</v>
      </c>
      <c r="L63" s="9" t="s">
        <v>52</v>
      </c>
      <c r="M63" s="9" t="s">
        <v>52</v>
      </c>
      <c r="N63" s="1" t="s">
        <v>52</v>
      </c>
    </row>
    <row r="64" spans="1:14" ht="30" customHeight="1" x14ac:dyDescent="0.3">
      <c r="A64" s="9" t="s">
        <v>440</v>
      </c>
      <c r="B64" s="9" t="s">
        <v>437</v>
      </c>
      <c r="C64" s="9" t="s">
        <v>438</v>
      </c>
      <c r="D64" s="9" t="s">
        <v>72</v>
      </c>
      <c r="E64" s="19">
        <f>일위대가!F433</f>
        <v>20460</v>
      </c>
      <c r="F64" s="19">
        <f>일위대가!H433</f>
        <v>20754</v>
      </c>
      <c r="G64" s="19">
        <f>일위대가!J433</f>
        <v>0</v>
      </c>
      <c r="H64" s="19">
        <f t="shared" si="0"/>
        <v>41214</v>
      </c>
      <c r="I64" s="9" t="s">
        <v>439</v>
      </c>
      <c r="J64" s="9" t="s">
        <v>52</v>
      </c>
      <c r="K64" s="9" t="s">
        <v>52</v>
      </c>
      <c r="L64" s="9" t="s">
        <v>52</v>
      </c>
      <c r="M64" s="9" t="s">
        <v>52</v>
      </c>
      <c r="N64" s="1" t="s">
        <v>52</v>
      </c>
    </row>
    <row r="65" spans="1:14" ht="30" customHeight="1" x14ac:dyDescent="0.3">
      <c r="A65" s="9" t="s">
        <v>445</v>
      </c>
      <c r="B65" s="9" t="s">
        <v>442</v>
      </c>
      <c r="C65" s="9" t="s">
        <v>443</v>
      </c>
      <c r="D65" s="9" t="s">
        <v>72</v>
      </c>
      <c r="E65" s="19">
        <f>일위대가!F439</f>
        <v>17770</v>
      </c>
      <c r="F65" s="19">
        <f>일위대가!H439</f>
        <v>37172</v>
      </c>
      <c r="G65" s="19">
        <f>일위대가!J439</f>
        <v>0</v>
      </c>
      <c r="H65" s="19">
        <f t="shared" si="0"/>
        <v>54942</v>
      </c>
      <c r="I65" s="9" t="s">
        <v>444</v>
      </c>
      <c r="J65" s="9" t="s">
        <v>52</v>
      </c>
      <c r="K65" s="9" t="s">
        <v>52</v>
      </c>
      <c r="L65" s="9" t="s">
        <v>52</v>
      </c>
      <c r="M65" s="9" t="s">
        <v>52</v>
      </c>
      <c r="N65" s="1" t="s">
        <v>52</v>
      </c>
    </row>
    <row r="66" spans="1:14" ht="30" customHeight="1" x14ac:dyDescent="0.3">
      <c r="A66" s="9" t="s">
        <v>468</v>
      </c>
      <c r="B66" s="9" t="s">
        <v>465</v>
      </c>
      <c r="C66" s="9" t="s">
        <v>466</v>
      </c>
      <c r="D66" s="9" t="s">
        <v>72</v>
      </c>
      <c r="E66" s="19">
        <f>일위대가!F445</f>
        <v>32360</v>
      </c>
      <c r="F66" s="19">
        <f>일위대가!H445</f>
        <v>99843</v>
      </c>
      <c r="G66" s="19">
        <f>일위대가!J445</f>
        <v>1785</v>
      </c>
      <c r="H66" s="19">
        <f t="shared" si="0"/>
        <v>133988</v>
      </c>
      <c r="I66" s="9" t="s">
        <v>467</v>
      </c>
      <c r="J66" s="9" t="s">
        <v>52</v>
      </c>
      <c r="K66" s="9" t="s">
        <v>52</v>
      </c>
      <c r="L66" s="9" t="s">
        <v>52</v>
      </c>
      <c r="M66" s="9" t="s">
        <v>52</v>
      </c>
      <c r="N66" s="1" t="s">
        <v>52</v>
      </c>
    </row>
    <row r="67" spans="1:14" ht="30" customHeight="1" x14ac:dyDescent="0.3">
      <c r="A67" s="9" t="s">
        <v>473</v>
      </c>
      <c r="B67" s="9" t="s">
        <v>470</v>
      </c>
      <c r="C67" s="9" t="s">
        <v>471</v>
      </c>
      <c r="D67" s="9" t="s">
        <v>72</v>
      </c>
      <c r="E67" s="19">
        <f>일위대가!F451</f>
        <v>5424</v>
      </c>
      <c r="F67" s="19">
        <f>일위대가!H451</f>
        <v>15067</v>
      </c>
      <c r="G67" s="19">
        <f>일위대가!J451</f>
        <v>310</v>
      </c>
      <c r="H67" s="19">
        <f t="shared" si="0"/>
        <v>20801</v>
      </c>
      <c r="I67" s="9" t="s">
        <v>472</v>
      </c>
      <c r="J67" s="9" t="s">
        <v>52</v>
      </c>
      <c r="K67" s="9" t="s">
        <v>52</v>
      </c>
      <c r="L67" s="9" t="s">
        <v>52</v>
      </c>
      <c r="M67" s="9" t="s">
        <v>52</v>
      </c>
      <c r="N67" s="1" t="s">
        <v>52</v>
      </c>
    </row>
    <row r="68" spans="1:14" ht="30" customHeight="1" x14ac:dyDescent="0.3">
      <c r="A68" s="9" t="s">
        <v>478</v>
      </c>
      <c r="B68" s="9" t="s">
        <v>475</v>
      </c>
      <c r="C68" s="9" t="s">
        <v>476</v>
      </c>
      <c r="D68" s="9" t="s">
        <v>72</v>
      </c>
      <c r="E68" s="19">
        <f>일위대가!F458</f>
        <v>35766</v>
      </c>
      <c r="F68" s="19">
        <f>일위대가!H458</f>
        <v>109334</v>
      </c>
      <c r="G68" s="19">
        <f>일위대가!J458</f>
        <v>1938</v>
      </c>
      <c r="H68" s="19">
        <f t="shared" ref="H68:H131" si="1">E68+F68+G68</f>
        <v>147038</v>
      </c>
      <c r="I68" s="9" t="s">
        <v>477</v>
      </c>
      <c r="J68" s="9" t="s">
        <v>52</v>
      </c>
      <c r="K68" s="9" t="s">
        <v>52</v>
      </c>
      <c r="L68" s="9" t="s">
        <v>52</v>
      </c>
      <c r="M68" s="9" t="s">
        <v>52</v>
      </c>
      <c r="N68" s="1" t="s">
        <v>52</v>
      </c>
    </row>
    <row r="69" spans="1:14" ht="30" customHeight="1" x14ac:dyDescent="0.3">
      <c r="A69" s="9" t="s">
        <v>483</v>
      </c>
      <c r="B69" s="9" t="s">
        <v>480</v>
      </c>
      <c r="C69" s="9" t="s">
        <v>481</v>
      </c>
      <c r="D69" s="9" t="s">
        <v>72</v>
      </c>
      <c r="E69" s="19">
        <f>일위대가!F464</f>
        <v>22891</v>
      </c>
      <c r="F69" s="19">
        <f>일위대가!H464</f>
        <v>70229</v>
      </c>
      <c r="G69" s="19">
        <f>일위대가!J464</f>
        <v>1257</v>
      </c>
      <c r="H69" s="19">
        <f t="shared" si="1"/>
        <v>94377</v>
      </c>
      <c r="I69" s="9" t="s">
        <v>482</v>
      </c>
      <c r="J69" s="9" t="s">
        <v>52</v>
      </c>
      <c r="K69" s="9" t="s">
        <v>52</v>
      </c>
      <c r="L69" s="9" t="s">
        <v>52</v>
      </c>
      <c r="M69" s="9" t="s">
        <v>52</v>
      </c>
      <c r="N69" s="1" t="s">
        <v>52</v>
      </c>
    </row>
    <row r="70" spans="1:14" ht="30" customHeight="1" x14ac:dyDescent="0.3">
      <c r="A70" s="9" t="s">
        <v>489</v>
      </c>
      <c r="B70" s="9" t="s">
        <v>485</v>
      </c>
      <c r="C70" s="9" t="s">
        <v>486</v>
      </c>
      <c r="D70" s="9" t="s">
        <v>487</v>
      </c>
      <c r="E70" s="19">
        <f>일위대가!F468</f>
        <v>44928</v>
      </c>
      <c r="F70" s="19">
        <f>일위대가!H468</f>
        <v>53556</v>
      </c>
      <c r="G70" s="19">
        <f>일위대가!J468</f>
        <v>2136</v>
      </c>
      <c r="H70" s="19">
        <f t="shared" si="1"/>
        <v>100620</v>
      </c>
      <c r="I70" s="9" t="s">
        <v>488</v>
      </c>
      <c r="J70" s="9" t="s">
        <v>52</v>
      </c>
      <c r="K70" s="9" t="s">
        <v>52</v>
      </c>
      <c r="L70" s="9" t="s">
        <v>52</v>
      </c>
      <c r="M70" s="9" t="s">
        <v>52</v>
      </c>
      <c r="N70" s="1" t="s">
        <v>52</v>
      </c>
    </row>
    <row r="71" spans="1:14" ht="30" customHeight="1" x14ac:dyDescent="0.3">
      <c r="A71" s="9" t="s">
        <v>494</v>
      </c>
      <c r="B71" s="9" t="s">
        <v>491</v>
      </c>
      <c r="C71" s="9" t="s">
        <v>492</v>
      </c>
      <c r="D71" s="9" t="s">
        <v>72</v>
      </c>
      <c r="E71" s="19">
        <f>일위대가!F476</f>
        <v>25608</v>
      </c>
      <c r="F71" s="19">
        <f>일위대가!H476</f>
        <v>15315</v>
      </c>
      <c r="G71" s="19">
        <f>일위대가!J476</f>
        <v>404</v>
      </c>
      <c r="H71" s="19">
        <f t="shared" si="1"/>
        <v>41327</v>
      </c>
      <c r="I71" s="9" t="s">
        <v>493</v>
      </c>
      <c r="J71" s="9" t="s">
        <v>52</v>
      </c>
      <c r="K71" s="9" t="s">
        <v>52</v>
      </c>
      <c r="L71" s="9" t="s">
        <v>52</v>
      </c>
      <c r="M71" s="9" t="s">
        <v>52</v>
      </c>
      <c r="N71" s="1" t="s">
        <v>52</v>
      </c>
    </row>
    <row r="72" spans="1:14" ht="30" customHeight="1" x14ac:dyDescent="0.3">
      <c r="A72" s="9" t="s">
        <v>499</v>
      </c>
      <c r="B72" s="9" t="s">
        <v>496</v>
      </c>
      <c r="C72" s="9" t="s">
        <v>497</v>
      </c>
      <c r="D72" s="9" t="s">
        <v>72</v>
      </c>
      <c r="E72" s="19">
        <f>일위대가!F490</f>
        <v>27526</v>
      </c>
      <c r="F72" s="19">
        <f>일위대가!H490</f>
        <v>33558</v>
      </c>
      <c r="G72" s="19">
        <f>일위대가!J490</f>
        <v>1571</v>
      </c>
      <c r="H72" s="19">
        <f t="shared" si="1"/>
        <v>62655</v>
      </c>
      <c r="I72" s="9" t="s">
        <v>498</v>
      </c>
      <c r="J72" s="9" t="s">
        <v>52</v>
      </c>
      <c r="K72" s="9" t="s">
        <v>52</v>
      </c>
      <c r="L72" s="9" t="s">
        <v>52</v>
      </c>
      <c r="M72" s="9" t="s">
        <v>52</v>
      </c>
      <c r="N72" s="1" t="s">
        <v>52</v>
      </c>
    </row>
    <row r="73" spans="1:14" ht="30" customHeight="1" x14ac:dyDescent="0.3">
      <c r="A73" s="9" t="s">
        <v>504</v>
      </c>
      <c r="B73" s="9" t="s">
        <v>501</v>
      </c>
      <c r="C73" s="9" t="s">
        <v>502</v>
      </c>
      <c r="D73" s="9" t="s">
        <v>72</v>
      </c>
      <c r="E73" s="19">
        <f>일위대가!F495</f>
        <v>16000</v>
      </c>
      <c r="F73" s="19">
        <f>일위대가!H495</f>
        <v>6136</v>
      </c>
      <c r="G73" s="19">
        <f>일위대가!J495</f>
        <v>184</v>
      </c>
      <c r="H73" s="19">
        <f t="shared" si="1"/>
        <v>22320</v>
      </c>
      <c r="I73" s="9" t="s">
        <v>503</v>
      </c>
      <c r="J73" s="9" t="s">
        <v>52</v>
      </c>
      <c r="K73" s="9" t="s">
        <v>52</v>
      </c>
      <c r="L73" s="9" t="s">
        <v>52</v>
      </c>
      <c r="M73" s="9" t="s">
        <v>52</v>
      </c>
      <c r="N73" s="1" t="s">
        <v>52</v>
      </c>
    </row>
    <row r="74" spans="1:14" ht="30" customHeight="1" x14ac:dyDescent="0.3">
      <c r="A74" s="9" t="s">
        <v>509</v>
      </c>
      <c r="B74" s="9" t="s">
        <v>506</v>
      </c>
      <c r="C74" s="9" t="s">
        <v>507</v>
      </c>
      <c r="D74" s="9" t="s">
        <v>72</v>
      </c>
      <c r="E74" s="19">
        <f>일위대가!F505</f>
        <v>6751</v>
      </c>
      <c r="F74" s="19">
        <f>일위대가!H505</f>
        <v>19512</v>
      </c>
      <c r="G74" s="19">
        <f>일위대가!J505</f>
        <v>905</v>
      </c>
      <c r="H74" s="19">
        <f t="shared" si="1"/>
        <v>27168</v>
      </c>
      <c r="I74" s="9" t="s">
        <v>508</v>
      </c>
      <c r="J74" s="9" t="s">
        <v>52</v>
      </c>
      <c r="K74" s="9" t="s">
        <v>52</v>
      </c>
      <c r="L74" s="9" t="s">
        <v>52</v>
      </c>
      <c r="M74" s="9" t="s">
        <v>52</v>
      </c>
      <c r="N74" s="1" t="s">
        <v>52</v>
      </c>
    </row>
    <row r="75" spans="1:14" ht="30" customHeight="1" x14ac:dyDescent="0.3">
      <c r="A75" s="9" t="s">
        <v>514</v>
      </c>
      <c r="B75" s="9" t="s">
        <v>511</v>
      </c>
      <c r="C75" s="9" t="s">
        <v>512</v>
      </c>
      <c r="D75" s="9" t="s">
        <v>60</v>
      </c>
      <c r="E75" s="19">
        <f>일위대가!F511</f>
        <v>205306</v>
      </c>
      <c r="F75" s="19">
        <f>일위대가!H511</f>
        <v>47276</v>
      </c>
      <c r="G75" s="19">
        <f>일위대가!J511</f>
        <v>0</v>
      </c>
      <c r="H75" s="19">
        <f t="shared" si="1"/>
        <v>252582</v>
      </c>
      <c r="I75" s="9" t="s">
        <v>513</v>
      </c>
      <c r="J75" s="9" t="s">
        <v>52</v>
      </c>
      <c r="K75" s="9" t="s">
        <v>52</v>
      </c>
      <c r="L75" s="9" t="s">
        <v>52</v>
      </c>
      <c r="M75" s="9" t="s">
        <v>52</v>
      </c>
      <c r="N75" s="1" t="s">
        <v>52</v>
      </c>
    </row>
    <row r="76" spans="1:14" ht="30" customHeight="1" x14ac:dyDescent="0.3">
      <c r="A76" s="9" t="s">
        <v>518</v>
      </c>
      <c r="B76" s="9" t="s">
        <v>511</v>
      </c>
      <c r="C76" s="9" t="s">
        <v>516</v>
      </c>
      <c r="D76" s="9" t="s">
        <v>60</v>
      </c>
      <c r="E76" s="19">
        <f>일위대가!F517</f>
        <v>211941</v>
      </c>
      <c r="F76" s="19">
        <f>일위대가!H517</f>
        <v>47276</v>
      </c>
      <c r="G76" s="19">
        <f>일위대가!J517</f>
        <v>0</v>
      </c>
      <c r="H76" s="19">
        <f t="shared" si="1"/>
        <v>259217</v>
      </c>
      <c r="I76" s="9" t="s">
        <v>517</v>
      </c>
      <c r="J76" s="9" t="s">
        <v>52</v>
      </c>
      <c r="K76" s="9" t="s">
        <v>52</v>
      </c>
      <c r="L76" s="9" t="s">
        <v>52</v>
      </c>
      <c r="M76" s="9" t="s">
        <v>52</v>
      </c>
      <c r="N76" s="1" t="s">
        <v>52</v>
      </c>
    </row>
    <row r="77" spans="1:14" ht="30" customHeight="1" x14ac:dyDescent="0.3">
      <c r="A77" s="9" t="s">
        <v>523</v>
      </c>
      <c r="B77" s="9" t="s">
        <v>520</v>
      </c>
      <c r="C77" s="9" t="s">
        <v>521</v>
      </c>
      <c r="D77" s="9" t="s">
        <v>72</v>
      </c>
      <c r="E77" s="19">
        <f>일위대가!F523</f>
        <v>36122</v>
      </c>
      <c r="F77" s="19">
        <f>일위대가!H523</f>
        <v>24829</v>
      </c>
      <c r="G77" s="19">
        <f>일위대가!J523</f>
        <v>496</v>
      </c>
      <c r="H77" s="19">
        <f t="shared" si="1"/>
        <v>61447</v>
      </c>
      <c r="I77" s="9" t="s">
        <v>522</v>
      </c>
      <c r="J77" s="9" t="s">
        <v>52</v>
      </c>
      <c r="K77" s="9" t="s">
        <v>52</v>
      </c>
      <c r="L77" s="9" t="s">
        <v>52</v>
      </c>
      <c r="M77" s="9" t="s">
        <v>52</v>
      </c>
      <c r="N77" s="1" t="s">
        <v>52</v>
      </c>
    </row>
    <row r="78" spans="1:14" ht="30" customHeight="1" x14ac:dyDescent="0.3">
      <c r="A78" s="9" t="s">
        <v>528</v>
      </c>
      <c r="B78" s="9" t="s">
        <v>525</v>
      </c>
      <c r="C78" s="9" t="s">
        <v>526</v>
      </c>
      <c r="D78" s="9" t="s">
        <v>72</v>
      </c>
      <c r="E78" s="19">
        <f>일위대가!F531</f>
        <v>10767</v>
      </c>
      <c r="F78" s="19">
        <f>일위대가!H531</f>
        <v>30975</v>
      </c>
      <c r="G78" s="19">
        <f>일위대가!J531</f>
        <v>1110</v>
      </c>
      <c r="H78" s="19">
        <f t="shared" si="1"/>
        <v>42852</v>
      </c>
      <c r="I78" s="9" t="s">
        <v>527</v>
      </c>
      <c r="J78" s="9" t="s">
        <v>52</v>
      </c>
      <c r="K78" s="9" t="s">
        <v>52</v>
      </c>
      <c r="L78" s="9" t="s">
        <v>52</v>
      </c>
      <c r="M78" s="9" t="s">
        <v>52</v>
      </c>
      <c r="N78" s="1" t="s">
        <v>52</v>
      </c>
    </row>
    <row r="79" spans="1:14" ht="30" customHeight="1" x14ac:dyDescent="0.3">
      <c r="A79" s="9" t="s">
        <v>533</v>
      </c>
      <c r="B79" s="9" t="s">
        <v>530</v>
      </c>
      <c r="C79" s="9" t="s">
        <v>531</v>
      </c>
      <c r="D79" s="9" t="s">
        <v>72</v>
      </c>
      <c r="E79" s="19">
        <f>일위대가!F537</f>
        <v>19450</v>
      </c>
      <c r="F79" s="19">
        <f>일위대가!H537</f>
        <v>41601</v>
      </c>
      <c r="G79" s="19">
        <f>일위대가!J537</f>
        <v>1597</v>
      </c>
      <c r="H79" s="19">
        <f t="shared" si="1"/>
        <v>62648</v>
      </c>
      <c r="I79" s="9" t="s">
        <v>532</v>
      </c>
      <c r="J79" s="9" t="s">
        <v>52</v>
      </c>
      <c r="K79" s="9" t="s">
        <v>52</v>
      </c>
      <c r="L79" s="9" t="s">
        <v>52</v>
      </c>
      <c r="M79" s="9" t="s">
        <v>52</v>
      </c>
      <c r="N79" s="1" t="s">
        <v>52</v>
      </c>
    </row>
    <row r="80" spans="1:14" ht="30" customHeight="1" x14ac:dyDescent="0.3">
      <c r="A80" s="9" t="s">
        <v>538</v>
      </c>
      <c r="B80" s="9" t="s">
        <v>535</v>
      </c>
      <c r="C80" s="9" t="s">
        <v>536</v>
      </c>
      <c r="D80" s="9" t="s">
        <v>112</v>
      </c>
      <c r="E80" s="19">
        <f>일위대가!F542</f>
        <v>23271</v>
      </c>
      <c r="F80" s="19">
        <f>일위대가!H542</f>
        <v>23746</v>
      </c>
      <c r="G80" s="19">
        <f>일위대가!J542</f>
        <v>1180</v>
      </c>
      <c r="H80" s="19">
        <f t="shared" si="1"/>
        <v>48197</v>
      </c>
      <c r="I80" s="9" t="s">
        <v>537</v>
      </c>
      <c r="J80" s="9" t="s">
        <v>52</v>
      </c>
      <c r="K80" s="9" t="s">
        <v>52</v>
      </c>
      <c r="L80" s="9" t="s">
        <v>52</v>
      </c>
      <c r="M80" s="9" t="s">
        <v>52</v>
      </c>
      <c r="N80" s="1" t="s">
        <v>52</v>
      </c>
    </row>
    <row r="81" spans="1:14" ht="30" customHeight="1" x14ac:dyDescent="0.3">
      <c r="A81" s="9" t="s">
        <v>543</v>
      </c>
      <c r="B81" s="9" t="s">
        <v>540</v>
      </c>
      <c r="C81" s="9" t="s">
        <v>541</v>
      </c>
      <c r="D81" s="9" t="s">
        <v>112</v>
      </c>
      <c r="E81" s="19">
        <f>일위대가!F550</f>
        <v>48462</v>
      </c>
      <c r="F81" s="19">
        <f>일위대가!H550</f>
        <v>44753</v>
      </c>
      <c r="G81" s="19">
        <f>일위대가!J550</f>
        <v>1422</v>
      </c>
      <c r="H81" s="19">
        <f t="shared" si="1"/>
        <v>94637</v>
      </c>
      <c r="I81" s="9" t="s">
        <v>542</v>
      </c>
      <c r="J81" s="9" t="s">
        <v>52</v>
      </c>
      <c r="K81" s="9" t="s">
        <v>52</v>
      </c>
      <c r="L81" s="9" t="s">
        <v>52</v>
      </c>
      <c r="M81" s="9" t="s">
        <v>52</v>
      </c>
      <c r="N81" s="1" t="s">
        <v>52</v>
      </c>
    </row>
    <row r="82" spans="1:14" ht="30" customHeight="1" x14ac:dyDescent="0.3">
      <c r="A82" s="9" t="s">
        <v>549</v>
      </c>
      <c r="B82" s="9" t="s">
        <v>545</v>
      </c>
      <c r="C82" s="9" t="s">
        <v>546</v>
      </c>
      <c r="D82" s="9" t="s">
        <v>547</v>
      </c>
      <c r="E82" s="19">
        <f>일위대가!F557</f>
        <v>272450</v>
      </c>
      <c r="F82" s="19">
        <f>일위대가!H557</f>
        <v>459499</v>
      </c>
      <c r="G82" s="19">
        <f>일위대가!J557</f>
        <v>22876</v>
      </c>
      <c r="H82" s="19">
        <f t="shared" si="1"/>
        <v>754825</v>
      </c>
      <c r="I82" s="9" t="s">
        <v>548</v>
      </c>
      <c r="J82" s="9" t="s">
        <v>52</v>
      </c>
      <c r="K82" s="9" t="s">
        <v>52</v>
      </c>
      <c r="L82" s="9" t="s">
        <v>52</v>
      </c>
      <c r="M82" s="9" t="s">
        <v>52</v>
      </c>
      <c r="N82" s="1" t="s">
        <v>52</v>
      </c>
    </row>
    <row r="83" spans="1:14" ht="30" customHeight="1" x14ac:dyDescent="0.3">
      <c r="A83" s="9" t="s">
        <v>553</v>
      </c>
      <c r="B83" s="9" t="s">
        <v>545</v>
      </c>
      <c r="C83" s="9" t="s">
        <v>551</v>
      </c>
      <c r="D83" s="9" t="s">
        <v>547</v>
      </c>
      <c r="E83" s="19">
        <f>일위대가!F564</f>
        <v>828364</v>
      </c>
      <c r="F83" s="19">
        <f>일위대가!H564</f>
        <v>1396999</v>
      </c>
      <c r="G83" s="19">
        <f>일위대가!J564</f>
        <v>69550</v>
      </c>
      <c r="H83" s="19">
        <f t="shared" si="1"/>
        <v>2294913</v>
      </c>
      <c r="I83" s="9" t="s">
        <v>552</v>
      </c>
      <c r="J83" s="9" t="s">
        <v>52</v>
      </c>
      <c r="K83" s="9" t="s">
        <v>52</v>
      </c>
      <c r="L83" s="9" t="s">
        <v>52</v>
      </c>
      <c r="M83" s="9" t="s">
        <v>52</v>
      </c>
      <c r="N83" s="1" t="s">
        <v>52</v>
      </c>
    </row>
    <row r="84" spans="1:14" ht="30" customHeight="1" x14ac:dyDescent="0.3">
      <c r="A84" s="9" t="s">
        <v>560</v>
      </c>
      <c r="B84" s="9" t="s">
        <v>557</v>
      </c>
      <c r="C84" s="9" t="s">
        <v>558</v>
      </c>
      <c r="D84" s="9" t="s">
        <v>112</v>
      </c>
      <c r="E84" s="19">
        <f>일위대가!F569</f>
        <v>0</v>
      </c>
      <c r="F84" s="19">
        <f>일위대가!H569</f>
        <v>18870</v>
      </c>
      <c r="G84" s="19">
        <f>일위대가!J569</f>
        <v>357</v>
      </c>
      <c r="H84" s="19">
        <f t="shared" si="1"/>
        <v>19227</v>
      </c>
      <c r="I84" s="9" t="s">
        <v>559</v>
      </c>
      <c r="J84" s="9" t="s">
        <v>52</v>
      </c>
      <c r="K84" s="9" t="s">
        <v>52</v>
      </c>
      <c r="L84" s="9" t="s">
        <v>52</v>
      </c>
      <c r="M84" s="9" t="s">
        <v>52</v>
      </c>
      <c r="N84" s="1" t="s">
        <v>52</v>
      </c>
    </row>
    <row r="85" spans="1:14" ht="30" customHeight="1" x14ac:dyDescent="0.3">
      <c r="A85" s="9" t="s">
        <v>564</v>
      </c>
      <c r="B85" s="9" t="s">
        <v>562</v>
      </c>
      <c r="C85" s="9" t="s">
        <v>558</v>
      </c>
      <c r="D85" s="9" t="s">
        <v>112</v>
      </c>
      <c r="E85" s="19">
        <f>일위대가!F574</f>
        <v>0</v>
      </c>
      <c r="F85" s="19">
        <f>일위대가!H574</f>
        <v>18870</v>
      </c>
      <c r="G85" s="19">
        <f>일위대가!J574</f>
        <v>357</v>
      </c>
      <c r="H85" s="19">
        <f t="shared" si="1"/>
        <v>19227</v>
      </c>
      <c r="I85" s="9" t="s">
        <v>563</v>
      </c>
      <c r="J85" s="9" t="s">
        <v>52</v>
      </c>
      <c r="K85" s="9" t="s">
        <v>52</v>
      </c>
      <c r="L85" s="9" t="s">
        <v>52</v>
      </c>
      <c r="M85" s="9" t="s">
        <v>52</v>
      </c>
      <c r="N85" s="1" t="s">
        <v>52</v>
      </c>
    </row>
    <row r="86" spans="1:14" ht="30" customHeight="1" x14ac:dyDescent="0.3">
      <c r="A86" s="9" t="s">
        <v>569</v>
      </c>
      <c r="B86" s="9" t="s">
        <v>566</v>
      </c>
      <c r="C86" s="9" t="s">
        <v>567</v>
      </c>
      <c r="D86" s="9" t="s">
        <v>112</v>
      </c>
      <c r="E86" s="19">
        <f>일위대가!F579</f>
        <v>0</v>
      </c>
      <c r="F86" s="19">
        <f>일위대가!H579</f>
        <v>26246</v>
      </c>
      <c r="G86" s="19">
        <f>일위대가!J579</f>
        <v>491</v>
      </c>
      <c r="H86" s="19">
        <f t="shared" si="1"/>
        <v>26737</v>
      </c>
      <c r="I86" s="9" t="s">
        <v>568</v>
      </c>
      <c r="J86" s="9" t="s">
        <v>52</v>
      </c>
      <c r="K86" s="9" t="s">
        <v>52</v>
      </c>
      <c r="L86" s="9" t="s">
        <v>52</v>
      </c>
      <c r="M86" s="9" t="s">
        <v>52</v>
      </c>
      <c r="N86" s="1" t="s">
        <v>52</v>
      </c>
    </row>
    <row r="87" spans="1:14" ht="30" customHeight="1" x14ac:dyDescent="0.3">
      <c r="A87" s="9" t="s">
        <v>573</v>
      </c>
      <c r="B87" s="9" t="s">
        <v>566</v>
      </c>
      <c r="C87" s="9" t="s">
        <v>571</v>
      </c>
      <c r="D87" s="9" t="s">
        <v>112</v>
      </c>
      <c r="E87" s="19">
        <f>일위대가!F584</f>
        <v>0</v>
      </c>
      <c r="F87" s="19">
        <f>일위대가!H584</f>
        <v>27366</v>
      </c>
      <c r="G87" s="19">
        <f>일위대가!J584</f>
        <v>491</v>
      </c>
      <c r="H87" s="19">
        <f t="shared" si="1"/>
        <v>27857</v>
      </c>
      <c r="I87" s="9" t="s">
        <v>572</v>
      </c>
      <c r="J87" s="9" t="s">
        <v>52</v>
      </c>
      <c r="K87" s="9" t="s">
        <v>52</v>
      </c>
      <c r="L87" s="9" t="s">
        <v>52</v>
      </c>
      <c r="M87" s="9" t="s">
        <v>52</v>
      </c>
      <c r="N87" s="1" t="s">
        <v>52</v>
      </c>
    </row>
    <row r="88" spans="1:14" ht="30" customHeight="1" x14ac:dyDescent="0.3">
      <c r="A88" s="9" t="s">
        <v>577</v>
      </c>
      <c r="B88" s="9" t="s">
        <v>566</v>
      </c>
      <c r="C88" s="9" t="s">
        <v>575</v>
      </c>
      <c r="D88" s="9" t="s">
        <v>112</v>
      </c>
      <c r="E88" s="19">
        <f>일위대가!F589</f>
        <v>0</v>
      </c>
      <c r="F88" s="19">
        <f>일위대가!H589</f>
        <v>17819</v>
      </c>
      <c r="G88" s="19">
        <f>일위대가!J589</f>
        <v>228</v>
      </c>
      <c r="H88" s="19">
        <f t="shared" si="1"/>
        <v>18047</v>
      </c>
      <c r="I88" s="9" t="s">
        <v>576</v>
      </c>
      <c r="J88" s="9" t="s">
        <v>52</v>
      </c>
      <c r="K88" s="9" t="s">
        <v>52</v>
      </c>
      <c r="L88" s="9" t="s">
        <v>52</v>
      </c>
      <c r="M88" s="9" t="s">
        <v>52</v>
      </c>
      <c r="N88" s="1" t="s">
        <v>52</v>
      </c>
    </row>
    <row r="89" spans="1:14" ht="30" customHeight="1" x14ac:dyDescent="0.3">
      <c r="A89" s="9" t="s">
        <v>582</v>
      </c>
      <c r="B89" s="9" t="s">
        <v>579</v>
      </c>
      <c r="C89" s="9" t="s">
        <v>580</v>
      </c>
      <c r="D89" s="9" t="s">
        <v>112</v>
      </c>
      <c r="E89" s="19">
        <f>일위대가!F595</f>
        <v>0</v>
      </c>
      <c r="F89" s="19">
        <f>일위대가!H595</f>
        <v>10380</v>
      </c>
      <c r="G89" s="19">
        <f>일위대가!J595</f>
        <v>96</v>
      </c>
      <c r="H89" s="19">
        <f t="shared" si="1"/>
        <v>10476</v>
      </c>
      <c r="I89" s="9" t="s">
        <v>581</v>
      </c>
      <c r="J89" s="9" t="s">
        <v>52</v>
      </c>
      <c r="K89" s="9" t="s">
        <v>52</v>
      </c>
      <c r="L89" s="9" t="s">
        <v>52</v>
      </c>
      <c r="M89" s="9" t="s">
        <v>52</v>
      </c>
      <c r="N89" s="1" t="s">
        <v>52</v>
      </c>
    </row>
    <row r="90" spans="1:14" ht="30" customHeight="1" x14ac:dyDescent="0.3">
      <c r="A90" s="9" t="s">
        <v>587</v>
      </c>
      <c r="B90" s="9" t="s">
        <v>584</v>
      </c>
      <c r="C90" s="9" t="s">
        <v>585</v>
      </c>
      <c r="D90" s="9" t="s">
        <v>112</v>
      </c>
      <c r="E90" s="19">
        <f>일위대가!F601</f>
        <v>0</v>
      </c>
      <c r="F90" s="19">
        <f>일위대가!H601</f>
        <v>6888</v>
      </c>
      <c r="G90" s="19">
        <f>일위대가!J601</f>
        <v>80</v>
      </c>
      <c r="H90" s="19">
        <f t="shared" si="1"/>
        <v>6968</v>
      </c>
      <c r="I90" s="9" t="s">
        <v>586</v>
      </c>
      <c r="J90" s="9" t="s">
        <v>52</v>
      </c>
      <c r="K90" s="9" t="s">
        <v>52</v>
      </c>
      <c r="L90" s="9" t="s">
        <v>52</v>
      </c>
      <c r="M90" s="9" t="s">
        <v>52</v>
      </c>
      <c r="N90" s="1" t="s">
        <v>52</v>
      </c>
    </row>
    <row r="91" spans="1:14" ht="30" customHeight="1" x14ac:dyDescent="0.3">
      <c r="A91" s="9" t="s">
        <v>592</v>
      </c>
      <c r="B91" s="9" t="s">
        <v>589</v>
      </c>
      <c r="C91" s="9" t="s">
        <v>590</v>
      </c>
      <c r="D91" s="9" t="s">
        <v>112</v>
      </c>
      <c r="E91" s="19">
        <f>일위대가!F607</f>
        <v>0</v>
      </c>
      <c r="F91" s="19">
        <f>일위대가!H607</f>
        <v>1048</v>
      </c>
      <c r="G91" s="19">
        <f>일위대가!J607</f>
        <v>53</v>
      </c>
      <c r="H91" s="19">
        <f t="shared" si="1"/>
        <v>1101</v>
      </c>
      <c r="I91" s="9" t="s">
        <v>591</v>
      </c>
      <c r="J91" s="9" t="s">
        <v>52</v>
      </c>
      <c r="K91" s="9" t="s">
        <v>52</v>
      </c>
      <c r="L91" s="9" t="s">
        <v>52</v>
      </c>
      <c r="M91" s="9" t="s">
        <v>52</v>
      </c>
      <c r="N91" s="1" t="s">
        <v>52</v>
      </c>
    </row>
    <row r="92" spans="1:14" ht="30" customHeight="1" x14ac:dyDescent="0.3">
      <c r="A92" s="9" t="s">
        <v>597</v>
      </c>
      <c r="B92" s="9" t="s">
        <v>594</v>
      </c>
      <c r="C92" s="9" t="s">
        <v>595</v>
      </c>
      <c r="D92" s="9" t="s">
        <v>112</v>
      </c>
      <c r="E92" s="19">
        <f>일위대가!F613</f>
        <v>0</v>
      </c>
      <c r="F92" s="19">
        <f>일위대가!H613</f>
        <v>1956</v>
      </c>
      <c r="G92" s="19">
        <f>일위대가!J613</f>
        <v>0</v>
      </c>
      <c r="H92" s="19">
        <f t="shared" si="1"/>
        <v>1956</v>
      </c>
      <c r="I92" s="9" t="s">
        <v>596</v>
      </c>
      <c r="J92" s="9" t="s">
        <v>52</v>
      </c>
      <c r="K92" s="9" t="s">
        <v>52</v>
      </c>
      <c r="L92" s="9" t="s">
        <v>52</v>
      </c>
      <c r="M92" s="9" t="s">
        <v>52</v>
      </c>
      <c r="N92" s="1" t="s">
        <v>52</v>
      </c>
    </row>
    <row r="93" spans="1:14" ht="30" customHeight="1" x14ac:dyDescent="0.3">
      <c r="A93" s="9" t="s">
        <v>608</v>
      </c>
      <c r="B93" s="9" t="s">
        <v>605</v>
      </c>
      <c r="C93" s="9" t="s">
        <v>606</v>
      </c>
      <c r="D93" s="9" t="s">
        <v>547</v>
      </c>
      <c r="E93" s="19">
        <f>일위대가!F618</f>
        <v>225960</v>
      </c>
      <c r="F93" s="19">
        <f>일위대가!H618</f>
        <v>124777</v>
      </c>
      <c r="G93" s="19">
        <f>일위대가!J618</f>
        <v>3743</v>
      </c>
      <c r="H93" s="19">
        <f t="shared" si="1"/>
        <v>354480</v>
      </c>
      <c r="I93" s="9" t="s">
        <v>607</v>
      </c>
      <c r="J93" s="9" t="s">
        <v>52</v>
      </c>
      <c r="K93" s="9" t="s">
        <v>52</v>
      </c>
      <c r="L93" s="9" t="s">
        <v>52</v>
      </c>
      <c r="M93" s="9" t="s">
        <v>52</v>
      </c>
      <c r="N93" s="1" t="s">
        <v>52</v>
      </c>
    </row>
    <row r="94" spans="1:14" ht="30" customHeight="1" x14ac:dyDescent="0.3">
      <c r="A94" s="9" t="s">
        <v>612</v>
      </c>
      <c r="B94" s="9" t="s">
        <v>610</v>
      </c>
      <c r="C94" s="9" t="s">
        <v>606</v>
      </c>
      <c r="D94" s="9" t="s">
        <v>547</v>
      </c>
      <c r="E94" s="19">
        <f>일위대가!F623</f>
        <v>225960</v>
      </c>
      <c r="F94" s="19">
        <f>일위대가!H623</f>
        <v>124777</v>
      </c>
      <c r="G94" s="19">
        <f>일위대가!J623</f>
        <v>3743</v>
      </c>
      <c r="H94" s="19">
        <f t="shared" si="1"/>
        <v>354480</v>
      </c>
      <c r="I94" s="9" t="s">
        <v>611</v>
      </c>
      <c r="J94" s="9" t="s">
        <v>52</v>
      </c>
      <c r="K94" s="9" t="s">
        <v>52</v>
      </c>
      <c r="L94" s="9" t="s">
        <v>52</v>
      </c>
      <c r="M94" s="9" t="s">
        <v>52</v>
      </c>
      <c r="N94" s="1" t="s">
        <v>52</v>
      </c>
    </row>
    <row r="95" spans="1:14" ht="30" customHeight="1" x14ac:dyDescent="0.3">
      <c r="A95" s="9" t="s">
        <v>617</v>
      </c>
      <c r="B95" s="9" t="s">
        <v>614</v>
      </c>
      <c r="C95" s="9" t="s">
        <v>615</v>
      </c>
      <c r="D95" s="9" t="s">
        <v>547</v>
      </c>
      <c r="E95" s="19">
        <f>일위대가!F628</f>
        <v>307736</v>
      </c>
      <c r="F95" s="19">
        <f>일위대가!H628</f>
        <v>124777</v>
      </c>
      <c r="G95" s="19">
        <f>일위대가!J628</f>
        <v>3743</v>
      </c>
      <c r="H95" s="19">
        <f t="shared" si="1"/>
        <v>436256</v>
      </c>
      <c r="I95" s="9" t="s">
        <v>616</v>
      </c>
      <c r="J95" s="9" t="s">
        <v>52</v>
      </c>
      <c r="K95" s="9" t="s">
        <v>52</v>
      </c>
      <c r="L95" s="9" t="s">
        <v>52</v>
      </c>
      <c r="M95" s="9" t="s">
        <v>52</v>
      </c>
      <c r="N95" s="1" t="s">
        <v>52</v>
      </c>
    </row>
    <row r="96" spans="1:14" ht="30" customHeight="1" x14ac:dyDescent="0.3">
      <c r="A96" s="9" t="s">
        <v>622</v>
      </c>
      <c r="B96" s="9" t="s">
        <v>619</v>
      </c>
      <c r="C96" s="9" t="s">
        <v>620</v>
      </c>
      <c r="D96" s="9" t="s">
        <v>547</v>
      </c>
      <c r="E96" s="19">
        <f>일위대가!F633</f>
        <v>278146</v>
      </c>
      <c r="F96" s="19">
        <f>일위대가!H633</f>
        <v>124777</v>
      </c>
      <c r="G96" s="19">
        <f>일위대가!J633</f>
        <v>3743</v>
      </c>
      <c r="H96" s="19">
        <f t="shared" si="1"/>
        <v>406666</v>
      </c>
      <c r="I96" s="9" t="s">
        <v>621</v>
      </c>
      <c r="J96" s="9" t="s">
        <v>52</v>
      </c>
      <c r="K96" s="9" t="s">
        <v>52</v>
      </c>
      <c r="L96" s="9" t="s">
        <v>52</v>
      </c>
      <c r="M96" s="9" t="s">
        <v>52</v>
      </c>
      <c r="N96" s="1" t="s">
        <v>52</v>
      </c>
    </row>
    <row r="97" spans="1:14" ht="30" customHeight="1" x14ac:dyDescent="0.3">
      <c r="A97" s="9" t="s">
        <v>627</v>
      </c>
      <c r="B97" s="9" t="s">
        <v>624</v>
      </c>
      <c r="C97" s="9" t="s">
        <v>625</v>
      </c>
      <c r="D97" s="9" t="s">
        <v>547</v>
      </c>
      <c r="E97" s="19">
        <f>일위대가!F639</f>
        <v>507500</v>
      </c>
      <c r="F97" s="19">
        <f>일위대가!H639</f>
        <v>88600</v>
      </c>
      <c r="G97" s="19">
        <f>일위대가!J639</f>
        <v>2658</v>
      </c>
      <c r="H97" s="19">
        <f t="shared" si="1"/>
        <v>598758</v>
      </c>
      <c r="I97" s="9" t="s">
        <v>626</v>
      </c>
      <c r="J97" s="9" t="s">
        <v>52</v>
      </c>
      <c r="K97" s="9" t="s">
        <v>52</v>
      </c>
      <c r="L97" s="9" t="s">
        <v>52</v>
      </c>
      <c r="M97" s="9" t="s">
        <v>52</v>
      </c>
      <c r="N97" s="1" t="s">
        <v>52</v>
      </c>
    </row>
    <row r="98" spans="1:14" ht="30" customHeight="1" x14ac:dyDescent="0.3">
      <c r="A98" s="9" t="s">
        <v>632</v>
      </c>
      <c r="B98" s="9" t="s">
        <v>629</v>
      </c>
      <c r="C98" s="9" t="s">
        <v>630</v>
      </c>
      <c r="D98" s="9" t="s">
        <v>547</v>
      </c>
      <c r="E98" s="19">
        <f>일위대가!F645</f>
        <v>916540</v>
      </c>
      <c r="F98" s="19">
        <f>일위대가!H645</f>
        <v>396406</v>
      </c>
      <c r="G98" s="19">
        <f>일위대가!J645</f>
        <v>0</v>
      </c>
      <c r="H98" s="19">
        <f t="shared" si="1"/>
        <v>1312946</v>
      </c>
      <c r="I98" s="9" t="s">
        <v>631</v>
      </c>
      <c r="J98" s="9" t="s">
        <v>52</v>
      </c>
      <c r="K98" s="9" t="s">
        <v>52</v>
      </c>
      <c r="L98" s="9" t="s">
        <v>52</v>
      </c>
      <c r="M98" s="9" t="s">
        <v>52</v>
      </c>
      <c r="N98" s="1" t="s">
        <v>52</v>
      </c>
    </row>
    <row r="99" spans="1:14" ht="30" customHeight="1" x14ac:dyDescent="0.3">
      <c r="A99" s="9" t="s">
        <v>637</v>
      </c>
      <c r="B99" s="9" t="s">
        <v>634</v>
      </c>
      <c r="C99" s="9" t="s">
        <v>635</v>
      </c>
      <c r="D99" s="9" t="s">
        <v>547</v>
      </c>
      <c r="E99" s="19">
        <f>일위대가!F649</f>
        <v>297785</v>
      </c>
      <c r="F99" s="19">
        <f>일위대가!H649</f>
        <v>128574</v>
      </c>
      <c r="G99" s="19">
        <f>일위대가!J649</f>
        <v>0</v>
      </c>
      <c r="H99" s="19">
        <f t="shared" si="1"/>
        <v>426359</v>
      </c>
      <c r="I99" s="9" t="s">
        <v>636</v>
      </c>
      <c r="J99" s="9" t="s">
        <v>52</v>
      </c>
      <c r="K99" s="9" t="s">
        <v>52</v>
      </c>
      <c r="L99" s="9" t="s">
        <v>52</v>
      </c>
      <c r="M99" s="9" t="s">
        <v>52</v>
      </c>
      <c r="N99" s="1" t="s">
        <v>52</v>
      </c>
    </row>
    <row r="100" spans="1:14" ht="30" customHeight="1" x14ac:dyDescent="0.3">
      <c r="A100" s="9" t="s">
        <v>642</v>
      </c>
      <c r="B100" s="9" t="s">
        <v>639</v>
      </c>
      <c r="C100" s="9" t="s">
        <v>640</v>
      </c>
      <c r="D100" s="9" t="s">
        <v>547</v>
      </c>
      <c r="E100" s="19">
        <f>일위대가!F655</f>
        <v>909689</v>
      </c>
      <c r="F100" s="19">
        <f>일위대가!H655</f>
        <v>389950</v>
      </c>
      <c r="G100" s="19">
        <f>일위대가!J655</f>
        <v>0</v>
      </c>
      <c r="H100" s="19">
        <f t="shared" si="1"/>
        <v>1299639</v>
      </c>
      <c r="I100" s="9" t="s">
        <v>641</v>
      </c>
      <c r="J100" s="9" t="s">
        <v>52</v>
      </c>
      <c r="K100" s="9" t="s">
        <v>52</v>
      </c>
      <c r="L100" s="9" t="s">
        <v>52</v>
      </c>
      <c r="M100" s="9" t="s">
        <v>52</v>
      </c>
      <c r="N100" s="1" t="s">
        <v>52</v>
      </c>
    </row>
    <row r="101" spans="1:14" ht="30" customHeight="1" x14ac:dyDescent="0.3">
      <c r="A101" s="9" t="s">
        <v>647</v>
      </c>
      <c r="B101" s="9" t="s">
        <v>644</v>
      </c>
      <c r="C101" s="9" t="s">
        <v>645</v>
      </c>
      <c r="D101" s="9" t="s">
        <v>547</v>
      </c>
      <c r="E101" s="19">
        <f>일위대가!F661</f>
        <v>731900</v>
      </c>
      <c r="F101" s="19">
        <f>일위대가!H661</f>
        <v>315654</v>
      </c>
      <c r="G101" s="19">
        <f>일위대가!J661</f>
        <v>0</v>
      </c>
      <c r="H101" s="19">
        <f t="shared" si="1"/>
        <v>1047554</v>
      </c>
      <c r="I101" s="9" t="s">
        <v>646</v>
      </c>
      <c r="J101" s="9" t="s">
        <v>52</v>
      </c>
      <c r="K101" s="9" t="s">
        <v>52</v>
      </c>
      <c r="L101" s="9" t="s">
        <v>52</v>
      </c>
      <c r="M101" s="9" t="s">
        <v>52</v>
      </c>
      <c r="N101" s="1" t="s">
        <v>52</v>
      </c>
    </row>
    <row r="102" spans="1:14" ht="30" customHeight="1" x14ac:dyDescent="0.3">
      <c r="A102" s="9" t="s">
        <v>653</v>
      </c>
      <c r="B102" s="9" t="s">
        <v>649</v>
      </c>
      <c r="C102" s="9" t="s">
        <v>650</v>
      </c>
      <c r="D102" s="9" t="s">
        <v>651</v>
      </c>
      <c r="E102" s="19">
        <f>일위대가!F666</f>
        <v>346000</v>
      </c>
      <c r="F102" s="19">
        <f>일위대가!H666</f>
        <v>25000</v>
      </c>
      <c r="G102" s="19">
        <f>일위대가!J666</f>
        <v>0</v>
      </c>
      <c r="H102" s="19">
        <f t="shared" si="1"/>
        <v>371000</v>
      </c>
      <c r="I102" s="9" t="s">
        <v>652</v>
      </c>
      <c r="J102" s="9" t="s">
        <v>52</v>
      </c>
      <c r="K102" s="9" t="s">
        <v>52</v>
      </c>
      <c r="L102" s="9" t="s">
        <v>52</v>
      </c>
      <c r="M102" s="9" t="s">
        <v>52</v>
      </c>
      <c r="N102" s="1" t="s">
        <v>52</v>
      </c>
    </row>
    <row r="103" spans="1:14" ht="30" customHeight="1" x14ac:dyDescent="0.3">
      <c r="A103" s="9" t="s">
        <v>657</v>
      </c>
      <c r="B103" s="9" t="s">
        <v>649</v>
      </c>
      <c r="C103" s="9" t="s">
        <v>655</v>
      </c>
      <c r="D103" s="9" t="s">
        <v>651</v>
      </c>
      <c r="E103" s="19">
        <f>일위대가!F671</f>
        <v>357000</v>
      </c>
      <c r="F103" s="19">
        <f>일위대가!H671</f>
        <v>25000</v>
      </c>
      <c r="G103" s="19">
        <f>일위대가!J671</f>
        <v>0</v>
      </c>
      <c r="H103" s="19">
        <f t="shared" si="1"/>
        <v>382000</v>
      </c>
      <c r="I103" s="9" t="s">
        <v>656</v>
      </c>
      <c r="J103" s="9" t="s">
        <v>52</v>
      </c>
      <c r="K103" s="9" t="s">
        <v>52</v>
      </c>
      <c r="L103" s="9" t="s">
        <v>52</v>
      </c>
      <c r="M103" s="9" t="s">
        <v>52</v>
      </c>
      <c r="N103" s="1" t="s">
        <v>52</v>
      </c>
    </row>
    <row r="104" spans="1:14" ht="30" customHeight="1" x14ac:dyDescent="0.3">
      <c r="A104" s="9" t="s">
        <v>661</v>
      </c>
      <c r="B104" s="9" t="s">
        <v>649</v>
      </c>
      <c r="C104" s="9" t="s">
        <v>659</v>
      </c>
      <c r="D104" s="9" t="s">
        <v>651</v>
      </c>
      <c r="E104" s="19">
        <f>일위대가!F676</f>
        <v>361400</v>
      </c>
      <c r="F104" s="19">
        <f>일위대가!H676</f>
        <v>25000</v>
      </c>
      <c r="G104" s="19">
        <f>일위대가!J676</f>
        <v>0</v>
      </c>
      <c r="H104" s="19">
        <f t="shared" si="1"/>
        <v>386400</v>
      </c>
      <c r="I104" s="9" t="s">
        <v>660</v>
      </c>
      <c r="J104" s="9" t="s">
        <v>52</v>
      </c>
      <c r="K104" s="9" t="s">
        <v>52</v>
      </c>
      <c r="L104" s="9" t="s">
        <v>52</v>
      </c>
      <c r="M104" s="9" t="s">
        <v>52</v>
      </c>
      <c r="N104" s="1" t="s">
        <v>52</v>
      </c>
    </row>
    <row r="105" spans="1:14" ht="30" customHeight="1" x14ac:dyDescent="0.3">
      <c r="A105" s="9" t="s">
        <v>665</v>
      </c>
      <c r="B105" s="9" t="s">
        <v>649</v>
      </c>
      <c r="C105" s="9" t="s">
        <v>663</v>
      </c>
      <c r="D105" s="9" t="s">
        <v>651</v>
      </c>
      <c r="E105" s="19">
        <f>일위대가!F681</f>
        <v>291000</v>
      </c>
      <c r="F105" s="19">
        <f>일위대가!H681</f>
        <v>25000</v>
      </c>
      <c r="G105" s="19">
        <f>일위대가!J681</f>
        <v>0</v>
      </c>
      <c r="H105" s="19">
        <f t="shared" si="1"/>
        <v>316000</v>
      </c>
      <c r="I105" s="9" t="s">
        <v>664</v>
      </c>
      <c r="J105" s="9" t="s">
        <v>52</v>
      </c>
      <c r="K105" s="9" t="s">
        <v>52</v>
      </c>
      <c r="L105" s="9" t="s">
        <v>52</v>
      </c>
      <c r="M105" s="9" t="s">
        <v>52</v>
      </c>
      <c r="N105" s="1" t="s">
        <v>52</v>
      </c>
    </row>
    <row r="106" spans="1:14" ht="30" customHeight="1" x14ac:dyDescent="0.3">
      <c r="A106" s="9" t="s">
        <v>753</v>
      </c>
      <c r="B106" s="9" t="s">
        <v>750</v>
      </c>
      <c r="C106" s="9" t="s">
        <v>751</v>
      </c>
      <c r="D106" s="9" t="s">
        <v>72</v>
      </c>
      <c r="E106" s="19">
        <f>일위대가!F686</f>
        <v>624</v>
      </c>
      <c r="F106" s="19">
        <f>일위대가!H686</f>
        <v>5168</v>
      </c>
      <c r="G106" s="19">
        <f>일위대가!J686</f>
        <v>0</v>
      </c>
      <c r="H106" s="19">
        <f t="shared" si="1"/>
        <v>5792</v>
      </c>
      <c r="I106" s="9" t="s">
        <v>752</v>
      </c>
      <c r="J106" s="9" t="s">
        <v>52</v>
      </c>
      <c r="K106" s="9" t="s">
        <v>52</v>
      </c>
      <c r="L106" s="9" t="s">
        <v>52</v>
      </c>
      <c r="M106" s="9" t="s">
        <v>52</v>
      </c>
      <c r="N106" s="1" t="s">
        <v>52</v>
      </c>
    </row>
    <row r="107" spans="1:14" ht="30" customHeight="1" x14ac:dyDescent="0.3">
      <c r="A107" s="9" t="s">
        <v>757</v>
      </c>
      <c r="B107" s="9" t="s">
        <v>755</v>
      </c>
      <c r="C107" s="9" t="s">
        <v>52</v>
      </c>
      <c r="D107" s="9" t="s">
        <v>72</v>
      </c>
      <c r="E107" s="19">
        <f>일위대가!F694</f>
        <v>0</v>
      </c>
      <c r="F107" s="19">
        <f>일위대가!H694</f>
        <v>4492</v>
      </c>
      <c r="G107" s="19">
        <f>일위대가!J694</f>
        <v>89</v>
      </c>
      <c r="H107" s="19">
        <f t="shared" si="1"/>
        <v>4581</v>
      </c>
      <c r="I107" s="9" t="s">
        <v>756</v>
      </c>
      <c r="J107" s="9" t="s">
        <v>52</v>
      </c>
      <c r="K107" s="9" t="s">
        <v>52</v>
      </c>
      <c r="L107" s="9" t="s">
        <v>52</v>
      </c>
      <c r="M107" s="9" t="s">
        <v>52</v>
      </c>
      <c r="N107" s="1" t="s">
        <v>52</v>
      </c>
    </row>
    <row r="108" spans="1:14" ht="30" customHeight="1" x14ac:dyDescent="0.3">
      <c r="A108" s="9" t="s">
        <v>762</v>
      </c>
      <c r="B108" s="9" t="s">
        <v>759</v>
      </c>
      <c r="C108" s="9" t="s">
        <v>760</v>
      </c>
      <c r="D108" s="9" t="s">
        <v>72</v>
      </c>
      <c r="E108" s="19">
        <f>일위대가!F699</f>
        <v>1000</v>
      </c>
      <c r="F108" s="19">
        <f>일위대가!H699</f>
        <v>2688</v>
      </c>
      <c r="G108" s="19">
        <f>일위대가!J699</f>
        <v>0</v>
      </c>
      <c r="H108" s="19">
        <f t="shared" si="1"/>
        <v>3688</v>
      </c>
      <c r="I108" s="9" t="s">
        <v>761</v>
      </c>
      <c r="J108" s="9" t="s">
        <v>52</v>
      </c>
      <c r="K108" s="9" t="s">
        <v>52</v>
      </c>
      <c r="L108" s="9" t="s">
        <v>52</v>
      </c>
      <c r="M108" s="9" t="s">
        <v>52</v>
      </c>
      <c r="N108" s="1" t="s">
        <v>52</v>
      </c>
    </row>
    <row r="109" spans="1:14" ht="30" customHeight="1" x14ac:dyDescent="0.3">
      <c r="A109" s="9" t="s">
        <v>777</v>
      </c>
      <c r="B109" s="9" t="s">
        <v>774</v>
      </c>
      <c r="C109" s="9" t="s">
        <v>775</v>
      </c>
      <c r="D109" s="9" t="s">
        <v>112</v>
      </c>
      <c r="E109" s="19">
        <f>일위대가!F704</f>
        <v>0</v>
      </c>
      <c r="F109" s="19">
        <f>일위대가!H704</f>
        <v>26120</v>
      </c>
      <c r="G109" s="19">
        <f>일위대가!J704</f>
        <v>0</v>
      </c>
      <c r="H109" s="19">
        <f t="shared" si="1"/>
        <v>26120</v>
      </c>
      <c r="I109" s="9" t="s">
        <v>776</v>
      </c>
      <c r="J109" s="9" t="s">
        <v>52</v>
      </c>
      <c r="K109" s="9" t="s">
        <v>52</v>
      </c>
      <c r="L109" s="9" t="s">
        <v>52</v>
      </c>
      <c r="M109" s="9" t="s">
        <v>52</v>
      </c>
      <c r="N109" s="1" t="s">
        <v>52</v>
      </c>
    </row>
    <row r="110" spans="1:14" ht="30" customHeight="1" x14ac:dyDescent="0.3">
      <c r="A110" s="9" t="s">
        <v>782</v>
      </c>
      <c r="B110" s="9" t="s">
        <v>779</v>
      </c>
      <c r="C110" s="9" t="s">
        <v>780</v>
      </c>
      <c r="D110" s="9" t="s">
        <v>112</v>
      </c>
      <c r="E110" s="19">
        <f>일위대가!F709</f>
        <v>0</v>
      </c>
      <c r="F110" s="19">
        <f>일위대가!H709</f>
        <v>40055</v>
      </c>
      <c r="G110" s="19">
        <f>일위대가!J709</f>
        <v>0</v>
      </c>
      <c r="H110" s="19">
        <f t="shared" si="1"/>
        <v>40055</v>
      </c>
      <c r="I110" s="9" t="s">
        <v>781</v>
      </c>
      <c r="J110" s="9" t="s">
        <v>52</v>
      </c>
      <c r="K110" s="9" t="s">
        <v>52</v>
      </c>
      <c r="L110" s="9" t="s">
        <v>52</v>
      </c>
      <c r="M110" s="9" t="s">
        <v>52</v>
      </c>
      <c r="N110" s="1" t="s">
        <v>52</v>
      </c>
    </row>
    <row r="111" spans="1:14" ht="30" customHeight="1" x14ac:dyDescent="0.3">
      <c r="A111" s="9" t="s">
        <v>787</v>
      </c>
      <c r="B111" s="9" t="s">
        <v>784</v>
      </c>
      <c r="C111" s="9" t="s">
        <v>785</v>
      </c>
      <c r="D111" s="9" t="s">
        <v>72</v>
      </c>
      <c r="E111" s="19">
        <f>일위대가!F713</f>
        <v>156</v>
      </c>
      <c r="F111" s="19">
        <f>일위대가!H713</f>
        <v>0</v>
      </c>
      <c r="G111" s="19">
        <f>일위대가!J713</f>
        <v>0</v>
      </c>
      <c r="H111" s="19">
        <f t="shared" si="1"/>
        <v>156</v>
      </c>
      <c r="I111" s="9" t="s">
        <v>786</v>
      </c>
      <c r="J111" s="9" t="s">
        <v>52</v>
      </c>
      <c r="K111" s="9" t="s">
        <v>52</v>
      </c>
      <c r="L111" s="9" t="s">
        <v>52</v>
      </c>
      <c r="M111" s="9" t="s">
        <v>52</v>
      </c>
      <c r="N111" s="1" t="s">
        <v>52</v>
      </c>
    </row>
    <row r="112" spans="1:14" ht="30" customHeight="1" x14ac:dyDescent="0.3">
      <c r="A112" s="9" t="s">
        <v>796</v>
      </c>
      <c r="B112" s="9" t="s">
        <v>793</v>
      </c>
      <c r="C112" s="9" t="s">
        <v>794</v>
      </c>
      <c r="D112" s="9" t="s">
        <v>72</v>
      </c>
      <c r="E112" s="19">
        <f>일위대가!F717</f>
        <v>2036</v>
      </c>
      <c r="F112" s="19">
        <f>일위대가!H717</f>
        <v>0</v>
      </c>
      <c r="G112" s="19">
        <f>일위대가!J717</f>
        <v>0</v>
      </c>
      <c r="H112" s="19">
        <f t="shared" si="1"/>
        <v>2036</v>
      </c>
      <c r="I112" s="9" t="s">
        <v>795</v>
      </c>
      <c r="J112" s="9" t="s">
        <v>52</v>
      </c>
      <c r="K112" s="9" t="s">
        <v>52</v>
      </c>
      <c r="L112" s="9" t="s">
        <v>52</v>
      </c>
      <c r="M112" s="9" t="s">
        <v>52</v>
      </c>
      <c r="N112" s="1" t="s">
        <v>52</v>
      </c>
    </row>
    <row r="113" spans="1:14" ht="30" customHeight="1" x14ac:dyDescent="0.3">
      <c r="A113" s="9" t="s">
        <v>801</v>
      </c>
      <c r="B113" s="9" t="s">
        <v>798</v>
      </c>
      <c r="C113" s="9" t="s">
        <v>799</v>
      </c>
      <c r="D113" s="9" t="s">
        <v>72</v>
      </c>
      <c r="E113" s="19">
        <f>일위대가!F722</f>
        <v>1019</v>
      </c>
      <c r="F113" s="19">
        <f>일위대가!H722</f>
        <v>0</v>
      </c>
      <c r="G113" s="19">
        <f>일위대가!J722</f>
        <v>0</v>
      </c>
      <c r="H113" s="19">
        <f t="shared" si="1"/>
        <v>1019</v>
      </c>
      <c r="I113" s="9" t="s">
        <v>800</v>
      </c>
      <c r="J113" s="9" t="s">
        <v>52</v>
      </c>
      <c r="K113" s="9" t="s">
        <v>52</v>
      </c>
      <c r="L113" s="9" t="s">
        <v>52</v>
      </c>
      <c r="M113" s="9" t="s">
        <v>52</v>
      </c>
      <c r="N113" s="1" t="s">
        <v>52</v>
      </c>
    </row>
    <row r="114" spans="1:14" ht="30" customHeight="1" x14ac:dyDescent="0.3">
      <c r="A114" s="9" t="s">
        <v>806</v>
      </c>
      <c r="B114" s="9" t="s">
        <v>803</v>
      </c>
      <c r="C114" s="9" t="s">
        <v>804</v>
      </c>
      <c r="D114" s="9" t="s">
        <v>547</v>
      </c>
      <c r="E114" s="19">
        <f>일위대가!F728</f>
        <v>35000</v>
      </c>
      <c r="F114" s="19">
        <f>일위대가!H728</f>
        <v>38165</v>
      </c>
      <c r="G114" s="19">
        <f>일위대가!J728</f>
        <v>648</v>
      </c>
      <c r="H114" s="19">
        <f t="shared" si="1"/>
        <v>73813</v>
      </c>
      <c r="I114" s="9" t="s">
        <v>805</v>
      </c>
      <c r="J114" s="9" t="s">
        <v>52</v>
      </c>
      <c r="K114" s="9" t="s">
        <v>52</v>
      </c>
      <c r="L114" s="9" t="s">
        <v>52</v>
      </c>
      <c r="M114" s="9" t="s">
        <v>52</v>
      </c>
      <c r="N114" s="1" t="s">
        <v>52</v>
      </c>
    </row>
    <row r="115" spans="1:14" ht="30" customHeight="1" x14ac:dyDescent="0.3">
      <c r="A115" s="9" t="s">
        <v>821</v>
      </c>
      <c r="B115" s="9" t="s">
        <v>818</v>
      </c>
      <c r="C115" s="9" t="s">
        <v>819</v>
      </c>
      <c r="D115" s="9" t="s">
        <v>112</v>
      </c>
      <c r="E115" s="19">
        <f>일위대가!F733</f>
        <v>2251</v>
      </c>
      <c r="F115" s="19">
        <f>일위대가!H733</f>
        <v>18846</v>
      </c>
      <c r="G115" s="19">
        <f>일위대가!J733</f>
        <v>0</v>
      </c>
      <c r="H115" s="19">
        <f t="shared" si="1"/>
        <v>21097</v>
      </c>
      <c r="I115" s="9" t="s">
        <v>820</v>
      </c>
      <c r="J115" s="9" t="s">
        <v>52</v>
      </c>
      <c r="K115" s="9" t="s">
        <v>52</v>
      </c>
      <c r="L115" s="9" t="s">
        <v>52</v>
      </c>
      <c r="M115" s="9" t="s">
        <v>52</v>
      </c>
      <c r="N115" s="1" t="s">
        <v>52</v>
      </c>
    </row>
    <row r="116" spans="1:14" ht="30" customHeight="1" x14ac:dyDescent="0.3">
      <c r="A116" s="9" t="s">
        <v>825</v>
      </c>
      <c r="B116" s="9" t="s">
        <v>818</v>
      </c>
      <c r="C116" s="9" t="s">
        <v>823</v>
      </c>
      <c r="D116" s="9" t="s">
        <v>112</v>
      </c>
      <c r="E116" s="19">
        <f>일위대가!F739</f>
        <v>3891</v>
      </c>
      <c r="F116" s="19">
        <f>일위대가!H739</f>
        <v>26666</v>
      </c>
      <c r="G116" s="19">
        <f>일위대가!J739</f>
        <v>0</v>
      </c>
      <c r="H116" s="19">
        <f t="shared" si="1"/>
        <v>30557</v>
      </c>
      <c r="I116" s="9" t="s">
        <v>824</v>
      </c>
      <c r="J116" s="9" t="s">
        <v>52</v>
      </c>
      <c r="K116" s="9" t="s">
        <v>52</v>
      </c>
      <c r="L116" s="9" t="s">
        <v>52</v>
      </c>
      <c r="M116" s="9" t="s">
        <v>52</v>
      </c>
      <c r="N116" s="1" t="s">
        <v>52</v>
      </c>
    </row>
    <row r="117" spans="1:14" ht="30" customHeight="1" x14ac:dyDescent="0.3">
      <c r="A117" s="9" t="s">
        <v>830</v>
      </c>
      <c r="B117" s="9" t="s">
        <v>827</v>
      </c>
      <c r="C117" s="9" t="s">
        <v>828</v>
      </c>
      <c r="D117" s="9" t="s">
        <v>112</v>
      </c>
      <c r="E117" s="19">
        <f>일위대가!F746</f>
        <v>931</v>
      </c>
      <c r="F117" s="19">
        <f>일위대가!H746</f>
        <v>9464</v>
      </c>
      <c r="G117" s="19">
        <f>일위대가!J746</f>
        <v>0</v>
      </c>
      <c r="H117" s="19">
        <f t="shared" si="1"/>
        <v>10395</v>
      </c>
      <c r="I117" s="9" t="s">
        <v>829</v>
      </c>
      <c r="J117" s="9" t="s">
        <v>52</v>
      </c>
      <c r="K117" s="9" t="s">
        <v>52</v>
      </c>
      <c r="L117" s="9" t="s">
        <v>52</v>
      </c>
      <c r="M117" s="9" t="s">
        <v>52</v>
      </c>
      <c r="N117" s="1" t="s">
        <v>52</v>
      </c>
    </row>
    <row r="118" spans="1:14" ht="30" customHeight="1" x14ac:dyDescent="0.3">
      <c r="A118" s="9" t="s">
        <v>834</v>
      </c>
      <c r="B118" s="9" t="s">
        <v>827</v>
      </c>
      <c r="C118" s="9" t="s">
        <v>832</v>
      </c>
      <c r="D118" s="9" t="s">
        <v>112</v>
      </c>
      <c r="E118" s="19">
        <f>일위대가!F753</f>
        <v>1070</v>
      </c>
      <c r="F118" s="19">
        <f>일위대가!H753</f>
        <v>9464</v>
      </c>
      <c r="G118" s="19">
        <f>일위대가!J753</f>
        <v>0</v>
      </c>
      <c r="H118" s="19">
        <f t="shared" si="1"/>
        <v>10534</v>
      </c>
      <c r="I118" s="9" t="s">
        <v>833</v>
      </c>
      <c r="J118" s="9" t="s">
        <v>52</v>
      </c>
      <c r="K118" s="9" t="s">
        <v>52</v>
      </c>
      <c r="L118" s="9" t="s">
        <v>52</v>
      </c>
      <c r="M118" s="9" t="s">
        <v>52</v>
      </c>
      <c r="N118" s="1" t="s">
        <v>52</v>
      </c>
    </row>
    <row r="119" spans="1:14" ht="30" customHeight="1" x14ac:dyDescent="0.3">
      <c r="A119" s="9" t="s">
        <v>838</v>
      </c>
      <c r="B119" s="9" t="s">
        <v>827</v>
      </c>
      <c r="C119" s="9" t="s">
        <v>836</v>
      </c>
      <c r="D119" s="9" t="s">
        <v>112</v>
      </c>
      <c r="E119" s="19">
        <f>일위대가!F760</f>
        <v>931</v>
      </c>
      <c r="F119" s="19">
        <f>일위대가!H760</f>
        <v>11357</v>
      </c>
      <c r="G119" s="19">
        <f>일위대가!J760</f>
        <v>0</v>
      </c>
      <c r="H119" s="19">
        <f t="shared" si="1"/>
        <v>12288</v>
      </c>
      <c r="I119" s="9" t="s">
        <v>837</v>
      </c>
      <c r="J119" s="9" t="s">
        <v>52</v>
      </c>
      <c r="K119" s="9" t="s">
        <v>52</v>
      </c>
      <c r="L119" s="9" t="s">
        <v>52</v>
      </c>
      <c r="M119" s="9" t="s">
        <v>52</v>
      </c>
      <c r="N119" s="1" t="s">
        <v>52</v>
      </c>
    </row>
    <row r="120" spans="1:14" ht="30" customHeight="1" x14ac:dyDescent="0.3">
      <c r="A120" s="9" t="s">
        <v>842</v>
      </c>
      <c r="B120" s="9" t="s">
        <v>827</v>
      </c>
      <c r="C120" s="9" t="s">
        <v>840</v>
      </c>
      <c r="D120" s="9" t="s">
        <v>112</v>
      </c>
      <c r="E120" s="19">
        <f>일위대가!F767</f>
        <v>1070</v>
      </c>
      <c r="F120" s="19">
        <f>일위대가!H767</f>
        <v>11357</v>
      </c>
      <c r="G120" s="19">
        <f>일위대가!J767</f>
        <v>0</v>
      </c>
      <c r="H120" s="19">
        <f t="shared" si="1"/>
        <v>12427</v>
      </c>
      <c r="I120" s="9" t="s">
        <v>841</v>
      </c>
      <c r="J120" s="9" t="s">
        <v>52</v>
      </c>
      <c r="K120" s="9" t="s">
        <v>52</v>
      </c>
      <c r="L120" s="9" t="s">
        <v>52</v>
      </c>
      <c r="M120" s="9" t="s">
        <v>52</v>
      </c>
      <c r="N120" s="1" t="s">
        <v>52</v>
      </c>
    </row>
    <row r="121" spans="1:14" ht="30" customHeight="1" x14ac:dyDescent="0.3">
      <c r="A121" s="9" t="s">
        <v>846</v>
      </c>
      <c r="B121" s="9" t="s">
        <v>827</v>
      </c>
      <c r="C121" s="9" t="s">
        <v>844</v>
      </c>
      <c r="D121" s="9" t="s">
        <v>112</v>
      </c>
      <c r="E121" s="19">
        <f>일위대가!F773</f>
        <v>2454</v>
      </c>
      <c r="F121" s="19">
        <f>일위대가!H773</f>
        <v>14581</v>
      </c>
      <c r="G121" s="19">
        <f>일위대가!J773</f>
        <v>0</v>
      </c>
      <c r="H121" s="19">
        <f t="shared" si="1"/>
        <v>17035</v>
      </c>
      <c r="I121" s="9" t="s">
        <v>845</v>
      </c>
      <c r="J121" s="9" t="s">
        <v>52</v>
      </c>
      <c r="K121" s="9" t="s">
        <v>52</v>
      </c>
      <c r="L121" s="9" t="s">
        <v>52</v>
      </c>
      <c r="M121" s="9" t="s">
        <v>52</v>
      </c>
      <c r="N121" s="1" t="s">
        <v>52</v>
      </c>
    </row>
    <row r="122" spans="1:14" ht="30" customHeight="1" x14ac:dyDescent="0.3">
      <c r="A122" s="9" t="s">
        <v>850</v>
      </c>
      <c r="B122" s="9" t="s">
        <v>827</v>
      </c>
      <c r="C122" s="9" t="s">
        <v>848</v>
      </c>
      <c r="D122" s="9" t="s">
        <v>112</v>
      </c>
      <c r="E122" s="19">
        <f>일위대가!F779</f>
        <v>2454</v>
      </c>
      <c r="F122" s="19">
        <f>일위대가!H779</f>
        <v>15933</v>
      </c>
      <c r="G122" s="19">
        <f>일위대가!J779</f>
        <v>0</v>
      </c>
      <c r="H122" s="19">
        <f t="shared" si="1"/>
        <v>18387</v>
      </c>
      <c r="I122" s="9" t="s">
        <v>849</v>
      </c>
      <c r="J122" s="9" t="s">
        <v>52</v>
      </c>
      <c r="K122" s="9" t="s">
        <v>52</v>
      </c>
      <c r="L122" s="9" t="s">
        <v>52</v>
      </c>
      <c r="M122" s="9" t="s">
        <v>52</v>
      </c>
      <c r="N122" s="1" t="s">
        <v>52</v>
      </c>
    </row>
    <row r="123" spans="1:14" ht="30" customHeight="1" x14ac:dyDescent="0.3">
      <c r="A123" s="9" t="s">
        <v>855</v>
      </c>
      <c r="B123" s="9" t="s">
        <v>852</v>
      </c>
      <c r="C123" s="9" t="s">
        <v>853</v>
      </c>
      <c r="D123" s="9" t="s">
        <v>112</v>
      </c>
      <c r="E123" s="19">
        <f>일위대가!F784</f>
        <v>8870</v>
      </c>
      <c r="F123" s="19">
        <f>일위대가!H784</f>
        <v>11241</v>
      </c>
      <c r="G123" s="19">
        <f>일위대가!J784</f>
        <v>0</v>
      </c>
      <c r="H123" s="19">
        <f t="shared" si="1"/>
        <v>20111</v>
      </c>
      <c r="I123" s="9" t="s">
        <v>854</v>
      </c>
      <c r="J123" s="9" t="s">
        <v>52</v>
      </c>
      <c r="K123" s="9" t="s">
        <v>52</v>
      </c>
      <c r="L123" s="9" t="s">
        <v>52</v>
      </c>
      <c r="M123" s="9" t="s">
        <v>52</v>
      </c>
      <c r="N123" s="1" t="s">
        <v>52</v>
      </c>
    </row>
    <row r="124" spans="1:14" ht="30" customHeight="1" x14ac:dyDescent="0.3">
      <c r="A124" s="9" t="s">
        <v>866</v>
      </c>
      <c r="B124" s="9" t="s">
        <v>863</v>
      </c>
      <c r="C124" s="9" t="s">
        <v>864</v>
      </c>
      <c r="D124" s="9" t="s">
        <v>112</v>
      </c>
      <c r="E124" s="19">
        <f>일위대가!F789</f>
        <v>24238</v>
      </c>
      <c r="F124" s="19">
        <f>일위대가!H789</f>
        <v>16857</v>
      </c>
      <c r="G124" s="19">
        <f>일위대가!J789</f>
        <v>0</v>
      </c>
      <c r="H124" s="19">
        <f t="shared" si="1"/>
        <v>41095</v>
      </c>
      <c r="I124" s="9" t="s">
        <v>865</v>
      </c>
      <c r="J124" s="9" t="s">
        <v>52</v>
      </c>
      <c r="K124" s="9" t="s">
        <v>52</v>
      </c>
      <c r="L124" s="9" t="s">
        <v>52</v>
      </c>
      <c r="M124" s="9" t="s">
        <v>52</v>
      </c>
      <c r="N124" s="1" t="s">
        <v>52</v>
      </c>
    </row>
    <row r="125" spans="1:14" ht="30" customHeight="1" x14ac:dyDescent="0.3">
      <c r="A125" s="9" t="s">
        <v>871</v>
      </c>
      <c r="B125" s="9" t="s">
        <v>868</v>
      </c>
      <c r="C125" s="9" t="s">
        <v>869</v>
      </c>
      <c r="D125" s="9" t="s">
        <v>112</v>
      </c>
      <c r="E125" s="19">
        <f>일위대가!F805</f>
        <v>38520</v>
      </c>
      <c r="F125" s="19">
        <f>일위대가!H805</f>
        <v>36222</v>
      </c>
      <c r="G125" s="19">
        <f>일위대가!J805</f>
        <v>0</v>
      </c>
      <c r="H125" s="19">
        <f t="shared" si="1"/>
        <v>74742</v>
      </c>
      <c r="I125" s="9" t="s">
        <v>870</v>
      </c>
      <c r="J125" s="9" t="s">
        <v>52</v>
      </c>
      <c r="K125" s="9" t="s">
        <v>52</v>
      </c>
      <c r="L125" s="9" t="s">
        <v>52</v>
      </c>
      <c r="M125" s="9" t="s">
        <v>52</v>
      </c>
      <c r="N125" s="1" t="s">
        <v>52</v>
      </c>
    </row>
    <row r="126" spans="1:14" ht="30" customHeight="1" x14ac:dyDescent="0.3">
      <c r="A126" s="9" t="s">
        <v>876</v>
      </c>
      <c r="B126" s="9" t="s">
        <v>873</v>
      </c>
      <c r="C126" s="9" t="s">
        <v>874</v>
      </c>
      <c r="D126" s="9" t="s">
        <v>112</v>
      </c>
      <c r="E126" s="19">
        <f>일위대가!F810</f>
        <v>6092</v>
      </c>
      <c r="F126" s="19">
        <f>일위대가!H810</f>
        <v>14834</v>
      </c>
      <c r="G126" s="19">
        <f>일위대가!J810</f>
        <v>148</v>
      </c>
      <c r="H126" s="19">
        <f t="shared" si="1"/>
        <v>21074</v>
      </c>
      <c r="I126" s="9" t="s">
        <v>875</v>
      </c>
      <c r="J126" s="9" t="s">
        <v>52</v>
      </c>
      <c r="K126" s="9" t="s">
        <v>52</v>
      </c>
      <c r="L126" s="9" t="s">
        <v>52</v>
      </c>
      <c r="M126" s="9" t="s">
        <v>52</v>
      </c>
      <c r="N126" s="1" t="s">
        <v>52</v>
      </c>
    </row>
    <row r="127" spans="1:14" ht="30" customHeight="1" x14ac:dyDescent="0.3">
      <c r="A127" s="9" t="s">
        <v>881</v>
      </c>
      <c r="B127" s="9" t="s">
        <v>878</v>
      </c>
      <c r="C127" s="9" t="s">
        <v>879</v>
      </c>
      <c r="D127" s="9" t="s">
        <v>112</v>
      </c>
      <c r="E127" s="19">
        <f>일위대가!F815</f>
        <v>21150</v>
      </c>
      <c r="F127" s="19">
        <f>일위대가!H815</f>
        <v>42912</v>
      </c>
      <c r="G127" s="19">
        <f>일위대가!J815</f>
        <v>1544</v>
      </c>
      <c r="H127" s="19">
        <f t="shared" si="1"/>
        <v>65606</v>
      </c>
      <c r="I127" s="9" t="s">
        <v>880</v>
      </c>
      <c r="J127" s="9" t="s">
        <v>52</v>
      </c>
      <c r="K127" s="9" t="s">
        <v>52</v>
      </c>
      <c r="L127" s="9" t="s">
        <v>52</v>
      </c>
      <c r="M127" s="9" t="s">
        <v>52</v>
      </c>
      <c r="N127" s="1" t="s">
        <v>52</v>
      </c>
    </row>
    <row r="128" spans="1:14" ht="30" customHeight="1" x14ac:dyDescent="0.3">
      <c r="A128" s="9" t="s">
        <v>886</v>
      </c>
      <c r="B128" s="9" t="s">
        <v>883</v>
      </c>
      <c r="C128" s="9" t="s">
        <v>884</v>
      </c>
      <c r="D128" s="9" t="s">
        <v>112</v>
      </c>
      <c r="E128" s="19">
        <f>일위대가!F822</f>
        <v>29164</v>
      </c>
      <c r="F128" s="19">
        <f>일위대가!H822</f>
        <v>58845</v>
      </c>
      <c r="G128" s="19">
        <f>일위대가!J822</f>
        <v>1544</v>
      </c>
      <c r="H128" s="19">
        <f t="shared" si="1"/>
        <v>89553</v>
      </c>
      <c r="I128" s="9" t="s">
        <v>885</v>
      </c>
      <c r="J128" s="9" t="s">
        <v>52</v>
      </c>
      <c r="K128" s="9" t="s">
        <v>52</v>
      </c>
      <c r="L128" s="9" t="s">
        <v>52</v>
      </c>
      <c r="M128" s="9" t="s">
        <v>52</v>
      </c>
      <c r="N128" s="1" t="s">
        <v>52</v>
      </c>
    </row>
    <row r="129" spans="1:14" ht="30" customHeight="1" x14ac:dyDescent="0.3">
      <c r="A129" s="9" t="s">
        <v>891</v>
      </c>
      <c r="B129" s="9" t="s">
        <v>888</v>
      </c>
      <c r="C129" s="9" t="s">
        <v>889</v>
      </c>
      <c r="D129" s="9" t="s">
        <v>72</v>
      </c>
      <c r="E129" s="19">
        <f>일위대가!F827</f>
        <v>6018</v>
      </c>
      <c r="F129" s="19">
        <f>일위대가!H827</f>
        <v>9941</v>
      </c>
      <c r="G129" s="19">
        <f>일위대가!J827</f>
        <v>0</v>
      </c>
      <c r="H129" s="19">
        <f t="shared" si="1"/>
        <v>15959</v>
      </c>
      <c r="I129" s="9" t="s">
        <v>890</v>
      </c>
      <c r="J129" s="9" t="s">
        <v>52</v>
      </c>
      <c r="K129" s="9" t="s">
        <v>52</v>
      </c>
      <c r="L129" s="9" t="s">
        <v>52</v>
      </c>
      <c r="M129" s="9" t="s">
        <v>52</v>
      </c>
      <c r="N129" s="1" t="s">
        <v>52</v>
      </c>
    </row>
    <row r="130" spans="1:14" ht="30" customHeight="1" x14ac:dyDescent="0.3">
      <c r="A130" s="9" t="s">
        <v>926</v>
      </c>
      <c r="B130" s="9" t="s">
        <v>923</v>
      </c>
      <c r="C130" s="9" t="s">
        <v>924</v>
      </c>
      <c r="D130" s="9" t="s">
        <v>60</v>
      </c>
      <c r="E130" s="19">
        <f>일위대가!F835</f>
        <v>23257</v>
      </c>
      <c r="F130" s="19">
        <f>일위대가!H835</f>
        <v>97219</v>
      </c>
      <c r="G130" s="19">
        <f>일위대가!J835</f>
        <v>2916</v>
      </c>
      <c r="H130" s="19">
        <f t="shared" si="1"/>
        <v>123392</v>
      </c>
      <c r="I130" s="9" t="s">
        <v>925</v>
      </c>
      <c r="J130" s="9" t="s">
        <v>52</v>
      </c>
      <c r="K130" s="9" t="s">
        <v>52</v>
      </c>
      <c r="L130" s="9" t="s">
        <v>52</v>
      </c>
      <c r="M130" s="9" t="s">
        <v>52</v>
      </c>
      <c r="N130" s="1" t="s">
        <v>52</v>
      </c>
    </row>
    <row r="131" spans="1:14" ht="30" customHeight="1" x14ac:dyDescent="0.3">
      <c r="A131" s="9" t="s">
        <v>945</v>
      </c>
      <c r="B131" s="9" t="s">
        <v>942</v>
      </c>
      <c r="C131" s="9" t="s">
        <v>943</v>
      </c>
      <c r="D131" s="9" t="s">
        <v>318</v>
      </c>
      <c r="E131" s="19">
        <f>일위대가!F841</f>
        <v>8397</v>
      </c>
      <c r="F131" s="19">
        <f>일위대가!H841</f>
        <v>2658</v>
      </c>
      <c r="G131" s="19">
        <f>일위대가!J841</f>
        <v>79</v>
      </c>
      <c r="H131" s="19">
        <f t="shared" si="1"/>
        <v>11134</v>
      </c>
      <c r="I131" s="9" t="s">
        <v>944</v>
      </c>
      <c r="J131" s="9" t="s">
        <v>52</v>
      </c>
      <c r="K131" s="9" t="s">
        <v>52</v>
      </c>
      <c r="L131" s="9" t="s">
        <v>52</v>
      </c>
      <c r="M131" s="9" t="s">
        <v>52</v>
      </c>
      <c r="N131" s="1" t="s">
        <v>52</v>
      </c>
    </row>
    <row r="132" spans="1:14" ht="30" customHeight="1" x14ac:dyDescent="0.3">
      <c r="A132" s="9" t="s">
        <v>950</v>
      </c>
      <c r="B132" s="9" t="s">
        <v>947</v>
      </c>
      <c r="C132" s="9" t="s">
        <v>948</v>
      </c>
      <c r="D132" s="9" t="s">
        <v>72</v>
      </c>
      <c r="E132" s="19">
        <f>일위대가!F846</f>
        <v>266666</v>
      </c>
      <c r="F132" s="19">
        <f>일위대가!H846</f>
        <v>110753</v>
      </c>
      <c r="G132" s="19">
        <f>일위대가!J846</f>
        <v>0</v>
      </c>
      <c r="H132" s="19">
        <f t="shared" ref="H132:H195" si="2">E132+F132+G132</f>
        <v>377419</v>
      </c>
      <c r="I132" s="9" t="s">
        <v>949</v>
      </c>
      <c r="J132" s="9" t="s">
        <v>52</v>
      </c>
      <c r="K132" s="9" t="s">
        <v>52</v>
      </c>
      <c r="L132" s="9" t="s">
        <v>52</v>
      </c>
      <c r="M132" s="9" t="s">
        <v>52</v>
      </c>
      <c r="N132" s="1" t="s">
        <v>52</v>
      </c>
    </row>
    <row r="133" spans="1:14" ht="30" customHeight="1" x14ac:dyDescent="0.3">
      <c r="A133" s="9" t="s">
        <v>960</v>
      </c>
      <c r="B133" s="9" t="s">
        <v>958</v>
      </c>
      <c r="C133" s="9" t="s">
        <v>52</v>
      </c>
      <c r="D133" s="9" t="s">
        <v>146</v>
      </c>
      <c r="E133" s="19">
        <f>일위대가!F851</f>
        <v>0</v>
      </c>
      <c r="F133" s="19">
        <f>일위대가!H851</f>
        <v>6792</v>
      </c>
      <c r="G133" s="19">
        <f>일위대가!J851</f>
        <v>0</v>
      </c>
      <c r="H133" s="19">
        <f t="shared" si="2"/>
        <v>6792</v>
      </c>
      <c r="I133" s="9" t="s">
        <v>959</v>
      </c>
      <c r="J133" s="9" t="s">
        <v>52</v>
      </c>
      <c r="K133" s="9" t="s">
        <v>52</v>
      </c>
      <c r="L133" s="9" t="s">
        <v>52</v>
      </c>
      <c r="M133" s="9" t="s">
        <v>52</v>
      </c>
      <c r="N133" s="1" t="s">
        <v>52</v>
      </c>
    </row>
    <row r="134" spans="1:14" ht="30" customHeight="1" x14ac:dyDescent="0.3">
      <c r="A134" s="9" t="s">
        <v>1017</v>
      </c>
      <c r="B134" s="9" t="s">
        <v>1013</v>
      </c>
      <c r="C134" s="9" t="s">
        <v>1014</v>
      </c>
      <c r="D134" s="9" t="s">
        <v>1015</v>
      </c>
      <c r="E134" s="19">
        <f>일위대가!F857</f>
        <v>0</v>
      </c>
      <c r="F134" s="19">
        <f>일위대가!H857</f>
        <v>0</v>
      </c>
      <c r="G134" s="19">
        <f>일위대가!J857</f>
        <v>56500</v>
      </c>
      <c r="H134" s="19">
        <f t="shared" si="2"/>
        <v>56500</v>
      </c>
      <c r="I134" s="9" t="s">
        <v>1016</v>
      </c>
      <c r="J134" s="9" t="s">
        <v>52</v>
      </c>
      <c r="K134" s="9" t="s">
        <v>52</v>
      </c>
      <c r="L134" s="9" t="s">
        <v>52</v>
      </c>
      <c r="M134" s="9" t="s">
        <v>52</v>
      </c>
      <c r="N134" s="1" t="s">
        <v>52</v>
      </c>
    </row>
    <row r="135" spans="1:14" ht="30" customHeight="1" x14ac:dyDescent="0.3">
      <c r="A135" s="9" t="s">
        <v>1022</v>
      </c>
      <c r="B135" s="9" t="s">
        <v>1019</v>
      </c>
      <c r="C135" s="9" t="s">
        <v>1020</v>
      </c>
      <c r="D135" s="9" t="s">
        <v>1015</v>
      </c>
      <c r="E135" s="19">
        <f>일위대가!F861</f>
        <v>0</v>
      </c>
      <c r="F135" s="19">
        <f>일위대가!H861</f>
        <v>0</v>
      </c>
      <c r="G135" s="19">
        <f>일위대가!J861</f>
        <v>19000</v>
      </c>
      <c r="H135" s="19">
        <f t="shared" si="2"/>
        <v>19000</v>
      </c>
      <c r="I135" s="9" t="s">
        <v>1021</v>
      </c>
      <c r="J135" s="9" t="s">
        <v>52</v>
      </c>
      <c r="K135" s="9" t="s">
        <v>52</v>
      </c>
      <c r="L135" s="9" t="s">
        <v>52</v>
      </c>
      <c r="M135" s="9" t="s">
        <v>52</v>
      </c>
      <c r="N135" s="1" t="s">
        <v>52</v>
      </c>
    </row>
    <row r="136" spans="1:14" ht="30" customHeight="1" x14ac:dyDescent="0.3">
      <c r="A136" s="9" t="s">
        <v>1030</v>
      </c>
      <c r="B136" s="9" t="s">
        <v>1027</v>
      </c>
      <c r="C136" s="9" t="s">
        <v>1028</v>
      </c>
      <c r="D136" s="9" t="s">
        <v>1015</v>
      </c>
      <c r="E136" s="19">
        <f>일위대가!F868</f>
        <v>0</v>
      </c>
      <c r="F136" s="19">
        <f>일위대가!H868</f>
        <v>0</v>
      </c>
      <c r="G136" s="19">
        <f>일위대가!J868</f>
        <v>60000</v>
      </c>
      <c r="H136" s="19">
        <f t="shared" si="2"/>
        <v>60000</v>
      </c>
      <c r="I136" s="9" t="s">
        <v>1029</v>
      </c>
      <c r="J136" s="9" t="s">
        <v>52</v>
      </c>
      <c r="K136" s="9" t="s">
        <v>52</v>
      </c>
      <c r="L136" s="9" t="s">
        <v>52</v>
      </c>
      <c r="M136" s="9" t="s">
        <v>52</v>
      </c>
      <c r="N136" s="1" t="s">
        <v>52</v>
      </c>
    </row>
    <row r="137" spans="1:14" ht="30" customHeight="1" x14ac:dyDescent="0.3">
      <c r="A137" s="9" t="s">
        <v>1035</v>
      </c>
      <c r="B137" s="9" t="s">
        <v>1032</v>
      </c>
      <c r="C137" s="9" t="s">
        <v>1033</v>
      </c>
      <c r="D137" s="9" t="s">
        <v>1015</v>
      </c>
      <c r="E137" s="19">
        <f>일위대가!F875</f>
        <v>0</v>
      </c>
      <c r="F137" s="19">
        <f>일위대가!H875</f>
        <v>0</v>
      </c>
      <c r="G137" s="19">
        <f>일위대가!J875</f>
        <v>35500</v>
      </c>
      <c r="H137" s="19">
        <f t="shared" si="2"/>
        <v>35500</v>
      </c>
      <c r="I137" s="9" t="s">
        <v>1034</v>
      </c>
      <c r="J137" s="9" t="s">
        <v>52</v>
      </c>
      <c r="K137" s="9" t="s">
        <v>52</v>
      </c>
      <c r="L137" s="9" t="s">
        <v>52</v>
      </c>
      <c r="M137" s="9" t="s">
        <v>52</v>
      </c>
      <c r="N137" s="1" t="s">
        <v>52</v>
      </c>
    </row>
    <row r="138" spans="1:14" ht="30" customHeight="1" x14ac:dyDescent="0.3">
      <c r="A138" s="9" t="s">
        <v>1040</v>
      </c>
      <c r="B138" s="9" t="s">
        <v>1037</v>
      </c>
      <c r="C138" s="9" t="s">
        <v>1038</v>
      </c>
      <c r="D138" s="9" t="s">
        <v>1015</v>
      </c>
      <c r="E138" s="19">
        <f>일위대가!F882</f>
        <v>0</v>
      </c>
      <c r="F138" s="19">
        <f>일위대가!H882</f>
        <v>0</v>
      </c>
      <c r="G138" s="19">
        <f>일위대가!J882</f>
        <v>61500</v>
      </c>
      <c r="H138" s="19">
        <f t="shared" si="2"/>
        <v>61500</v>
      </c>
      <c r="I138" s="9" t="s">
        <v>1039</v>
      </c>
      <c r="J138" s="9" t="s">
        <v>52</v>
      </c>
      <c r="K138" s="9" t="s">
        <v>52</v>
      </c>
      <c r="L138" s="9" t="s">
        <v>52</v>
      </c>
      <c r="M138" s="9" t="s">
        <v>52</v>
      </c>
      <c r="N138" s="1" t="s">
        <v>52</v>
      </c>
    </row>
    <row r="139" spans="1:14" ht="30" customHeight="1" x14ac:dyDescent="0.3">
      <c r="A139" s="9" t="s">
        <v>1045</v>
      </c>
      <c r="B139" s="9" t="s">
        <v>1042</v>
      </c>
      <c r="C139" s="9" t="s">
        <v>1043</v>
      </c>
      <c r="D139" s="9" t="s">
        <v>1015</v>
      </c>
      <c r="E139" s="19">
        <f>일위대가!F893</f>
        <v>0</v>
      </c>
      <c r="F139" s="19">
        <f>일위대가!H893</f>
        <v>0</v>
      </c>
      <c r="G139" s="19">
        <f>일위대가!J893</f>
        <v>55000</v>
      </c>
      <c r="H139" s="19">
        <f t="shared" si="2"/>
        <v>55000</v>
      </c>
      <c r="I139" s="9" t="s">
        <v>1044</v>
      </c>
      <c r="J139" s="9" t="s">
        <v>52</v>
      </c>
      <c r="K139" s="9" t="s">
        <v>52</v>
      </c>
      <c r="L139" s="9" t="s">
        <v>52</v>
      </c>
      <c r="M139" s="9" t="s">
        <v>52</v>
      </c>
      <c r="N139" s="1" t="s">
        <v>52</v>
      </c>
    </row>
    <row r="140" spans="1:14" ht="30" customHeight="1" x14ac:dyDescent="0.3">
      <c r="A140" s="9" t="s">
        <v>1050</v>
      </c>
      <c r="B140" s="9" t="s">
        <v>1047</v>
      </c>
      <c r="C140" s="9" t="s">
        <v>1048</v>
      </c>
      <c r="D140" s="9" t="s">
        <v>1015</v>
      </c>
      <c r="E140" s="19">
        <f>일위대가!F898</f>
        <v>0</v>
      </c>
      <c r="F140" s="19">
        <f>일위대가!H898</f>
        <v>0</v>
      </c>
      <c r="G140" s="19">
        <f>일위대가!J898</f>
        <v>54000</v>
      </c>
      <c r="H140" s="19">
        <f t="shared" si="2"/>
        <v>54000</v>
      </c>
      <c r="I140" s="9" t="s">
        <v>1049</v>
      </c>
      <c r="J140" s="9" t="s">
        <v>52</v>
      </c>
      <c r="K140" s="9" t="s">
        <v>52</v>
      </c>
      <c r="L140" s="9" t="s">
        <v>52</v>
      </c>
      <c r="M140" s="9" t="s">
        <v>52</v>
      </c>
      <c r="N140" s="1" t="s">
        <v>52</v>
      </c>
    </row>
    <row r="141" spans="1:14" ht="30" customHeight="1" x14ac:dyDescent="0.3">
      <c r="A141" s="9" t="s">
        <v>1056</v>
      </c>
      <c r="B141" s="9" t="s">
        <v>1052</v>
      </c>
      <c r="C141" s="9" t="s">
        <v>1053</v>
      </c>
      <c r="D141" s="9" t="s">
        <v>1054</v>
      </c>
      <c r="E141" s="19">
        <f>일위대가!F905</f>
        <v>0</v>
      </c>
      <c r="F141" s="19">
        <f>일위대가!H905</f>
        <v>0</v>
      </c>
      <c r="G141" s="19">
        <f>일위대가!J905</f>
        <v>1145022</v>
      </c>
      <c r="H141" s="19">
        <f t="shared" si="2"/>
        <v>1145022</v>
      </c>
      <c r="I141" s="9" t="s">
        <v>1055</v>
      </c>
      <c r="J141" s="9" t="s">
        <v>52</v>
      </c>
      <c r="K141" s="9" t="s">
        <v>52</v>
      </c>
      <c r="L141" s="9" t="s">
        <v>52</v>
      </c>
      <c r="M141" s="9" t="s">
        <v>52</v>
      </c>
      <c r="N141" s="1" t="s">
        <v>52</v>
      </c>
    </row>
    <row r="142" spans="1:14" ht="30" customHeight="1" x14ac:dyDescent="0.3">
      <c r="A142" s="9" t="s">
        <v>1067</v>
      </c>
      <c r="B142" s="9" t="s">
        <v>1064</v>
      </c>
      <c r="C142" s="9" t="s">
        <v>1065</v>
      </c>
      <c r="D142" s="9" t="s">
        <v>602</v>
      </c>
      <c r="E142" s="19">
        <f>일위대가!F910</f>
        <v>0</v>
      </c>
      <c r="F142" s="19">
        <f>일위대가!H910</f>
        <v>0</v>
      </c>
      <c r="G142" s="19">
        <f>일위대가!J910</f>
        <v>193300</v>
      </c>
      <c r="H142" s="19">
        <f t="shared" si="2"/>
        <v>193300</v>
      </c>
      <c r="I142" s="9" t="s">
        <v>1066</v>
      </c>
      <c r="J142" s="9" t="s">
        <v>52</v>
      </c>
      <c r="K142" s="9" t="s">
        <v>52</v>
      </c>
      <c r="L142" s="9" t="s">
        <v>52</v>
      </c>
      <c r="M142" s="9" t="s">
        <v>52</v>
      </c>
      <c r="N142" s="1" t="s">
        <v>52</v>
      </c>
    </row>
    <row r="143" spans="1:14" ht="30" customHeight="1" x14ac:dyDescent="0.3">
      <c r="A143" s="9" t="s">
        <v>1071</v>
      </c>
      <c r="B143" s="9" t="s">
        <v>1069</v>
      </c>
      <c r="C143" s="9" t="s">
        <v>1065</v>
      </c>
      <c r="D143" s="9" t="s">
        <v>602</v>
      </c>
      <c r="E143" s="19">
        <f>일위대가!F915</f>
        <v>0</v>
      </c>
      <c r="F143" s="19">
        <f>일위대가!H915</f>
        <v>0</v>
      </c>
      <c r="G143" s="19">
        <f>일위대가!J915</f>
        <v>193300</v>
      </c>
      <c r="H143" s="19">
        <f t="shared" si="2"/>
        <v>193300</v>
      </c>
      <c r="I143" s="9" t="s">
        <v>1070</v>
      </c>
      <c r="J143" s="9" t="s">
        <v>52</v>
      </c>
      <c r="K143" s="9" t="s">
        <v>52</v>
      </c>
      <c r="L143" s="9" t="s">
        <v>52</v>
      </c>
      <c r="M143" s="9" t="s">
        <v>52</v>
      </c>
      <c r="N143" s="1" t="s">
        <v>52</v>
      </c>
    </row>
    <row r="144" spans="1:14" ht="30" customHeight="1" x14ac:dyDescent="0.3">
      <c r="A144" s="9" t="s">
        <v>1224</v>
      </c>
      <c r="B144" s="9" t="s">
        <v>1222</v>
      </c>
      <c r="C144" s="9" t="s">
        <v>1223</v>
      </c>
      <c r="D144" s="9" t="s">
        <v>60</v>
      </c>
      <c r="E144" s="19">
        <f>일위대가!F922</f>
        <v>0</v>
      </c>
      <c r="F144" s="19">
        <f>일위대가!H922</f>
        <v>0</v>
      </c>
      <c r="G144" s="19">
        <f>일위대가!J922</f>
        <v>427345</v>
      </c>
      <c r="H144" s="19">
        <f t="shared" si="2"/>
        <v>427345</v>
      </c>
      <c r="I144" s="9" t="s">
        <v>2733</v>
      </c>
      <c r="J144" s="9" t="s">
        <v>52</v>
      </c>
      <c r="K144" s="9" t="s">
        <v>52</v>
      </c>
      <c r="L144" s="9" t="s">
        <v>52</v>
      </c>
      <c r="M144" s="9" t="s">
        <v>52</v>
      </c>
      <c r="N144" s="1" t="s">
        <v>52</v>
      </c>
    </row>
    <row r="145" spans="1:14" ht="30" customHeight="1" x14ac:dyDescent="0.3">
      <c r="A145" s="9" t="s">
        <v>2739</v>
      </c>
      <c r="B145" s="9" t="s">
        <v>2738</v>
      </c>
      <c r="C145" s="9" t="s">
        <v>1302</v>
      </c>
      <c r="D145" s="9" t="s">
        <v>1303</v>
      </c>
      <c r="E145" s="19">
        <f>일위대가!F929</f>
        <v>7111</v>
      </c>
      <c r="F145" s="19">
        <f>일위대가!H929</f>
        <v>57077</v>
      </c>
      <c r="G145" s="19">
        <f>일위대가!J929</f>
        <v>30793</v>
      </c>
      <c r="H145" s="19">
        <f t="shared" si="2"/>
        <v>94981</v>
      </c>
      <c r="I145" s="9" t="s">
        <v>2743</v>
      </c>
      <c r="J145" s="9" t="s">
        <v>52</v>
      </c>
      <c r="K145" s="9" t="s">
        <v>2744</v>
      </c>
      <c r="L145" s="9" t="s">
        <v>52</v>
      </c>
      <c r="M145" s="9" t="s">
        <v>52</v>
      </c>
      <c r="N145" s="1" t="s">
        <v>63</v>
      </c>
    </row>
    <row r="146" spans="1:14" ht="30" customHeight="1" x14ac:dyDescent="0.3">
      <c r="A146" s="9" t="s">
        <v>1267</v>
      </c>
      <c r="B146" s="9" t="s">
        <v>1263</v>
      </c>
      <c r="C146" s="9" t="s">
        <v>1264</v>
      </c>
      <c r="D146" s="9" t="s">
        <v>1265</v>
      </c>
      <c r="E146" s="19">
        <f>일위대가!F936</f>
        <v>0</v>
      </c>
      <c r="F146" s="19">
        <f>일위대가!H936</f>
        <v>0</v>
      </c>
      <c r="G146" s="19">
        <f>일위대가!J936</f>
        <v>90572</v>
      </c>
      <c r="H146" s="19">
        <f t="shared" si="2"/>
        <v>90572</v>
      </c>
      <c r="I146" s="9" t="s">
        <v>1266</v>
      </c>
      <c r="J146" s="9" t="s">
        <v>52</v>
      </c>
      <c r="K146" s="9" t="s">
        <v>52</v>
      </c>
      <c r="L146" s="9" t="s">
        <v>52</v>
      </c>
      <c r="M146" s="9" t="s">
        <v>52</v>
      </c>
      <c r="N146" s="1" t="s">
        <v>52</v>
      </c>
    </row>
    <row r="147" spans="1:14" ht="30" customHeight="1" x14ac:dyDescent="0.3">
      <c r="A147" s="9" t="s">
        <v>1271</v>
      </c>
      <c r="B147" s="9" t="s">
        <v>1269</v>
      </c>
      <c r="C147" s="9" t="s">
        <v>1264</v>
      </c>
      <c r="D147" s="9" t="s">
        <v>1265</v>
      </c>
      <c r="E147" s="19">
        <f>일위대가!F943</f>
        <v>0</v>
      </c>
      <c r="F147" s="19">
        <f>일위대가!H943</f>
        <v>0</v>
      </c>
      <c r="G147" s="19">
        <f>일위대가!J943</f>
        <v>35777</v>
      </c>
      <c r="H147" s="19">
        <f t="shared" si="2"/>
        <v>35777</v>
      </c>
      <c r="I147" s="9" t="s">
        <v>1270</v>
      </c>
      <c r="J147" s="9" t="s">
        <v>52</v>
      </c>
      <c r="K147" s="9" t="s">
        <v>52</v>
      </c>
      <c r="L147" s="9" t="s">
        <v>52</v>
      </c>
      <c r="M147" s="9" t="s">
        <v>52</v>
      </c>
      <c r="N147" s="1" t="s">
        <v>52</v>
      </c>
    </row>
    <row r="148" spans="1:14" ht="30" customHeight="1" x14ac:dyDescent="0.3">
      <c r="A148" s="9" t="s">
        <v>1276</v>
      </c>
      <c r="B148" s="9" t="s">
        <v>1274</v>
      </c>
      <c r="C148" s="9" t="s">
        <v>1275</v>
      </c>
      <c r="D148" s="9" t="s">
        <v>112</v>
      </c>
      <c r="E148" s="19">
        <f>일위대가!F949</f>
        <v>24471</v>
      </c>
      <c r="F148" s="19">
        <f>일위대가!H949</f>
        <v>38094</v>
      </c>
      <c r="G148" s="19">
        <f>일위대가!J949</f>
        <v>1896</v>
      </c>
      <c r="H148" s="19">
        <f t="shared" si="2"/>
        <v>64461</v>
      </c>
      <c r="I148" s="9" t="s">
        <v>2768</v>
      </c>
      <c r="J148" s="9" t="s">
        <v>52</v>
      </c>
      <c r="K148" s="9" t="s">
        <v>52</v>
      </c>
      <c r="L148" s="9" t="s">
        <v>52</v>
      </c>
      <c r="M148" s="9" t="s">
        <v>52</v>
      </c>
      <c r="N148" s="1" t="s">
        <v>52</v>
      </c>
    </row>
    <row r="149" spans="1:14" ht="30" customHeight="1" x14ac:dyDescent="0.3">
      <c r="A149" s="9" t="s">
        <v>1283</v>
      </c>
      <c r="B149" s="9" t="s">
        <v>1281</v>
      </c>
      <c r="C149" s="9" t="s">
        <v>1282</v>
      </c>
      <c r="D149" s="9" t="s">
        <v>72</v>
      </c>
      <c r="E149" s="19">
        <f>일위대가!F955</f>
        <v>5086</v>
      </c>
      <c r="F149" s="19">
        <f>일위대가!H955</f>
        <v>10130</v>
      </c>
      <c r="G149" s="19">
        <f>일위대가!J955</f>
        <v>504</v>
      </c>
      <c r="H149" s="19">
        <f t="shared" si="2"/>
        <v>15720</v>
      </c>
      <c r="I149" s="9" t="s">
        <v>2775</v>
      </c>
      <c r="J149" s="9" t="s">
        <v>52</v>
      </c>
      <c r="K149" s="9" t="s">
        <v>52</v>
      </c>
      <c r="L149" s="9" t="s">
        <v>52</v>
      </c>
      <c r="M149" s="9" t="s">
        <v>52</v>
      </c>
      <c r="N149" s="1" t="s">
        <v>52</v>
      </c>
    </row>
    <row r="150" spans="1:14" ht="30" customHeight="1" x14ac:dyDescent="0.3">
      <c r="A150" s="9" t="s">
        <v>1286</v>
      </c>
      <c r="B150" s="9" t="s">
        <v>1281</v>
      </c>
      <c r="C150" s="9" t="s">
        <v>1285</v>
      </c>
      <c r="D150" s="9" t="s">
        <v>72</v>
      </c>
      <c r="E150" s="19">
        <f>일위대가!F961</f>
        <v>7813</v>
      </c>
      <c r="F150" s="19">
        <f>일위대가!H961</f>
        <v>15601</v>
      </c>
      <c r="G150" s="19">
        <f>일위대가!J961</f>
        <v>776</v>
      </c>
      <c r="H150" s="19">
        <f t="shared" si="2"/>
        <v>24190</v>
      </c>
      <c r="I150" s="9" t="s">
        <v>2782</v>
      </c>
      <c r="J150" s="9" t="s">
        <v>52</v>
      </c>
      <c r="K150" s="9" t="s">
        <v>52</v>
      </c>
      <c r="L150" s="9" t="s">
        <v>52</v>
      </c>
      <c r="M150" s="9" t="s">
        <v>52</v>
      </c>
      <c r="N150" s="1" t="s">
        <v>52</v>
      </c>
    </row>
    <row r="151" spans="1:14" ht="30" customHeight="1" x14ac:dyDescent="0.3">
      <c r="A151" s="9" t="s">
        <v>1304</v>
      </c>
      <c r="B151" s="9" t="s">
        <v>1301</v>
      </c>
      <c r="C151" s="9" t="s">
        <v>1302</v>
      </c>
      <c r="D151" s="9" t="s">
        <v>1303</v>
      </c>
      <c r="E151" s="19">
        <f>일위대가!F968</f>
        <v>16641</v>
      </c>
      <c r="F151" s="19">
        <f>일위대가!H968</f>
        <v>49479</v>
      </c>
      <c r="G151" s="19">
        <f>일위대가!J968</f>
        <v>22539</v>
      </c>
      <c r="H151" s="19">
        <f t="shared" si="2"/>
        <v>88659</v>
      </c>
      <c r="I151" s="9" t="s">
        <v>2789</v>
      </c>
      <c r="J151" s="9" t="s">
        <v>52</v>
      </c>
      <c r="K151" s="9" t="s">
        <v>2744</v>
      </c>
      <c r="L151" s="9" t="s">
        <v>52</v>
      </c>
      <c r="M151" s="9" t="s">
        <v>52</v>
      </c>
      <c r="N151" s="1" t="s">
        <v>63</v>
      </c>
    </row>
    <row r="152" spans="1:14" ht="30" customHeight="1" x14ac:dyDescent="0.3">
      <c r="A152" s="9" t="s">
        <v>2027</v>
      </c>
      <c r="B152" s="9" t="s">
        <v>2024</v>
      </c>
      <c r="C152" s="9" t="s">
        <v>2025</v>
      </c>
      <c r="D152" s="9" t="s">
        <v>1692</v>
      </c>
      <c r="E152" s="19">
        <f>일위대가!F977</f>
        <v>91</v>
      </c>
      <c r="F152" s="19">
        <f>일위대가!H977</f>
        <v>3033</v>
      </c>
      <c r="G152" s="19">
        <f>일위대가!J977</f>
        <v>151</v>
      </c>
      <c r="H152" s="19">
        <f t="shared" si="2"/>
        <v>3275</v>
      </c>
      <c r="I152" s="9" t="s">
        <v>2026</v>
      </c>
      <c r="J152" s="9" t="s">
        <v>52</v>
      </c>
      <c r="K152" s="9" t="s">
        <v>52</v>
      </c>
      <c r="L152" s="9" t="s">
        <v>52</v>
      </c>
      <c r="M152" s="9" t="s">
        <v>52</v>
      </c>
      <c r="N152" s="1" t="s">
        <v>52</v>
      </c>
    </row>
    <row r="153" spans="1:14" ht="30" customHeight="1" x14ac:dyDescent="0.3">
      <c r="A153" s="9" t="s">
        <v>1386</v>
      </c>
      <c r="B153" s="9" t="s">
        <v>104</v>
      </c>
      <c r="C153" s="9" t="s">
        <v>1384</v>
      </c>
      <c r="D153" s="9" t="s">
        <v>106</v>
      </c>
      <c r="E153" s="19">
        <f>일위대가!F982</f>
        <v>0</v>
      </c>
      <c r="F153" s="19">
        <f>일위대가!H982</f>
        <v>93630</v>
      </c>
      <c r="G153" s="19">
        <f>일위대가!J982</f>
        <v>0</v>
      </c>
      <c r="H153" s="19">
        <f t="shared" si="2"/>
        <v>93630</v>
      </c>
      <c r="I153" s="9" t="s">
        <v>1385</v>
      </c>
      <c r="J153" s="9" t="s">
        <v>52</v>
      </c>
      <c r="K153" s="9" t="s">
        <v>52</v>
      </c>
      <c r="L153" s="9" t="s">
        <v>52</v>
      </c>
      <c r="M153" s="9" t="s">
        <v>52</v>
      </c>
      <c r="N153" s="1" t="s">
        <v>52</v>
      </c>
    </row>
    <row r="154" spans="1:14" ht="30" customHeight="1" x14ac:dyDescent="0.3">
      <c r="A154" s="9" t="s">
        <v>1465</v>
      </c>
      <c r="B154" s="9" t="s">
        <v>1462</v>
      </c>
      <c r="C154" s="9" t="s">
        <v>1463</v>
      </c>
      <c r="D154" s="9" t="s">
        <v>112</v>
      </c>
      <c r="E154" s="19">
        <f>일위대가!F987</f>
        <v>1460</v>
      </c>
      <c r="F154" s="19">
        <f>일위대가!H987</f>
        <v>0</v>
      </c>
      <c r="G154" s="19">
        <f>일위대가!J987</f>
        <v>0</v>
      </c>
      <c r="H154" s="19">
        <f t="shared" si="2"/>
        <v>1460</v>
      </c>
      <c r="I154" s="9" t="s">
        <v>1464</v>
      </c>
      <c r="J154" s="9" t="s">
        <v>52</v>
      </c>
      <c r="K154" s="9" t="s">
        <v>52</v>
      </c>
      <c r="L154" s="9" t="s">
        <v>52</v>
      </c>
      <c r="M154" s="9" t="s">
        <v>52</v>
      </c>
      <c r="N154" s="1" t="s">
        <v>52</v>
      </c>
    </row>
    <row r="155" spans="1:14" ht="30" customHeight="1" x14ac:dyDescent="0.3">
      <c r="A155" s="9" t="s">
        <v>1470</v>
      </c>
      <c r="B155" s="9" t="s">
        <v>1467</v>
      </c>
      <c r="C155" s="9" t="s">
        <v>1468</v>
      </c>
      <c r="D155" s="9" t="s">
        <v>112</v>
      </c>
      <c r="E155" s="19">
        <f>일위대가!F992</f>
        <v>0</v>
      </c>
      <c r="F155" s="19">
        <f>일위대가!H992</f>
        <v>12875</v>
      </c>
      <c r="G155" s="19">
        <f>일위대가!J992</f>
        <v>0</v>
      </c>
      <c r="H155" s="19">
        <f t="shared" si="2"/>
        <v>12875</v>
      </c>
      <c r="I155" s="9" t="s">
        <v>1469</v>
      </c>
      <c r="J155" s="9" t="s">
        <v>52</v>
      </c>
      <c r="K155" s="9" t="s">
        <v>52</v>
      </c>
      <c r="L155" s="9" t="s">
        <v>52</v>
      </c>
      <c r="M155" s="9" t="s">
        <v>52</v>
      </c>
      <c r="N155" s="1" t="s">
        <v>52</v>
      </c>
    </row>
    <row r="156" spans="1:14" ht="30" customHeight="1" x14ac:dyDescent="0.3">
      <c r="A156" s="9" t="s">
        <v>1487</v>
      </c>
      <c r="B156" s="9" t="s">
        <v>1467</v>
      </c>
      <c r="C156" s="9" t="s">
        <v>1485</v>
      </c>
      <c r="D156" s="9" t="s">
        <v>112</v>
      </c>
      <c r="E156" s="19">
        <f>일위대가!F997</f>
        <v>0</v>
      </c>
      <c r="F156" s="19">
        <f>일위대가!H997</f>
        <v>15669</v>
      </c>
      <c r="G156" s="19">
        <f>일위대가!J997</f>
        <v>0</v>
      </c>
      <c r="H156" s="19">
        <f t="shared" si="2"/>
        <v>15669</v>
      </c>
      <c r="I156" s="9" t="s">
        <v>1486</v>
      </c>
      <c r="J156" s="9" t="s">
        <v>52</v>
      </c>
      <c r="K156" s="9" t="s">
        <v>52</v>
      </c>
      <c r="L156" s="9" t="s">
        <v>52</v>
      </c>
      <c r="M156" s="9" t="s">
        <v>52</v>
      </c>
      <c r="N156" s="1" t="s">
        <v>52</v>
      </c>
    </row>
    <row r="157" spans="1:14" ht="30" customHeight="1" x14ac:dyDescent="0.3">
      <c r="A157" s="9" t="s">
        <v>1496</v>
      </c>
      <c r="B157" s="9" t="s">
        <v>130</v>
      </c>
      <c r="C157" s="9" t="s">
        <v>1494</v>
      </c>
      <c r="D157" s="9" t="s">
        <v>112</v>
      </c>
      <c r="E157" s="19">
        <f>일위대가!F1001</f>
        <v>0</v>
      </c>
      <c r="F157" s="19">
        <f>일위대가!H1001</f>
        <v>2794</v>
      </c>
      <c r="G157" s="19">
        <f>일위대가!J1001</f>
        <v>0</v>
      </c>
      <c r="H157" s="19">
        <f t="shared" si="2"/>
        <v>2794</v>
      </c>
      <c r="I157" s="9" t="s">
        <v>1495</v>
      </c>
      <c r="J157" s="9" t="s">
        <v>52</v>
      </c>
      <c r="K157" s="9" t="s">
        <v>52</v>
      </c>
      <c r="L157" s="9" t="s">
        <v>52</v>
      </c>
      <c r="M157" s="9" t="s">
        <v>52</v>
      </c>
      <c r="N157" s="1" t="s">
        <v>52</v>
      </c>
    </row>
    <row r="158" spans="1:14" ht="30" customHeight="1" x14ac:dyDescent="0.3">
      <c r="A158" s="9" t="s">
        <v>1509</v>
      </c>
      <c r="B158" s="9" t="s">
        <v>1506</v>
      </c>
      <c r="C158" s="9" t="s">
        <v>1507</v>
      </c>
      <c r="D158" s="9" t="s">
        <v>112</v>
      </c>
      <c r="E158" s="19">
        <f>일위대가!F1006</f>
        <v>0</v>
      </c>
      <c r="F158" s="19">
        <f>일위대가!H1006</f>
        <v>15339</v>
      </c>
      <c r="G158" s="19">
        <f>일위대가!J1006</f>
        <v>0</v>
      </c>
      <c r="H158" s="19">
        <f t="shared" si="2"/>
        <v>15339</v>
      </c>
      <c r="I158" s="9" t="s">
        <v>1508</v>
      </c>
      <c r="J158" s="9" t="s">
        <v>52</v>
      </c>
      <c r="K158" s="9" t="s">
        <v>52</v>
      </c>
      <c r="L158" s="9" t="s">
        <v>52</v>
      </c>
      <c r="M158" s="9" t="s">
        <v>52</v>
      </c>
      <c r="N158" s="1" t="s">
        <v>52</v>
      </c>
    </row>
    <row r="159" spans="1:14" ht="30" customHeight="1" x14ac:dyDescent="0.3">
      <c r="A159" s="9" t="s">
        <v>1518</v>
      </c>
      <c r="B159" s="9" t="s">
        <v>1506</v>
      </c>
      <c r="C159" s="9" t="s">
        <v>1516</v>
      </c>
      <c r="D159" s="9" t="s">
        <v>112</v>
      </c>
      <c r="E159" s="19">
        <f>일위대가!F1011</f>
        <v>0</v>
      </c>
      <c r="F159" s="19">
        <f>일위대가!H1011</f>
        <v>18067</v>
      </c>
      <c r="G159" s="19">
        <f>일위대가!J1011</f>
        <v>0</v>
      </c>
      <c r="H159" s="19">
        <f t="shared" si="2"/>
        <v>18067</v>
      </c>
      <c r="I159" s="9" t="s">
        <v>1517</v>
      </c>
      <c r="J159" s="9" t="s">
        <v>52</v>
      </c>
      <c r="K159" s="9" t="s">
        <v>52</v>
      </c>
      <c r="L159" s="9" t="s">
        <v>52</v>
      </c>
      <c r="M159" s="9" t="s">
        <v>52</v>
      </c>
      <c r="N159" s="1" t="s">
        <v>52</v>
      </c>
    </row>
    <row r="160" spans="1:14" ht="30" customHeight="1" x14ac:dyDescent="0.3">
      <c r="A160" s="9" t="s">
        <v>1555</v>
      </c>
      <c r="B160" s="9" t="s">
        <v>1551</v>
      </c>
      <c r="C160" s="9" t="s">
        <v>1552</v>
      </c>
      <c r="D160" s="9" t="s">
        <v>1553</v>
      </c>
      <c r="E160" s="19">
        <f>일위대가!F1017</f>
        <v>1495</v>
      </c>
      <c r="F160" s="19">
        <f>일위대가!H1017</f>
        <v>198509</v>
      </c>
      <c r="G160" s="19">
        <f>일위대가!J1017</f>
        <v>7139</v>
      </c>
      <c r="H160" s="19">
        <f t="shared" si="2"/>
        <v>207143</v>
      </c>
      <c r="I160" s="9" t="s">
        <v>1554</v>
      </c>
      <c r="J160" s="9" t="s">
        <v>52</v>
      </c>
      <c r="K160" s="9" t="s">
        <v>52</v>
      </c>
      <c r="L160" s="9" t="s">
        <v>52</v>
      </c>
      <c r="M160" s="9" t="s">
        <v>52</v>
      </c>
      <c r="N160" s="1" t="s">
        <v>52</v>
      </c>
    </row>
    <row r="161" spans="1:14" ht="30" customHeight="1" x14ac:dyDescent="0.3">
      <c r="A161" s="9" t="s">
        <v>2837</v>
      </c>
      <c r="B161" s="9" t="s">
        <v>2738</v>
      </c>
      <c r="C161" s="9" t="s">
        <v>2835</v>
      </c>
      <c r="D161" s="9" t="s">
        <v>1303</v>
      </c>
      <c r="E161" s="19">
        <f>일위대가!F1024</f>
        <v>8795</v>
      </c>
      <c r="F161" s="19">
        <f>일위대가!H1024</f>
        <v>57077</v>
      </c>
      <c r="G161" s="19">
        <f>일위대가!J1024</f>
        <v>41995</v>
      </c>
      <c r="H161" s="19">
        <f t="shared" si="2"/>
        <v>107867</v>
      </c>
      <c r="I161" s="9" t="s">
        <v>2836</v>
      </c>
      <c r="J161" s="9" t="s">
        <v>52</v>
      </c>
      <c r="K161" s="9" t="s">
        <v>2744</v>
      </c>
      <c r="L161" s="9" t="s">
        <v>52</v>
      </c>
      <c r="M161" s="9" t="s">
        <v>52</v>
      </c>
      <c r="N161" s="1" t="s">
        <v>63</v>
      </c>
    </row>
    <row r="162" spans="1:14" ht="30" customHeight="1" x14ac:dyDescent="0.3">
      <c r="A162" s="9" t="s">
        <v>1568</v>
      </c>
      <c r="B162" s="9" t="s">
        <v>1551</v>
      </c>
      <c r="C162" s="9" t="s">
        <v>1566</v>
      </c>
      <c r="D162" s="9" t="s">
        <v>1553</v>
      </c>
      <c r="E162" s="19">
        <f>일위대가!F1030</f>
        <v>2198</v>
      </c>
      <c r="F162" s="19">
        <f>일위대가!H1030</f>
        <v>235453</v>
      </c>
      <c r="G162" s="19">
        <f>일위대가!J1030</f>
        <v>10498</v>
      </c>
      <c r="H162" s="19">
        <f t="shared" si="2"/>
        <v>248149</v>
      </c>
      <c r="I162" s="9" t="s">
        <v>1567</v>
      </c>
      <c r="J162" s="9" t="s">
        <v>52</v>
      </c>
      <c r="K162" s="9" t="s">
        <v>52</v>
      </c>
      <c r="L162" s="9" t="s">
        <v>52</v>
      </c>
      <c r="M162" s="9" t="s">
        <v>52</v>
      </c>
      <c r="N162" s="1" t="s">
        <v>52</v>
      </c>
    </row>
    <row r="163" spans="1:14" ht="30" customHeight="1" x14ac:dyDescent="0.3">
      <c r="A163" s="9" t="s">
        <v>2850</v>
      </c>
      <c r="B163" s="9" t="s">
        <v>2716</v>
      </c>
      <c r="C163" s="9" t="s">
        <v>2851</v>
      </c>
      <c r="D163" s="9" t="s">
        <v>1303</v>
      </c>
      <c r="E163" s="19">
        <f>일위대가!F1037</f>
        <v>19053</v>
      </c>
      <c r="F163" s="19">
        <f>일위대가!H1037</f>
        <v>57077</v>
      </c>
      <c r="G163" s="19">
        <f>일위대가!J1037</f>
        <v>24001</v>
      </c>
      <c r="H163" s="19">
        <f t="shared" si="2"/>
        <v>100131</v>
      </c>
      <c r="I163" s="9" t="s">
        <v>2852</v>
      </c>
      <c r="J163" s="9" t="s">
        <v>52</v>
      </c>
      <c r="K163" s="9" t="s">
        <v>2744</v>
      </c>
      <c r="L163" s="9" t="s">
        <v>52</v>
      </c>
      <c r="M163" s="9" t="s">
        <v>52</v>
      </c>
      <c r="N163" s="1" t="s">
        <v>63</v>
      </c>
    </row>
    <row r="164" spans="1:14" ht="30" customHeight="1" x14ac:dyDescent="0.3">
      <c r="A164" s="9" t="s">
        <v>2860</v>
      </c>
      <c r="B164" s="9" t="s">
        <v>2861</v>
      </c>
      <c r="C164" s="9" t="s">
        <v>2835</v>
      </c>
      <c r="D164" s="9" t="s">
        <v>1303</v>
      </c>
      <c r="E164" s="19">
        <f>일위대가!F1044</f>
        <v>29541</v>
      </c>
      <c r="F164" s="19">
        <f>일위대가!H1044</f>
        <v>57077</v>
      </c>
      <c r="G164" s="19">
        <f>일위대가!J1044</f>
        <v>20276</v>
      </c>
      <c r="H164" s="19">
        <f t="shared" si="2"/>
        <v>106894</v>
      </c>
      <c r="I164" s="9" t="s">
        <v>2862</v>
      </c>
      <c r="J164" s="9" t="s">
        <v>52</v>
      </c>
      <c r="K164" s="9" t="s">
        <v>2744</v>
      </c>
      <c r="L164" s="9" t="s">
        <v>52</v>
      </c>
      <c r="M164" s="9" t="s">
        <v>52</v>
      </c>
      <c r="N164" s="1" t="s">
        <v>63</v>
      </c>
    </row>
    <row r="165" spans="1:14" ht="30" customHeight="1" x14ac:dyDescent="0.3">
      <c r="A165" s="9" t="s">
        <v>2870</v>
      </c>
      <c r="B165" s="9" t="s">
        <v>2871</v>
      </c>
      <c r="C165" s="9" t="s">
        <v>2835</v>
      </c>
      <c r="D165" s="9" t="s">
        <v>1303</v>
      </c>
      <c r="E165" s="19">
        <f>일위대가!F1048</f>
        <v>0</v>
      </c>
      <c r="F165" s="19">
        <f>일위대가!H1048</f>
        <v>0</v>
      </c>
      <c r="G165" s="19">
        <f>일위대가!J1048</f>
        <v>430</v>
      </c>
      <c r="H165" s="19">
        <f t="shared" si="2"/>
        <v>430</v>
      </c>
      <c r="I165" s="9" t="s">
        <v>2872</v>
      </c>
      <c r="J165" s="9" t="s">
        <v>52</v>
      </c>
      <c r="K165" s="9" t="s">
        <v>2744</v>
      </c>
      <c r="L165" s="9" t="s">
        <v>52</v>
      </c>
      <c r="M165" s="9" t="s">
        <v>52</v>
      </c>
      <c r="N165" s="1" t="s">
        <v>63</v>
      </c>
    </row>
    <row r="166" spans="1:14" ht="30" customHeight="1" x14ac:dyDescent="0.3">
      <c r="A166" s="9" t="s">
        <v>1587</v>
      </c>
      <c r="B166" s="9" t="s">
        <v>1585</v>
      </c>
      <c r="C166" s="9" t="s">
        <v>377</v>
      </c>
      <c r="D166" s="9" t="s">
        <v>112</v>
      </c>
      <c r="E166" s="19">
        <f>일위대가!F1053</f>
        <v>0</v>
      </c>
      <c r="F166" s="19">
        <f>일위대가!H1053</f>
        <v>1431</v>
      </c>
      <c r="G166" s="19">
        <f>일위대가!J1053</f>
        <v>0</v>
      </c>
      <c r="H166" s="19">
        <f t="shared" si="2"/>
        <v>1431</v>
      </c>
      <c r="I166" s="9" t="s">
        <v>1586</v>
      </c>
      <c r="J166" s="9" t="s">
        <v>52</v>
      </c>
      <c r="K166" s="9" t="s">
        <v>52</v>
      </c>
      <c r="L166" s="9" t="s">
        <v>52</v>
      </c>
      <c r="M166" s="9" t="s">
        <v>52</v>
      </c>
      <c r="N166" s="1" t="s">
        <v>52</v>
      </c>
    </row>
    <row r="167" spans="1:14" ht="30" customHeight="1" x14ac:dyDescent="0.3">
      <c r="A167" s="9" t="s">
        <v>1603</v>
      </c>
      <c r="B167" s="9" t="s">
        <v>1600</v>
      </c>
      <c r="C167" s="9" t="s">
        <v>1601</v>
      </c>
      <c r="D167" s="9" t="s">
        <v>1303</v>
      </c>
      <c r="E167" s="19">
        <f>일위대가!F1060</f>
        <v>32171</v>
      </c>
      <c r="F167" s="19">
        <f>일위대가!H1060</f>
        <v>57077</v>
      </c>
      <c r="G167" s="19">
        <f>일위대가!J1060</f>
        <v>88220</v>
      </c>
      <c r="H167" s="19">
        <f t="shared" si="2"/>
        <v>177468</v>
      </c>
      <c r="I167" s="9" t="s">
        <v>1602</v>
      </c>
      <c r="J167" s="9" t="s">
        <v>52</v>
      </c>
      <c r="K167" s="9" t="s">
        <v>2744</v>
      </c>
      <c r="L167" s="9" t="s">
        <v>52</v>
      </c>
      <c r="M167" s="9" t="s">
        <v>52</v>
      </c>
      <c r="N167" s="1" t="s">
        <v>63</v>
      </c>
    </row>
    <row r="168" spans="1:14" ht="30" customHeight="1" x14ac:dyDescent="0.3">
      <c r="A168" s="9" t="s">
        <v>1620</v>
      </c>
      <c r="B168" s="9" t="s">
        <v>1618</v>
      </c>
      <c r="C168" s="9" t="s">
        <v>253</v>
      </c>
      <c r="D168" s="9" t="s">
        <v>180</v>
      </c>
      <c r="E168" s="19">
        <f>일위대가!F1066</f>
        <v>0</v>
      </c>
      <c r="F168" s="19">
        <f>일위대가!H1066</f>
        <v>65838</v>
      </c>
      <c r="G168" s="19">
        <f>일위대가!J1066</f>
        <v>39502</v>
      </c>
      <c r="H168" s="19">
        <f t="shared" si="2"/>
        <v>105340</v>
      </c>
      <c r="I168" s="9" t="s">
        <v>1619</v>
      </c>
      <c r="J168" s="9" t="s">
        <v>52</v>
      </c>
      <c r="K168" s="9" t="s">
        <v>52</v>
      </c>
      <c r="L168" s="9" t="s">
        <v>52</v>
      </c>
      <c r="M168" s="9" t="s">
        <v>52</v>
      </c>
      <c r="N168" s="1" t="s">
        <v>52</v>
      </c>
    </row>
    <row r="169" spans="1:14" ht="30" customHeight="1" x14ac:dyDescent="0.3">
      <c r="A169" s="9" t="s">
        <v>1624</v>
      </c>
      <c r="B169" s="9" t="s">
        <v>1622</v>
      </c>
      <c r="C169" s="9" t="s">
        <v>253</v>
      </c>
      <c r="D169" s="9" t="s">
        <v>180</v>
      </c>
      <c r="E169" s="19">
        <f>일위대가!F1073</f>
        <v>10770</v>
      </c>
      <c r="F169" s="19">
        <f>일위대가!H1073</f>
        <v>565007</v>
      </c>
      <c r="G169" s="19">
        <f>일위대가!J1073</f>
        <v>11300</v>
      </c>
      <c r="H169" s="19">
        <f t="shared" si="2"/>
        <v>587077</v>
      </c>
      <c r="I169" s="9" t="s">
        <v>1623</v>
      </c>
      <c r="J169" s="9" t="s">
        <v>52</v>
      </c>
      <c r="K169" s="9" t="s">
        <v>52</v>
      </c>
      <c r="L169" s="9" t="s">
        <v>52</v>
      </c>
      <c r="M169" s="9" t="s">
        <v>52</v>
      </c>
      <c r="N169" s="1" t="s">
        <v>52</v>
      </c>
    </row>
    <row r="170" spans="1:14" ht="30" customHeight="1" x14ac:dyDescent="0.3">
      <c r="A170" s="9" t="s">
        <v>1635</v>
      </c>
      <c r="B170" s="9" t="s">
        <v>257</v>
      </c>
      <c r="C170" s="9" t="s">
        <v>1633</v>
      </c>
      <c r="D170" s="9" t="s">
        <v>112</v>
      </c>
      <c r="E170" s="19">
        <f>일위대가!F1077</f>
        <v>0</v>
      </c>
      <c r="F170" s="19">
        <f>일위대가!H1077</f>
        <v>1329</v>
      </c>
      <c r="G170" s="19">
        <f>일위대가!J1077</f>
        <v>0</v>
      </c>
      <c r="H170" s="19">
        <f t="shared" si="2"/>
        <v>1329</v>
      </c>
      <c r="I170" s="9" t="s">
        <v>1634</v>
      </c>
      <c r="J170" s="9" t="s">
        <v>52</v>
      </c>
      <c r="K170" s="9" t="s">
        <v>52</v>
      </c>
      <c r="L170" s="9" t="s">
        <v>52</v>
      </c>
      <c r="M170" s="9" t="s">
        <v>52</v>
      </c>
      <c r="N170" s="1" t="s">
        <v>52</v>
      </c>
    </row>
    <row r="171" spans="1:14" ht="30" customHeight="1" x14ac:dyDescent="0.3">
      <c r="A171" s="9" t="s">
        <v>1641</v>
      </c>
      <c r="B171" s="9" t="s">
        <v>1638</v>
      </c>
      <c r="C171" s="9" t="s">
        <v>1639</v>
      </c>
      <c r="D171" s="9" t="s">
        <v>112</v>
      </c>
      <c r="E171" s="19">
        <f>일위대가!F1084</f>
        <v>18439</v>
      </c>
      <c r="F171" s="19">
        <f>일위대가!H1084</f>
        <v>0</v>
      </c>
      <c r="G171" s="19">
        <f>일위대가!J1084</f>
        <v>0</v>
      </c>
      <c r="H171" s="19">
        <f t="shared" si="2"/>
        <v>18439</v>
      </c>
      <c r="I171" s="9" t="s">
        <v>1640</v>
      </c>
      <c r="J171" s="9" t="s">
        <v>52</v>
      </c>
      <c r="K171" s="9" t="s">
        <v>52</v>
      </c>
      <c r="L171" s="9" t="s">
        <v>52</v>
      </c>
      <c r="M171" s="9" t="s">
        <v>52</v>
      </c>
      <c r="N171" s="1" t="s">
        <v>52</v>
      </c>
    </row>
    <row r="172" spans="1:14" ht="30" customHeight="1" x14ac:dyDescent="0.3">
      <c r="A172" s="9" t="s">
        <v>1646</v>
      </c>
      <c r="B172" s="9" t="s">
        <v>1643</v>
      </c>
      <c r="C172" s="9" t="s">
        <v>1644</v>
      </c>
      <c r="D172" s="9" t="s">
        <v>112</v>
      </c>
      <c r="E172" s="19">
        <f>일위대가!F1090</f>
        <v>0</v>
      </c>
      <c r="F172" s="19">
        <f>일위대가!H1090</f>
        <v>68150</v>
      </c>
      <c r="G172" s="19">
        <f>일위대가!J1090</f>
        <v>681</v>
      </c>
      <c r="H172" s="19">
        <f t="shared" si="2"/>
        <v>68831</v>
      </c>
      <c r="I172" s="9" t="s">
        <v>1645</v>
      </c>
      <c r="J172" s="9" t="s">
        <v>52</v>
      </c>
      <c r="K172" s="9" t="s">
        <v>52</v>
      </c>
      <c r="L172" s="9" t="s">
        <v>52</v>
      </c>
      <c r="M172" s="9" t="s">
        <v>52</v>
      </c>
      <c r="N172" s="1" t="s">
        <v>52</v>
      </c>
    </row>
    <row r="173" spans="1:14" ht="30" customHeight="1" x14ac:dyDescent="0.3">
      <c r="A173" s="9" t="s">
        <v>1651</v>
      </c>
      <c r="B173" s="9" t="s">
        <v>1638</v>
      </c>
      <c r="C173" s="9" t="s">
        <v>1649</v>
      </c>
      <c r="D173" s="9" t="s">
        <v>112</v>
      </c>
      <c r="E173" s="19">
        <f>일위대가!F1097</f>
        <v>12978</v>
      </c>
      <c r="F173" s="19">
        <f>일위대가!H1097</f>
        <v>0</v>
      </c>
      <c r="G173" s="19">
        <f>일위대가!J1097</f>
        <v>0</v>
      </c>
      <c r="H173" s="19">
        <f t="shared" si="2"/>
        <v>12978</v>
      </c>
      <c r="I173" s="9" t="s">
        <v>1650</v>
      </c>
      <c r="J173" s="9" t="s">
        <v>52</v>
      </c>
      <c r="K173" s="9" t="s">
        <v>52</v>
      </c>
      <c r="L173" s="9" t="s">
        <v>52</v>
      </c>
      <c r="M173" s="9" t="s">
        <v>52</v>
      </c>
      <c r="N173" s="1" t="s">
        <v>52</v>
      </c>
    </row>
    <row r="174" spans="1:14" ht="30" customHeight="1" x14ac:dyDescent="0.3">
      <c r="A174" s="9" t="s">
        <v>1654</v>
      </c>
      <c r="B174" s="9" t="s">
        <v>1643</v>
      </c>
      <c r="C174" s="9" t="s">
        <v>276</v>
      </c>
      <c r="D174" s="9" t="s">
        <v>112</v>
      </c>
      <c r="E174" s="19">
        <f>일위대가!F1103</f>
        <v>0</v>
      </c>
      <c r="F174" s="19">
        <f>일위대가!H1103</f>
        <v>37755</v>
      </c>
      <c r="G174" s="19">
        <f>일위대가!J1103</f>
        <v>377</v>
      </c>
      <c r="H174" s="19">
        <f t="shared" si="2"/>
        <v>38132</v>
      </c>
      <c r="I174" s="9" t="s">
        <v>1653</v>
      </c>
      <c r="J174" s="9" t="s">
        <v>52</v>
      </c>
      <c r="K174" s="9" t="s">
        <v>52</v>
      </c>
      <c r="L174" s="9" t="s">
        <v>52</v>
      </c>
      <c r="M174" s="9" t="s">
        <v>52</v>
      </c>
      <c r="N174" s="1" t="s">
        <v>52</v>
      </c>
    </row>
    <row r="175" spans="1:14" ht="30" customHeight="1" x14ac:dyDescent="0.3">
      <c r="A175" s="9" t="s">
        <v>1660</v>
      </c>
      <c r="B175" s="9" t="s">
        <v>1643</v>
      </c>
      <c r="C175" s="9" t="s">
        <v>1658</v>
      </c>
      <c r="D175" s="9" t="s">
        <v>112</v>
      </c>
      <c r="E175" s="19">
        <f>일위대가!F1109</f>
        <v>0</v>
      </c>
      <c r="F175" s="19">
        <f>일위대가!H1109</f>
        <v>45728</v>
      </c>
      <c r="G175" s="19">
        <f>일위대가!J1109</f>
        <v>457</v>
      </c>
      <c r="H175" s="19">
        <f t="shared" si="2"/>
        <v>46185</v>
      </c>
      <c r="I175" s="9" t="s">
        <v>1659</v>
      </c>
      <c r="J175" s="9" t="s">
        <v>52</v>
      </c>
      <c r="K175" s="9" t="s">
        <v>52</v>
      </c>
      <c r="L175" s="9" t="s">
        <v>52</v>
      </c>
      <c r="M175" s="9" t="s">
        <v>52</v>
      </c>
      <c r="N175" s="1" t="s">
        <v>52</v>
      </c>
    </row>
    <row r="176" spans="1:14" ht="30" customHeight="1" x14ac:dyDescent="0.3">
      <c r="A176" s="9" t="s">
        <v>1666</v>
      </c>
      <c r="B176" s="9" t="s">
        <v>1663</v>
      </c>
      <c r="C176" s="9" t="s">
        <v>52</v>
      </c>
      <c r="D176" s="9" t="s">
        <v>1664</v>
      </c>
      <c r="E176" s="19">
        <f>일위대가!F1114</f>
        <v>26480</v>
      </c>
      <c r="F176" s="19">
        <f>일위대가!H1114</f>
        <v>0</v>
      </c>
      <c r="G176" s="19">
        <f>일위대가!J1114</f>
        <v>0</v>
      </c>
      <c r="H176" s="19">
        <f t="shared" si="2"/>
        <v>26480</v>
      </c>
      <c r="I176" s="9" t="s">
        <v>1665</v>
      </c>
      <c r="J176" s="9" t="s">
        <v>52</v>
      </c>
      <c r="K176" s="9" t="s">
        <v>52</v>
      </c>
      <c r="L176" s="9" t="s">
        <v>52</v>
      </c>
      <c r="M176" s="9" t="s">
        <v>52</v>
      </c>
      <c r="N176" s="1" t="s">
        <v>52</v>
      </c>
    </row>
    <row r="177" spans="1:14" ht="30" customHeight="1" x14ac:dyDescent="0.3">
      <c r="A177" s="9" t="s">
        <v>1675</v>
      </c>
      <c r="B177" s="9" t="s">
        <v>1673</v>
      </c>
      <c r="C177" s="9" t="s">
        <v>276</v>
      </c>
      <c r="D177" s="9" t="s">
        <v>112</v>
      </c>
      <c r="E177" s="19">
        <f>일위대가!F1120</f>
        <v>0</v>
      </c>
      <c r="F177" s="19">
        <f>일위대가!H1120</f>
        <v>36027</v>
      </c>
      <c r="G177" s="19">
        <f>일위대가!J1120</f>
        <v>1080</v>
      </c>
      <c r="H177" s="19">
        <f t="shared" si="2"/>
        <v>37107</v>
      </c>
      <c r="I177" s="9" t="s">
        <v>1674</v>
      </c>
      <c r="J177" s="9" t="s">
        <v>52</v>
      </c>
      <c r="K177" s="9" t="s">
        <v>52</v>
      </c>
      <c r="L177" s="9" t="s">
        <v>52</v>
      </c>
      <c r="M177" s="9" t="s">
        <v>52</v>
      </c>
      <c r="N177" s="1" t="s">
        <v>52</v>
      </c>
    </row>
    <row r="178" spans="1:14" ht="30" customHeight="1" x14ac:dyDescent="0.3">
      <c r="A178" s="9" t="s">
        <v>1683</v>
      </c>
      <c r="B178" s="9" t="s">
        <v>1673</v>
      </c>
      <c r="C178" s="9" t="s">
        <v>280</v>
      </c>
      <c r="D178" s="9" t="s">
        <v>112</v>
      </c>
      <c r="E178" s="19">
        <f>일위대가!F1126</f>
        <v>0</v>
      </c>
      <c r="F178" s="19">
        <f>일위대가!H1126</f>
        <v>31528</v>
      </c>
      <c r="G178" s="19">
        <f>일위대가!J1126</f>
        <v>945</v>
      </c>
      <c r="H178" s="19">
        <f t="shared" si="2"/>
        <v>32473</v>
      </c>
      <c r="I178" s="9" t="s">
        <v>1682</v>
      </c>
      <c r="J178" s="9" t="s">
        <v>52</v>
      </c>
      <c r="K178" s="9" t="s">
        <v>52</v>
      </c>
      <c r="L178" s="9" t="s">
        <v>52</v>
      </c>
      <c r="M178" s="9" t="s">
        <v>52</v>
      </c>
      <c r="N178" s="1" t="s">
        <v>52</v>
      </c>
    </row>
    <row r="179" spans="1:14" ht="30" customHeight="1" x14ac:dyDescent="0.3">
      <c r="A179" s="9" t="s">
        <v>1700</v>
      </c>
      <c r="B179" s="9" t="s">
        <v>284</v>
      </c>
      <c r="C179" s="9" t="s">
        <v>52</v>
      </c>
      <c r="D179" s="9" t="s">
        <v>72</v>
      </c>
      <c r="E179" s="19">
        <f>일위대가!F1131</f>
        <v>0</v>
      </c>
      <c r="F179" s="19">
        <f>일위대가!H1131</f>
        <v>23752</v>
      </c>
      <c r="G179" s="19">
        <f>일위대가!J1131</f>
        <v>0</v>
      </c>
      <c r="H179" s="19">
        <f t="shared" si="2"/>
        <v>23752</v>
      </c>
      <c r="I179" s="9" t="s">
        <v>1699</v>
      </c>
      <c r="J179" s="9" t="s">
        <v>52</v>
      </c>
      <c r="K179" s="9" t="s">
        <v>52</v>
      </c>
      <c r="L179" s="9" t="s">
        <v>52</v>
      </c>
      <c r="M179" s="9" t="s">
        <v>52</v>
      </c>
      <c r="N179" s="1" t="s">
        <v>52</v>
      </c>
    </row>
    <row r="180" spans="1:14" ht="30" customHeight="1" x14ac:dyDescent="0.3">
      <c r="A180" s="9" t="s">
        <v>1714</v>
      </c>
      <c r="B180" s="9" t="s">
        <v>1711</v>
      </c>
      <c r="C180" s="9" t="s">
        <v>1712</v>
      </c>
      <c r="D180" s="9" t="s">
        <v>112</v>
      </c>
      <c r="E180" s="19">
        <f>일위대가!F1136</f>
        <v>0</v>
      </c>
      <c r="F180" s="19">
        <f>일위대가!H1136</f>
        <v>16183</v>
      </c>
      <c r="G180" s="19">
        <f>일위대가!J1136</f>
        <v>0</v>
      </c>
      <c r="H180" s="19">
        <f t="shared" si="2"/>
        <v>16183</v>
      </c>
      <c r="I180" s="9" t="s">
        <v>1713</v>
      </c>
      <c r="J180" s="9" t="s">
        <v>52</v>
      </c>
      <c r="K180" s="9" t="s">
        <v>52</v>
      </c>
      <c r="L180" s="9" t="s">
        <v>52</v>
      </c>
      <c r="M180" s="9" t="s">
        <v>52</v>
      </c>
      <c r="N180" s="1" t="s">
        <v>52</v>
      </c>
    </row>
    <row r="181" spans="1:14" ht="30" customHeight="1" x14ac:dyDescent="0.3">
      <c r="A181" s="9" t="s">
        <v>1721</v>
      </c>
      <c r="B181" s="9" t="s">
        <v>1718</v>
      </c>
      <c r="C181" s="9" t="s">
        <v>1719</v>
      </c>
      <c r="D181" s="9" t="s">
        <v>112</v>
      </c>
      <c r="E181" s="19">
        <f>일위대가!F1142</f>
        <v>0</v>
      </c>
      <c r="F181" s="19">
        <f>일위대가!H1142</f>
        <v>9692</v>
      </c>
      <c r="G181" s="19">
        <f>일위대가!J1142</f>
        <v>193</v>
      </c>
      <c r="H181" s="19">
        <f t="shared" si="2"/>
        <v>9885</v>
      </c>
      <c r="I181" s="9" t="s">
        <v>1720</v>
      </c>
      <c r="J181" s="9" t="s">
        <v>52</v>
      </c>
      <c r="K181" s="9" t="s">
        <v>52</v>
      </c>
      <c r="L181" s="9" t="s">
        <v>52</v>
      </c>
      <c r="M181" s="9" t="s">
        <v>52</v>
      </c>
      <c r="N181" s="1" t="s">
        <v>52</v>
      </c>
    </row>
    <row r="182" spans="1:14" ht="30" customHeight="1" x14ac:dyDescent="0.3">
      <c r="A182" s="9" t="s">
        <v>1736</v>
      </c>
      <c r="B182" s="9" t="s">
        <v>1734</v>
      </c>
      <c r="C182" s="9" t="s">
        <v>1719</v>
      </c>
      <c r="D182" s="9" t="s">
        <v>112</v>
      </c>
      <c r="E182" s="19">
        <f>일위대가!F1147</f>
        <v>0</v>
      </c>
      <c r="F182" s="19">
        <f>일위대가!H1147</f>
        <v>3059</v>
      </c>
      <c r="G182" s="19">
        <f>일위대가!J1147</f>
        <v>0</v>
      </c>
      <c r="H182" s="19">
        <f t="shared" si="2"/>
        <v>3059</v>
      </c>
      <c r="I182" s="9" t="s">
        <v>1735</v>
      </c>
      <c r="J182" s="9" t="s">
        <v>52</v>
      </c>
      <c r="K182" s="9" t="s">
        <v>52</v>
      </c>
      <c r="L182" s="9" t="s">
        <v>52</v>
      </c>
      <c r="M182" s="9" t="s">
        <v>52</v>
      </c>
      <c r="N182" s="1" t="s">
        <v>52</v>
      </c>
    </row>
    <row r="183" spans="1:14" ht="30" customHeight="1" x14ac:dyDescent="0.3">
      <c r="A183" s="9" t="s">
        <v>1742</v>
      </c>
      <c r="B183" s="9" t="s">
        <v>1734</v>
      </c>
      <c r="C183" s="9" t="s">
        <v>1740</v>
      </c>
      <c r="D183" s="9" t="s">
        <v>112</v>
      </c>
      <c r="E183" s="19">
        <f>일위대가!F1152</f>
        <v>0</v>
      </c>
      <c r="F183" s="19">
        <f>일위대가!H1152</f>
        <v>3548</v>
      </c>
      <c r="G183" s="19">
        <f>일위대가!J1152</f>
        <v>0</v>
      </c>
      <c r="H183" s="19">
        <f t="shared" si="2"/>
        <v>3548</v>
      </c>
      <c r="I183" s="9" t="s">
        <v>1741</v>
      </c>
      <c r="J183" s="9" t="s">
        <v>52</v>
      </c>
      <c r="K183" s="9" t="s">
        <v>52</v>
      </c>
      <c r="L183" s="9" t="s">
        <v>52</v>
      </c>
      <c r="M183" s="9" t="s">
        <v>52</v>
      </c>
      <c r="N183" s="1" t="s">
        <v>52</v>
      </c>
    </row>
    <row r="184" spans="1:14" ht="30" customHeight="1" x14ac:dyDescent="0.3">
      <c r="A184" s="9" t="s">
        <v>1761</v>
      </c>
      <c r="B184" s="9" t="s">
        <v>1758</v>
      </c>
      <c r="C184" s="9" t="s">
        <v>1759</v>
      </c>
      <c r="D184" s="9" t="s">
        <v>146</v>
      </c>
      <c r="E184" s="19">
        <f>일위대가!F1158</f>
        <v>0</v>
      </c>
      <c r="F184" s="19">
        <f>일위대가!H1158</f>
        <v>112070</v>
      </c>
      <c r="G184" s="19">
        <f>일위대가!J1158</f>
        <v>0</v>
      </c>
      <c r="H184" s="19">
        <f t="shared" si="2"/>
        <v>112070</v>
      </c>
      <c r="I184" s="9" t="s">
        <v>1760</v>
      </c>
      <c r="J184" s="9" t="s">
        <v>52</v>
      </c>
      <c r="K184" s="9" t="s">
        <v>52</v>
      </c>
      <c r="L184" s="9" t="s">
        <v>52</v>
      </c>
      <c r="M184" s="9" t="s">
        <v>52</v>
      </c>
      <c r="N184" s="1" t="s">
        <v>52</v>
      </c>
    </row>
    <row r="185" spans="1:14" ht="30" customHeight="1" x14ac:dyDescent="0.3">
      <c r="A185" s="9" t="s">
        <v>1782</v>
      </c>
      <c r="B185" s="9" t="s">
        <v>1758</v>
      </c>
      <c r="C185" s="9" t="s">
        <v>1780</v>
      </c>
      <c r="D185" s="9" t="s">
        <v>146</v>
      </c>
      <c r="E185" s="19">
        <f>일위대가!F1164</f>
        <v>0</v>
      </c>
      <c r="F185" s="19">
        <f>일위대가!H1164</f>
        <v>112070</v>
      </c>
      <c r="G185" s="19">
        <f>일위대가!J1164</f>
        <v>0</v>
      </c>
      <c r="H185" s="19">
        <f t="shared" si="2"/>
        <v>112070</v>
      </c>
      <c r="I185" s="9" t="s">
        <v>1781</v>
      </c>
      <c r="J185" s="9" t="s">
        <v>52</v>
      </c>
      <c r="K185" s="9" t="s">
        <v>52</v>
      </c>
      <c r="L185" s="9" t="s">
        <v>52</v>
      </c>
      <c r="M185" s="9" t="s">
        <v>52</v>
      </c>
      <c r="N185" s="1" t="s">
        <v>52</v>
      </c>
    </row>
    <row r="186" spans="1:14" ht="30" customHeight="1" x14ac:dyDescent="0.3">
      <c r="A186" s="9" t="s">
        <v>1814</v>
      </c>
      <c r="B186" s="9" t="s">
        <v>1811</v>
      </c>
      <c r="C186" s="9" t="s">
        <v>1812</v>
      </c>
      <c r="D186" s="9" t="s">
        <v>72</v>
      </c>
      <c r="E186" s="19">
        <f>일위대가!F1168</f>
        <v>0</v>
      </c>
      <c r="F186" s="19">
        <f>일위대가!H1168</f>
        <v>15997</v>
      </c>
      <c r="G186" s="19">
        <f>일위대가!J1168</f>
        <v>0</v>
      </c>
      <c r="H186" s="19">
        <f t="shared" si="2"/>
        <v>15997</v>
      </c>
      <c r="I186" s="9" t="s">
        <v>1813</v>
      </c>
      <c r="J186" s="9" t="s">
        <v>52</v>
      </c>
      <c r="K186" s="9" t="s">
        <v>52</v>
      </c>
      <c r="L186" s="9" t="s">
        <v>52</v>
      </c>
      <c r="M186" s="9" t="s">
        <v>52</v>
      </c>
      <c r="N186" s="1" t="s">
        <v>52</v>
      </c>
    </row>
    <row r="187" spans="1:14" ht="30" customHeight="1" x14ac:dyDescent="0.3">
      <c r="A187" s="9" t="s">
        <v>1820</v>
      </c>
      <c r="B187" s="9" t="s">
        <v>1817</v>
      </c>
      <c r="C187" s="9" t="s">
        <v>1818</v>
      </c>
      <c r="D187" s="9" t="s">
        <v>146</v>
      </c>
      <c r="E187" s="19">
        <f>일위대가!F1175</f>
        <v>133571</v>
      </c>
      <c r="F187" s="19">
        <f>일위대가!H1175</f>
        <v>112070</v>
      </c>
      <c r="G187" s="19">
        <f>일위대가!J1175</f>
        <v>0</v>
      </c>
      <c r="H187" s="19">
        <f t="shared" si="2"/>
        <v>245641</v>
      </c>
      <c r="I187" s="9" t="s">
        <v>1819</v>
      </c>
      <c r="J187" s="9" t="s">
        <v>52</v>
      </c>
      <c r="K187" s="9" t="s">
        <v>52</v>
      </c>
      <c r="L187" s="9" t="s">
        <v>52</v>
      </c>
      <c r="M187" s="9" t="s">
        <v>52</v>
      </c>
      <c r="N187" s="1" t="s">
        <v>52</v>
      </c>
    </row>
    <row r="188" spans="1:14" ht="30" customHeight="1" x14ac:dyDescent="0.3">
      <c r="A188" s="9" t="s">
        <v>1825</v>
      </c>
      <c r="B188" s="9" t="s">
        <v>1822</v>
      </c>
      <c r="C188" s="9" t="s">
        <v>1823</v>
      </c>
      <c r="D188" s="9" t="s">
        <v>112</v>
      </c>
      <c r="E188" s="19">
        <f>일위대가!F1181</f>
        <v>0</v>
      </c>
      <c r="F188" s="19">
        <f>일위대가!H1181</f>
        <v>11432</v>
      </c>
      <c r="G188" s="19">
        <f>일위대가!J1181</f>
        <v>228</v>
      </c>
      <c r="H188" s="19">
        <f t="shared" si="2"/>
        <v>11660</v>
      </c>
      <c r="I188" s="9" t="s">
        <v>1824</v>
      </c>
      <c r="J188" s="9" t="s">
        <v>52</v>
      </c>
      <c r="K188" s="9" t="s">
        <v>52</v>
      </c>
      <c r="L188" s="9" t="s">
        <v>52</v>
      </c>
      <c r="M188" s="9" t="s">
        <v>52</v>
      </c>
      <c r="N188" s="1" t="s">
        <v>52</v>
      </c>
    </row>
    <row r="189" spans="1:14" ht="30" customHeight="1" x14ac:dyDescent="0.3">
      <c r="A189" s="9" t="s">
        <v>1835</v>
      </c>
      <c r="B189" s="9" t="s">
        <v>1833</v>
      </c>
      <c r="C189" s="9" t="s">
        <v>377</v>
      </c>
      <c r="D189" s="9" t="s">
        <v>112</v>
      </c>
      <c r="E189" s="19">
        <f>일위대가!F1187</f>
        <v>0</v>
      </c>
      <c r="F189" s="19">
        <f>일위대가!H1187</f>
        <v>23346</v>
      </c>
      <c r="G189" s="19">
        <f>일위대가!J1187</f>
        <v>700</v>
      </c>
      <c r="H189" s="19">
        <f t="shared" si="2"/>
        <v>24046</v>
      </c>
      <c r="I189" s="9" t="s">
        <v>1834</v>
      </c>
      <c r="J189" s="9" t="s">
        <v>52</v>
      </c>
      <c r="K189" s="9" t="s">
        <v>52</v>
      </c>
      <c r="L189" s="9" t="s">
        <v>52</v>
      </c>
      <c r="M189" s="9" t="s">
        <v>52</v>
      </c>
      <c r="N189" s="1" t="s">
        <v>52</v>
      </c>
    </row>
    <row r="190" spans="1:14" ht="30" customHeight="1" x14ac:dyDescent="0.3">
      <c r="A190" s="9" t="s">
        <v>1839</v>
      </c>
      <c r="B190" s="9" t="s">
        <v>1758</v>
      </c>
      <c r="C190" s="9" t="s">
        <v>1837</v>
      </c>
      <c r="D190" s="9" t="s">
        <v>146</v>
      </c>
      <c r="E190" s="19">
        <f>일위대가!F1193</f>
        <v>0</v>
      </c>
      <c r="F190" s="19">
        <f>일위대가!H1193</f>
        <v>112070</v>
      </c>
      <c r="G190" s="19">
        <f>일위대가!J1193</f>
        <v>0</v>
      </c>
      <c r="H190" s="19">
        <f t="shared" si="2"/>
        <v>112070</v>
      </c>
      <c r="I190" s="9" t="s">
        <v>1838</v>
      </c>
      <c r="J190" s="9" t="s">
        <v>52</v>
      </c>
      <c r="K190" s="9" t="s">
        <v>52</v>
      </c>
      <c r="L190" s="9" t="s">
        <v>52</v>
      </c>
      <c r="M190" s="9" t="s">
        <v>52</v>
      </c>
      <c r="N190" s="1" t="s">
        <v>52</v>
      </c>
    </row>
    <row r="191" spans="1:14" ht="30" customHeight="1" x14ac:dyDescent="0.3">
      <c r="A191" s="9" t="s">
        <v>1844</v>
      </c>
      <c r="B191" s="9" t="s">
        <v>1833</v>
      </c>
      <c r="C191" s="9" t="s">
        <v>381</v>
      </c>
      <c r="D191" s="9" t="s">
        <v>112</v>
      </c>
      <c r="E191" s="19">
        <f>일위대가!F1199</f>
        <v>0</v>
      </c>
      <c r="F191" s="19">
        <f>일위대가!H1199</f>
        <v>18337</v>
      </c>
      <c r="G191" s="19">
        <f>일위대가!J1199</f>
        <v>550</v>
      </c>
      <c r="H191" s="19">
        <f t="shared" si="2"/>
        <v>18887</v>
      </c>
      <c r="I191" s="9" t="s">
        <v>1843</v>
      </c>
      <c r="J191" s="9" t="s">
        <v>52</v>
      </c>
      <c r="K191" s="9" t="s">
        <v>52</v>
      </c>
      <c r="L191" s="9" t="s">
        <v>52</v>
      </c>
      <c r="M191" s="9" t="s">
        <v>52</v>
      </c>
      <c r="N191" s="1" t="s">
        <v>52</v>
      </c>
    </row>
    <row r="192" spans="1:14" ht="30" customHeight="1" x14ac:dyDescent="0.3">
      <c r="A192" s="9" t="s">
        <v>1860</v>
      </c>
      <c r="B192" s="9" t="s">
        <v>1858</v>
      </c>
      <c r="C192" s="9" t="s">
        <v>377</v>
      </c>
      <c r="D192" s="9" t="s">
        <v>112</v>
      </c>
      <c r="E192" s="19">
        <f>일위대가!F1205</f>
        <v>0</v>
      </c>
      <c r="F192" s="19">
        <f>일위대가!H1205</f>
        <v>16588</v>
      </c>
      <c r="G192" s="19">
        <f>일위대가!J1205</f>
        <v>497</v>
      </c>
      <c r="H192" s="19">
        <f t="shared" si="2"/>
        <v>17085</v>
      </c>
      <c r="I192" s="9" t="s">
        <v>1859</v>
      </c>
      <c r="J192" s="9" t="s">
        <v>52</v>
      </c>
      <c r="K192" s="9" t="s">
        <v>52</v>
      </c>
      <c r="L192" s="9" t="s">
        <v>52</v>
      </c>
      <c r="M192" s="9" t="s">
        <v>52</v>
      </c>
      <c r="N192" s="1" t="s">
        <v>52</v>
      </c>
    </row>
    <row r="193" spans="1:14" ht="30" customHeight="1" x14ac:dyDescent="0.3">
      <c r="A193" s="9" t="s">
        <v>1867</v>
      </c>
      <c r="B193" s="9" t="s">
        <v>1858</v>
      </c>
      <c r="C193" s="9" t="s">
        <v>381</v>
      </c>
      <c r="D193" s="9" t="s">
        <v>112</v>
      </c>
      <c r="E193" s="19">
        <f>일위대가!F1211</f>
        <v>0</v>
      </c>
      <c r="F193" s="19">
        <f>일위대가!H1211</f>
        <v>18252</v>
      </c>
      <c r="G193" s="19">
        <f>일위대가!J1211</f>
        <v>547</v>
      </c>
      <c r="H193" s="19">
        <f t="shared" si="2"/>
        <v>18799</v>
      </c>
      <c r="I193" s="9" t="s">
        <v>1866</v>
      </c>
      <c r="J193" s="9" t="s">
        <v>52</v>
      </c>
      <c r="K193" s="9" t="s">
        <v>52</v>
      </c>
      <c r="L193" s="9" t="s">
        <v>52</v>
      </c>
      <c r="M193" s="9" t="s">
        <v>52</v>
      </c>
      <c r="N193" s="1" t="s">
        <v>52</v>
      </c>
    </row>
    <row r="194" spans="1:14" ht="30" customHeight="1" x14ac:dyDescent="0.3">
      <c r="A194" s="9" t="s">
        <v>1876</v>
      </c>
      <c r="B194" s="9" t="s">
        <v>393</v>
      </c>
      <c r="C194" s="9" t="s">
        <v>1874</v>
      </c>
      <c r="D194" s="9" t="s">
        <v>112</v>
      </c>
      <c r="E194" s="19">
        <f>일위대가!F1216</f>
        <v>0</v>
      </c>
      <c r="F194" s="19">
        <f>일위대가!H1216</f>
        <v>4380</v>
      </c>
      <c r="G194" s="19">
        <f>일위대가!J1216</f>
        <v>0</v>
      </c>
      <c r="H194" s="19">
        <f t="shared" si="2"/>
        <v>4380</v>
      </c>
      <c r="I194" s="9" t="s">
        <v>1875</v>
      </c>
      <c r="J194" s="9" t="s">
        <v>52</v>
      </c>
      <c r="K194" s="9" t="s">
        <v>52</v>
      </c>
      <c r="L194" s="9" t="s">
        <v>52</v>
      </c>
      <c r="M194" s="9" t="s">
        <v>52</v>
      </c>
      <c r="N194" s="1" t="s">
        <v>52</v>
      </c>
    </row>
    <row r="195" spans="1:14" ht="30" customHeight="1" x14ac:dyDescent="0.3">
      <c r="A195" s="9" t="s">
        <v>1898</v>
      </c>
      <c r="B195" s="9" t="s">
        <v>1896</v>
      </c>
      <c r="C195" s="9" t="s">
        <v>1759</v>
      </c>
      <c r="D195" s="9" t="s">
        <v>146</v>
      </c>
      <c r="E195" s="19">
        <f>일위대가!F1221</f>
        <v>0</v>
      </c>
      <c r="F195" s="19">
        <f>일위대가!H1221</f>
        <v>0</v>
      </c>
      <c r="G195" s="19">
        <f>일위대가!J1221</f>
        <v>0</v>
      </c>
      <c r="H195" s="19">
        <f t="shared" si="2"/>
        <v>0</v>
      </c>
      <c r="I195" s="9" t="s">
        <v>1897</v>
      </c>
      <c r="J195" s="9" t="s">
        <v>52</v>
      </c>
      <c r="K195" s="9" t="s">
        <v>52</v>
      </c>
      <c r="L195" s="9" t="s">
        <v>52</v>
      </c>
      <c r="M195" s="9" t="s">
        <v>52</v>
      </c>
      <c r="N195" s="1" t="s">
        <v>52</v>
      </c>
    </row>
    <row r="196" spans="1:14" ht="30" customHeight="1" x14ac:dyDescent="0.3">
      <c r="A196" s="9" t="s">
        <v>1904</v>
      </c>
      <c r="B196" s="9" t="s">
        <v>1901</v>
      </c>
      <c r="C196" s="9" t="s">
        <v>1902</v>
      </c>
      <c r="D196" s="9" t="s">
        <v>112</v>
      </c>
      <c r="E196" s="19">
        <f>일위대가!F1228</f>
        <v>409</v>
      </c>
      <c r="F196" s="19">
        <f>일위대가!H1228</f>
        <v>44985</v>
      </c>
      <c r="G196" s="19">
        <f>일위대가!J1228</f>
        <v>1232</v>
      </c>
      <c r="H196" s="19">
        <f t="shared" ref="H196:H259" si="3">E196+F196+G196</f>
        <v>46626</v>
      </c>
      <c r="I196" s="9" t="s">
        <v>1903</v>
      </c>
      <c r="J196" s="9" t="s">
        <v>52</v>
      </c>
      <c r="K196" s="9" t="s">
        <v>52</v>
      </c>
      <c r="L196" s="9" t="s">
        <v>52</v>
      </c>
      <c r="M196" s="9" t="s">
        <v>52</v>
      </c>
      <c r="N196" s="1" t="s">
        <v>52</v>
      </c>
    </row>
    <row r="197" spans="1:14" ht="30" customHeight="1" x14ac:dyDescent="0.3">
      <c r="A197" s="9" t="s">
        <v>3016</v>
      </c>
      <c r="B197" s="9" t="s">
        <v>3013</v>
      </c>
      <c r="C197" s="9" t="s">
        <v>3014</v>
      </c>
      <c r="D197" s="9" t="s">
        <v>146</v>
      </c>
      <c r="E197" s="19">
        <f>일위대가!F1234</f>
        <v>409875</v>
      </c>
      <c r="F197" s="19">
        <f>일위대가!H1234</f>
        <v>112070</v>
      </c>
      <c r="G197" s="19">
        <f>일위대가!J1234</f>
        <v>0</v>
      </c>
      <c r="H197" s="19">
        <f t="shared" si="3"/>
        <v>521945</v>
      </c>
      <c r="I197" s="9" t="s">
        <v>3015</v>
      </c>
      <c r="J197" s="9" t="s">
        <v>52</v>
      </c>
      <c r="K197" s="9" t="s">
        <v>52</v>
      </c>
      <c r="L197" s="9" t="s">
        <v>52</v>
      </c>
      <c r="M197" s="9" t="s">
        <v>52</v>
      </c>
      <c r="N197" s="1" t="s">
        <v>52</v>
      </c>
    </row>
    <row r="198" spans="1:14" ht="30" customHeight="1" x14ac:dyDescent="0.3">
      <c r="A198" s="9" t="s">
        <v>3021</v>
      </c>
      <c r="B198" s="9" t="s">
        <v>3018</v>
      </c>
      <c r="C198" s="9" t="s">
        <v>3019</v>
      </c>
      <c r="D198" s="9" t="s">
        <v>112</v>
      </c>
      <c r="E198" s="19">
        <f>일위대가!F1240</f>
        <v>0</v>
      </c>
      <c r="F198" s="19">
        <f>일위대가!H1240</f>
        <v>41070</v>
      </c>
      <c r="G198" s="19">
        <f>일위대가!J1240</f>
        <v>1232</v>
      </c>
      <c r="H198" s="19">
        <f t="shared" si="3"/>
        <v>42302</v>
      </c>
      <c r="I198" s="9" t="s">
        <v>3020</v>
      </c>
      <c r="J198" s="9" t="s">
        <v>52</v>
      </c>
      <c r="K198" s="9" t="s">
        <v>52</v>
      </c>
      <c r="L198" s="9" t="s">
        <v>52</v>
      </c>
      <c r="M198" s="9" t="s">
        <v>52</v>
      </c>
      <c r="N198" s="1" t="s">
        <v>52</v>
      </c>
    </row>
    <row r="199" spans="1:14" ht="30" customHeight="1" x14ac:dyDescent="0.3">
      <c r="A199" s="9" t="s">
        <v>3026</v>
      </c>
      <c r="B199" s="9" t="s">
        <v>3023</v>
      </c>
      <c r="C199" s="9" t="s">
        <v>3024</v>
      </c>
      <c r="D199" s="9" t="s">
        <v>112</v>
      </c>
      <c r="E199" s="19">
        <f>일위대가!F1244</f>
        <v>0</v>
      </c>
      <c r="F199" s="19">
        <f>일위대가!H1244</f>
        <v>3243</v>
      </c>
      <c r="G199" s="19">
        <f>일위대가!J1244</f>
        <v>0</v>
      </c>
      <c r="H199" s="19">
        <f t="shared" si="3"/>
        <v>3243</v>
      </c>
      <c r="I199" s="9" t="s">
        <v>3025</v>
      </c>
      <c r="J199" s="9" t="s">
        <v>52</v>
      </c>
      <c r="K199" s="9" t="s">
        <v>52</v>
      </c>
      <c r="L199" s="9" t="s">
        <v>52</v>
      </c>
      <c r="M199" s="9" t="s">
        <v>52</v>
      </c>
      <c r="N199" s="1" t="s">
        <v>52</v>
      </c>
    </row>
    <row r="200" spans="1:14" ht="30" customHeight="1" x14ac:dyDescent="0.3">
      <c r="A200" s="9" t="s">
        <v>1909</v>
      </c>
      <c r="B200" s="9" t="s">
        <v>1822</v>
      </c>
      <c r="C200" s="9" t="s">
        <v>1907</v>
      </c>
      <c r="D200" s="9" t="s">
        <v>112</v>
      </c>
      <c r="E200" s="19">
        <f>일위대가!F1249</f>
        <v>0</v>
      </c>
      <c r="F200" s="19">
        <f>일위대가!H1249</f>
        <v>17736</v>
      </c>
      <c r="G200" s="19">
        <f>일위대가!J1249</f>
        <v>314</v>
      </c>
      <c r="H200" s="19">
        <f t="shared" si="3"/>
        <v>18050</v>
      </c>
      <c r="I200" s="9" t="s">
        <v>1908</v>
      </c>
      <c r="J200" s="9" t="s">
        <v>52</v>
      </c>
      <c r="K200" s="9" t="s">
        <v>52</v>
      </c>
      <c r="L200" s="9" t="s">
        <v>52</v>
      </c>
      <c r="M200" s="9" t="s">
        <v>52</v>
      </c>
      <c r="N200" s="1" t="s">
        <v>52</v>
      </c>
    </row>
    <row r="201" spans="1:14" ht="30" customHeight="1" x14ac:dyDescent="0.3">
      <c r="A201" s="9" t="s">
        <v>1914</v>
      </c>
      <c r="B201" s="9" t="s">
        <v>1911</v>
      </c>
      <c r="C201" s="9" t="s">
        <v>1912</v>
      </c>
      <c r="D201" s="9" t="s">
        <v>112</v>
      </c>
      <c r="E201" s="19">
        <f>일위대가!F1256</f>
        <v>18819</v>
      </c>
      <c r="F201" s="19">
        <f>일위대가!H1256</f>
        <v>28346</v>
      </c>
      <c r="G201" s="19">
        <f>일위대가!J1256</f>
        <v>850</v>
      </c>
      <c r="H201" s="19">
        <f t="shared" si="3"/>
        <v>48015</v>
      </c>
      <c r="I201" s="9" t="s">
        <v>1913</v>
      </c>
      <c r="J201" s="9" t="s">
        <v>52</v>
      </c>
      <c r="K201" s="9" t="s">
        <v>52</v>
      </c>
      <c r="L201" s="9" t="s">
        <v>52</v>
      </c>
      <c r="M201" s="9" t="s">
        <v>52</v>
      </c>
      <c r="N201" s="1" t="s">
        <v>52</v>
      </c>
    </row>
    <row r="202" spans="1:14" ht="30" customHeight="1" x14ac:dyDescent="0.3">
      <c r="A202" s="9" t="s">
        <v>3047</v>
      </c>
      <c r="B202" s="9" t="s">
        <v>1822</v>
      </c>
      <c r="C202" s="9" t="s">
        <v>3045</v>
      </c>
      <c r="D202" s="9" t="s">
        <v>112</v>
      </c>
      <c r="E202" s="19">
        <f>일위대가!F1262</f>
        <v>0</v>
      </c>
      <c r="F202" s="19">
        <f>일위대가!H1262</f>
        <v>15719</v>
      </c>
      <c r="G202" s="19">
        <f>일위대가!J1262</f>
        <v>314</v>
      </c>
      <c r="H202" s="19">
        <f t="shared" si="3"/>
        <v>16033</v>
      </c>
      <c r="I202" s="9" t="s">
        <v>3046</v>
      </c>
      <c r="J202" s="9" t="s">
        <v>52</v>
      </c>
      <c r="K202" s="9" t="s">
        <v>52</v>
      </c>
      <c r="L202" s="9" t="s">
        <v>52</v>
      </c>
      <c r="M202" s="9" t="s">
        <v>52</v>
      </c>
      <c r="N202" s="1" t="s">
        <v>52</v>
      </c>
    </row>
    <row r="203" spans="1:14" ht="30" customHeight="1" x14ac:dyDescent="0.3">
      <c r="A203" s="9" t="s">
        <v>3060</v>
      </c>
      <c r="B203" s="9" t="s">
        <v>2599</v>
      </c>
      <c r="C203" s="9" t="s">
        <v>3058</v>
      </c>
      <c r="D203" s="9" t="s">
        <v>112</v>
      </c>
      <c r="E203" s="19">
        <f>일위대가!F1268</f>
        <v>0</v>
      </c>
      <c r="F203" s="19">
        <f>일위대가!H1268</f>
        <v>28346</v>
      </c>
      <c r="G203" s="19">
        <f>일위대가!J1268</f>
        <v>850</v>
      </c>
      <c r="H203" s="19">
        <f t="shared" si="3"/>
        <v>29196</v>
      </c>
      <c r="I203" s="9" t="s">
        <v>3059</v>
      </c>
      <c r="J203" s="9" t="s">
        <v>52</v>
      </c>
      <c r="K203" s="9" t="s">
        <v>52</v>
      </c>
      <c r="L203" s="9" t="s">
        <v>52</v>
      </c>
      <c r="M203" s="9" t="s">
        <v>52</v>
      </c>
      <c r="N203" s="1" t="s">
        <v>52</v>
      </c>
    </row>
    <row r="204" spans="1:14" ht="30" customHeight="1" x14ac:dyDescent="0.3">
      <c r="A204" s="9" t="s">
        <v>1924</v>
      </c>
      <c r="B204" s="9" t="s">
        <v>1921</v>
      </c>
      <c r="C204" s="9" t="s">
        <v>1922</v>
      </c>
      <c r="D204" s="9" t="s">
        <v>72</v>
      </c>
      <c r="E204" s="19">
        <f>일위대가!F1272</f>
        <v>0</v>
      </c>
      <c r="F204" s="19">
        <f>일위대가!H1272</f>
        <v>6536</v>
      </c>
      <c r="G204" s="19">
        <f>일위대가!J1272</f>
        <v>0</v>
      </c>
      <c r="H204" s="19">
        <f t="shared" si="3"/>
        <v>6536</v>
      </c>
      <c r="I204" s="9" t="s">
        <v>1923</v>
      </c>
      <c r="J204" s="9" t="s">
        <v>52</v>
      </c>
      <c r="K204" s="9" t="s">
        <v>52</v>
      </c>
      <c r="L204" s="9" t="s">
        <v>52</v>
      </c>
      <c r="M204" s="9" t="s">
        <v>52</v>
      </c>
      <c r="N204" s="1" t="s">
        <v>52</v>
      </c>
    </row>
    <row r="205" spans="1:14" ht="30" customHeight="1" x14ac:dyDescent="0.3">
      <c r="A205" s="9" t="s">
        <v>1933</v>
      </c>
      <c r="B205" s="9" t="s">
        <v>1931</v>
      </c>
      <c r="C205" s="9" t="s">
        <v>1759</v>
      </c>
      <c r="D205" s="9" t="s">
        <v>146</v>
      </c>
      <c r="E205" s="19">
        <f>일위대가!F1278</f>
        <v>0</v>
      </c>
      <c r="F205" s="19">
        <f>일위대가!H1278</f>
        <v>112070</v>
      </c>
      <c r="G205" s="19">
        <f>일위대가!J1278</f>
        <v>0</v>
      </c>
      <c r="H205" s="19">
        <f t="shared" si="3"/>
        <v>112070</v>
      </c>
      <c r="I205" s="9" t="s">
        <v>1932</v>
      </c>
      <c r="J205" s="9" t="s">
        <v>52</v>
      </c>
      <c r="K205" s="9" t="s">
        <v>52</v>
      </c>
      <c r="L205" s="9" t="s">
        <v>52</v>
      </c>
      <c r="M205" s="9" t="s">
        <v>52</v>
      </c>
      <c r="N205" s="1" t="s">
        <v>52</v>
      </c>
    </row>
    <row r="206" spans="1:14" ht="30" customHeight="1" x14ac:dyDescent="0.3">
      <c r="A206" s="9" t="s">
        <v>1938</v>
      </c>
      <c r="B206" s="9" t="s">
        <v>1935</v>
      </c>
      <c r="C206" s="9" t="s">
        <v>1936</v>
      </c>
      <c r="D206" s="9" t="s">
        <v>112</v>
      </c>
      <c r="E206" s="19">
        <f>일위대가!F1285</f>
        <v>0</v>
      </c>
      <c r="F206" s="19">
        <f>일위대가!H1285</f>
        <v>106308</v>
      </c>
      <c r="G206" s="19">
        <f>일위대가!J1285</f>
        <v>1063</v>
      </c>
      <c r="H206" s="19">
        <f t="shared" si="3"/>
        <v>107371</v>
      </c>
      <c r="I206" s="9" t="s">
        <v>1937</v>
      </c>
      <c r="J206" s="9" t="s">
        <v>52</v>
      </c>
      <c r="K206" s="9" t="s">
        <v>52</v>
      </c>
      <c r="L206" s="9" t="s">
        <v>52</v>
      </c>
      <c r="M206" s="9" t="s">
        <v>52</v>
      </c>
      <c r="N206" s="1" t="s">
        <v>52</v>
      </c>
    </row>
    <row r="207" spans="1:14" ht="30" customHeight="1" x14ac:dyDescent="0.3">
      <c r="A207" s="9" t="s">
        <v>3078</v>
      </c>
      <c r="B207" s="9" t="s">
        <v>3075</v>
      </c>
      <c r="C207" s="9" t="s">
        <v>3076</v>
      </c>
      <c r="D207" s="9" t="s">
        <v>146</v>
      </c>
      <c r="E207" s="19">
        <f>일위대가!F1289</f>
        <v>0</v>
      </c>
      <c r="F207" s="19">
        <f>일위대가!H1289</f>
        <v>112070</v>
      </c>
      <c r="G207" s="19">
        <f>일위대가!J1289</f>
        <v>0</v>
      </c>
      <c r="H207" s="19">
        <f t="shared" si="3"/>
        <v>112070</v>
      </c>
      <c r="I207" s="9" t="s">
        <v>3077</v>
      </c>
      <c r="J207" s="9" t="s">
        <v>52</v>
      </c>
      <c r="K207" s="9" t="s">
        <v>52</v>
      </c>
      <c r="L207" s="9" t="s">
        <v>52</v>
      </c>
      <c r="M207" s="9" t="s">
        <v>52</v>
      </c>
      <c r="N207" s="1" t="s">
        <v>52</v>
      </c>
    </row>
    <row r="208" spans="1:14" ht="30" customHeight="1" x14ac:dyDescent="0.3">
      <c r="A208" s="9" t="s">
        <v>1944</v>
      </c>
      <c r="B208" s="9" t="s">
        <v>1941</v>
      </c>
      <c r="C208" s="9" t="s">
        <v>1942</v>
      </c>
      <c r="D208" s="9" t="s">
        <v>112</v>
      </c>
      <c r="E208" s="19">
        <f>일위대가!F1294</f>
        <v>119473</v>
      </c>
      <c r="F208" s="19">
        <f>일위대가!H1294</f>
        <v>88893</v>
      </c>
      <c r="G208" s="19">
        <f>일위대가!J1294</f>
        <v>0</v>
      </c>
      <c r="H208" s="19">
        <f t="shared" si="3"/>
        <v>208366</v>
      </c>
      <c r="I208" s="9" t="s">
        <v>1943</v>
      </c>
      <c r="J208" s="9" t="s">
        <v>52</v>
      </c>
      <c r="K208" s="9" t="s">
        <v>52</v>
      </c>
      <c r="L208" s="9" t="s">
        <v>52</v>
      </c>
      <c r="M208" s="9" t="s">
        <v>52</v>
      </c>
      <c r="N208" s="1" t="s">
        <v>52</v>
      </c>
    </row>
    <row r="209" spans="1:14" ht="30" customHeight="1" x14ac:dyDescent="0.3">
      <c r="A209" s="9" t="s">
        <v>1982</v>
      </c>
      <c r="B209" s="9" t="s">
        <v>1979</v>
      </c>
      <c r="C209" s="9" t="s">
        <v>1980</v>
      </c>
      <c r="D209" s="9" t="s">
        <v>72</v>
      </c>
      <c r="E209" s="19">
        <f>일위대가!F1302</f>
        <v>4304</v>
      </c>
      <c r="F209" s="19">
        <f>일위대가!H1302</f>
        <v>13461</v>
      </c>
      <c r="G209" s="19">
        <f>일위대가!J1302</f>
        <v>240</v>
      </c>
      <c r="H209" s="19">
        <f t="shared" si="3"/>
        <v>18005</v>
      </c>
      <c r="I209" s="9" t="s">
        <v>1981</v>
      </c>
      <c r="J209" s="9" t="s">
        <v>52</v>
      </c>
      <c r="K209" s="9" t="s">
        <v>52</v>
      </c>
      <c r="L209" s="9" t="s">
        <v>52</v>
      </c>
      <c r="M209" s="9" t="s">
        <v>52</v>
      </c>
      <c r="N209" s="1" t="s">
        <v>52</v>
      </c>
    </row>
    <row r="210" spans="1:14" ht="30" customHeight="1" x14ac:dyDescent="0.3">
      <c r="A210" s="9" t="s">
        <v>1991</v>
      </c>
      <c r="B210" s="9" t="s">
        <v>1988</v>
      </c>
      <c r="C210" s="9" t="s">
        <v>1989</v>
      </c>
      <c r="D210" s="9" t="s">
        <v>487</v>
      </c>
      <c r="E210" s="19">
        <f>일위대가!F1308</f>
        <v>141</v>
      </c>
      <c r="F210" s="19">
        <f>일위대가!H1308</f>
        <v>232</v>
      </c>
      <c r="G210" s="19">
        <f>일위대가!J1308</f>
        <v>9</v>
      </c>
      <c r="H210" s="19">
        <f t="shared" si="3"/>
        <v>382</v>
      </c>
      <c r="I210" s="9" t="s">
        <v>1990</v>
      </c>
      <c r="J210" s="9" t="s">
        <v>52</v>
      </c>
      <c r="K210" s="9" t="s">
        <v>52</v>
      </c>
      <c r="L210" s="9" t="s">
        <v>52</v>
      </c>
      <c r="M210" s="9" t="s">
        <v>52</v>
      </c>
      <c r="N210" s="1" t="s">
        <v>52</v>
      </c>
    </row>
    <row r="211" spans="1:14" ht="30" customHeight="1" x14ac:dyDescent="0.3">
      <c r="A211" s="9" t="s">
        <v>3107</v>
      </c>
      <c r="B211" s="9" t="s">
        <v>3104</v>
      </c>
      <c r="C211" s="9" t="s">
        <v>3105</v>
      </c>
      <c r="D211" s="9" t="s">
        <v>1692</v>
      </c>
      <c r="E211" s="19">
        <f>일위대가!F1316</f>
        <v>68</v>
      </c>
      <c r="F211" s="19">
        <f>일위대가!H1316</f>
        <v>3443</v>
      </c>
      <c r="G211" s="19">
        <f>일위대가!J1316</f>
        <v>68</v>
      </c>
      <c r="H211" s="19">
        <f t="shared" si="3"/>
        <v>3579</v>
      </c>
      <c r="I211" s="9" t="s">
        <v>3106</v>
      </c>
      <c r="J211" s="9" t="s">
        <v>52</v>
      </c>
      <c r="K211" s="9" t="s">
        <v>52</v>
      </c>
      <c r="L211" s="9" t="s">
        <v>52</v>
      </c>
      <c r="M211" s="9" t="s">
        <v>52</v>
      </c>
      <c r="N211" s="1" t="s">
        <v>52</v>
      </c>
    </row>
    <row r="212" spans="1:14" ht="30" customHeight="1" x14ac:dyDescent="0.3">
      <c r="A212" s="9" t="s">
        <v>3113</v>
      </c>
      <c r="B212" s="9" t="s">
        <v>3110</v>
      </c>
      <c r="C212" s="9" t="s">
        <v>3111</v>
      </c>
      <c r="D212" s="9" t="s">
        <v>112</v>
      </c>
      <c r="E212" s="19">
        <f>일위대가!F1321</f>
        <v>766</v>
      </c>
      <c r="F212" s="19">
        <f>일위대가!H1321</f>
        <v>4310</v>
      </c>
      <c r="G212" s="19">
        <f>일위대가!J1321</f>
        <v>0</v>
      </c>
      <c r="H212" s="19">
        <f t="shared" si="3"/>
        <v>5076</v>
      </c>
      <c r="I212" s="9" t="s">
        <v>3112</v>
      </c>
      <c r="J212" s="9" t="s">
        <v>52</v>
      </c>
      <c r="K212" s="9" t="s">
        <v>52</v>
      </c>
      <c r="L212" s="9" t="s">
        <v>52</v>
      </c>
      <c r="M212" s="9" t="s">
        <v>52</v>
      </c>
      <c r="N212" s="1" t="s">
        <v>52</v>
      </c>
    </row>
    <row r="213" spans="1:14" ht="30" customHeight="1" x14ac:dyDescent="0.3">
      <c r="A213" s="9" t="s">
        <v>2074</v>
      </c>
      <c r="B213" s="9" t="s">
        <v>2071</v>
      </c>
      <c r="C213" s="9" t="s">
        <v>2072</v>
      </c>
      <c r="D213" s="9" t="s">
        <v>112</v>
      </c>
      <c r="E213" s="19">
        <f>일위대가!F1325</f>
        <v>2129</v>
      </c>
      <c r="F213" s="19">
        <f>일위대가!H1325</f>
        <v>6701</v>
      </c>
      <c r="G213" s="19">
        <f>일위대가!J1325</f>
        <v>0</v>
      </c>
      <c r="H213" s="19">
        <f t="shared" si="3"/>
        <v>8830</v>
      </c>
      <c r="I213" s="9" t="s">
        <v>2073</v>
      </c>
      <c r="J213" s="9" t="s">
        <v>52</v>
      </c>
      <c r="K213" s="9" t="s">
        <v>52</v>
      </c>
      <c r="L213" s="9" t="s">
        <v>52</v>
      </c>
      <c r="M213" s="9" t="s">
        <v>52</v>
      </c>
      <c r="N213" s="1" t="s">
        <v>52</v>
      </c>
    </row>
    <row r="214" spans="1:14" ht="30" customHeight="1" x14ac:dyDescent="0.3">
      <c r="A214" s="9" t="s">
        <v>2114</v>
      </c>
      <c r="B214" s="9" t="s">
        <v>2024</v>
      </c>
      <c r="C214" s="9" t="s">
        <v>2112</v>
      </c>
      <c r="D214" s="9" t="s">
        <v>1692</v>
      </c>
      <c r="E214" s="19">
        <f>일위대가!F1334</f>
        <v>136</v>
      </c>
      <c r="F214" s="19">
        <f>일위대가!H1334</f>
        <v>6840</v>
      </c>
      <c r="G214" s="19">
        <f>일위대가!J1334</f>
        <v>273</v>
      </c>
      <c r="H214" s="19">
        <f t="shared" si="3"/>
        <v>7249</v>
      </c>
      <c r="I214" s="9" t="s">
        <v>2113</v>
      </c>
      <c r="J214" s="9" t="s">
        <v>52</v>
      </c>
      <c r="K214" s="9" t="s">
        <v>52</v>
      </c>
      <c r="L214" s="9" t="s">
        <v>52</v>
      </c>
      <c r="M214" s="9" t="s">
        <v>52</v>
      </c>
      <c r="N214" s="1" t="s">
        <v>52</v>
      </c>
    </row>
    <row r="215" spans="1:14" ht="30" customHeight="1" x14ac:dyDescent="0.3">
      <c r="A215" s="9" t="s">
        <v>3131</v>
      </c>
      <c r="B215" s="9" t="s">
        <v>2081</v>
      </c>
      <c r="C215" s="9" t="s">
        <v>3129</v>
      </c>
      <c r="D215" s="9" t="s">
        <v>112</v>
      </c>
      <c r="E215" s="19">
        <f>일위대가!F1339</f>
        <v>680</v>
      </c>
      <c r="F215" s="19">
        <f>일위대가!H1339</f>
        <v>0</v>
      </c>
      <c r="G215" s="19">
        <f>일위대가!J1339</f>
        <v>0</v>
      </c>
      <c r="H215" s="19">
        <f t="shared" si="3"/>
        <v>680</v>
      </c>
      <c r="I215" s="9" t="s">
        <v>3130</v>
      </c>
      <c r="J215" s="9" t="s">
        <v>52</v>
      </c>
      <c r="K215" s="9" t="s">
        <v>52</v>
      </c>
      <c r="L215" s="9" t="s">
        <v>52</v>
      </c>
      <c r="M215" s="9" t="s">
        <v>52</v>
      </c>
      <c r="N215" s="1" t="s">
        <v>52</v>
      </c>
    </row>
    <row r="216" spans="1:14" ht="30" customHeight="1" x14ac:dyDescent="0.3">
      <c r="A216" s="9" t="s">
        <v>3136</v>
      </c>
      <c r="B216" s="9" t="s">
        <v>3133</v>
      </c>
      <c r="C216" s="9" t="s">
        <v>3134</v>
      </c>
      <c r="D216" s="9" t="s">
        <v>112</v>
      </c>
      <c r="E216" s="19">
        <f>일위대가!F1345</f>
        <v>86</v>
      </c>
      <c r="F216" s="19">
        <f>일위대가!H1345</f>
        <v>4310</v>
      </c>
      <c r="G216" s="19">
        <f>일위대가!J1345</f>
        <v>0</v>
      </c>
      <c r="H216" s="19">
        <f t="shared" si="3"/>
        <v>4396</v>
      </c>
      <c r="I216" s="9" t="s">
        <v>3135</v>
      </c>
      <c r="J216" s="9" t="s">
        <v>52</v>
      </c>
      <c r="K216" s="9" t="s">
        <v>52</v>
      </c>
      <c r="L216" s="9" t="s">
        <v>52</v>
      </c>
      <c r="M216" s="9" t="s">
        <v>52</v>
      </c>
      <c r="N216" s="1" t="s">
        <v>52</v>
      </c>
    </row>
    <row r="217" spans="1:14" ht="30" customHeight="1" x14ac:dyDescent="0.3">
      <c r="A217" s="9" t="s">
        <v>1999</v>
      </c>
      <c r="B217" s="9" t="s">
        <v>1996</v>
      </c>
      <c r="C217" s="9" t="s">
        <v>1997</v>
      </c>
      <c r="D217" s="9" t="s">
        <v>72</v>
      </c>
      <c r="E217" s="19">
        <f>일위대가!F1353</f>
        <v>15004</v>
      </c>
      <c r="F217" s="19">
        <f>일위대가!H1353</f>
        <v>32121</v>
      </c>
      <c r="G217" s="19">
        <f>일위대가!J1353</f>
        <v>1407</v>
      </c>
      <c r="H217" s="19">
        <f t="shared" si="3"/>
        <v>48532</v>
      </c>
      <c r="I217" s="9" t="s">
        <v>1998</v>
      </c>
      <c r="J217" s="9" t="s">
        <v>52</v>
      </c>
      <c r="K217" s="9" t="s">
        <v>52</v>
      </c>
      <c r="L217" s="9" t="s">
        <v>52</v>
      </c>
      <c r="M217" s="9" t="s">
        <v>52</v>
      </c>
      <c r="N217" s="1" t="s">
        <v>52</v>
      </c>
    </row>
    <row r="218" spans="1:14" ht="30" customHeight="1" x14ac:dyDescent="0.3">
      <c r="A218" s="9" t="s">
        <v>2005</v>
      </c>
      <c r="B218" s="9" t="s">
        <v>1979</v>
      </c>
      <c r="C218" s="9" t="s">
        <v>2003</v>
      </c>
      <c r="D218" s="9" t="s">
        <v>72</v>
      </c>
      <c r="E218" s="19">
        <f>일위대가!F1361</f>
        <v>2178</v>
      </c>
      <c r="F218" s="19">
        <f>일위대가!H1361</f>
        <v>6829</v>
      </c>
      <c r="G218" s="19">
        <f>일위대가!J1361</f>
        <v>120</v>
      </c>
      <c r="H218" s="19">
        <f t="shared" si="3"/>
        <v>9127</v>
      </c>
      <c r="I218" s="9" t="s">
        <v>2004</v>
      </c>
      <c r="J218" s="9" t="s">
        <v>52</v>
      </c>
      <c r="K218" s="9" t="s">
        <v>52</v>
      </c>
      <c r="L218" s="9" t="s">
        <v>52</v>
      </c>
      <c r="M218" s="9" t="s">
        <v>52</v>
      </c>
      <c r="N218" s="1" t="s">
        <v>52</v>
      </c>
    </row>
    <row r="219" spans="1:14" ht="30" customHeight="1" x14ac:dyDescent="0.3">
      <c r="A219" s="9" t="s">
        <v>2017</v>
      </c>
      <c r="B219" s="9" t="s">
        <v>2014</v>
      </c>
      <c r="C219" s="9" t="s">
        <v>2015</v>
      </c>
      <c r="D219" s="9" t="s">
        <v>72</v>
      </c>
      <c r="E219" s="19">
        <f>일위대가!F1370</f>
        <v>29952</v>
      </c>
      <c r="F219" s="19">
        <f>일위대가!H1370</f>
        <v>35704</v>
      </c>
      <c r="G219" s="19">
        <f>일위대가!J1370</f>
        <v>1424</v>
      </c>
      <c r="H219" s="19">
        <f t="shared" si="3"/>
        <v>67080</v>
      </c>
      <c r="I219" s="9" t="s">
        <v>2016</v>
      </c>
      <c r="J219" s="9" t="s">
        <v>52</v>
      </c>
      <c r="K219" s="9" t="s">
        <v>52</v>
      </c>
      <c r="L219" s="9" t="s">
        <v>52</v>
      </c>
      <c r="M219" s="9" t="s">
        <v>52</v>
      </c>
      <c r="N219" s="1" t="s">
        <v>52</v>
      </c>
    </row>
    <row r="220" spans="1:14" ht="30" customHeight="1" x14ac:dyDescent="0.3">
      <c r="A220" s="9" t="s">
        <v>3192</v>
      </c>
      <c r="B220" s="9" t="s">
        <v>1988</v>
      </c>
      <c r="C220" s="9" t="s">
        <v>1989</v>
      </c>
      <c r="D220" s="9" t="s">
        <v>487</v>
      </c>
      <c r="E220" s="19">
        <f>일위대가!F1376</f>
        <v>141</v>
      </c>
      <c r="F220" s="19">
        <f>일위대가!H1376</f>
        <v>232</v>
      </c>
      <c r="G220" s="19">
        <f>일위대가!J1376</f>
        <v>9</v>
      </c>
      <c r="H220" s="19">
        <f t="shared" si="3"/>
        <v>382</v>
      </c>
      <c r="I220" s="9" t="s">
        <v>3191</v>
      </c>
      <c r="J220" s="9" t="s">
        <v>52</v>
      </c>
      <c r="K220" s="9" t="s">
        <v>52</v>
      </c>
      <c r="L220" s="9" t="s">
        <v>52</v>
      </c>
      <c r="M220" s="9" t="s">
        <v>52</v>
      </c>
      <c r="N220" s="1" t="s">
        <v>52</v>
      </c>
    </row>
    <row r="221" spans="1:14" ht="30" customHeight="1" x14ac:dyDescent="0.3">
      <c r="A221" s="9" t="s">
        <v>2036</v>
      </c>
      <c r="B221" s="9" t="s">
        <v>2033</v>
      </c>
      <c r="C221" s="9" t="s">
        <v>2034</v>
      </c>
      <c r="D221" s="9" t="s">
        <v>112</v>
      </c>
      <c r="E221" s="19">
        <f>일위대가!F1382</f>
        <v>0</v>
      </c>
      <c r="F221" s="19">
        <f>일위대가!H1382</f>
        <v>16857</v>
      </c>
      <c r="G221" s="19">
        <f>일위대가!J1382</f>
        <v>168</v>
      </c>
      <c r="H221" s="19">
        <f t="shared" si="3"/>
        <v>17025</v>
      </c>
      <c r="I221" s="9" t="s">
        <v>2035</v>
      </c>
      <c r="J221" s="9" t="s">
        <v>52</v>
      </c>
      <c r="K221" s="9" t="s">
        <v>52</v>
      </c>
      <c r="L221" s="9" t="s">
        <v>52</v>
      </c>
      <c r="M221" s="9" t="s">
        <v>52</v>
      </c>
      <c r="N221" s="1" t="s">
        <v>52</v>
      </c>
    </row>
    <row r="222" spans="1:14" ht="30" customHeight="1" x14ac:dyDescent="0.3">
      <c r="A222" s="9" t="s">
        <v>2040</v>
      </c>
      <c r="B222" s="9" t="s">
        <v>2038</v>
      </c>
      <c r="C222" s="9" t="s">
        <v>52</v>
      </c>
      <c r="D222" s="9" t="s">
        <v>72</v>
      </c>
      <c r="E222" s="19">
        <f>일위대가!F1387</f>
        <v>19980</v>
      </c>
      <c r="F222" s="19">
        <f>일위대가!H1387</f>
        <v>5168</v>
      </c>
      <c r="G222" s="19">
        <f>일위대가!J1387</f>
        <v>0</v>
      </c>
      <c r="H222" s="19">
        <f t="shared" si="3"/>
        <v>25148</v>
      </c>
      <c r="I222" s="9" t="s">
        <v>2039</v>
      </c>
      <c r="J222" s="9" t="s">
        <v>52</v>
      </c>
      <c r="K222" s="9" t="s">
        <v>52</v>
      </c>
      <c r="L222" s="9" t="s">
        <v>52</v>
      </c>
      <c r="M222" s="9" t="s">
        <v>52</v>
      </c>
      <c r="N222" s="1" t="s">
        <v>52</v>
      </c>
    </row>
    <row r="223" spans="1:14" ht="30" customHeight="1" x14ac:dyDescent="0.3">
      <c r="A223" s="9" t="s">
        <v>2343</v>
      </c>
      <c r="B223" s="9" t="s">
        <v>2341</v>
      </c>
      <c r="C223" s="9" t="s">
        <v>1922</v>
      </c>
      <c r="D223" s="9" t="s">
        <v>72</v>
      </c>
      <c r="E223" s="19">
        <f>일위대가!F1391</f>
        <v>0</v>
      </c>
      <c r="F223" s="19">
        <f>일위대가!H1391</f>
        <v>5168</v>
      </c>
      <c r="G223" s="19">
        <f>일위대가!J1391</f>
        <v>0</v>
      </c>
      <c r="H223" s="19">
        <f t="shared" si="3"/>
        <v>5168</v>
      </c>
      <c r="I223" s="9" t="s">
        <v>2342</v>
      </c>
      <c r="J223" s="9" t="s">
        <v>52</v>
      </c>
      <c r="K223" s="9" t="s">
        <v>52</v>
      </c>
      <c r="L223" s="9" t="s">
        <v>52</v>
      </c>
      <c r="M223" s="9" t="s">
        <v>52</v>
      </c>
      <c r="N223" s="1" t="s">
        <v>52</v>
      </c>
    </row>
    <row r="224" spans="1:14" ht="30" customHeight="1" x14ac:dyDescent="0.3">
      <c r="A224" s="9" t="s">
        <v>2061</v>
      </c>
      <c r="B224" s="9" t="s">
        <v>2024</v>
      </c>
      <c r="C224" s="9" t="s">
        <v>2059</v>
      </c>
      <c r="D224" s="9" t="s">
        <v>1692</v>
      </c>
      <c r="E224" s="19">
        <f>일위대가!F1400</f>
        <v>157</v>
      </c>
      <c r="F224" s="19">
        <f>일위대가!H1400</f>
        <v>5262</v>
      </c>
      <c r="G224" s="19">
        <f>일위대가!J1400</f>
        <v>263</v>
      </c>
      <c r="H224" s="19">
        <f t="shared" si="3"/>
        <v>5682</v>
      </c>
      <c r="I224" s="9" t="s">
        <v>2060</v>
      </c>
      <c r="J224" s="9" t="s">
        <v>52</v>
      </c>
      <c r="K224" s="9" t="s">
        <v>52</v>
      </c>
      <c r="L224" s="9" t="s">
        <v>52</v>
      </c>
      <c r="M224" s="9" t="s">
        <v>52</v>
      </c>
      <c r="N224" s="1" t="s">
        <v>52</v>
      </c>
    </row>
    <row r="225" spans="1:14" ht="30" customHeight="1" x14ac:dyDescent="0.3">
      <c r="A225" s="9" t="s">
        <v>2069</v>
      </c>
      <c r="B225" s="9" t="s">
        <v>2066</v>
      </c>
      <c r="C225" s="9" t="s">
        <v>2067</v>
      </c>
      <c r="D225" s="9" t="s">
        <v>112</v>
      </c>
      <c r="E225" s="19">
        <f>일위대가!F1404</f>
        <v>86</v>
      </c>
      <c r="F225" s="19">
        <f>일위대가!H1404</f>
        <v>4310</v>
      </c>
      <c r="G225" s="19">
        <f>일위대가!J1404</f>
        <v>0</v>
      </c>
      <c r="H225" s="19">
        <f t="shared" si="3"/>
        <v>4396</v>
      </c>
      <c r="I225" s="9" t="s">
        <v>2068</v>
      </c>
      <c r="J225" s="9" t="s">
        <v>52</v>
      </c>
      <c r="K225" s="9" t="s">
        <v>52</v>
      </c>
      <c r="L225" s="9" t="s">
        <v>52</v>
      </c>
      <c r="M225" s="9" t="s">
        <v>52</v>
      </c>
      <c r="N225" s="1" t="s">
        <v>52</v>
      </c>
    </row>
    <row r="226" spans="1:14" ht="30" customHeight="1" x14ac:dyDescent="0.3">
      <c r="A226" s="9" t="s">
        <v>2084</v>
      </c>
      <c r="B226" s="9" t="s">
        <v>2081</v>
      </c>
      <c r="C226" s="9" t="s">
        <v>2082</v>
      </c>
      <c r="D226" s="9" t="s">
        <v>112</v>
      </c>
      <c r="E226" s="19">
        <f>일위대가!F1409</f>
        <v>686</v>
      </c>
      <c r="F226" s="19">
        <f>일위대가!H1409</f>
        <v>0</v>
      </c>
      <c r="G226" s="19">
        <f>일위대가!J1409</f>
        <v>0</v>
      </c>
      <c r="H226" s="19">
        <f t="shared" si="3"/>
        <v>686</v>
      </c>
      <c r="I226" s="9" t="s">
        <v>2083</v>
      </c>
      <c r="J226" s="9" t="s">
        <v>52</v>
      </c>
      <c r="K226" s="9" t="s">
        <v>52</v>
      </c>
      <c r="L226" s="9" t="s">
        <v>52</v>
      </c>
      <c r="M226" s="9" t="s">
        <v>52</v>
      </c>
      <c r="N226" s="1" t="s">
        <v>52</v>
      </c>
    </row>
    <row r="227" spans="1:14" ht="30" customHeight="1" x14ac:dyDescent="0.3">
      <c r="A227" s="9" t="s">
        <v>2089</v>
      </c>
      <c r="B227" s="9" t="s">
        <v>2086</v>
      </c>
      <c r="C227" s="9" t="s">
        <v>2087</v>
      </c>
      <c r="D227" s="9" t="s">
        <v>112</v>
      </c>
      <c r="E227" s="19">
        <f>일위대가!F1414</f>
        <v>1035</v>
      </c>
      <c r="F227" s="19">
        <f>일위대가!H1414</f>
        <v>0</v>
      </c>
      <c r="G227" s="19">
        <f>일위대가!J1414</f>
        <v>0</v>
      </c>
      <c r="H227" s="19">
        <f t="shared" si="3"/>
        <v>1035</v>
      </c>
      <c r="I227" s="9" t="s">
        <v>2088</v>
      </c>
      <c r="J227" s="9" t="s">
        <v>52</v>
      </c>
      <c r="K227" s="9" t="s">
        <v>52</v>
      </c>
      <c r="L227" s="9" t="s">
        <v>52</v>
      </c>
      <c r="M227" s="9" t="s">
        <v>52</v>
      </c>
      <c r="N227" s="1" t="s">
        <v>52</v>
      </c>
    </row>
    <row r="228" spans="1:14" ht="30" customHeight="1" x14ac:dyDescent="0.3">
      <c r="A228" s="9" t="s">
        <v>2098</v>
      </c>
      <c r="B228" s="9" t="s">
        <v>2095</v>
      </c>
      <c r="C228" s="9" t="s">
        <v>2096</v>
      </c>
      <c r="D228" s="9" t="s">
        <v>72</v>
      </c>
      <c r="E228" s="19">
        <f>일위대가!F1420</f>
        <v>0</v>
      </c>
      <c r="F228" s="19">
        <f>일위대가!H1420</f>
        <v>6136</v>
      </c>
      <c r="G228" s="19">
        <f>일위대가!J1420</f>
        <v>184</v>
      </c>
      <c r="H228" s="19">
        <f t="shared" si="3"/>
        <v>6320</v>
      </c>
      <c r="I228" s="9" t="s">
        <v>2097</v>
      </c>
      <c r="J228" s="9" t="s">
        <v>52</v>
      </c>
      <c r="K228" s="9" t="s">
        <v>52</v>
      </c>
      <c r="L228" s="9" t="s">
        <v>52</v>
      </c>
      <c r="M228" s="9" t="s">
        <v>52</v>
      </c>
      <c r="N228" s="1" t="s">
        <v>52</v>
      </c>
    </row>
    <row r="229" spans="1:14" ht="30" customHeight="1" x14ac:dyDescent="0.3">
      <c r="A229" s="9" t="s">
        <v>2129</v>
      </c>
      <c r="B229" s="9" t="s">
        <v>511</v>
      </c>
      <c r="C229" s="9" t="s">
        <v>52</v>
      </c>
      <c r="D229" s="9" t="s">
        <v>60</v>
      </c>
      <c r="E229" s="19">
        <f>일위대가!F1425</f>
        <v>0</v>
      </c>
      <c r="F229" s="19">
        <f>일위대가!H1425</f>
        <v>47276</v>
      </c>
      <c r="G229" s="19">
        <f>일위대가!J1425</f>
        <v>0</v>
      </c>
      <c r="H229" s="19">
        <f t="shared" si="3"/>
        <v>47276</v>
      </c>
      <c r="I229" s="9" t="s">
        <v>2128</v>
      </c>
      <c r="J229" s="9" t="s">
        <v>52</v>
      </c>
      <c r="K229" s="9" t="s">
        <v>52</v>
      </c>
      <c r="L229" s="9" t="s">
        <v>52</v>
      </c>
      <c r="M229" s="9" t="s">
        <v>52</v>
      </c>
      <c r="N229" s="1" t="s">
        <v>52</v>
      </c>
    </row>
    <row r="230" spans="1:14" ht="30" customHeight="1" x14ac:dyDescent="0.3">
      <c r="A230" s="9" t="s">
        <v>2149</v>
      </c>
      <c r="B230" s="9" t="s">
        <v>2146</v>
      </c>
      <c r="C230" s="9" t="s">
        <v>2147</v>
      </c>
      <c r="D230" s="9" t="s">
        <v>72</v>
      </c>
      <c r="E230" s="19">
        <f>일위대가!F1431</f>
        <v>0</v>
      </c>
      <c r="F230" s="19">
        <f>일위대가!H1431</f>
        <v>24829</v>
      </c>
      <c r="G230" s="19">
        <f>일위대가!J1431</f>
        <v>496</v>
      </c>
      <c r="H230" s="19">
        <f t="shared" si="3"/>
        <v>25325</v>
      </c>
      <c r="I230" s="9" t="s">
        <v>2148</v>
      </c>
      <c r="J230" s="9" t="s">
        <v>52</v>
      </c>
      <c r="K230" s="9" t="s">
        <v>52</v>
      </c>
      <c r="L230" s="9" t="s">
        <v>52</v>
      </c>
      <c r="M230" s="9" t="s">
        <v>52</v>
      </c>
      <c r="N230" s="1" t="s">
        <v>52</v>
      </c>
    </row>
    <row r="231" spans="1:14" ht="30" customHeight="1" x14ac:dyDescent="0.3">
      <c r="A231" s="9" t="s">
        <v>2158</v>
      </c>
      <c r="B231" s="9" t="s">
        <v>2155</v>
      </c>
      <c r="C231" s="9" t="s">
        <v>2156</v>
      </c>
      <c r="D231" s="9" t="s">
        <v>112</v>
      </c>
      <c r="E231" s="19">
        <f>일위대가!F1437</f>
        <v>14147</v>
      </c>
      <c r="F231" s="19">
        <f>일위대가!H1437</f>
        <v>28570</v>
      </c>
      <c r="G231" s="19">
        <f>일위대가!J1437</f>
        <v>1422</v>
      </c>
      <c r="H231" s="19">
        <f t="shared" si="3"/>
        <v>44139</v>
      </c>
      <c r="I231" s="9" t="s">
        <v>2157</v>
      </c>
      <c r="J231" s="9" t="s">
        <v>52</v>
      </c>
      <c r="K231" s="9" t="s">
        <v>52</v>
      </c>
      <c r="L231" s="9" t="s">
        <v>52</v>
      </c>
      <c r="M231" s="9" t="s">
        <v>52</v>
      </c>
      <c r="N231" s="1" t="s">
        <v>52</v>
      </c>
    </row>
    <row r="232" spans="1:14" ht="30" customHeight="1" x14ac:dyDescent="0.3">
      <c r="A232" s="9" t="s">
        <v>2163</v>
      </c>
      <c r="B232" s="9" t="s">
        <v>2160</v>
      </c>
      <c r="C232" s="9" t="s">
        <v>2161</v>
      </c>
      <c r="D232" s="9" t="s">
        <v>112</v>
      </c>
      <c r="E232" s="19">
        <f>일위대가!F1446</f>
        <v>4611</v>
      </c>
      <c r="F232" s="19">
        <f>일위대가!H1446</f>
        <v>17242</v>
      </c>
      <c r="G232" s="19">
        <f>일위대가!J1446</f>
        <v>0</v>
      </c>
      <c r="H232" s="19">
        <f t="shared" si="3"/>
        <v>21853</v>
      </c>
      <c r="I232" s="9" t="s">
        <v>2162</v>
      </c>
      <c r="J232" s="9" t="s">
        <v>52</v>
      </c>
      <c r="K232" s="9" t="s">
        <v>52</v>
      </c>
      <c r="L232" s="9" t="s">
        <v>52</v>
      </c>
      <c r="M232" s="9" t="s">
        <v>52</v>
      </c>
      <c r="N232" s="1" t="s">
        <v>52</v>
      </c>
    </row>
    <row r="233" spans="1:14" ht="30" customHeight="1" x14ac:dyDescent="0.3">
      <c r="A233" s="9" t="s">
        <v>2171</v>
      </c>
      <c r="B233" s="9" t="s">
        <v>2168</v>
      </c>
      <c r="C233" s="9" t="s">
        <v>2169</v>
      </c>
      <c r="D233" s="9" t="s">
        <v>72</v>
      </c>
      <c r="E233" s="19">
        <f>일위대가!F1451</f>
        <v>2330</v>
      </c>
      <c r="F233" s="19">
        <f>일위대가!H1451</f>
        <v>4185</v>
      </c>
      <c r="G233" s="19">
        <f>일위대가!J1451</f>
        <v>208</v>
      </c>
      <c r="H233" s="19">
        <f t="shared" si="3"/>
        <v>6723</v>
      </c>
      <c r="I233" s="9" t="s">
        <v>2170</v>
      </c>
      <c r="J233" s="9" t="s">
        <v>52</v>
      </c>
      <c r="K233" s="9" t="s">
        <v>52</v>
      </c>
      <c r="L233" s="9" t="s">
        <v>52</v>
      </c>
      <c r="M233" s="9" t="s">
        <v>52</v>
      </c>
      <c r="N233" s="1" t="s">
        <v>52</v>
      </c>
    </row>
    <row r="234" spans="1:14" ht="30" customHeight="1" x14ac:dyDescent="0.3">
      <c r="A234" s="9" t="s">
        <v>2177</v>
      </c>
      <c r="B234" s="9" t="s">
        <v>2174</v>
      </c>
      <c r="C234" s="9" t="s">
        <v>2175</v>
      </c>
      <c r="D234" s="9" t="s">
        <v>112</v>
      </c>
      <c r="E234" s="19">
        <f>일위대가!F1456</f>
        <v>18094</v>
      </c>
      <c r="F234" s="19">
        <f>일위대가!H1456</f>
        <v>14447</v>
      </c>
      <c r="G234" s="19">
        <f>일위대가!J1456</f>
        <v>718</v>
      </c>
      <c r="H234" s="19">
        <f t="shared" si="3"/>
        <v>33259</v>
      </c>
      <c r="I234" s="9" t="s">
        <v>2176</v>
      </c>
      <c r="J234" s="9" t="s">
        <v>52</v>
      </c>
      <c r="K234" s="9" t="s">
        <v>52</v>
      </c>
      <c r="L234" s="9" t="s">
        <v>52</v>
      </c>
      <c r="M234" s="9" t="s">
        <v>52</v>
      </c>
      <c r="N234" s="1" t="s">
        <v>52</v>
      </c>
    </row>
    <row r="235" spans="1:14" ht="30" customHeight="1" x14ac:dyDescent="0.3">
      <c r="A235" s="9" t="s">
        <v>3280</v>
      </c>
      <c r="B235" s="9" t="s">
        <v>2024</v>
      </c>
      <c r="C235" s="9" t="s">
        <v>3278</v>
      </c>
      <c r="D235" s="9" t="s">
        <v>1692</v>
      </c>
      <c r="E235" s="19">
        <f>일위대가!F1465</f>
        <v>36</v>
      </c>
      <c r="F235" s="19">
        <f>일위대가!H1465</f>
        <v>1227</v>
      </c>
      <c r="G235" s="19">
        <f>일위대가!J1465</f>
        <v>61</v>
      </c>
      <c r="H235" s="19">
        <f t="shared" si="3"/>
        <v>1324</v>
      </c>
      <c r="I235" s="9" t="s">
        <v>3279</v>
      </c>
      <c r="J235" s="9" t="s">
        <v>52</v>
      </c>
      <c r="K235" s="9" t="s">
        <v>52</v>
      </c>
      <c r="L235" s="9" t="s">
        <v>52</v>
      </c>
      <c r="M235" s="9" t="s">
        <v>52</v>
      </c>
      <c r="N235" s="1" t="s">
        <v>52</v>
      </c>
    </row>
    <row r="236" spans="1:14" ht="30" customHeight="1" x14ac:dyDescent="0.3">
      <c r="A236" s="9" t="s">
        <v>2205</v>
      </c>
      <c r="B236" s="9" t="s">
        <v>566</v>
      </c>
      <c r="C236" s="9" t="s">
        <v>2203</v>
      </c>
      <c r="D236" s="9" t="s">
        <v>112</v>
      </c>
      <c r="E236" s="19">
        <f>일위대가!F1471</f>
        <v>0</v>
      </c>
      <c r="F236" s="19">
        <f>일위대가!H1471</f>
        <v>17862</v>
      </c>
      <c r="G236" s="19">
        <f>일위대가!J1471</f>
        <v>357</v>
      </c>
      <c r="H236" s="19">
        <f t="shared" si="3"/>
        <v>18219</v>
      </c>
      <c r="I236" s="9" t="s">
        <v>2204</v>
      </c>
      <c r="J236" s="9" t="s">
        <v>52</v>
      </c>
      <c r="K236" s="9" t="s">
        <v>52</v>
      </c>
      <c r="L236" s="9" t="s">
        <v>52</v>
      </c>
      <c r="M236" s="9" t="s">
        <v>52</v>
      </c>
      <c r="N236" s="1" t="s">
        <v>52</v>
      </c>
    </row>
    <row r="237" spans="1:14" ht="30" customHeight="1" x14ac:dyDescent="0.3">
      <c r="A237" s="9" t="s">
        <v>2214</v>
      </c>
      <c r="B237" s="9" t="s">
        <v>566</v>
      </c>
      <c r="C237" s="9" t="s">
        <v>2212</v>
      </c>
      <c r="D237" s="9" t="s">
        <v>112</v>
      </c>
      <c r="E237" s="19">
        <f>일위대가!F1477</f>
        <v>0</v>
      </c>
      <c r="F237" s="19">
        <f>일위대가!H1477</f>
        <v>24565</v>
      </c>
      <c r="G237" s="19">
        <f>일위대가!J1477</f>
        <v>491</v>
      </c>
      <c r="H237" s="19">
        <f t="shared" si="3"/>
        <v>25056</v>
      </c>
      <c r="I237" s="9" t="s">
        <v>2213</v>
      </c>
      <c r="J237" s="9" t="s">
        <v>52</v>
      </c>
      <c r="K237" s="9" t="s">
        <v>52</v>
      </c>
      <c r="L237" s="9" t="s">
        <v>52</v>
      </c>
      <c r="M237" s="9" t="s">
        <v>52</v>
      </c>
      <c r="N237" s="1" t="s">
        <v>52</v>
      </c>
    </row>
    <row r="238" spans="1:14" ht="30" customHeight="1" x14ac:dyDescent="0.3">
      <c r="A238" s="9" t="s">
        <v>2227</v>
      </c>
      <c r="B238" s="9" t="s">
        <v>2224</v>
      </c>
      <c r="C238" s="9" t="s">
        <v>2225</v>
      </c>
      <c r="D238" s="9" t="s">
        <v>112</v>
      </c>
      <c r="E238" s="19">
        <f>일위대가!F1482</f>
        <v>0</v>
      </c>
      <c r="F238" s="19">
        <f>일위대가!H1482</f>
        <v>3208</v>
      </c>
      <c r="G238" s="19">
        <f>일위대가!J1482</f>
        <v>96</v>
      </c>
      <c r="H238" s="19">
        <f t="shared" si="3"/>
        <v>3304</v>
      </c>
      <c r="I238" s="9" t="s">
        <v>2226</v>
      </c>
      <c r="J238" s="9" t="s">
        <v>52</v>
      </c>
      <c r="K238" s="9" t="s">
        <v>52</v>
      </c>
      <c r="L238" s="9" t="s">
        <v>52</v>
      </c>
      <c r="M238" s="9" t="s">
        <v>52</v>
      </c>
      <c r="N238" s="1" t="s">
        <v>52</v>
      </c>
    </row>
    <row r="239" spans="1:14" ht="30" customHeight="1" x14ac:dyDescent="0.3">
      <c r="A239" s="9" t="s">
        <v>2232</v>
      </c>
      <c r="B239" s="9" t="s">
        <v>2229</v>
      </c>
      <c r="C239" s="9" t="s">
        <v>2230</v>
      </c>
      <c r="D239" s="9" t="s">
        <v>112</v>
      </c>
      <c r="E239" s="19">
        <f>일위대가!F1489</f>
        <v>0</v>
      </c>
      <c r="F239" s="19">
        <f>일위대가!H1489</f>
        <v>7172</v>
      </c>
      <c r="G239" s="19">
        <f>일위대가!J1489</f>
        <v>0</v>
      </c>
      <c r="H239" s="19">
        <f t="shared" si="3"/>
        <v>7172</v>
      </c>
      <c r="I239" s="9" t="s">
        <v>2231</v>
      </c>
      <c r="J239" s="9" t="s">
        <v>52</v>
      </c>
      <c r="K239" s="9" t="s">
        <v>52</v>
      </c>
      <c r="L239" s="9" t="s">
        <v>52</v>
      </c>
      <c r="M239" s="9" t="s">
        <v>52</v>
      </c>
      <c r="N239" s="1" t="s">
        <v>52</v>
      </c>
    </row>
    <row r="240" spans="1:14" ht="30" customHeight="1" x14ac:dyDescent="0.3">
      <c r="A240" s="9" t="s">
        <v>2238</v>
      </c>
      <c r="B240" s="9" t="s">
        <v>2224</v>
      </c>
      <c r="C240" s="9" t="s">
        <v>2236</v>
      </c>
      <c r="D240" s="9" t="s">
        <v>112</v>
      </c>
      <c r="E240" s="19">
        <f>일위대가!F1494</f>
        <v>0</v>
      </c>
      <c r="F240" s="19">
        <f>일위대가!H1494</f>
        <v>2673</v>
      </c>
      <c r="G240" s="19">
        <f>일위대가!J1494</f>
        <v>80</v>
      </c>
      <c r="H240" s="19">
        <f t="shared" si="3"/>
        <v>2753</v>
      </c>
      <c r="I240" s="9" t="s">
        <v>2237</v>
      </c>
      <c r="J240" s="9" t="s">
        <v>52</v>
      </c>
      <c r="K240" s="9" t="s">
        <v>52</v>
      </c>
      <c r="L240" s="9" t="s">
        <v>52</v>
      </c>
      <c r="M240" s="9" t="s">
        <v>52</v>
      </c>
      <c r="N240" s="1" t="s">
        <v>52</v>
      </c>
    </row>
    <row r="241" spans="1:14" ht="30" customHeight="1" x14ac:dyDescent="0.3">
      <c r="A241" s="9" t="s">
        <v>2243</v>
      </c>
      <c r="B241" s="9" t="s">
        <v>2240</v>
      </c>
      <c r="C241" s="9" t="s">
        <v>2241</v>
      </c>
      <c r="D241" s="9" t="s">
        <v>112</v>
      </c>
      <c r="E241" s="19">
        <f>일위대가!F1499</f>
        <v>0</v>
      </c>
      <c r="F241" s="19">
        <f>일위대가!H1499</f>
        <v>4215</v>
      </c>
      <c r="G241" s="19">
        <f>일위대가!J1499</f>
        <v>0</v>
      </c>
      <c r="H241" s="19">
        <f t="shared" si="3"/>
        <v>4215</v>
      </c>
      <c r="I241" s="9" t="s">
        <v>2242</v>
      </c>
      <c r="J241" s="9" t="s">
        <v>52</v>
      </c>
      <c r="K241" s="9" t="s">
        <v>52</v>
      </c>
      <c r="L241" s="9" t="s">
        <v>52</v>
      </c>
      <c r="M241" s="9" t="s">
        <v>52</v>
      </c>
      <c r="N241" s="1" t="s">
        <v>52</v>
      </c>
    </row>
    <row r="242" spans="1:14" ht="30" customHeight="1" x14ac:dyDescent="0.3">
      <c r="A242" s="9" t="s">
        <v>2269</v>
      </c>
      <c r="B242" s="9" t="s">
        <v>2266</v>
      </c>
      <c r="C242" s="9" t="s">
        <v>2267</v>
      </c>
      <c r="D242" s="9" t="s">
        <v>60</v>
      </c>
      <c r="E242" s="19">
        <f>일위대가!F1505</f>
        <v>0</v>
      </c>
      <c r="F242" s="19">
        <f>일위대가!H1505</f>
        <v>124777</v>
      </c>
      <c r="G242" s="19">
        <f>일위대가!J1505</f>
        <v>3743</v>
      </c>
      <c r="H242" s="19">
        <f t="shared" si="3"/>
        <v>128520</v>
      </c>
      <c r="I242" s="9" t="s">
        <v>2268</v>
      </c>
      <c r="J242" s="9" t="s">
        <v>52</v>
      </c>
      <c r="K242" s="9" t="s">
        <v>52</v>
      </c>
      <c r="L242" s="9" t="s">
        <v>52</v>
      </c>
      <c r="M242" s="9" t="s">
        <v>52</v>
      </c>
      <c r="N242" s="1" t="s">
        <v>52</v>
      </c>
    </row>
    <row r="243" spans="1:14" ht="30" customHeight="1" x14ac:dyDescent="0.3">
      <c r="A243" s="9" t="s">
        <v>2292</v>
      </c>
      <c r="B243" s="9" t="s">
        <v>2290</v>
      </c>
      <c r="C243" s="9" t="s">
        <v>2267</v>
      </c>
      <c r="D243" s="9" t="s">
        <v>60</v>
      </c>
      <c r="E243" s="19">
        <f>일위대가!F1511</f>
        <v>0</v>
      </c>
      <c r="F243" s="19">
        <f>일위대가!H1511</f>
        <v>88600</v>
      </c>
      <c r="G243" s="19">
        <f>일위대가!J1511</f>
        <v>2658</v>
      </c>
      <c r="H243" s="19">
        <f t="shared" si="3"/>
        <v>91258</v>
      </c>
      <c r="I243" s="9" t="s">
        <v>2291</v>
      </c>
      <c r="J243" s="9" t="s">
        <v>52</v>
      </c>
      <c r="K243" s="9" t="s">
        <v>52</v>
      </c>
      <c r="L243" s="9" t="s">
        <v>52</v>
      </c>
      <c r="M243" s="9" t="s">
        <v>52</v>
      </c>
      <c r="N243" s="1" t="s">
        <v>52</v>
      </c>
    </row>
    <row r="244" spans="1:14" ht="30" customHeight="1" x14ac:dyDescent="0.3">
      <c r="A244" s="9" t="s">
        <v>2357</v>
      </c>
      <c r="B244" s="9" t="s">
        <v>759</v>
      </c>
      <c r="C244" s="9" t="s">
        <v>52</v>
      </c>
      <c r="D244" s="9" t="s">
        <v>72</v>
      </c>
      <c r="E244" s="19">
        <f>일위대가!F1516</f>
        <v>0</v>
      </c>
      <c r="F244" s="19">
        <f>일위대가!H1516</f>
        <v>2688</v>
      </c>
      <c r="G244" s="19">
        <f>일위대가!J1516</f>
        <v>0</v>
      </c>
      <c r="H244" s="19">
        <f t="shared" si="3"/>
        <v>2688</v>
      </c>
      <c r="I244" s="9" t="s">
        <v>2356</v>
      </c>
      <c r="J244" s="9" t="s">
        <v>52</v>
      </c>
      <c r="K244" s="9" t="s">
        <v>52</v>
      </c>
      <c r="L244" s="9" t="s">
        <v>52</v>
      </c>
      <c r="M244" s="9" t="s">
        <v>52</v>
      </c>
      <c r="N244" s="1" t="s">
        <v>52</v>
      </c>
    </row>
    <row r="245" spans="1:14" ht="30" customHeight="1" x14ac:dyDescent="0.3">
      <c r="A245" s="9" t="s">
        <v>2387</v>
      </c>
      <c r="B245" s="9" t="s">
        <v>774</v>
      </c>
      <c r="C245" s="9" t="s">
        <v>2385</v>
      </c>
      <c r="D245" s="9" t="s">
        <v>112</v>
      </c>
      <c r="E245" s="19">
        <f>일위대가!F1521</f>
        <v>0</v>
      </c>
      <c r="F245" s="19">
        <f>일위대가!H1521</f>
        <v>22802</v>
      </c>
      <c r="G245" s="19">
        <f>일위대가!J1521</f>
        <v>0</v>
      </c>
      <c r="H245" s="19">
        <f t="shared" si="3"/>
        <v>22802</v>
      </c>
      <c r="I245" s="9" t="s">
        <v>2386</v>
      </c>
      <c r="J245" s="9" t="s">
        <v>52</v>
      </c>
      <c r="K245" s="9" t="s">
        <v>52</v>
      </c>
      <c r="L245" s="9" t="s">
        <v>52</v>
      </c>
      <c r="M245" s="9" t="s">
        <v>52</v>
      </c>
      <c r="N245" s="1" t="s">
        <v>52</v>
      </c>
    </row>
    <row r="246" spans="1:14" ht="30" customHeight="1" x14ac:dyDescent="0.3">
      <c r="A246" s="9" t="s">
        <v>2392</v>
      </c>
      <c r="B246" s="9" t="s">
        <v>2389</v>
      </c>
      <c r="C246" s="9" t="s">
        <v>2390</v>
      </c>
      <c r="D246" s="9" t="s">
        <v>72</v>
      </c>
      <c r="E246" s="19">
        <f>일위대가!F1527</f>
        <v>2414</v>
      </c>
      <c r="F246" s="19">
        <f>일위대가!H1527</f>
        <v>4069</v>
      </c>
      <c r="G246" s="19">
        <f>일위대가!J1527</f>
        <v>162</v>
      </c>
      <c r="H246" s="19">
        <f t="shared" si="3"/>
        <v>6645</v>
      </c>
      <c r="I246" s="9" t="s">
        <v>2391</v>
      </c>
      <c r="J246" s="9" t="s">
        <v>52</v>
      </c>
      <c r="K246" s="9" t="s">
        <v>52</v>
      </c>
      <c r="L246" s="9" t="s">
        <v>52</v>
      </c>
      <c r="M246" s="9" t="s">
        <v>52</v>
      </c>
      <c r="N246" s="1" t="s">
        <v>52</v>
      </c>
    </row>
    <row r="247" spans="1:14" ht="30" customHeight="1" x14ac:dyDescent="0.3">
      <c r="A247" s="9" t="s">
        <v>2398</v>
      </c>
      <c r="B247" s="9" t="s">
        <v>2395</v>
      </c>
      <c r="C247" s="9" t="s">
        <v>2396</v>
      </c>
      <c r="D247" s="9" t="s">
        <v>112</v>
      </c>
      <c r="E247" s="19">
        <f>일위대가!F1534</f>
        <v>1875</v>
      </c>
      <c r="F247" s="19">
        <f>일위대가!H1534</f>
        <v>0</v>
      </c>
      <c r="G247" s="19">
        <f>일위대가!J1534</f>
        <v>0</v>
      </c>
      <c r="H247" s="19">
        <f t="shared" si="3"/>
        <v>1875</v>
      </c>
      <c r="I247" s="9" t="s">
        <v>2397</v>
      </c>
      <c r="J247" s="9" t="s">
        <v>52</v>
      </c>
      <c r="K247" s="9" t="s">
        <v>52</v>
      </c>
      <c r="L247" s="9" t="s">
        <v>52</v>
      </c>
      <c r="M247" s="9" t="s">
        <v>52</v>
      </c>
      <c r="N247" s="1" t="s">
        <v>52</v>
      </c>
    </row>
    <row r="248" spans="1:14" ht="30" customHeight="1" x14ac:dyDescent="0.3">
      <c r="A248" s="9" t="s">
        <v>2402</v>
      </c>
      <c r="B248" s="9" t="s">
        <v>818</v>
      </c>
      <c r="C248" s="9" t="s">
        <v>2400</v>
      </c>
      <c r="D248" s="9" t="s">
        <v>112</v>
      </c>
      <c r="E248" s="19">
        <f>일위대가!F1540</f>
        <v>376</v>
      </c>
      <c r="F248" s="19">
        <f>일위대가!H1540</f>
        <v>18846</v>
      </c>
      <c r="G248" s="19">
        <f>일위대가!J1540</f>
        <v>0</v>
      </c>
      <c r="H248" s="19">
        <f t="shared" si="3"/>
        <v>19222</v>
      </c>
      <c r="I248" s="9" t="s">
        <v>2401</v>
      </c>
      <c r="J248" s="9" t="s">
        <v>52</v>
      </c>
      <c r="K248" s="9" t="s">
        <v>52</v>
      </c>
      <c r="L248" s="9" t="s">
        <v>52</v>
      </c>
      <c r="M248" s="9" t="s">
        <v>52</v>
      </c>
      <c r="N248" s="1" t="s">
        <v>52</v>
      </c>
    </row>
    <row r="249" spans="1:14" ht="30" customHeight="1" x14ac:dyDescent="0.3">
      <c r="A249" s="9" t="s">
        <v>2415</v>
      </c>
      <c r="B249" s="9" t="s">
        <v>2412</v>
      </c>
      <c r="C249" s="9" t="s">
        <v>2413</v>
      </c>
      <c r="D249" s="9" t="s">
        <v>112</v>
      </c>
      <c r="E249" s="19">
        <f>일위대가!F1544</f>
        <v>36</v>
      </c>
      <c r="F249" s="19">
        <f>일위대가!H1544</f>
        <v>0</v>
      </c>
      <c r="G249" s="19">
        <f>일위대가!J1544</f>
        <v>0</v>
      </c>
      <c r="H249" s="19">
        <f t="shared" si="3"/>
        <v>36</v>
      </c>
      <c r="I249" s="9" t="s">
        <v>2414</v>
      </c>
      <c r="J249" s="9" t="s">
        <v>52</v>
      </c>
      <c r="K249" s="9" t="s">
        <v>52</v>
      </c>
      <c r="L249" s="9" t="s">
        <v>52</v>
      </c>
      <c r="M249" s="9" t="s">
        <v>52</v>
      </c>
      <c r="N249" s="1" t="s">
        <v>52</v>
      </c>
    </row>
    <row r="250" spans="1:14" ht="30" customHeight="1" x14ac:dyDescent="0.3">
      <c r="A250" s="9" t="s">
        <v>2420</v>
      </c>
      <c r="B250" s="9" t="s">
        <v>2417</v>
      </c>
      <c r="C250" s="9" t="s">
        <v>2418</v>
      </c>
      <c r="D250" s="9" t="s">
        <v>112</v>
      </c>
      <c r="E250" s="19">
        <f>일위대가!F1550</f>
        <v>81</v>
      </c>
      <c r="F250" s="19">
        <f>일위대가!H1550</f>
        <v>2703</v>
      </c>
      <c r="G250" s="19">
        <f>일위대가!J1550</f>
        <v>0</v>
      </c>
      <c r="H250" s="19">
        <f t="shared" si="3"/>
        <v>2784</v>
      </c>
      <c r="I250" s="9" t="s">
        <v>2419</v>
      </c>
      <c r="J250" s="9" t="s">
        <v>52</v>
      </c>
      <c r="K250" s="9" t="s">
        <v>52</v>
      </c>
      <c r="L250" s="9" t="s">
        <v>52</v>
      </c>
      <c r="M250" s="9" t="s">
        <v>52</v>
      </c>
      <c r="N250" s="1" t="s">
        <v>52</v>
      </c>
    </row>
    <row r="251" spans="1:14" ht="30" customHeight="1" x14ac:dyDescent="0.3">
      <c r="A251" s="9" t="s">
        <v>2425</v>
      </c>
      <c r="B251" s="9" t="s">
        <v>2422</v>
      </c>
      <c r="C251" s="9" t="s">
        <v>2423</v>
      </c>
      <c r="D251" s="9" t="s">
        <v>112</v>
      </c>
      <c r="E251" s="19">
        <f>일위대가!F1554</f>
        <v>679</v>
      </c>
      <c r="F251" s="19">
        <f>일위대가!H1554</f>
        <v>0</v>
      </c>
      <c r="G251" s="19">
        <f>일위대가!J1554</f>
        <v>0</v>
      </c>
      <c r="H251" s="19">
        <f t="shared" si="3"/>
        <v>679</v>
      </c>
      <c r="I251" s="9" t="s">
        <v>2424</v>
      </c>
      <c r="J251" s="9" t="s">
        <v>52</v>
      </c>
      <c r="K251" s="9" t="s">
        <v>52</v>
      </c>
      <c r="L251" s="9" t="s">
        <v>52</v>
      </c>
      <c r="M251" s="9" t="s">
        <v>52</v>
      </c>
      <c r="N251" s="1" t="s">
        <v>52</v>
      </c>
    </row>
    <row r="252" spans="1:14" ht="30" customHeight="1" x14ac:dyDescent="0.3">
      <c r="A252" s="9" t="s">
        <v>2430</v>
      </c>
      <c r="B252" s="9" t="s">
        <v>2427</v>
      </c>
      <c r="C252" s="9" t="s">
        <v>2428</v>
      </c>
      <c r="D252" s="9" t="s">
        <v>112</v>
      </c>
      <c r="E252" s="19">
        <f>일위대가!F1562</f>
        <v>135</v>
      </c>
      <c r="F252" s="19">
        <f>일위대가!H1562</f>
        <v>6761</v>
      </c>
      <c r="G252" s="19">
        <f>일위대가!J1562</f>
        <v>0</v>
      </c>
      <c r="H252" s="19">
        <f t="shared" si="3"/>
        <v>6896</v>
      </c>
      <c r="I252" s="9" t="s">
        <v>2429</v>
      </c>
      <c r="J252" s="9" t="s">
        <v>52</v>
      </c>
      <c r="K252" s="9" t="s">
        <v>52</v>
      </c>
      <c r="L252" s="9" t="s">
        <v>52</v>
      </c>
      <c r="M252" s="9" t="s">
        <v>52</v>
      </c>
      <c r="N252" s="1" t="s">
        <v>52</v>
      </c>
    </row>
    <row r="253" spans="1:14" ht="30" customHeight="1" x14ac:dyDescent="0.3">
      <c r="A253" s="9" t="s">
        <v>2435</v>
      </c>
      <c r="B253" s="9" t="s">
        <v>2412</v>
      </c>
      <c r="C253" s="9" t="s">
        <v>2433</v>
      </c>
      <c r="D253" s="9" t="s">
        <v>112</v>
      </c>
      <c r="E253" s="19">
        <f>일위대가!F1566</f>
        <v>59</v>
      </c>
      <c r="F253" s="19">
        <f>일위대가!H1566</f>
        <v>0</v>
      </c>
      <c r="G253" s="19">
        <f>일위대가!J1566</f>
        <v>0</v>
      </c>
      <c r="H253" s="19">
        <f t="shared" si="3"/>
        <v>59</v>
      </c>
      <c r="I253" s="9" t="s">
        <v>2434</v>
      </c>
      <c r="J253" s="9" t="s">
        <v>52</v>
      </c>
      <c r="K253" s="9" t="s">
        <v>52</v>
      </c>
      <c r="L253" s="9" t="s">
        <v>52</v>
      </c>
      <c r="M253" s="9" t="s">
        <v>52</v>
      </c>
      <c r="N253" s="1" t="s">
        <v>52</v>
      </c>
    </row>
    <row r="254" spans="1:14" ht="30" customHeight="1" x14ac:dyDescent="0.3">
      <c r="A254" s="9" t="s">
        <v>2439</v>
      </c>
      <c r="B254" s="9" t="s">
        <v>2417</v>
      </c>
      <c r="C254" s="9" t="s">
        <v>2437</v>
      </c>
      <c r="D254" s="9" t="s">
        <v>112</v>
      </c>
      <c r="E254" s="19">
        <f>일위대가!F1572</f>
        <v>81</v>
      </c>
      <c r="F254" s="19">
        <f>일위대가!H1572</f>
        <v>2703</v>
      </c>
      <c r="G254" s="19">
        <f>일위대가!J1572</f>
        <v>0</v>
      </c>
      <c r="H254" s="19">
        <f t="shared" si="3"/>
        <v>2784</v>
      </c>
      <c r="I254" s="9" t="s">
        <v>2438</v>
      </c>
      <c r="J254" s="9" t="s">
        <v>52</v>
      </c>
      <c r="K254" s="9" t="s">
        <v>52</v>
      </c>
      <c r="L254" s="9" t="s">
        <v>52</v>
      </c>
      <c r="M254" s="9" t="s">
        <v>52</v>
      </c>
      <c r="N254" s="1" t="s">
        <v>52</v>
      </c>
    </row>
    <row r="255" spans="1:14" ht="30" customHeight="1" x14ac:dyDescent="0.3">
      <c r="A255" s="9" t="s">
        <v>2443</v>
      </c>
      <c r="B255" s="9" t="s">
        <v>2422</v>
      </c>
      <c r="C255" s="9" t="s">
        <v>2441</v>
      </c>
      <c r="D255" s="9" t="s">
        <v>112</v>
      </c>
      <c r="E255" s="19">
        <f>일위대가!F1576</f>
        <v>795</v>
      </c>
      <c r="F255" s="19">
        <f>일위대가!H1576</f>
        <v>0</v>
      </c>
      <c r="G255" s="19">
        <f>일위대가!J1576</f>
        <v>0</v>
      </c>
      <c r="H255" s="19">
        <f t="shared" si="3"/>
        <v>795</v>
      </c>
      <c r="I255" s="9" t="s">
        <v>2442</v>
      </c>
      <c r="J255" s="9" t="s">
        <v>52</v>
      </c>
      <c r="K255" s="9" t="s">
        <v>52</v>
      </c>
      <c r="L255" s="9" t="s">
        <v>52</v>
      </c>
      <c r="M255" s="9" t="s">
        <v>52</v>
      </c>
      <c r="N255" s="1" t="s">
        <v>52</v>
      </c>
    </row>
    <row r="256" spans="1:14" ht="30" customHeight="1" x14ac:dyDescent="0.3">
      <c r="A256" s="9" t="s">
        <v>2450</v>
      </c>
      <c r="B256" s="9" t="s">
        <v>2417</v>
      </c>
      <c r="C256" s="9" t="s">
        <v>2448</v>
      </c>
      <c r="D256" s="9" t="s">
        <v>112</v>
      </c>
      <c r="E256" s="19">
        <f>일위대가!F1583</f>
        <v>81</v>
      </c>
      <c r="F256" s="19">
        <f>일위대가!H1583</f>
        <v>3244</v>
      </c>
      <c r="G256" s="19">
        <f>일위대가!J1583</f>
        <v>0</v>
      </c>
      <c r="H256" s="19">
        <f t="shared" si="3"/>
        <v>3325</v>
      </c>
      <c r="I256" s="9" t="s">
        <v>2449</v>
      </c>
      <c r="J256" s="9" t="s">
        <v>52</v>
      </c>
      <c r="K256" s="9" t="s">
        <v>52</v>
      </c>
      <c r="L256" s="9" t="s">
        <v>52</v>
      </c>
      <c r="M256" s="9" t="s">
        <v>52</v>
      </c>
      <c r="N256" s="1" t="s">
        <v>52</v>
      </c>
    </row>
    <row r="257" spans="1:14" ht="30" customHeight="1" x14ac:dyDescent="0.3">
      <c r="A257" s="9" t="s">
        <v>2455</v>
      </c>
      <c r="B257" s="9" t="s">
        <v>2427</v>
      </c>
      <c r="C257" s="9" t="s">
        <v>2453</v>
      </c>
      <c r="D257" s="9" t="s">
        <v>112</v>
      </c>
      <c r="E257" s="19">
        <f>일위대가!F1592</f>
        <v>135</v>
      </c>
      <c r="F257" s="19">
        <f>일위대가!H1592</f>
        <v>8113</v>
      </c>
      <c r="G257" s="19">
        <f>일위대가!J1592</f>
        <v>0</v>
      </c>
      <c r="H257" s="19">
        <f t="shared" si="3"/>
        <v>8248</v>
      </c>
      <c r="I257" s="9" t="s">
        <v>2454</v>
      </c>
      <c r="J257" s="9" t="s">
        <v>52</v>
      </c>
      <c r="K257" s="9" t="s">
        <v>52</v>
      </c>
      <c r="L257" s="9" t="s">
        <v>52</v>
      </c>
      <c r="M257" s="9" t="s">
        <v>52</v>
      </c>
      <c r="N257" s="1" t="s">
        <v>52</v>
      </c>
    </row>
    <row r="258" spans="1:14" ht="30" customHeight="1" x14ac:dyDescent="0.3">
      <c r="A258" s="9" t="s">
        <v>2461</v>
      </c>
      <c r="B258" s="9" t="s">
        <v>2417</v>
      </c>
      <c r="C258" s="9" t="s">
        <v>2459</v>
      </c>
      <c r="D258" s="9" t="s">
        <v>112</v>
      </c>
      <c r="E258" s="19">
        <f>일위대가!F1599</f>
        <v>81</v>
      </c>
      <c r="F258" s="19">
        <f>일위대가!H1599</f>
        <v>3244</v>
      </c>
      <c r="G258" s="19">
        <f>일위대가!J1599</f>
        <v>0</v>
      </c>
      <c r="H258" s="19">
        <f t="shared" si="3"/>
        <v>3325</v>
      </c>
      <c r="I258" s="9" t="s">
        <v>2460</v>
      </c>
      <c r="J258" s="9" t="s">
        <v>52</v>
      </c>
      <c r="K258" s="9" t="s">
        <v>52</v>
      </c>
      <c r="L258" s="9" t="s">
        <v>52</v>
      </c>
      <c r="M258" s="9" t="s">
        <v>52</v>
      </c>
      <c r="N258" s="1" t="s">
        <v>52</v>
      </c>
    </row>
    <row r="259" spans="1:14" ht="30" customHeight="1" x14ac:dyDescent="0.3">
      <c r="A259" s="9" t="s">
        <v>2477</v>
      </c>
      <c r="B259" s="9" t="s">
        <v>2474</v>
      </c>
      <c r="C259" s="9" t="s">
        <v>2475</v>
      </c>
      <c r="D259" s="9" t="s">
        <v>112</v>
      </c>
      <c r="E259" s="19">
        <f>일위대가!F1605</f>
        <v>8646</v>
      </c>
      <c r="F259" s="19">
        <f>일위대가!H1605</f>
        <v>0</v>
      </c>
      <c r="G259" s="19">
        <f>일위대가!J1605</f>
        <v>0</v>
      </c>
      <c r="H259" s="19">
        <f t="shared" si="3"/>
        <v>8646</v>
      </c>
      <c r="I259" s="9" t="s">
        <v>2476</v>
      </c>
      <c r="J259" s="9" t="s">
        <v>52</v>
      </c>
      <c r="K259" s="9" t="s">
        <v>52</v>
      </c>
      <c r="L259" s="9" t="s">
        <v>52</v>
      </c>
      <c r="M259" s="9" t="s">
        <v>52</v>
      </c>
      <c r="N259" s="1" t="s">
        <v>52</v>
      </c>
    </row>
    <row r="260" spans="1:14" ht="30" customHeight="1" x14ac:dyDescent="0.3">
      <c r="A260" s="9" t="s">
        <v>2482</v>
      </c>
      <c r="B260" s="9" t="s">
        <v>2479</v>
      </c>
      <c r="C260" s="9" t="s">
        <v>2480</v>
      </c>
      <c r="D260" s="9" t="s">
        <v>112</v>
      </c>
      <c r="E260" s="19">
        <f>일위대가!F1611</f>
        <v>224</v>
      </c>
      <c r="F260" s="19">
        <f>일위대가!H1611</f>
        <v>11241</v>
      </c>
      <c r="G260" s="19">
        <f>일위대가!J1611</f>
        <v>0</v>
      </c>
      <c r="H260" s="19">
        <f t="shared" ref="H260:H270" si="4">E260+F260+G260</f>
        <v>11465</v>
      </c>
      <c r="I260" s="9" t="s">
        <v>2481</v>
      </c>
      <c r="J260" s="9" t="s">
        <v>52</v>
      </c>
      <c r="K260" s="9" t="s">
        <v>52</v>
      </c>
      <c r="L260" s="9" t="s">
        <v>52</v>
      </c>
      <c r="M260" s="9" t="s">
        <v>52</v>
      </c>
      <c r="N260" s="1" t="s">
        <v>52</v>
      </c>
    </row>
    <row r="261" spans="1:14" ht="30" customHeight="1" x14ac:dyDescent="0.3">
      <c r="A261" s="9" t="s">
        <v>2491</v>
      </c>
      <c r="B261" s="9" t="s">
        <v>2488</v>
      </c>
      <c r="C261" s="9" t="s">
        <v>2489</v>
      </c>
      <c r="D261" s="9" t="s">
        <v>112</v>
      </c>
      <c r="E261" s="19">
        <f>일위대가!F1617</f>
        <v>928</v>
      </c>
      <c r="F261" s="19">
        <f>일위대가!H1617</f>
        <v>16857</v>
      </c>
      <c r="G261" s="19">
        <f>일위대가!J1617</f>
        <v>0</v>
      </c>
      <c r="H261" s="19">
        <f t="shared" si="4"/>
        <v>17785</v>
      </c>
      <c r="I261" s="9" t="s">
        <v>2490</v>
      </c>
      <c r="J261" s="9" t="s">
        <v>52</v>
      </c>
      <c r="K261" s="9" t="s">
        <v>52</v>
      </c>
      <c r="L261" s="9" t="s">
        <v>52</v>
      </c>
      <c r="M261" s="9" t="s">
        <v>52</v>
      </c>
      <c r="N261" s="1" t="s">
        <v>52</v>
      </c>
    </row>
    <row r="262" spans="1:14" ht="30" customHeight="1" x14ac:dyDescent="0.3">
      <c r="A262" s="9" t="s">
        <v>2548</v>
      </c>
      <c r="B262" s="9" t="s">
        <v>2545</v>
      </c>
      <c r="C262" s="9" t="s">
        <v>2546</v>
      </c>
      <c r="D262" s="9" t="s">
        <v>112</v>
      </c>
      <c r="E262" s="19">
        <f>일위대가!F1623</f>
        <v>0</v>
      </c>
      <c r="F262" s="19">
        <f>일위대가!H1623</f>
        <v>14834</v>
      </c>
      <c r="G262" s="19">
        <f>일위대가!J1623</f>
        <v>148</v>
      </c>
      <c r="H262" s="19">
        <f t="shared" si="4"/>
        <v>14982</v>
      </c>
      <c r="I262" s="9" t="s">
        <v>2547</v>
      </c>
      <c r="J262" s="9" t="s">
        <v>52</v>
      </c>
      <c r="K262" s="9" t="s">
        <v>52</v>
      </c>
      <c r="L262" s="9" t="s">
        <v>52</v>
      </c>
      <c r="M262" s="9" t="s">
        <v>52</v>
      </c>
      <c r="N262" s="1" t="s">
        <v>52</v>
      </c>
    </row>
    <row r="263" spans="1:14" ht="30" customHeight="1" x14ac:dyDescent="0.3">
      <c r="A263" s="9" t="s">
        <v>2553</v>
      </c>
      <c r="B263" s="9" t="s">
        <v>1281</v>
      </c>
      <c r="C263" s="9" t="s">
        <v>2551</v>
      </c>
      <c r="D263" s="9" t="s">
        <v>72</v>
      </c>
      <c r="E263" s="19">
        <f>일위대가!F1629</f>
        <v>3871</v>
      </c>
      <c r="F263" s="19">
        <f>일위대가!H1629</f>
        <v>7218</v>
      </c>
      <c r="G263" s="19">
        <f>일위대가!J1629</f>
        <v>359</v>
      </c>
      <c r="H263" s="19">
        <f t="shared" si="4"/>
        <v>11448</v>
      </c>
      <c r="I263" s="9" t="s">
        <v>2552</v>
      </c>
      <c r="J263" s="9" t="s">
        <v>52</v>
      </c>
      <c r="K263" s="9" t="s">
        <v>52</v>
      </c>
      <c r="L263" s="9" t="s">
        <v>52</v>
      </c>
      <c r="M263" s="9" t="s">
        <v>52</v>
      </c>
      <c r="N263" s="1" t="s">
        <v>52</v>
      </c>
    </row>
    <row r="264" spans="1:14" ht="30" customHeight="1" x14ac:dyDescent="0.3">
      <c r="A264" s="9" t="s">
        <v>2560</v>
      </c>
      <c r="B264" s="9" t="s">
        <v>2545</v>
      </c>
      <c r="C264" s="9" t="s">
        <v>2558</v>
      </c>
      <c r="D264" s="9" t="s">
        <v>112</v>
      </c>
      <c r="E264" s="19">
        <f>일위대가!F1635</f>
        <v>0</v>
      </c>
      <c r="F264" s="19">
        <f>일위대가!H1635</f>
        <v>14834</v>
      </c>
      <c r="G264" s="19">
        <f>일위대가!J1635</f>
        <v>148</v>
      </c>
      <c r="H264" s="19">
        <f t="shared" si="4"/>
        <v>14982</v>
      </c>
      <c r="I264" s="9" t="s">
        <v>2559</v>
      </c>
      <c r="J264" s="9" t="s">
        <v>52</v>
      </c>
      <c r="K264" s="9" t="s">
        <v>52</v>
      </c>
      <c r="L264" s="9" t="s">
        <v>52</v>
      </c>
      <c r="M264" s="9" t="s">
        <v>52</v>
      </c>
      <c r="N264" s="1" t="s">
        <v>52</v>
      </c>
    </row>
    <row r="265" spans="1:14" ht="30" customHeight="1" x14ac:dyDescent="0.3">
      <c r="A265" s="9" t="s">
        <v>2568</v>
      </c>
      <c r="B265" s="9" t="s">
        <v>827</v>
      </c>
      <c r="C265" s="9" t="s">
        <v>2566</v>
      </c>
      <c r="D265" s="9" t="s">
        <v>112</v>
      </c>
      <c r="E265" s="19">
        <f>일위대가!F1641</f>
        <v>2570</v>
      </c>
      <c r="F265" s="19">
        <f>일위대가!H1641</f>
        <v>15933</v>
      </c>
      <c r="G265" s="19">
        <f>일위대가!J1641</f>
        <v>0</v>
      </c>
      <c r="H265" s="19">
        <f t="shared" si="4"/>
        <v>18503</v>
      </c>
      <c r="I265" s="9" t="s">
        <v>2567</v>
      </c>
      <c r="J265" s="9" t="s">
        <v>52</v>
      </c>
      <c r="K265" s="9" t="s">
        <v>52</v>
      </c>
      <c r="L265" s="9" t="s">
        <v>52</v>
      </c>
      <c r="M265" s="9" t="s">
        <v>52</v>
      </c>
      <c r="N265" s="1" t="s">
        <v>52</v>
      </c>
    </row>
    <row r="266" spans="1:14" ht="30" customHeight="1" x14ac:dyDescent="0.3">
      <c r="A266" s="9" t="s">
        <v>2602</v>
      </c>
      <c r="B266" s="9" t="s">
        <v>2599</v>
      </c>
      <c r="C266" s="9" t="s">
        <v>2600</v>
      </c>
      <c r="D266" s="9" t="s">
        <v>112</v>
      </c>
      <c r="E266" s="19">
        <f>일위대가!F1647</f>
        <v>0</v>
      </c>
      <c r="F266" s="19">
        <f>일위대가!H1647</f>
        <v>29539</v>
      </c>
      <c r="G266" s="19">
        <f>일위대가!J1647</f>
        <v>886</v>
      </c>
      <c r="H266" s="19">
        <f t="shared" si="4"/>
        <v>30425</v>
      </c>
      <c r="I266" s="9" t="s">
        <v>2601</v>
      </c>
      <c r="J266" s="9" t="s">
        <v>52</v>
      </c>
      <c r="K266" s="9" t="s">
        <v>52</v>
      </c>
      <c r="L266" s="9" t="s">
        <v>52</v>
      </c>
      <c r="M266" s="9" t="s">
        <v>52</v>
      </c>
      <c r="N266" s="1" t="s">
        <v>52</v>
      </c>
    </row>
    <row r="267" spans="1:14" ht="30" customHeight="1" x14ac:dyDescent="0.3">
      <c r="A267" s="9" t="s">
        <v>3448</v>
      </c>
      <c r="B267" s="9" t="s">
        <v>2861</v>
      </c>
      <c r="C267" s="9" t="s">
        <v>3449</v>
      </c>
      <c r="D267" s="9" t="s">
        <v>1303</v>
      </c>
      <c r="E267" s="19">
        <f>일위대가!F1654</f>
        <v>17279</v>
      </c>
      <c r="F267" s="19">
        <f>일위대가!H1654</f>
        <v>49479</v>
      </c>
      <c r="G267" s="19">
        <f>일위대가!J1654</f>
        <v>10347</v>
      </c>
      <c r="H267" s="19">
        <f t="shared" si="4"/>
        <v>77105</v>
      </c>
      <c r="I267" s="9" t="s">
        <v>3450</v>
      </c>
      <c r="J267" s="9" t="s">
        <v>52</v>
      </c>
      <c r="K267" s="9" t="s">
        <v>2744</v>
      </c>
      <c r="L267" s="9" t="s">
        <v>52</v>
      </c>
      <c r="M267" s="9" t="s">
        <v>52</v>
      </c>
      <c r="N267" s="1" t="s">
        <v>63</v>
      </c>
    </row>
    <row r="268" spans="1:14" ht="30" customHeight="1" x14ac:dyDescent="0.3">
      <c r="A268" s="9" t="s">
        <v>3457</v>
      </c>
      <c r="B268" s="9" t="s">
        <v>3458</v>
      </c>
      <c r="C268" s="9" t="s">
        <v>3459</v>
      </c>
      <c r="D268" s="9" t="s">
        <v>1303</v>
      </c>
      <c r="E268" s="19">
        <f>일위대가!F1661</f>
        <v>30878</v>
      </c>
      <c r="F268" s="19">
        <f>일위대가!H1661</f>
        <v>57077</v>
      </c>
      <c r="G268" s="19">
        <f>일위대가!J1661</f>
        <v>16873</v>
      </c>
      <c r="H268" s="19">
        <f t="shared" si="4"/>
        <v>104828</v>
      </c>
      <c r="I268" s="9" t="s">
        <v>3460</v>
      </c>
      <c r="J268" s="9" t="s">
        <v>52</v>
      </c>
      <c r="K268" s="9" t="s">
        <v>2744</v>
      </c>
      <c r="L268" s="9" t="s">
        <v>52</v>
      </c>
      <c r="M268" s="9" t="s">
        <v>52</v>
      </c>
      <c r="N268" s="1" t="s">
        <v>63</v>
      </c>
    </row>
    <row r="269" spans="1:14" ht="30" customHeight="1" x14ac:dyDescent="0.3">
      <c r="A269" s="9" t="s">
        <v>2718</v>
      </c>
      <c r="B269" s="9" t="s">
        <v>2716</v>
      </c>
      <c r="C269" s="9" t="s">
        <v>2717</v>
      </c>
      <c r="D269" s="9" t="s">
        <v>1303</v>
      </c>
      <c r="E269" s="19">
        <f>일위대가!F1668</f>
        <v>32029</v>
      </c>
      <c r="F269" s="19">
        <f>일위대가!H1668</f>
        <v>57077</v>
      </c>
      <c r="G269" s="19">
        <f>일위대가!J1668</f>
        <v>28955</v>
      </c>
      <c r="H269" s="19">
        <f t="shared" si="4"/>
        <v>118061</v>
      </c>
      <c r="I269" s="9" t="s">
        <v>3467</v>
      </c>
      <c r="J269" s="9" t="s">
        <v>52</v>
      </c>
      <c r="K269" s="9" t="s">
        <v>2744</v>
      </c>
      <c r="L269" s="9" t="s">
        <v>52</v>
      </c>
      <c r="M269" s="9" t="s">
        <v>52</v>
      </c>
      <c r="N269" s="1" t="s">
        <v>63</v>
      </c>
    </row>
    <row r="270" spans="1:14" ht="30" customHeight="1" x14ac:dyDescent="0.3">
      <c r="A270" s="9" t="s">
        <v>2725</v>
      </c>
      <c r="B270" s="9" t="s">
        <v>2722</v>
      </c>
      <c r="C270" s="9" t="s">
        <v>2723</v>
      </c>
      <c r="D270" s="9" t="s">
        <v>2724</v>
      </c>
      <c r="E270" s="19">
        <f>일위대가!F1673</f>
        <v>0</v>
      </c>
      <c r="F270" s="19">
        <f>일위대가!H1673</f>
        <v>0</v>
      </c>
      <c r="G270" s="19">
        <f>일위대가!J1673</f>
        <v>3221680</v>
      </c>
      <c r="H270" s="19">
        <f t="shared" si="4"/>
        <v>3221680</v>
      </c>
      <c r="I270" s="9" t="s">
        <v>3474</v>
      </c>
      <c r="J270" s="9" t="s">
        <v>52</v>
      </c>
      <c r="K270" s="9" t="s">
        <v>52</v>
      </c>
      <c r="L270" s="9" t="s">
        <v>52</v>
      </c>
      <c r="M270" s="9" t="s">
        <v>52</v>
      </c>
      <c r="N270" s="1" t="s">
        <v>52</v>
      </c>
    </row>
  </sheetData>
  <phoneticPr fontId="1" type="noConversion"/>
  <pageMargins left="0.78740157480314954" right="0" top="0.39370078740157477" bottom="0.39370078740157477" header="0" footer="0"/>
  <pageSetup paperSize="9" scale="8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1673"/>
  <sheetViews>
    <sheetView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52" ht="30" customHeight="1" x14ac:dyDescent="0.3">
      <c r="A2" s="177" t="s">
        <v>2</v>
      </c>
      <c r="B2" s="177" t="s">
        <v>3</v>
      </c>
      <c r="C2" s="177" t="s">
        <v>4</v>
      </c>
      <c r="D2" s="177" t="s">
        <v>5</v>
      </c>
      <c r="E2" s="177" t="s">
        <v>6</v>
      </c>
      <c r="F2" s="177"/>
      <c r="G2" s="177" t="s">
        <v>9</v>
      </c>
      <c r="H2" s="177"/>
      <c r="I2" s="177" t="s">
        <v>10</v>
      </c>
      <c r="J2" s="177"/>
      <c r="K2" s="177" t="s">
        <v>11</v>
      </c>
      <c r="L2" s="177"/>
      <c r="M2" s="177" t="s">
        <v>12</v>
      </c>
      <c r="N2" s="161" t="s">
        <v>1206</v>
      </c>
      <c r="O2" s="161" t="s">
        <v>20</v>
      </c>
      <c r="P2" s="161" t="s">
        <v>22</v>
      </c>
      <c r="Q2" s="161" t="s">
        <v>23</v>
      </c>
      <c r="R2" s="161" t="s">
        <v>24</v>
      </c>
      <c r="S2" s="161" t="s">
        <v>25</v>
      </c>
      <c r="T2" s="161" t="s">
        <v>26</v>
      </c>
      <c r="U2" s="161" t="s">
        <v>27</v>
      </c>
      <c r="V2" s="161" t="s">
        <v>28</v>
      </c>
      <c r="W2" s="161" t="s">
        <v>29</v>
      </c>
      <c r="X2" s="161" t="s">
        <v>30</v>
      </c>
      <c r="Y2" s="161" t="s">
        <v>31</v>
      </c>
      <c r="Z2" s="161" t="s">
        <v>32</v>
      </c>
      <c r="AA2" s="161" t="s">
        <v>33</v>
      </c>
      <c r="AB2" s="161" t="s">
        <v>34</v>
      </c>
      <c r="AC2" s="161" t="s">
        <v>35</v>
      </c>
      <c r="AD2" s="161" t="s">
        <v>36</v>
      </c>
      <c r="AE2" s="161" t="s">
        <v>37</v>
      </c>
      <c r="AF2" s="161" t="s">
        <v>38</v>
      </c>
      <c r="AG2" s="161" t="s">
        <v>39</v>
      </c>
      <c r="AH2" s="161" t="s">
        <v>40</v>
      </c>
      <c r="AI2" s="161" t="s">
        <v>41</v>
      </c>
      <c r="AJ2" s="161" t="s">
        <v>42</v>
      </c>
      <c r="AK2" s="161" t="s">
        <v>43</v>
      </c>
      <c r="AL2" s="161" t="s">
        <v>44</v>
      </c>
      <c r="AM2" s="161" t="s">
        <v>45</v>
      </c>
      <c r="AN2" s="161" t="s">
        <v>46</v>
      </c>
      <c r="AO2" s="161" t="s">
        <v>47</v>
      </c>
      <c r="AP2" s="161" t="s">
        <v>1207</v>
      </c>
      <c r="AQ2" s="161" t="s">
        <v>1208</v>
      </c>
      <c r="AR2" s="161" t="s">
        <v>1209</v>
      </c>
      <c r="AS2" s="161" t="s">
        <v>1210</v>
      </c>
      <c r="AT2" s="161" t="s">
        <v>1211</v>
      </c>
      <c r="AU2" s="161" t="s">
        <v>1212</v>
      </c>
      <c r="AV2" s="161" t="s">
        <v>48</v>
      </c>
      <c r="AW2" s="161" t="s">
        <v>1213</v>
      </c>
      <c r="AX2" s="1" t="s">
        <v>1205</v>
      </c>
      <c r="AY2" s="1" t="s">
        <v>21</v>
      </c>
      <c r="AZ2" s="1" t="s">
        <v>1214</v>
      </c>
    </row>
    <row r="3" spans="1:52" ht="30" customHeight="1" x14ac:dyDescent="0.3">
      <c r="A3" s="177"/>
      <c r="B3" s="177"/>
      <c r="C3" s="177"/>
      <c r="D3" s="177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177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1"/>
      <c r="AA3" s="161"/>
      <c r="AB3" s="161"/>
      <c r="AC3" s="161"/>
      <c r="AD3" s="161"/>
      <c r="AE3" s="161"/>
      <c r="AF3" s="161"/>
      <c r="AG3" s="161"/>
      <c r="AH3" s="161"/>
      <c r="AI3" s="161"/>
      <c r="AJ3" s="161"/>
      <c r="AK3" s="161"/>
      <c r="AL3" s="161"/>
      <c r="AM3" s="161"/>
      <c r="AN3" s="161"/>
      <c r="AO3" s="161"/>
      <c r="AP3" s="161"/>
      <c r="AQ3" s="161"/>
      <c r="AR3" s="161"/>
      <c r="AS3" s="161"/>
      <c r="AT3" s="161"/>
      <c r="AU3" s="161"/>
      <c r="AV3" s="161"/>
      <c r="AW3" s="161"/>
    </row>
    <row r="4" spans="1:52" ht="30" customHeight="1" x14ac:dyDescent="0.3">
      <c r="A4" s="12" t="s">
        <v>1215</v>
      </c>
      <c r="B4" s="13"/>
      <c r="C4" s="13"/>
      <c r="D4" s="13"/>
      <c r="E4" s="17"/>
      <c r="F4" s="20"/>
      <c r="G4" s="17"/>
      <c r="H4" s="20"/>
      <c r="I4" s="17"/>
      <c r="J4" s="20"/>
      <c r="K4" s="17"/>
      <c r="L4" s="20"/>
      <c r="M4" s="14"/>
      <c r="N4" s="1" t="s">
        <v>62</v>
      </c>
    </row>
    <row r="5" spans="1:52" ht="30" customHeight="1" x14ac:dyDescent="0.3">
      <c r="A5" s="15" t="s">
        <v>1216</v>
      </c>
      <c r="B5" s="15" t="s">
        <v>1217</v>
      </c>
      <c r="C5" s="15" t="s">
        <v>487</v>
      </c>
      <c r="D5" s="16">
        <v>0.34</v>
      </c>
      <c r="E5" s="18">
        <f>단가대비표!O150</f>
        <v>3104015</v>
      </c>
      <c r="F5" s="21">
        <f>TRUNC(E5*D5,1)</f>
        <v>1055365.1000000001</v>
      </c>
      <c r="G5" s="18">
        <f>단가대비표!P150</f>
        <v>0</v>
      </c>
      <c r="H5" s="21">
        <f>TRUNC(G5*D5,1)</f>
        <v>0</v>
      </c>
      <c r="I5" s="18">
        <f>단가대비표!V150</f>
        <v>0</v>
      </c>
      <c r="J5" s="21">
        <f>TRUNC(I5*D5,1)</f>
        <v>0</v>
      </c>
      <c r="K5" s="18">
        <f t="shared" ref="K5:L7" si="0">TRUNC(E5+G5+I5,1)</f>
        <v>3104015</v>
      </c>
      <c r="L5" s="21">
        <f t="shared" si="0"/>
        <v>1055365.1000000001</v>
      </c>
      <c r="M5" s="15" t="s">
        <v>1218</v>
      </c>
      <c r="N5" s="1" t="s">
        <v>52</v>
      </c>
      <c r="O5" s="1" t="s">
        <v>1219</v>
      </c>
      <c r="P5" s="1" t="s">
        <v>64</v>
      </c>
      <c r="Q5" s="1" t="s">
        <v>64</v>
      </c>
      <c r="R5" s="1" t="s">
        <v>63</v>
      </c>
      <c r="V5">
        <v>1</v>
      </c>
      <c r="AV5" s="1" t="s">
        <v>52</v>
      </c>
      <c r="AW5" s="1" t="s">
        <v>1220</v>
      </c>
      <c r="AX5" s="1" t="s">
        <v>52</v>
      </c>
      <c r="AY5" s="1" t="s">
        <v>1221</v>
      </c>
      <c r="AZ5" s="1" t="s">
        <v>52</v>
      </c>
    </row>
    <row r="6" spans="1:52" ht="30" customHeight="1" x14ac:dyDescent="0.3">
      <c r="A6" s="15" t="s">
        <v>1222</v>
      </c>
      <c r="B6" s="15" t="s">
        <v>1223</v>
      </c>
      <c r="C6" s="15" t="s">
        <v>60</v>
      </c>
      <c r="D6" s="16">
        <v>1</v>
      </c>
      <c r="E6" s="18">
        <f>일위대가목록!E144</f>
        <v>0</v>
      </c>
      <c r="F6" s="21">
        <f>TRUNC(E6*D6,1)</f>
        <v>0</v>
      </c>
      <c r="G6" s="18">
        <f>일위대가목록!F144</f>
        <v>0</v>
      </c>
      <c r="H6" s="21">
        <f>TRUNC(G6*D6,1)</f>
        <v>0</v>
      </c>
      <c r="I6" s="18">
        <f>일위대가목록!G144</f>
        <v>427345</v>
      </c>
      <c r="J6" s="21">
        <f>TRUNC(I6*D6,1)</f>
        <v>427345</v>
      </c>
      <c r="K6" s="18">
        <f t="shared" si="0"/>
        <v>427345</v>
      </c>
      <c r="L6" s="21">
        <f t="shared" si="0"/>
        <v>427345</v>
      </c>
      <c r="M6" s="15" t="s">
        <v>1218</v>
      </c>
      <c r="N6" s="1" t="s">
        <v>52</v>
      </c>
      <c r="O6" s="1" t="s">
        <v>1224</v>
      </c>
      <c r="P6" s="1" t="s">
        <v>63</v>
      </c>
      <c r="Q6" s="1" t="s">
        <v>64</v>
      </c>
      <c r="R6" s="1" t="s">
        <v>64</v>
      </c>
      <c r="V6">
        <v>1</v>
      </c>
      <c r="AV6" s="1" t="s">
        <v>52</v>
      </c>
      <c r="AW6" s="1" t="s">
        <v>1225</v>
      </c>
      <c r="AX6" s="1" t="s">
        <v>52</v>
      </c>
      <c r="AY6" s="1" t="s">
        <v>1221</v>
      </c>
      <c r="AZ6" s="1" t="s">
        <v>52</v>
      </c>
    </row>
    <row r="7" spans="1:52" ht="30" customHeight="1" x14ac:dyDescent="0.3">
      <c r="A7" s="15" t="s">
        <v>1226</v>
      </c>
      <c r="B7" s="15" t="s">
        <v>1227</v>
      </c>
      <c r="C7" s="15" t="s">
        <v>602</v>
      </c>
      <c r="D7" s="16">
        <v>1</v>
      </c>
      <c r="E7" s="18">
        <v>0</v>
      </c>
      <c r="F7" s="21">
        <f>TRUNC(E7*D7,1)</f>
        <v>0</v>
      </c>
      <c r="G7" s="18">
        <v>0</v>
      </c>
      <c r="H7" s="21">
        <f>TRUNC(G7*D7,1)</f>
        <v>0</v>
      </c>
      <c r="I7" s="18">
        <f>TRUNC(SUMIF(V5:V7, RIGHTB(O7, 1), L5:L7)*U7, 2)</f>
        <v>1482710.1</v>
      </c>
      <c r="J7" s="21">
        <f>TRUNC(I7*D7,1)</f>
        <v>1482710.1</v>
      </c>
      <c r="K7" s="18">
        <f t="shared" si="0"/>
        <v>1482710.1</v>
      </c>
      <c r="L7" s="21">
        <f t="shared" si="0"/>
        <v>1482710.1</v>
      </c>
      <c r="M7" s="15" t="s">
        <v>52</v>
      </c>
      <c r="N7" s="1" t="s">
        <v>62</v>
      </c>
      <c r="O7" s="1" t="s">
        <v>1079</v>
      </c>
      <c r="P7" s="1" t="s">
        <v>64</v>
      </c>
      <c r="Q7" s="1" t="s">
        <v>64</v>
      </c>
      <c r="R7" s="1" t="s">
        <v>64</v>
      </c>
      <c r="S7">
        <v>3</v>
      </c>
      <c r="T7">
        <v>2</v>
      </c>
      <c r="U7">
        <v>1</v>
      </c>
      <c r="AV7" s="1" t="s">
        <v>52</v>
      </c>
      <c r="AW7" s="1" t="s">
        <v>1228</v>
      </c>
      <c r="AX7" s="1" t="s">
        <v>52</v>
      </c>
      <c r="AY7" s="1" t="s">
        <v>52</v>
      </c>
      <c r="AZ7" s="1" t="s">
        <v>52</v>
      </c>
    </row>
    <row r="8" spans="1:52" ht="30" customHeight="1" x14ac:dyDescent="0.3">
      <c r="A8" s="15" t="s">
        <v>1229</v>
      </c>
      <c r="B8" s="15" t="s">
        <v>52</v>
      </c>
      <c r="C8" s="15" t="s">
        <v>52</v>
      </c>
      <c r="D8" s="16"/>
      <c r="E8" s="18"/>
      <c r="F8" s="21">
        <f>TRUNC(SUMIF(N5:N7, N4, F5:F7),0)</f>
        <v>0</v>
      </c>
      <c r="G8" s="18"/>
      <c r="H8" s="21">
        <f>TRUNC(SUMIF(N5:N7, N4, H5:H7),0)</f>
        <v>0</v>
      </c>
      <c r="I8" s="18"/>
      <c r="J8" s="21">
        <f>TRUNC(SUMIF(N5:N7, N4, J5:J7),0)</f>
        <v>1482710</v>
      </c>
      <c r="K8" s="18"/>
      <c r="L8" s="21">
        <f>F8+H8+J8</f>
        <v>1482710</v>
      </c>
      <c r="M8" s="15" t="s">
        <v>52</v>
      </c>
      <c r="N8" s="1" t="s">
        <v>92</v>
      </c>
      <c r="O8" s="1" t="s">
        <v>92</v>
      </c>
      <c r="P8" s="1" t="s">
        <v>52</v>
      </c>
      <c r="Q8" s="1" t="s">
        <v>52</v>
      </c>
      <c r="R8" s="1" t="s">
        <v>52</v>
      </c>
      <c r="AV8" s="1" t="s">
        <v>52</v>
      </c>
      <c r="AW8" s="1" t="s">
        <v>52</v>
      </c>
      <c r="AX8" s="1" t="s">
        <v>52</v>
      </c>
      <c r="AY8" s="1" t="s">
        <v>52</v>
      </c>
      <c r="AZ8" s="1" t="s">
        <v>52</v>
      </c>
    </row>
    <row r="9" spans="1:52" ht="30" customHeight="1" x14ac:dyDescent="0.3">
      <c r="A9" s="16"/>
      <c r="B9" s="16"/>
      <c r="C9" s="16"/>
      <c r="D9" s="16"/>
      <c r="E9" s="18"/>
      <c r="F9" s="21"/>
      <c r="G9" s="18"/>
      <c r="H9" s="21"/>
      <c r="I9" s="18"/>
      <c r="J9" s="21"/>
      <c r="K9" s="18"/>
      <c r="L9" s="21"/>
      <c r="M9" s="16"/>
    </row>
    <row r="10" spans="1:52" ht="30" customHeight="1" x14ac:dyDescent="0.3">
      <c r="A10" s="12" t="s">
        <v>1230</v>
      </c>
      <c r="B10" s="13"/>
      <c r="C10" s="13"/>
      <c r="D10" s="13"/>
      <c r="E10" s="17"/>
      <c r="F10" s="20"/>
      <c r="G10" s="17"/>
      <c r="H10" s="20"/>
      <c r="I10" s="17"/>
      <c r="J10" s="20"/>
      <c r="K10" s="17"/>
      <c r="L10" s="20"/>
      <c r="M10" s="14"/>
      <c r="N10" s="1" t="s">
        <v>68</v>
      </c>
    </row>
    <row r="11" spans="1:52" ht="30" customHeight="1" x14ac:dyDescent="0.3">
      <c r="A11" s="15" t="s">
        <v>1216</v>
      </c>
      <c r="B11" s="15" t="s">
        <v>1231</v>
      </c>
      <c r="C11" s="15" t="s">
        <v>487</v>
      </c>
      <c r="D11" s="16">
        <v>0.34</v>
      </c>
      <c r="E11" s="18">
        <f>단가대비표!O151</f>
        <v>2675875</v>
      </c>
      <c r="F11" s="21">
        <f>TRUNC(E11*D11,1)</f>
        <v>909797.5</v>
      </c>
      <c r="G11" s="18">
        <f>단가대비표!P151</f>
        <v>0</v>
      </c>
      <c r="H11" s="21">
        <f>TRUNC(G11*D11,1)</f>
        <v>0</v>
      </c>
      <c r="I11" s="18">
        <f>단가대비표!V151</f>
        <v>0</v>
      </c>
      <c r="J11" s="21">
        <f>TRUNC(I11*D11,1)</f>
        <v>0</v>
      </c>
      <c r="K11" s="18">
        <f t="shared" ref="K11:L13" si="1">TRUNC(E11+G11+I11,1)</f>
        <v>2675875</v>
      </c>
      <c r="L11" s="21">
        <f t="shared" si="1"/>
        <v>909797.5</v>
      </c>
      <c r="M11" s="15" t="s">
        <v>1218</v>
      </c>
      <c r="N11" s="1" t="s">
        <v>52</v>
      </c>
      <c r="O11" s="1" t="s">
        <v>1232</v>
      </c>
      <c r="P11" s="1" t="s">
        <v>64</v>
      </c>
      <c r="Q11" s="1" t="s">
        <v>64</v>
      </c>
      <c r="R11" s="1" t="s">
        <v>63</v>
      </c>
      <c r="V11">
        <v>1</v>
      </c>
      <c r="AV11" s="1" t="s">
        <v>52</v>
      </c>
      <c r="AW11" s="1" t="s">
        <v>1233</v>
      </c>
      <c r="AX11" s="1" t="s">
        <v>52</v>
      </c>
      <c r="AY11" s="1" t="s">
        <v>1221</v>
      </c>
      <c r="AZ11" s="1" t="s">
        <v>52</v>
      </c>
    </row>
    <row r="12" spans="1:52" ht="30" customHeight="1" x14ac:dyDescent="0.3">
      <c r="A12" s="15" t="s">
        <v>1222</v>
      </c>
      <c r="B12" s="15" t="s">
        <v>1223</v>
      </c>
      <c r="C12" s="15" t="s">
        <v>60</v>
      </c>
      <c r="D12" s="16">
        <v>1</v>
      </c>
      <c r="E12" s="18">
        <f>일위대가목록!E144</f>
        <v>0</v>
      </c>
      <c r="F12" s="21">
        <f>TRUNC(E12*D12,1)</f>
        <v>0</v>
      </c>
      <c r="G12" s="18">
        <f>일위대가목록!F144</f>
        <v>0</v>
      </c>
      <c r="H12" s="21">
        <f>TRUNC(G12*D12,1)</f>
        <v>0</v>
      </c>
      <c r="I12" s="18">
        <f>일위대가목록!G144</f>
        <v>427345</v>
      </c>
      <c r="J12" s="21">
        <f>TRUNC(I12*D12,1)</f>
        <v>427345</v>
      </c>
      <c r="K12" s="18">
        <f t="shared" si="1"/>
        <v>427345</v>
      </c>
      <c r="L12" s="21">
        <f t="shared" si="1"/>
        <v>427345</v>
      </c>
      <c r="M12" s="15" t="s">
        <v>1218</v>
      </c>
      <c r="N12" s="1" t="s">
        <v>52</v>
      </c>
      <c r="O12" s="1" t="s">
        <v>1224</v>
      </c>
      <c r="P12" s="1" t="s">
        <v>63</v>
      </c>
      <c r="Q12" s="1" t="s">
        <v>64</v>
      </c>
      <c r="R12" s="1" t="s">
        <v>64</v>
      </c>
      <c r="V12">
        <v>1</v>
      </c>
      <c r="AV12" s="1" t="s">
        <v>52</v>
      </c>
      <c r="AW12" s="1" t="s">
        <v>1234</v>
      </c>
      <c r="AX12" s="1" t="s">
        <v>52</v>
      </c>
      <c r="AY12" s="1" t="s">
        <v>1221</v>
      </c>
      <c r="AZ12" s="1" t="s">
        <v>52</v>
      </c>
    </row>
    <row r="13" spans="1:52" ht="30" customHeight="1" x14ac:dyDescent="0.3">
      <c r="A13" s="15" t="s">
        <v>1226</v>
      </c>
      <c r="B13" s="15" t="s">
        <v>1227</v>
      </c>
      <c r="C13" s="15" t="s">
        <v>602</v>
      </c>
      <c r="D13" s="16">
        <v>1</v>
      </c>
      <c r="E13" s="18">
        <v>0</v>
      </c>
      <c r="F13" s="21">
        <f>TRUNC(E13*D13,1)</f>
        <v>0</v>
      </c>
      <c r="G13" s="18">
        <v>0</v>
      </c>
      <c r="H13" s="21">
        <f>TRUNC(G13*D13,1)</f>
        <v>0</v>
      </c>
      <c r="I13" s="18">
        <f>TRUNC(SUMIF(V11:V13, RIGHTB(O13, 1), L11:L13)*U13, 2)</f>
        <v>1337142.5</v>
      </c>
      <c r="J13" s="21">
        <f>TRUNC(I13*D13,1)</f>
        <v>1337142.5</v>
      </c>
      <c r="K13" s="18">
        <f t="shared" si="1"/>
        <v>1337142.5</v>
      </c>
      <c r="L13" s="21">
        <f t="shared" si="1"/>
        <v>1337142.5</v>
      </c>
      <c r="M13" s="15" t="s">
        <v>52</v>
      </c>
      <c r="N13" s="1" t="s">
        <v>68</v>
      </c>
      <c r="O13" s="1" t="s">
        <v>1079</v>
      </c>
      <c r="P13" s="1" t="s">
        <v>64</v>
      </c>
      <c r="Q13" s="1" t="s">
        <v>64</v>
      </c>
      <c r="R13" s="1" t="s">
        <v>64</v>
      </c>
      <c r="S13">
        <v>3</v>
      </c>
      <c r="T13">
        <v>2</v>
      </c>
      <c r="U13">
        <v>1</v>
      </c>
      <c r="AV13" s="1" t="s">
        <v>52</v>
      </c>
      <c r="AW13" s="1" t="s">
        <v>1235</v>
      </c>
      <c r="AX13" s="1" t="s">
        <v>52</v>
      </c>
      <c r="AY13" s="1" t="s">
        <v>52</v>
      </c>
      <c r="AZ13" s="1" t="s">
        <v>52</v>
      </c>
    </row>
    <row r="14" spans="1:52" ht="30" customHeight="1" x14ac:dyDescent="0.3">
      <c r="A14" s="15" t="s">
        <v>1229</v>
      </c>
      <c r="B14" s="15" t="s">
        <v>52</v>
      </c>
      <c r="C14" s="15" t="s">
        <v>52</v>
      </c>
      <c r="D14" s="16"/>
      <c r="E14" s="18"/>
      <c r="F14" s="21">
        <f>TRUNC(SUMIF(N11:N13, N10, F11:F13),0)</f>
        <v>0</v>
      </c>
      <c r="G14" s="18"/>
      <c r="H14" s="21">
        <f>TRUNC(SUMIF(N11:N13, N10, H11:H13),0)</f>
        <v>0</v>
      </c>
      <c r="I14" s="18"/>
      <c r="J14" s="21">
        <f>TRUNC(SUMIF(N11:N13, N10, J11:J13),0)</f>
        <v>1337142</v>
      </c>
      <c r="K14" s="18"/>
      <c r="L14" s="21">
        <f>F14+H14+J14</f>
        <v>1337142</v>
      </c>
      <c r="M14" s="15" t="s">
        <v>52</v>
      </c>
      <c r="N14" s="1" t="s">
        <v>92</v>
      </c>
      <c r="O14" s="1" t="s">
        <v>92</v>
      </c>
      <c r="P14" s="1" t="s">
        <v>52</v>
      </c>
      <c r="Q14" s="1" t="s">
        <v>52</v>
      </c>
      <c r="R14" s="1" t="s">
        <v>52</v>
      </c>
      <c r="AV14" s="1" t="s">
        <v>52</v>
      </c>
      <c r="AW14" s="1" t="s">
        <v>52</v>
      </c>
      <c r="AX14" s="1" t="s">
        <v>52</v>
      </c>
      <c r="AY14" s="1" t="s">
        <v>52</v>
      </c>
      <c r="AZ14" s="1" t="s">
        <v>52</v>
      </c>
    </row>
    <row r="15" spans="1:52" ht="30" customHeight="1" x14ac:dyDescent="0.3">
      <c r="A15" s="16"/>
      <c r="B15" s="16"/>
      <c r="C15" s="16"/>
      <c r="D15" s="16"/>
      <c r="E15" s="18"/>
      <c r="F15" s="21"/>
      <c r="G15" s="18"/>
      <c r="H15" s="21"/>
      <c r="I15" s="18"/>
      <c r="J15" s="21"/>
      <c r="K15" s="18"/>
      <c r="L15" s="21"/>
      <c r="M15" s="16"/>
    </row>
    <row r="16" spans="1:52" ht="30" customHeight="1" x14ac:dyDescent="0.3">
      <c r="A16" s="12" t="s">
        <v>1236</v>
      </c>
      <c r="B16" s="13"/>
      <c r="C16" s="13"/>
      <c r="D16" s="13"/>
      <c r="E16" s="17"/>
      <c r="F16" s="20"/>
      <c r="G16" s="17"/>
      <c r="H16" s="20"/>
      <c r="I16" s="17"/>
      <c r="J16" s="20"/>
      <c r="K16" s="17"/>
      <c r="L16" s="20"/>
      <c r="M16" s="14"/>
      <c r="N16" s="1" t="s">
        <v>74</v>
      </c>
    </row>
    <row r="17" spans="1:52" ht="30" customHeight="1" x14ac:dyDescent="0.3">
      <c r="A17" s="15" t="s">
        <v>1237</v>
      </c>
      <c r="B17" s="15" t="s">
        <v>1238</v>
      </c>
      <c r="C17" s="15" t="s">
        <v>318</v>
      </c>
      <c r="D17" s="16">
        <v>2</v>
      </c>
      <c r="E17" s="18">
        <f>단가대비표!O136</f>
        <v>11280</v>
      </c>
      <c r="F17" s="21">
        <f t="shared" ref="F17:F26" si="2">TRUNC(E17*D17,1)</f>
        <v>22560</v>
      </c>
      <c r="G17" s="18">
        <f>단가대비표!P136</f>
        <v>0</v>
      </c>
      <c r="H17" s="21">
        <f t="shared" ref="H17:H26" si="3">TRUNC(G17*D17,1)</f>
        <v>0</v>
      </c>
      <c r="I17" s="18">
        <f>단가대비표!V136</f>
        <v>0</v>
      </c>
      <c r="J17" s="21">
        <f t="shared" ref="J17:J26" si="4">TRUNC(I17*D17,1)</f>
        <v>0</v>
      </c>
      <c r="K17" s="18">
        <f t="shared" ref="K17:K26" si="5">TRUNC(E17+G17+I17,1)</f>
        <v>11280</v>
      </c>
      <c r="L17" s="21">
        <f t="shared" ref="L17:L26" si="6">TRUNC(F17+H17+J17,1)</f>
        <v>22560</v>
      </c>
      <c r="M17" s="15" t="s">
        <v>1218</v>
      </c>
      <c r="N17" s="1" t="s">
        <v>52</v>
      </c>
      <c r="O17" s="1" t="s">
        <v>1239</v>
      </c>
      <c r="P17" s="1" t="s">
        <v>64</v>
      </c>
      <c r="Q17" s="1" t="s">
        <v>64</v>
      </c>
      <c r="R17" s="1" t="s">
        <v>63</v>
      </c>
      <c r="V17">
        <v>1</v>
      </c>
      <c r="AV17" s="1" t="s">
        <v>52</v>
      </c>
      <c r="AW17" s="1" t="s">
        <v>1240</v>
      </c>
      <c r="AX17" s="1" t="s">
        <v>52</v>
      </c>
      <c r="AY17" s="1" t="s">
        <v>1221</v>
      </c>
      <c r="AZ17" s="1" t="s">
        <v>52</v>
      </c>
    </row>
    <row r="18" spans="1:52" ht="30" customHeight="1" x14ac:dyDescent="0.3">
      <c r="A18" s="15" t="s">
        <v>1226</v>
      </c>
      <c r="B18" s="15" t="s">
        <v>1241</v>
      </c>
      <c r="C18" s="15" t="s">
        <v>602</v>
      </c>
      <c r="D18" s="16">
        <v>1</v>
      </c>
      <c r="E18" s="18">
        <v>0</v>
      </c>
      <c r="F18" s="21">
        <f t="shared" si="2"/>
        <v>0</v>
      </c>
      <c r="G18" s="18">
        <v>0</v>
      </c>
      <c r="H18" s="21">
        <f t="shared" si="3"/>
        <v>0</v>
      </c>
      <c r="I18" s="18">
        <f>TRUNC(SUMIF(V17:V26, RIGHTB(O18, 1), F17:F26)*U18, 2)</f>
        <v>9700.7999999999993</v>
      </c>
      <c r="J18" s="21">
        <f t="shared" si="4"/>
        <v>9700.7999999999993</v>
      </c>
      <c r="K18" s="18">
        <f t="shared" si="5"/>
        <v>9700.7999999999993</v>
      </c>
      <c r="L18" s="21">
        <f t="shared" si="6"/>
        <v>9700.7999999999993</v>
      </c>
      <c r="M18" s="15" t="s">
        <v>52</v>
      </c>
      <c r="N18" s="1" t="s">
        <v>74</v>
      </c>
      <c r="O18" s="1" t="s">
        <v>1079</v>
      </c>
      <c r="P18" s="1" t="s">
        <v>64</v>
      </c>
      <c r="Q18" s="1" t="s">
        <v>64</v>
      </c>
      <c r="R18" s="1" t="s">
        <v>64</v>
      </c>
      <c r="S18">
        <v>0</v>
      </c>
      <c r="T18">
        <v>2</v>
      </c>
      <c r="U18">
        <v>0.43</v>
      </c>
      <c r="AV18" s="1" t="s">
        <v>52</v>
      </c>
      <c r="AW18" s="1" t="s">
        <v>1242</v>
      </c>
      <c r="AX18" s="1" t="s">
        <v>52</v>
      </c>
      <c r="AY18" s="1" t="s">
        <v>52</v>
      </c>
      <c r="AZ18" s="1" t="s">
        <v>52</v>
      </c>
    </row>
    <row r="19" spans="1:52" ht="30" customHeight="1" x14ac:dyDescent="0.3">
      <c r="A19" s="15" t="s">
        <v>1243</v>
      </c>
      <c r="B19" s="15" t="s">
        <v>1244</v>
      </c>
      <c r="C19" s="15" t="s">
        <v>72</v>
      </c>
      <c r="D19" s="16">
        <v>6.6</v>
      </c>
      <c r="E19" s="18">
        <f>단가대비표!O113</f>
        <v>3983.33</v>
      </c>
      <c r="F19" s="21">
        <f t="shared" si="2"/>
        <v>26289.9</v>
      </c>
      <c r="G19" s="18">
        <f>단가대비표!P113</f>
        <v>0</v>
      </c>
      <c r="H19" s="21">
        <f t="shared" si="3"/>
        <v>0</v>
      </c>
      <c r="I19" s="18">
        <f>단가대비표!V113</f>
        <v>0</v>
      </c>
      <c r="J19" s="21">
        <f t="shared" si="4"/>
        <v>0</v>
      </c>
      <c r="K19" s="18">
        <f t="shared" si="5"/>
        <v>3983.3</v>
      </c>
      <c r="L19" s="21">
        <f t="shared" si="6"/>
        <v>26289.9</v>
      </c>
      <c r="M19" s="15" t="s">
        <v>1218</v>
      </c>
      <c r="N19" s="1" t="s">
        <v>52</v>
      </c>
      <c r="O19" s="1" t="s">
        <v>1245</v>
      </c>
      <c r="P19" s="1" t="s">
        <v>64</v>
      </c>
      <c r="Q19" s="1" t="s">
        <v>64</v>
      </c>
      <c r="R19" s="1" t="s">
        <v>63</v>
      </c>
      <c r="W19">
        <v>2</v>
      </c>
      <c r="AV19" s="1" t="s">
        <v>52</v>
      </c>
      <c r="AW19" s="1" t="s">
        <v>1246</v>
      </c>
      <c r="AX19" s="1" t="s">
        <v>52</v>
      </c>
      <c r="AY19" s="1" t="s">
        <v>1221</v>
      </c>
      <c r="AZ19" s="1" t="s">
        <v>52</v>
      </c>
    </row>
    <row r="20" spans="1:52" ht="30" customHeight="1" x14ac:dyDescent="0.3">
      <c r="A20" s="15" t="s">
        <v>1226</v>
      </c>
      <c r="B20" s="15" t="s">
        <v>1247</v>
      </c>
      <c r="C20" s="15" t="s">
        <v>602</v>
      </c>
      <c r="D20" s="16">
        <v>1</v>
      </c>
      <c r="E20" s="18">
        <v>0</v>
      </c>
      <c r="F20" s="21">
        <f t="shared" si="2"/>
        <v>0</v>
      </c>
      <c r="G20" s="18">
        <v>0</v>
      </c>
      <c r="H20" s="21">
        <f t="shared" si="3"/>
        <v>0</v>
      </c>
      <c r="I20" s="18">
        <f>TRUNC(SUMIF(W17:W26, RIGHTB(O20, 1), F17:F26)*U20, 2)</f>
        <v>4995.08</v>
      </c>
      <c r="J20" s="21">
        <f t="shared" si="4"/>
        <v>4995</v>
      </c>
      <c r="K20" s="18">
        <f t="shared" si="5"/>
        <v>4995</v>
      </c>
      <c r="L20" s="21">
        <f t="shared" si="6"/>
        <v>4995</v>
      </c>
      <c r="M20" s="15" t="s">
        <v>52</v>
      </c>
      <c r="N20" s="1" t="s">
        <v>74</v>
      </c>
      <c r="O20" s="1" t="s">
        <v>1248</v>
      </c>
      <c r="P20" s="1" t="s">
        <v>64</v>
      </c>
      <c r="Q20" s="1" t="s">
        <v>64</v>
      </c>
      <c r="R20" s="1" t="s">
        <v>64</v>
      </c>
      <c r="S20">
        <v>0</v>
      </c>
      <c r="T20">
        <v>2</v>
      </c>
      <c r="U20">
        <v>0.19</v>
      </c>
      <c r="AV20" s="1" t="s">
        <v>52</v>
      </c>
      <c r="AW20" s="1" t="s">
        <v>1249</v>
      </c>
      <c r="AX20" s="1" t="s">
        <v>52</v>
      </c>
      <c r="AY20" s="1" t="s">
        <v>52</v>
      </c>
      <c r="AZ20" s="1" t="s">
        <v>52</v>
      </c>
    </row>
    <row r="21" spans="1:52" ht="30" customHeight="1" x14ac:dyDescent="0.3">
      <c r="A21" s="15" t="s">
        <v>1250</v>
      </c>
      <c r="B21" s="15" t="s">
        <v>1251</v>
      </c>
      <c r="C21" s="15" t="s">
        <v>487</v>
      </c>
      <c r="D21" s="16">
        <v>0.54</v>
      </c>
      <c r="E21" s="18">
        <f>단가대비표!O118</f>
        <v>1590</v>
      </c>
      <c r="F21" s="21">
        <f t="shared" si="2"/>
        <v>858.6</v>
      </c>
      <c r="G21" s="18">
        <f>단가대비표!P118</f>
        <v>0</v>
      </c>
      <c r="H21" s="21">
        <f t="shared" si="3"/>
        <v>0</v>
      </c>
      <c r="I21" s="18">
        <f>단가대비표!V118</f>
        <v>0</v>
      </c>
      <c r="J21" s="21">
        <f t="shared" si="4"/>
        <v>0</v>
      </c>
      <c r="K21" s="18">
        <f t="shared" si="5"/>
        <v>1590</v>
      </c>
      <c r="L21" s="21">
        <f t="shared" si="6"/>
        <v>858.6</v>
      </c>
      <c r="M21" s="15" t="s">
        <v>1218</v>
      </c>
      <c r="N21" s="1" t="s">
        <v>52</v>
      </c>
      <c r="O21" s="1" t="s">
        <v>1252</v>
      </c>
      <c r="P21" s="1" t="s">
        <v>64</v>
      </c>
      <c r="Q21" s="1" t="s">
        <v>64</v>
      </c>
      <c r="R21" s="1" t="s">
        <v>63</v>
      </c>
      <c r="X21">
        <v>3</v>
      </c>
      <c r="AV21" s="1" t="s">
        <v>52</v>
      </c>
      <c r="AW21" s="1" t="s">
        <v>1253</v>
      </c>
      <c r="AX21" s="1" t="s">
        <v>52</v>
      </c>
      <c r="AY21" s="1" t="s">
        <v>1221</v>
      </c>
      <c r="AZ21" s="1" t="s">
        <v>52</v>
      </c>
    </row>
    <row r="22" spans="1:52" ht="30" customHeight="1" x14ac:dyDescent="0.3">
      <c r="A22" s="15" t="s">
        <v>1250</v>
      </c>
      <c r="B22" s="15" t="s">
        <v>1254</v>
      </c>
      <c r="C22" s="15" t="s">
        <v>487</v>
      </c>
      <c r="D22" s="16">
        <v>0.56000000000000005</v>
      </c>
      <c r="E22" s="18">
        <f>단가대비표!O114</f>
        <v>1400</v>
      </c>
      <c r="F22" s="21">
        <f t="shared" si="2"/>
        <v>784</v>
      </c>
      <c r="G22" s="18">
        <f>단가대비표!P114</f>
        <v>0</v>
      </c>
      <c r="H22" s="21">
        <f t="shared" si="3"/>
        <v>0</v>
      </c>
      <c r="I22" s="18">
        <f>단가대비표!V114</f>
        <v>0</v>
      </c>
      <c r="J22" s="21">
        <f t="shared" si="4"/>
        <v>0</v>
      </c>
      <c r="K22" s="18">
        <f t="shared" si="5"/>
        <v>1400</v>
      </c>
      <c r="L22" s="21">
        <f t="shared" si="6"/>
        <v>784</v>
      </c>
      <c r="M22" s="15" t="s">
        <v>1218</v>
      </c>
      <c r="N22" s="1" t="s">
        <v>52</v>
      </c>
      <c r="O22" s="1" t="s">
        <v>1255</v>
      </c>
      <c r="P22" s="1" t="s">
        <v>64</v>
      </c>
      <c r="Q22" s="1" t="s">
        <v>64</v>
      </c>
      <c r="R22" s="1" t="s">
        <v>63</v>
      </c>
      <c r="X22">
        <v>3</v>
      </c>
      <c r="AV22" s="1" t="s">
        <v>52</v>
      </c>
      <c r="AW22" s="1" t="s">
        <v>1256</v>
      </c>
      <c r="AX22" s="1" t="s">
        <v>52</v>
      </c>
      <c r="AY22" s="1" t="s">
        <v>1221</v>
      </c>
      <c r="AZ22" s="1" t="s">
        <v>52</v>
      </c>
    </row>
    <row r="23" spans="1:52" ht="30" customHeight="1" x14ac:dyDescent="0.3">
      <c r="A23" s="15" t="s">
        <v>1237</v>
      </c>
      <c r="B23" s="15" t="s">
        <v>1257</v>
      </c>
      <c r="C23" s="15" t="s">
        <v>487</v>
      </c>
      <c r="D23" s="16">
        <v>13.33</v>
      </c>
      <c r="E23" s="18">
        <f>단가대비표!O137</f>
        <v>350</v>
      </c>
      <c r="F23" s="21">
        <f t="shared" si="2"/>
        <v>4665.5</v>
      </c>
      <c r="G23" s="18">
        <f>단가대비표!P137</f>
        <v>0</v>
      </c>
      <c r="H23" s="21">
        <f t="shared" si="3"/>
        <v>0</v>
      </c>
      <c r="I23" s="18">
        <f>단가대비표!V137</f>
        <v>0</v>
      </c>
      <c r="J23" s="21">
        <f t="shared" si="4"/>
        <v>0</v>
      </c>
      <c r="K23" s="18">
        <f t="shared" si="5"/>
        <v>350</v>
      </c>
      <c r="L23" s="21">
        <f t="shared" si="6"/>
        <v>4665.5</v>
      </c>
      <c r="M23" s="15" t="s">
        <v>1218</v>
      </c>
      <c r="N23" s="1" t="s">
        <v>52</v>
      </c>
      <c r="O23" s="1" t="s">
        <v>1258</v>
      </c>
      <c r="P23" s="1" t="s">
        <v>64</v>
      </c>
      <c r="Q23" s="1" t="s">
        <v>64</v>
      </c>
      <c r="R23" s="1" t="s">
        <v>63</v>
      </c>
      <c r="X23">
        <v>3</v>
      </c>
      <c r="AV23" s="1" t="s">
        <v>52</v>
      </c>
      <c r="AW23" s="1" t="s">
        <v>1259</v>
      </c>
      <c r="AX23" s="1" t="s">
        <v>52</v>
      </c>
      <c r="AY23" s="1" t="s">
        <v>1221</v>
      </c>
      <c r="AZ23" s="1" t="s">
        <v>52</v>
      </c>
    </row>
    <row r="24" spans="1:52" ht="30" customHeight="1" x14ac:dyDescent="0.3">
      <c r="A24" s="15" t="s">
        <v>1226</v>
      </c>
      <c r="B24" s="15" t="s">
        <v>1260</v>
      </c>
      <c r="C24" s="15" t="s">
        <v>602</v>
      </c>
      <c r="D24" s="16">
        <v>1</v>
      </c>
      <c r="E24" s="18">
        <v>0</v>
      </c>
      <c r="F24" s="21">
        <f t="shared" si="2"/>
        <v>0</v>
      </c>
      <c r="G24" s="18">
        <v>0</v>
      </c>
      <c r="H24" s="21">
        <f t="shared" si="3"/>
        <v>0</v>
      </c>
      <c r="I24" s="18">
        <f>TRUNC(SUMIF(X17:X26, RIGHTB(O24, 1), F17:F26)*U24, 2)</f>
        <v>2397.0700000000002</v>
      </c>
      <c r="J24" s="21">
        <f t="shared" si="4"/>
        <v>2397</v>
      </c>
      <c r="K24" s="18">
        <f t="shared" si="5"/>
        <v>2397</v>
      </c>
      <c r="L24" s="21">
        <f t="shared" si="6"/>
        <v>2397</v>
      </c>
      <c r="M24" s="15" t="s">
        <v>52</v>
      </c>
      <c r="N24" s="1" t="s">
        <v>74</v>
      </c>
      <c r="O24" s="1" t="s">
        <v>1261</v>
      </c>
      <c r="P24" s="1" t="s">
        <v>64</v>
      </c>
      <c r="Q24" s="1" t="s">
        <v>64</v>
      </c>
      <c r="R24" s="1" t="s">
        <v>64</v>
      </c>
      <c r="S24">
        <v>0</v>
      </c>
      <c r="T24">
        <v>2</v>
      </c>
      <c r="U24">
        <v>0.38</v>
      </c>
      <c r="AV24" s="1" t="s">
        <v>52</v>
      </c>
      <c r="AW24" s="1" t="s">
        <v>1262</v>
      </c>
      <c r="AX24" s="1" t="s">
        <v>52</v>
      </c>
      <c r="AY24" s="1" t="s">
        <v>52</v>
      </c>
      <c r="AZ24" s="1" t="s">
        <v>52</v>
      </c>
    </row>
    <row r="25" spans="1:52" ht="30" customHeight="1" x14ac:dyDescent="0.3">
      <c r="A25" s="15" t="s">
        <v>1263</v>
      </c>
      <c r="B25" s="15" t="s">
        <v>1264</v>
      </c>
      <c r="C25" s="15" t="s">
        <v>1265</v>
      </c>
      <c r="D25" s="16">
        <v>0.1</v>
      </c>
      <c r="E25" s="18">
        <f>일위대가목록!E146</f>
        <v>0</v>
      </c>
      <c r="F25" s="21">
        <f t="shared" si="2"/>
        <v>0</v>
      </c>
      <c r="G25" s="18">
        <f>일위대가목록!F146</f>
        <v>0</v>
      </c>
      <c r="H25" s="21">
        <f t="shared" si="3"/>
        <v>0</v>
      </c>
      <c r="I25" s="18">
        <f>일위대가목록!G146</f>
        <v>90572</v>
      </c>
      <c r="J25" s="21">
        <f t="shared" si="4"/>
        <v>9057.2000000000007</v>
      </c>
      <c r="K25" s="18">
        <f t="shared" si="5"/>
        <v>90572</v>
      </c>
      <c r="L25" s="21">
        <f t="shared" si="6"/>
        <v>9057.2000000000007</v>
      </c>
      <c r="M25" s="15" t="s">
        <v>1266</v>
      </c>
      <c r="N25" s="1" t="s">
        <v>74</v>
      </c>
      <c r="O25" s="1" t="s">
        <v>1267</v>
      </c>
      <c r="P25" s="1" t="s">
        <v>63</v>
      </c>
      <c r="Q25" s="1" t="s">
        <v>64</v>
      </c>
      <c r="R25" s="1" t="s">
        <v>64</v>
      </c>
      <c r="AV25" s="1" t="s">
        <v>52</v>
      </c>
      <c r="AW25" s="1" t="s">
        <v>1268</v>
      </c>
      <c r="AX25" s="1" t="s">
        <v>52</v>
      </c>
      <c r="AY25" s="1" t="s">
        <v>52</v>
      </c>
      <c r="AZ25" s="1" t="s">
        <v>52</v>
      </c>
    </row>
    <row r="26" spans="1:52" ht="30" customHeight="1" x14ac:dyDescent="0.3">
      <c r="A26" s="15" t="s">
        <v>1269</v>
      </c>
      <c r="B26" s="15" t="s">
        <v>1264</v>
      </c>
      <c r="C26" s="15" t="s">
        <v>1265</v>
      </c>
      <c r="D26" s="16">
        <v>0.1</v>
      </c>
      <c r="E26" s="18">
        <f>일위대가목록!E147</f>
        <v>0</v>
      </c>
      <c r="F26" s="21">
        <f t="shared" si="2"/>
        <v>0</v>
      </c>
      <c r="G26" s="18">
        <f>일위대가목록!F147</f>
        <v>0</v>
      </c>
      <c r="H26" s="21">
        <f t="shared" si="3"/>
        <v>0</v>
      </c>
      <c r="I26" s="18">
        <f>일위대가목록!G147</f>
        <v>35777</v>
      </c>
      <c r="J26" s="21">
        <f t="shared" si="4"/>
        <v>3577.7</v>
      </c>
      <c r="K26" s="18">
        <f t="shared" si="5"/>
        <v>35777</v>
      </c>
      <c r="L26" s="21">
        <f t="shared" si="6"/>
        <v>3577.7</v>
      </c>
      <c r="M26" s="15" t="s">
        <v>1270</v>
      </c>
      <c r="N26" s="1" t="s">
        <v>74</v>
      </c>
      <c r="O26" s="1" t="s">
        <v>1271</v>
      </c>
      <c r="P26" s="1" t="s">
        <v>63</v>
      </c>
      <c r="Q26" s="1" t="s">
        <v>64</v>
      </c>
      <c r="R26" s="1" t="s">
        <v>64</v>
      </c>
      <c r="AV26" s="1" t="s">
        <v>52</v>
      </c>
      <c r="AW26" s="1" t="s">
        <v>1272</v>
      </c>
      <c r="AX26" s="1" t="s">
        <v>52</v>
      </c>
      <c r="AY26" s="1" t="s">
        <v>52</v>
      </c>
      <c r="AZ26" s="1" t="s">
        <v>52</v>
      </c>
    </row>
    <row r="27" spans="1:52" ht="30" customHeight="1" x14ac:dyDescent="0.3">
      <c r="A27" s="15" t="s">
        <v>1229</v>
      </c>
      <c r="B27" s="15" t="s">
        <v>52</v>
      </c>
      <c r="C27" s="15" t="s">
        <v>52</v>
      </c>
      <c r="D27" s="16"/>
      <c r="E27" s="18"/>
      <c r="F27" s="21">
        <f>TRUNC(SUMIF(N17:N26, N16, F17:F26),0)</f>
        <v>0</v>
      </c>
      <c r="G27" s="18"/>
      <c r="H27" s="21">
        <f>TRUNC(SUMIF(N17:N26, N16, H17:H26),0)</f>
        <v>0</v>
      </c>
      <c r="I27" s="18"/>
      <c r="J27" s="21">
        <f>TRUNC(SUMIF(N17:N26, N16, J17:J26),0)</f>
        <v>29727</v>
      </c>
      <c r="K27" s="18"/>
      <c r="L27" s="21">
        <f>F27+H27+J27</f>
        <v>29727</v>
      </c>
      <c r="M27" s="15" t="s">
        <v>52</v>
      </c>
      <c r="N27" s="1" t="s">
        <v>92</v>
      </c>
      <c r="O27" s="1" t="s">
        <v>92</v>
      </c>
      <c r="P27" s="1" t="s">
        <v>52</v>
      </c>
      <c r="Q27" s="1" t="s">
        <v>52</v>
      </c>
      <c r="R27" s="1" t="s">
        <v>52</v>
      </c>
      <c r="AV27" s="1" t="s">
        <v>52</v>
      </c>
      <c r="AW27" s="1" t="s">
        <v>52</v>
      </c>
      <c r="AX27" s="1" t="s">
        <v>52</v>
      </c>
      <c r="AY27" s="1" t="s">
        <v>52</v>
      </c>
      <c r="AZ27" s="1" t="s">
        <v>52</v>
      </c>
    </row>
    <row r="28" spans="1:52" ht="30" customHeight="1" x14ac:dyDescent="0.3">
      <c r="A28" s="16"/>
      <c r="B28" s="16"/>
      <c r="C28" s="16"/>
      <c r="D28" s="16"/>
      <c r="E28" s="18"/>
      <c r="F28" s="21"/>
      <c r="G28" s="18"/>
      <c r="H28" s="21"/>
      <c r="I28" s="18"/>
      <c r="J28" s="21"/>
      <c r="K28" s="18"/>
      <c r="L28" s="21"/>
      <c r="M28" s="16"/>
    </row>
    <row r="29" spans="1:52" ht="30" customHeight="1" x14ac:dyDescent="0.3">
      <c r="A29" s="12" t="s">
        <v>1273</v>
      </c>
      <c r="B29" s="13"/>
      <c r="C29" s="13"/>
      <c r="D29" s="13"/>
      <c r="E29" s="17"/>
      <c r="F29" s="20"/>
      <c r="G29" s="17"/>
      <c r="H29" s="20"/>
      <c r="I29" s="17"/>
      <c r="J29" s="20"/>
      <c r="K29" s="17"/>
      <c r="L29" s="20"/>
      <c r="M29" s="14"/>
      <c r="N29" s="1" t="s">
        <v>79</v>
      </c>
    </row>
    <row r="30" spans="1:52" ht="30" customHeight="1" x14ac:dyDescent="0.3">
      <c r="A30" s="15" t="s">
        <v>1274</v>
      </c>
      <c r="B30" s="15" t="s">
        <v>1275</v>
      </c>
      <c r="C30" s="15" t="s">
        <v>112</v>
      </c>
      <c r="D30" s="16">
        <v>44</v>
      </c>
      <c r="E30" s="18">
        <f>일위대가목록!E148</f>
        <v>24471</v>
      </c>
      <c r="F30" s="21">
        <f t="shared" ref="F30:F39" si="7">TRUNC(E30*D30,1)</f>
        <v>1076724</v>
      </c>
      <c r="G30" s="18">
        <f>일위대가목록!F148</f>
        <v>38094</v>
      </c>
      <c r="H30" s="21">
        <f t="shared" ref="H30:H39" si="8">TRUNC(G30*D30,1)</f>
        <v>1676136</v>
      </c>
      <c r="I30" s="18">
        <f>일위대가목록!G148</f>
        <v>1896</v>
      </c>
      <c r="J30" s="21">
        <f t="shared" ref="J30:J39" si="9">TRUNC(I30*D30,1)</f>
        <v>83424</v>
      </c>
      <c r="K30" s="18">
        <f t="shared" ref="K30:K39" si="10">TRUNC(E30+G30+I30,1)</f>
        <v>64461</v>
      </c>
      <c r="L30" s="21">
        <f t="shared" ref="L30:L39" si="11">TRUNC(F30+H30+J30,1)</f>
        <v>2836284</v>
      </c>
      <c r="M30" s="15" t="s">
        <v>1218</v>
      </c>
      <c r="N30" s="1" t="s">
        <v>52</v>
      </c>
      <c r="O30" s="1" t="s">
        <v>1276</v>
      </c>
      <c r="P30" s="1" t="s">
        <v>63</v>
      </c>
      <c r="Q30" s="1" t="s">
        <v>64</v>
      </c>
      <c r="R30" s="1" t="s">
        <v>64</v>
      </c>
      <c r="V30">
        <v>1</v>
      </c>
      <c r="AV30" s="1" t="s">
        <v>52</v>
      </c>
      <c r="AW30" s="1" t="s">
        <v>1277</v>
      </c>
      <c r="AX30" s="1" t="s">
        <v>52</v>
      </c>
      <c r="AY30" s="1" t="s">
        <v>1221</v>
      </c>
      <c r="AZ30" s="1" t="s">
        <v>52</v>
      </c>
    </row>
    <row r="31" spans="1:52" ht="30" customHeight="1" x14ac:dyDescent="0.3">
      <c r="A31" s="15" t="s">
        <v>1278</v>
      </c>
      <c r="B31" s="15" t="s">
        <v>1227</v>
      </c>
      <c r="C31" s="15" t="s">
        <v>1279</v>
      </c>
      <c r="D31" s="16">
        <v>0.43</v>
      </c>
      <c r="E31" s="18">
        <v>0</v>
      </c>
      <c r="F31" s="21">
        <f t="shared" si="7"/>
        <v>0</v>
      </c>
      <c r="G31" s="18">
        <v>0</v>
      </c>
      <c r="H31" s="21">
        <f t="shared" si="8"/>
        <v>0</v>
      </c>
      <c r="I31" s="18">
        <f>TRUNC(SUMIF(V30:V39, RIGHTB(O31, 1), L30:L39)*U31, 2)</f>
        <v>2836284</v>
      </c>
      <c r="J31" s="21">
        <f t="shared" si="9"/>
        <v>1219602.1000000001</v>
      </c>
      <c r="K31" s="18">
        <f t="shared" si="10"/>
        <v>2836284</v>
      </c>
      <c r="L31" s="21">
        <f t="shared" si="11"/>
        <v>1219602.1000000001</v>
      </c>
      <c r="M31" s="15" t="s">
        <v>52</v>
      </c>
      <c r="N31" s="1" t="s">
        <v>79</v>
      </c>
      <c r="O31" s="1" t="s">
        <v>1079</v>
      </c>
      <c r="P31" s="1" t="s">
        <v>64</v>
      </c>
      <c r="Q31" s="1" t="s">
        <v>64</v>
      </c>
      <c r="R31" s="1" t="s">
        <v>64</v>
      </c>
      <c r="S31">
        <v>3</v>
      </c>
      <c r="T31">
        <v>2</v>
      </c>
      <c r="U31">
        <v>1</v>
      </c>
      <c r="AV31" s="1" t="s">
        <v>52</v>
      </c>
      <c r="AW31" s="1" t="s">
        <v>1280</v>
      </c>
      <c r="AX31" s="1" t="s">
        <v>52</v>
      </c>
      <c r="AY31" s="1" t="s">
        <v>52</v>
      </c>
      <c r="AZ31" s="1" t="s">
        <v>52</v>
      </c>
    </row>
    <row r="32" spans="1:52" ht="30" customHeight="1" x14ac:dyDescent="0.3">
      <c r="A32" s="15" t="s">
        <v>1281</v>
      </c>
      <c r="B32" s="15" t="s">
        <v>1282</v>
      </c>
      <c r="C32" s="15" t="s">
        <v>72</v>
      </c>
      <c r="D32" s="16">
        <v>106</v>
      </c>
      <c r="E32" s="18">
        <f>일위대가목록!E149</f>
        <v>5086</v>
      </c>
      <c r="F32" s="21">
        <f t="shared" si="7"/>
        <v>539116</v>
      </c>
      <c r="G32" s="18">
        <f>일위대가목록!F149</f>
        <v>10130</v>
      </c>
      <c r="H32" s="21">
        <f t="shared" si="8"/>
        <v>1073780</v>
      </c>
      <c r="I32" s="18">
        <f>일위대가목록!G149</f>
        <v>504</v>
      </c>
      <c r="J32" s="21">
        <f t="shared" si="9"/>
        <v>53424</v>
      </c>
      <c r="K32" s="18">
        <f t="shared" si="10"/>
        <v>15720</v>
      </c>
      <c r="L32" s="21">
        <f t="shared" si="11"/>
        <v>1666320</v>
      </c>
      <c r="M32" s="15" t="s">
        <v>1218</v>
      </c>
      <c r="N32" s="1" t="s">
        <v>52</v>
      </c>
      <c r="O32" s="1" t="s">
        <v>1283</v>
      </c>
      <c r="P32" s="1" t="s">
        <v>63</v>
      </c>
      <c r="Q32" s="1" t="s">
        <v>64</v>
      </c>
      <c r="R32" s="1" t="s">
        <v>64</v>
      </c>
      <c r="W32">
        <v>2</v>
      </c>
      <c r="AV32" s="1" t="s">
        <v>52</v>
      </c>
      <c r="AW32" s="1" t="s">
        <v>1284</v>
      </c>
      <c r="AX32" s="1" t="s">
        <v>52</v>
      </c>
      <c r="AY32" s="1" t="s">
        <v>1221</v>
      </c>
      <c r="AZ32" s="1" t="s">
        <v>52</v>
      </c>
    </row>
    <row r="33" spans="1:52" ht="30" customHeight="1" x14ac:dyDescent="0.3">
      <c r="A33" s="15" t="s">
        <v>1281</v>
      </c>
      <c r="B33" s="15" t="s">
        <v>1285</v>
      </c>
      <c r="C33" s="15" t="s">
        <v>72</v>
      </c>
      <c r="D33" s="16">
        <v>19</v>
      </c>
      <c r="E33" s="18">
        <f>일위대가목록!E150</f>
        <v>7813</v>
      </c>
      <c r="F33" s="21">
        <f t="shared" si="7"/>
        <v>148447</v>
      </c>
      <c r="G33" s="18">
        <f>일위대가목록!F150</f>
        <v>15601</v>
      </c>
      <c r="H33" s="21">
        <f t="shared" si="8"/>
        <v>296419</v>
      </c>
      <c r="I33" s="18">
        <f>일위대가목록!G150</f>
        <v>776</v>
      </c>
      <c r="J33" s="21">
        <f t="shared" si="9"/>
        <v>14744</v>
      </c>
      <c r="K33" s="18">
        <f t="shared" si="10"/>
        <v>24190</v>
      </c>
      <c r="L33" s="21">
        <f t="shared" si="11"/>
        <v>459610</v>
      </c>
      <c r="M33" s="15" t="s">
        <v>1218</v>
      </c>
      <c r="N33" s="1" t="s">
        <v>52</v>
      </c>
      <c r="O33" s="1" t="s">
        <v>1286</v>
      </c>
      <c r="P33" s="1" t="s">
        <v>63</v>
      </c>
      <c r="Q33" s="1" t="s">
        <v>64</v>
      </c>
      <c r="R33" s="1" t="s">
        <v>64</v>
      </c>
      <c r="W33">
        <v>2</v>
      </c>
      <c r="AV33" s="1" t="s">
        <v>52</v>
      </c>
      <c r="AW33" s="1" t="s">
        <v>1287</v>
      </c>
      <c r="AX33" s="1" t="s">
        <v>52</v>
      </c>
      <c r="AY33" s="1" t="s">
        <v>1221</v>
      </c>
      <c r="AZ33" s="1" t="s">
        <v>52</v>
      </c>
    </row>
    <row r="34" spans="1:52" ht="30" customHeight="1" x14ac:dyDescent="0.3">
      <c r="A34" s="15" t="s">
        <v>1288</v>
      </c>
      <c r="B34" s="15" t="s">
        <v>1227</v>
      </c>
      <c r="C34" s="15" t="s">
        <v>1279</v>
      </c>
      <c r="D34" s="16">
        <v>0.19</v>
      </c>
      <c r="E34" s="18">
        <v>0</v>
      </c>
      <c r="F34" s="21">
        <f t="shared" si="7"/>
        <v>0</v>
      </c>
      <c r="G34" s="18">
        <v>0</v>
      </c>
      <c r="H34" s="21">
        <f t="shared" si="8"/>
        <v>0</v>
      </c>
      <c r="I34" s="18">
        <f>TRUNC(SUMIF(W30:W39, RIGHTB(O34, 1), L30:L39)*U34, 2)</f>
        <v>2125930</v>
      </c>
      <c r="J34" s="21">
        <f t="shared" si="9"/>
        <v>403926.7</v>
      </c>
      <c r="K34" s="18">
        <f t="shared" si="10"/>
        <v>2125930</v>
      </c>
      <c r="L34" s="21">
        <f t="shared" si="11"/>
        <v>403926.7</v>
      </c>
      <c r="M34" s="15" t="s">
        <v>52</v>
      </c>
      <c r="N34" s="1" t="s">
        <v>79</v>
      </c>
      <c r="O34" s="1" t="s">
        <v>1248</v>
      </c>
      <c r="P34" s="1" t="s">
        <v>64</v>
      </c>
      <c r="Q34" s="1" t="s">
        <v>64</v>
      </c>
      <c r="R34" s="1" t="s">
        <v>64</v>
      </c>
      <c r="S34">
        <v>3</v>
      </c>
      <c r="T34">
        <v>2</v>
      </c>
      <c r="U34">
        <v>1</v>
      </c>
      <c r="AV34" s="1" t="s">
        <v>52</v>
      </c>
      <c r="AW34" s="1" t="s">
        <v>1289</v>
      </c>
      <c r="AX34" s="1" t="s">
        <v>52</v>
      </c>
      <c r="AY34" s="1" t="s">
        <v>52</v>
      </c>
      <c r="AZ34" s="1" t="s">
        <v>52</v>
      </c>
    </row>
    <row r="35" spans="1:52" ht="30" customHeight="1" x14ac:dyDescent="0.3">
      <c r="A35" s="15" t="s">
        <v>1290</v>
      </c>
      <c r="B35" s="15" t="s">
        <v>1291</v>
      </c>
      <c r="C35" s="15" t="s">
        <v>1292</v>
      </c>
      <c r="D35" s="16">
        <v>1</v>
      </c>
      <c r="E35" s="18">
        <f>단가대비표!O261</f>
        <v>0</v>
      </c>
      <c r="F35" s="21">
        <f t="shared" si="7"/>
        <v>0</v>
      </c>
      <c r="G35" s="18">
        <f>단가대비표!P261</f>
        <v>237754</v>
      </c>
      <c r="H35" s="21">
        <f t="shared" si="8"/>
        <v>237754</v>
      </c>
      <c r="I35" s="18">
        <f>단가대비표!V261</f>
        <v>0</v>
      </c>
      <c r="J35" s="21">
        <f t="shared" si="9"/>
        <v>0</v>
      </c>
      <c r="K35" s="18">
        <f t="shared" si="10"/>
        <v>237754</v>
      </c>
      <c r="L35" s="21">
        <f t="shared" si="11"/>
        <v>237754</v>
      </c>
      <c r="M35" s="15" t="s">
        <v>1218</v>
      </c>
      <c r="N35" s="1" t="s">
        <v>52</v>
      </c>
      <c r="O35" s="1" t="s">
        <v>1293</v>
      </c>
      <c r="P35" s="1" t="s">
        <v>64</v>
      </c>
      <c r="Q35" s="1" t="s">
        <v>64</v>
      </c>
      <c r="R35" s="1" t="s">
        <v>63</v>
      </c>
      <c r="X35">
        <v>3</v>
      </c>
      <c r="AV35" s="1" t="s">
        <v>52</v>
      </c>
      <c r="AW35" s="1" t="s">
        <v>1294</v>
      </c>
      <c r="AX35" s="1" t="s">
        <v>52</v>
      </c>
      <c r="AY35" s="1" t="s">
        <v>1221</v>
      </c>
      <c r="AZ35" s="1" t="s">
        <v>52</v>
      </c>
    </row>
    <row r="36" spans="1:52" ht="30" customHeight="1" x14ac:dyDescent="0.3">
      <c r="A36" s="15" t="s">
        <v>1295</v>
      </c>
      <c r="B36" s="15" t="s">
        <v>1291</v>
      </c>
      <c r="C36" s="15" t="s">
        <v>1292</v>
      </c>
      <c r="D36" s="16">
        <v>2</v>
      </c>
      <c r="E36" s="18">
        <f>단가대비표!O262</f>
        <v>0</v>
      </c>
      <c r="F36" s="21">
        <f t="shared" si="7"/>
        <v>0</v>
      </c>
      <c r="G36" s="18">
        <f>단가대비표!P262</f>
        <v>219236</v>
      </c>
      <c r="H36" s="21">
        <f t="shared" si="8"/>
        <v>438472</v>
      </c>
      <c r="I36" s="18">
        <f>단가대비표!V262</f>
        <v>0</v>
      </c>
      <c r="J36" s="21">
        <f t="shared" si="9"/>
        <v>0</v>
      </c>
      <c r="K36" s="18">
        <f t="shared" si="10"/>
        <v>219236</v>
      </c>
      <c r="L36" s="21">
        <f t="shared" si="11"/>
        <v>438472</v>
      </c>
      <c r="M36" s="15" t="s">
        <v>1218</v>
      </c>
      <c r="N36" s="1" t="s">
        <v>52</v>
      </c>
      <c r="O36" s="1" t="s">
        <v>1296</v>
      </c>
      <c r="P36" s="1" t="s">
        <v>64</v>
      </c>
      <c r="Q36" s="1" t="s">
        <v>64</v>
      </c>
      <c r="R36" s="1" t="s">
        <v>63</v>
      </c>
      <c r="X36">
        <v>3</v>
      </c>
      <c r="AV36" s="1" t="s">
        <v>52</v>
      </c>
      <c r="AW36" s="1" t="s">
        <v>1297</v>
      </c>
      <c r="AX36" s="1" t="s">
        <v>52</v>
      </c>
      <c r="AY36" s="1" t="s">
        <v>1221</v>
      </c>
      <c r="AZ36" s="1" t="s">
        <v>52</v>
      </c>
    </row>
    <row r="37" spans="1:52" ht="30" customHeight="1" x14ac:dyDescent="0.3">
      <c r="A37" s="15" t="s">
        <v>1298</v>
      </c>
      <c r="B37" s="15" t="s">
        <v>1291</v>
      </c>
      <c r="C37" s="15" t="s">
        <v>1292</v>
      </c>
      <c r="D37" s="16">
        <v>2</v>
      </c>
      <c r="E37" s="18">
        <f>단가대비표!O256</f>
        <v>0</v>
      </c>
      <c r="F37" s="21">
        <f t="shared" si="7"/>
        <v>0</v>
      </c>
      <c r="G37" s="18">
        <f>단가대비표!P256</f>
        <v>169804</v>
      </c>
      <c r="H37" s="21">
        <f t="shared" si="8"/>
        <v>339608</v>
      </c>
      <c r="I37" s="18">
        <f>단가대비표!V256</f>
        <v>0</v>
      </c>
      <c r="J37" s="21">
        <f t="shared" si="9"/>
        <v>0</v>
      </c>
      <c r="K37" s="18">
        <f t="shared" si="10"/>
        <v>169804</v>
      </c>
      <c r="L37" s="21">
        <f t="shared" si="11"/>
        <v>339608</v>
      </c>
      <c r="M37" s="15" t="s">
        <v>1218</v>
      </c>
      <c r="N37" s="1" t="s">
        <v>52</v>
      </c>
      <c r="O37" s="1" t="s">
        <v>1299</v>
      </c>
      <c r="P37" s="1" t="s">
        <v>64</v>
      </c>
      <c r="Q37" s="1" t="s">
        <v>64</v>
      </c>
      <c r="R37" s="1" t="s">
        <v>63</v>
      </c>
      <c r="X37">
        <v>3</v>
      </c>
      <c r="AV37" s="1" t="s">
        <v>52</v>
      </c>
      <c r="AW37" s="1" t="s">
        <v>1300</v>
      </c>
      <c r="AX37" s="1" t="s">
        <v>52</v>
      </c>
      <c r="AY37" s="1" t="s">
        <v>1221</v>
      </c>
      <c r="AZ37" s="1" t="s">
        <v>52</v>
      </c>
    </row>
    <row r="38" spans="1:52" ht="30" customHeight="1" x14ac:dyDescent="0.3">
      <c r="A38" s="15" t="s">
        <v>1301</v>
      </c>
      <c r="B38" s="15" t="s">
        <v>1302</v>
      </c>
      <c r="C38" s="15" t="s">
        <v>1303</v>
      </c>
      <c r="D38" s="16">
        <v>4</v>
      </c>
      <c r="E38" s="18">
        <f>일위대가목록!E151</f>
        <v>16641</v>
      </c>
      <c r="F38" s="21">
        <f t="shared" si="7"/>
        <v>66564</v>
      </c>
      <c r="G38" s="18">
        <f>일위대가목록!F151</f>
        <v>49479</v>
      </c>
      <c r="H38" s="21">
        <f t="shared" si="8"/>
        <v>197916</v>
      </c>
      <c r="I38" s="18">
        <f>일위대가목록!G151</f>
        <v>22539</v>
      </c>
      <c r="J38" s="21">
        <f t="shared" si="9"/>
        <v>90156</v>
      </c>
      <c r="K38" s="18">
        <f t="shared" si="10"/>
        <v>88659</v>
      </c>
      <c r="L38" s="21">
        <f t="shared" si="11"/>
        <v>354636</v>
      </c>
      <c r="M38" s="15" t="s">
        <v>1218</v>
      </c>
      <c r="N38" s="1" t="s">
        <v>52</v>
      </c>
      <c r="O38" s="1" t="s">
        <v>1304</v>
      </c>
      <c r="P38" s="1" t="s">
        <v>63</v>
      </c>
      <c r="Q38" s="1" t="s">
        <v>64</v>
      </c>
      <c r="R38" s="1" t="s">
        <v>64</v>
      </c>
      <c r="X38">
        <v>3</v>
      </c>
      <c r="AV38" s="1" t="s">
        <v>52</v>
      </c>
      <c r="AW38" s="1" t="s">
        <v>1305</v>
      </c>
      <c r="AX38" s="1" t="s">
        <v>52</v>
      </c>
      <c r="AY38" s="1" t="s">
        <v>1221</v>
      </c>
      <c r="AZ38" s="1" t="s">
        <v>52</v>
      </c>
    </row>
    <row r="39" spans="1:52" ht="30" customHeight="1" x14ac:dyDescent="0.3">
      <c r="A39" s="15" t="s">
        <v>1226</v>
      </c>
      <c r="B39" s="15" t="s">
        <v>1227</v>
      </c>
      <c r="C39" s="15" t="s">
        <v>602</v>
      </c>
      <c r="D39" s="16">
        <v>1</v>
      </c>
      <c r="E39" s="18">
        <v>0</v>
      </c>
      <c r="F39" s="21">
        <f t="shared" si="7"/>
        <v>0</v>
      </c>
      <c r="G39" s="18">
        <v>0</v>
      </c>
      <c r="H39" s="21">
        <f t="shared" si="8"/>
        <v>0</v>
      </c>
      <c r="I39" s="18">
        <f>TRUNC(SUMIF(X30:X39, RIGHTB(O39, 1), L30:L39)*U39, 2)</f>
        <v>1370470</v>
      </c>
      <c r="J39" s="21">
        <f t="shared" si="9"/>
        <v>1370470</v>
      </c>
      <c r="K39" s="18">
        <f t="shared" si="10"/>
        <v>1370470</v>
      </c>
      <c r="L39" s="21">
        <f t="shared" si="11"/>
        <v>1370470</v>
      </c>
      <c r="M39" s="15" t="s">
        <v>52</v>
      </c>
      <c r="N39" s="1" t="s">
        <v>79</v>
      </c>
      <c r="O39" s="1" t="s">
        <v>1261</v>
      </c>
      <c r="P39" s="1" t="s">
        <v>64</v>
      </c>
      <c r="Q39" s="1" t="s">
        <v>64</v>
      </c>
      <c r="R39" s="1" t="s">
        <v>64</v>
      </c>
      <c r="S39">
        <v>3</v>
      </c>
      <c r="T39">
        <v>2</v>
      </c>
      <c r="U39">
        <v>1</v>
      </c>
      <c r="AV39" s="1" t="s">
        <v>52</v>
      </c>
      <c r="AW39" s="1" t="s">
        <v>1306</v>
      </c>
      <c r="AX39" s="1" t="s">
        <v>52</v>
      </c>
      <c r="AY39" s="1" t="s">
        <v>52</v>
      </c>
      <c r="AZ39" s="1" t="s">
        <v>52</v>
      </c>
    </row>
    <row r="40" spans="1:52" ht="30" customHeight="1" x14ac:dyDescent="0.3">
      <c r="A40" s="15" t="s">
        <v>1229</v>
      </c>
      <c r="B40" s="15" t="s">
        <v>52</v>
      </c>
      <c r="C40" s="15" t="s">
        <v>52</v>
      </c>
      <c r="D40" s="16"/>
      <c r="E40" s="18"/>
      <c r="F40" s="21">
        <f>TRUNC(SUMIF(N30:N39, N29, F30:F39),0)</f>
        <v>0</v>
      </c>
      <c r="G40" s="18"/>
      <c r="H40" s="21">
        <f>TRUNC(SUMIF(N30:N39, N29, H30:H39),0)</f>
        <v>0</v>
      </c>
      <c r="I40" s="18"/>
      <c r="J40" s="21">
        <f>TRUNC(SUMIF(N30:N39, N29, J30:J39),0)</f>
        <v>2993998</v>
      </c>
      <c r="K40" s="18"/>
      <c r="L40" s="21">
        <f>F40+H40+J40</f>
        <v>2993998</v>
      </c>
      <c r="M40" s="15" t="s">
        <v>52</v>
      </c>
      <c r="N40" s="1" t="s">
        <v>92</v>
      </c>
      <c r="O40" s="1" t="s">
        <v>92</v>
      </c>
      <c r="P40" s="1" t="s">
        <v>52</v>
      </c>
      <c r="Q40" s="1" t="s">
        <v>52</v>
      </c>
      <c r="R40" s="1" t="s">
        <v>52</v>
      </c>
      <c r="AV40" s="1" t="s">
        <v>52</v>
      </c>
      <c r="AW40" s="1" t="s">
        <v>52</v>
      </c>
      <c r="AX40" s="1" t="s">
        <v>52</v>
      </c>
      <c r="AY40" s="1" t="s">
        <v>52</v>
      </c>
      <c r="AZ40" s="1" t="s">
        <v>52</v>
      </c>
    </row>
    <row r="41" spans="1:52" ht="30" customHeight="1" x14ac:dyDescent="0.3">
      <c r="A41" s="16"/>
      <c r="B41" s="16"/>
      <c r="C41" s="16"/>
      <c r="D41" s="16"/>
      <c r="E41" s="18"/>
      <c r="F41" s="21"/>
      <c r="G41" s="18"/>
      <c r="H41" s="21"/>
      <c r="I41" s="18"/>
      <c r="J41" s="21"/>
      <c r="K41" s="18"/>
      <c r="L41" s="21"/>
      <c r="M41" s="16"/>
    </row>
    <row r="42" spans="1:52" ht="30" customHeight="1" x14ac:dyDescent="0.3">
      <c r="A42" s="12" t="s">
        <v>1307</v>
      </c>
      <c r="B42" s="13"/>
      <c r="C42" s="13"/>
      <c r="D42" s="13"/>
      <c r="E42" s="17"/>
      <c r="F42" s="20"/>
      <c r="G42" s="17"/>
      <c r="H42" s="20"/>
      <c r="I42" s="17"/>
      <c r="J42" s="20"/>
      <c r="K42" s="17"/>
      <c r="L42" s="20"/>
      <c r="M42" s="14"/>
      <c r="N42" s="1" t="s">
        <v>84</v>
      </c>
    </row>
    <row r="43" spans="1:52" ht="30" customHeight="1" x14ac:dyDescent="0.3">
      <c r="A43" s="15" t="s">
        <v>1308</v>
      </c>
      <c r="B43" s="15" t="s">
        <v>1309</v>
      </c>
      <c r="C43" s="15" t="s">
        <v>1310</v>
      </c>
      <c r="D43" s="16">
        <v>20</v>
      </c>
      <c r="E43" s="18">
        <f>단가대비표!O186</f>
        <v>3049</v>
      </c>
      <c r="F43" s="21">
        <f t="shared" ref="F43:F49" si="12">TRUNC(E43*D43,1)</f>
        <v>60980</v>
      </c>
      <c r="G43" s="18">
        <f>단가대비표!P186</f>
        <v>0</v>
      </c>
      <c r="H43" s="21">
        <f t="shared" ref="H43:H49" si="13">TRUNC(G43*D43,1)</f>
        <v>0</v>
      </c>
      <c r="I43" s="18">
        <f>단가대비표!V186</f>
        <v>0</v>
      </c>
      <c r="J43" s="21">
        <f t="shared" ref="J43:J49" si="14">TRUNC(I43*D43,1)</f>
        <v>0</v>
      </c>
      <c r="K43" s="18">
        <f t="shared" ref="K43:L49" si="15">TRUNC(E43+G43+I43,1)</f>
        <v>3049</v>
      </c>
      <c r="L43" s="21">
        <f t="shared" si="15"/>
        <v>60980</v>
      </c>
      <c r="M43" s="15" t="s">
        <v>1218</v>
      </c>
      <c r="N43" s="1" t="s">
        <v>52</v>
      </c>
      <c r="O43" s="1" t="s">
        <v>1311</v>
      </c>
      <c r="P43" s="1" t="s">
        <v>64</v>
      </c>
      <c r="Q43" s="1" t="s">
        <v>64</v>
      </c>
      <c r="R43" s="1" t="s">
        <v>63</v>
      </c>
      <c r="V43">
        <v>1</v>
      </c>
      <c r="AV43" s="1" t="s">
        <v>52</v>
      </c>
      <c r="AW43" s="1" t="s">
        <v>1312</v>
      </c>
      <c r="AX43" s="1" t="s">
        <v>52</v>
      </c>
      <c r="AY43" s="1" t="s">
        <v>1221</v>
      </c>
      <c r="AZ43" s="1" t="s">
        <v>52</v>
      </c>
    </row>
    <row r="44" spans="1:52" ht="30" customHeight="1" x14ac:dyDescent="0.3">
      <c r="A44" s="15" t="s">
        <v>1313</v>
      </c>
      <c r="B44" s="15" t="s">
        <v>1314</v>
      </c>
      <c r="C44" s="15" t="s">
        <v>1310</v>
      </c>
      <c r="D44" s="16">
        <v>20</v>
      </c>
      <c r="E44" s="18">
        <f>단가대비표!O29</f>
        <v>3171</v>
      </c>
      <c r="F44" s="21">
        <f t="shared" si="12"/>
        <v>63420</v>
      </c>
      <c r="G44" s="18">
        <f>단가대비표!P29</f>
        <v>0</v>
      </c>
      <c r="H44" s="21">
        <f t="shared" si="13"/>
        <v>0</v>
      </c>
      <c r="I44" s="18">
        <f>단가대비표!V29</f>
        <v>0</v>
      </c>
      <c r="J44" s="21">
        <f t="shared" si="14"/>
        <v>0</v>
      </c>
      <c r="K44" s="18">
        <f t="shared" si="15"/>
        <v>3171</v>
      </c>
      <c r="L44" s="21">
        <f t="shared" si="15"/>
        <v>63420</v>
      </c>
      <c r="M44" s="15" t="s">
        <v>1218</v>
      </c>
      <c r="N44" s="1" t="s">
        <v>52</v>
      </c>
      <c r="O44" s="1" t="s">
        <v>1315</v>
      </c>
      <c r="P44" s="1" t="s">
        <v>64</v>
      </c>
      <c r="Q44" s="1" t="s">
        <v>64</v>
      </c>
      <c r="R44" s="1" t="s">
        <v>63</v>
      </c>
      <c r="V44">
        <v>1</v>
      </c>
      <c r="AV44" s="1" t="s">
        <v>52</v>
      </c>
      <c r="AW44" s="1" t="s">
        <v>1316</v>
      </c>
      <c r="AX44" s="1" t="s">
        <v>52</v>
      </c>
      <c r="AY44" s="1" t="s">
        <v>1221</v>
      </c>
      <c r="AZ44" s="1" t="s">
        <v>52</v>
      </c>
    </row>
    <row r="45" spans="1:52" ht="30" customHeight="1" x14ac:dyDescent="0.3">
      <c r="A45" s="15" t="s">
        <v>1317</v>
      </c>
      <c r="B45" s="15" t="s">
        <v>1318</v>
      </c>
      <c r="C45" s="15" t="s">
        <v>487</v>
      </c>
      <c r="D45" s="16">
        <v>1</v>
      </c>
      <c r="E45" s="18">
        <f>단가대비표!O185</f>
        <v>48000</v>
      </c>
      <c r="F45" s="21">
        <f t="shared" si="12"/>
        <v>48000</v>
      </c>
      <c r="G45" s="18">
        <f>단가대비표!P185</f>
        <v>0</v>
      </c>
      <c r="H45" s="21">
        <f t="shared" si="13"/>
        <v>0</v>
      </c>
      <c r="I45" s="18">
        <f>단가대비표!V185</f>
        <v>0</v>
      </c>
      <c r="J45" s="21">
        <f t="shared" si="14"/>
        <v>0</v>
      </c>
      <c r="K45" s="18">
        <f t="shared" si="15"/>
        <v>48000</v>
      </c>
      <c r="L45" s="21">
        <f t="shared" si="15"/>
        <v>48000</v>
      </c>
      <c r="M45" s="15" t="s">
        <v>1218</v>
      </c>
      <c r="N45" s="1" t="s">
        <v>52</v>
      </c>
      <c r="O45" s="1" t="s">
        <v>1319</v>
      </c>
      <c r="P45" s="1" t="s">
        <v>64</v>
      </c>
      <c r="Q45" s="1" t="s">
        <v>64</v>
      </c>
      <c r="R45" s="1" t="s">
        <v>63</v>
      </c>
      <c r="V45">
        <v>1</v>
      </c>
      <c r="AV45" s="1" t="s">
        <v>52</v>
      </c>
      <c r="AW45" s="1" t="s">
        <v>1320</v>
      </c>
      <c r="AX45" s="1" t="s">
        <v>52</v>
      </c>
      <c r="AY45" s="1" t="s">
        <v>1221</v>
      </c>
      <c r="AZ45" s="1" t="s">
        <v>52</v>
      </c>
    </row>
    <row r="46" spans="1:52" ht="30" customHeight="1" x14ac:dyDescent="0.3">
      <c r="A46" s="15" t="s">
        <v>1321</v>
      </c>
      <c r="B46" s="15" t="s">
        <v>1322</v>
      </c>
      <c r="C46" s="15" t="s">
        <v>602</v>
      </c>
      <c r="D46" s="16">
        <v>1</v>
      </c>
      <c r="E46" s="18">
        <v>0</v>
      </c>
      <c r="F46" s="21">
        <f t="shared" si="12"/>
        <v>0</v>
      </c>
      <c r="G46" s="18">
        <v>0</v>
      </c>
      <c r="H46" s="21">
        <f t="shared" si="13"/>
        <v>0</v>
      </c>
      <c r="I46" s="18">
        <f>TRUNC(SUMIF(V43:V49, RIGHTB(O46, 1), F43:F49)*U46, 2)</f>
        <v>86200</v>
      </c>
      <c r="J46" s="21">
        <f t="shared" si="14"/>
        <v>86200</v>
      </c>
      <c r="K46" s="18">
        <f t="shared" si="15"/>
        <v>86200</v>
      </c>
      <c r="L46" s="21">
        <f t="shared" si="15"/>
        <v>86200</v>
      </c>
      <c r="M46" s="15" t="s">
        <v>52</v>
      </c>
      <c r="N46" s="1" t="s">
        <v>84</v>
      </c>
      <c r="O46" s="1" t="s">
        <v>1079</v>
      </c>
      <c r="P46" s="1" t="s">
        <v>64</v>
      </c>
      <c r="Q46" s="1" t="s">
        <v>64</v>
      </c>
      <c r="R46" s="1" t="s">
        <v>64</v>
      </c>
      <c r="S46">
        <v>0</v>
      </c>
      <c r="T46">
        <v>2</v>
      </c>
      <c r="U46">
        <v>0.5</v>
      </c>
      <c r="AV46" s="1" t="s">
        <v>52</v>
      </c>
      <c r="AW46" s="1" t="s">
        <v>1323</v>
      </c>
      <c r="AX46" s="1" t="s">
        <v>52</v>
      </c>
      <c r="AY46" s="1" t="s">
        <v>52</v>
      </c>
      <c r="AZ46" s="1" t="s">
        <v>52</v>
      </c>
    </row>
    <row r="47" spans="1:52" ht="30" customHeight="1" x14ac:dyDescent="0.3">
      <c r="A47" s="15" t="s">
        <v>1324</v>
      </c>
      <c r="B47" s="15" t="s">
        <v>1291</v>
      </c>
      <c r="C47" s="15" t="s">
        <v>1292</v>
      </c>
      <c r="D47" s="16">
        <v>1</v>
      </c>
      <c r="E47" s="18">
        <f>단가대비표!O282</f>
        <v>0</v>
      </c>
      <c r="F47" s="21">
        <f t="shared" si="12"/>
        <v>0</v>
      </c>
      <c r="G47" s="18">
        <f>단가대비표!P282</f>
        <v>268915</v>
      </c>
      <c r="H47" s="21">
        <f t="shared" si="13"/>
        <v>268915</v>
      </c>
      <c r="I47" s="18">
        <f>단가대비표!V282</f>
        <v>0</v>
      </c>
      <c r="J47" s="21">
        <f t="shared" si="14"/>
        <v>0</v>
      </c>
      <c r="K47" s="18">
        <f t="shared" si="15"/>
        <v>268915</v>
      </c>
      <c r="L47" s="21">
        <f t="shared" si="15"/>
        <v>268915</v>
      </c>
      <c r="M47" s="15" t="s">
        <v>1218</v>
      </c>
      <c r="N47" s="1" t="s">
        <v>52</v>
      </c>
      <c r="O47" s="1" t="s">
        <v>1325</v>
      </c>
      <c r="P47" s="1" t="s">
        <v>64</v>
      </c>
      <c r="Q47" s="1" t="s">
        <v>64</v>
      </c>
      <c r="R47" s="1" t="s">
        <v>63</v>
      </c>
      <c r="W47">
        <v>2</v>
      </c>
      <c r="AV47" s="1" t="s">
        <v>52</v>
      </c>
      <c r="AW47" s="1" t="s">
        <v>1326</v>
      </c>
      <c r="AX47" s="1" t="s">
        <v>52</v>
      </c>
      <c r="AY47" s="1" t="s">
        <v>1221</v>
      </c>
      <c r="AZ47" s="1" t="s">
        <v>52</v>
      </c>
    </row>
    <row r="48" spans="1:52" ht="30" customHeight="1" x14ac:dyDescent="0.3">
      <c r="A48" s="15" t="s">
        <v>1298</v>
      </c>
      <c r="B48" s="15" t="s">
        <v>1291</v>
      </c>
      <c r="C48" s="15" t="s">
        <v>1292</v>
      </c>
      <c r="D48" s="16">
        <v>1</v>
      </c>
      <c r="E48" s="18">
        <f>단가대비표!O256</f>
        <v>0</v>
      </c>
      <c r="F48" s="21">
        <f t="shared" si="12"/>
        <v>0</v>
      </c>
      <c r="G48" s="18">
        <f>단가대비표!P256</f>
        <v>169804</v>
      </c>
      <c r="H48" s="21">
        <f t="shared" si="13"/>
        <v>169804</v>
      </c>
      <c r="I48" s="18">
        <f>단가대비표!V256</f>
        <v>0</v>
      </c>
      <c r="J48" s="21">
        <f t="shared" si="14"/>
        <v>0</v>
      </c>
      <c r="K48" s="18">
        <f t="shared" si="15"/>
        <v>169804</v>
      </c>
      <c r="L48" s="21">
        <f t="shared" si="15"/>
        <v>169804</v>
      </c>
      <c r="M48" s="15" t="s">
        <v>1218</v>
      </c>
      <c r="N48" s="1" t="s">
        <v>52</v>
      </c>
      <c r="O48" s="1" t="s">
        <v>1299</v>
      </c>
      <c r="P48" s="1" t="s">
        <v>64</v>
      </c>
      <c r="Q48" s="1" t="s">
        <v>64</v>
      </c>
      <c r="R48" s="1" t="s">
        <v>63</v>
      </c>
      <c r="W48">
        <v>2</v>
      </c>
      <c r="AV48" s="1" t="s">
        <v>52</v>
      </c>
      <c r="AW48" s="1" t="s">
        <v>1327</v>
      </c>
      <c r="AX48" s="1" t="s">
        <v>52</v>
      </c>
      <c r="AY48" s="1" t="s">
        <v>1221</v>
      </c>
      <c r="AZ48" s="1" t="s">
        <v>52</v>
      </c>
    </row>
    <row r="49" spans="1:52" ht="30" customHeight="1" x14ac:dyDescent="0.3">
      <c r="A49" s="15" t="s">
        <v>1328</v>
      </c>
      <c r="B49" s="15" t="s">
        <v>1329</v>
      </c>
      <c r="C49" s="15" t="s">
        <v>602</v>
      </c>
      <c r="D49" s="16">
        <v>1</v>
      </c>
      <c r="E49" s="18">
        <v>0</v>
      </c>
      <c r="F49" s="21">
        <f t="shared" si="12"/>
        <v>0</v>
      </c>
      <c r="G49" s="18">
        <v>0</v>
      </c>
      <c r="H49" s="21">
        <f t="shared" si="13"/>
        <v>0</v>
      </c>
      <c r="I49" s="18">
        <f>TRUNC(SUMIF(W43:W49, RIGHTB(O49, 1), H43:H49)*U49, 2)</f>
        <v>438719</v>
      </c>
      <c r="J49" s="21">
        <f t="shared" si="14"/>
        <v>438719</v>
      </c>
      <c r="K49" s="18">
        <f t="shared" si="15"/>
        <v>438719</v>
      </c>
      <c r="L49" s="21">
        <f t="shared" si="15"/>
        <v>438719</v>
      </c>
      <c r="M49" s="15" t="s">
        <v>52</v>
      </c>
      <c r="N49" s="1" t="s">
        <v>84</v>
      </c>
      <c r="O49" s="1" t="s">
        <v>1248</v>
      </c>
      <c r="P49" s="1" t="s">
        <v>64</v>
      </c>
      <c r="Q49" s="1" t="s">
        <v>64</v>
      </c>
      <c r="R49" s="1" t="s">
        <v>64</v>
      </c>
      <c r="S49">
        <v>1</v>
      </c>
      <c r="T49">
        <v>2</v>
      </c>
      <c r="U49">
        <v>1</v>
      </c>
      <c r="AV49" s="1" t="s">
        <v>52</v>
      </c>
      <c r="AW49" s="1" t="s">
        <v>1330</v>
      </c>
      <c r="AX49" s="1" t="s">
        <v>52</v>
      </c>
      <c r="AY49" s="1" t="s">
        <v>52</v>
      </c>
      <c r="AZ49" s="1" t="s">
        <v>52</v>
      </c>
    </row>
    <row r="50" spans="1:52" ht="30" customHeight="1" x14ac:dyDescent="0.3">
      <c r="A50" s="15" t="s">
        <v>1229</v>
      </c>
      <c r="B50" s="15" t="s">
        <v>52</v>
      </c>
      <c r="C50" s="15" t="s">
        <v>52</v>
      </c>
      <c r="D50" s="16"/>
      <c r="E50" s="18"/>
      <c r="F50" s="21">
        <f>TRUNC(SUMIF(N43:N49, N42, F43:F49),0)</f>
        <v>0</v>
      </c>
      <c r="G50" s="18"/>
      <c r="H50" s="21">
        <f>TRUNC(SUMIF(N43:N49, N42, H43:H49),0)</f>
        <v>0</v>
      </c>
      <c r="I50" s="18"/>
      <c r="J50" s="21">
        <f>TRUNC(SUMIF(N43:N49, N42, J43:J49),0)</f>
        <v>524919</v>
      </c>
      <c r="K50" s="18"/>
      <c r="L50" s="21">
        <f>F50+H50+J50</f>
        <v>524919</v>
      </c>
      <c r="M50" s="15" t="s">
        <v>52</v>
      </c>
      <c r="N50" s="1" t="s">
        <v>92</v>
      </c>
      <c r="O50" s="1" t="s">
        <v>92</v>
      </c>
      <c r="P50" s="1" t="s">
        <v>52</v>
      </c>
      <c r="Q50" s="1" t="s">
        <v>52</v>
      </c>
      <c r="R50" s="1" t="s">
        <v>52</v>
      </c>
      <c r="AV50" s="1" t="s">
        <v>52</v>
      </c>
      <c r="AW50" s="1" t="s">
        <v>52</v>
      </c>
      <c r="AX50" s="1" t="s">
        <v>52</v>
      </c>
      <c r="AY50" s="1" t="s">
        <v>52</v>
      </c>
      <c r="AZ50" s="1" t="s">
        <v>52</v>
      </c>
    </row>
    <row r="51" spans="1:52" ht="30" customHeight="1" x14ac:dyDescent="0.3">
      <c r="A51" s="16"/>
      <c r="B51" s="16"/>
      <c r="C51" s="16"/>
      <c r="D51" s="16"/>
      <c r="E51" s="18"/>
      <c r="F51" s="21"/>
      <c r="G51" s="18"/>
      <c r="H51" s="21"/>
      <c r="I51" s="18"/>
      <c r="J51" s="21"/>
      <c r="K51" s="18"/>
      <c r="L51" s="21"/>
      <c r="M51" s="16"/>
    </row>
    <row r="52" spans="1:52" ht="30" customHeight="1" x14ac:dyDescent="0.3">
      <c r="A52" s="12" t="s">
        <v>1331</v>
      </c>
      <c r="B52" s="13"/>
      <c r="C52" s="13"/>
      <c r="D52" s="13"/>
      <c r="E52" s="17"/>
      <c r="F52" s="20"/>
      <c r="G52" s="17"/>
      <c r="H52" s="20"/>
      <c r="I52" s="17"/>
      <c r="J52" s="20"/>
      <c r="K52" s="17"/>
      <c r="L52" s="20"/>
      <c r="M52" s="14"/>
      <c r="N52" s="1" t="s">
        <v>89</v>
      </c>
    </row>
    <row r="53" spans="1:52" ht="30" customHeight="1" x14ac:dyDescent="0.3">
      <c r="A53" s="15" t="s">
        <v>1332</v>
      </c>
      <c r="B53" s="15" t="s">
        <v>1333</v>
      </c>
      <c r="C53" s="15" t="s">
        <v>1310</v>
      </c>
      <c r="D53" s="16">
        <v>20</v>
      </c>
      <c r="E53" s="18">
        <f>단가대비표!O188</f>
        <v>3021</v>
      </c>
      <c r="F53" s="21">
        <f>TRUNC(E53*D53,1)</f>
        <v>60420</v>
      </c>
      <c r="G53" s="18">
        <f>단가대비표!P188</f>
        <v>0</v>
      </c>
      <c r="H53" s="21">
        <f>TRUNC(G53*D53,1)</f>
        <v>0</v>
      </c>
      <c r="I53" s="18">
        <f>단가대비표!V188</f>
        <v>0</v>
      </c>
      <c r="J53" s="21">
        <f>TRUNC(I53*D53,1)</f>
        <v>0</v>
      </c>
      <c r="K53" s="18">
        <f t="shared" ref="K53:L57" si="16">TRUNC(E53+G53+I53,1)</f>
        <v>3021</v>
      </c>
      <c r="L53" s="21">
        <f t="shared" si="16"/>
        <v>60420</v>
      </c>
      <c r="M53" s="15" t="s">
        <v>1218</v>
      </c>
      <c r="N53" s="1" t="s">
        <v>52</v>
      </c>
      <c r="O53" s="1" t="s">
        <v>1334</v>
      </c>
      <c r="P53" s="1" t="s">
        <v>64</v>
      </c>
      <c r="Q53" s="1" t="s">
        <v>64</v>
      </c>
      <c r="R53" s="1" t="s">
        <v>63</v>
      </c>
      <c r="V53">
        <v>1</v>
      </c>
      <c r="AV53" s="1" t="s">
        <v>52</v>
      </c>
      <c r="AW53" s="1" t="s">
        <v>1335</v>
      </c>
      <c r="AX53" s="1" t="s">
        <v>52</v>
      </c>
      <c r="AY53" s="1" t="s">
        <v>1221</v>
      </c>
      <c r="AZ53" s="1" t="s">
        <v>52</v>
      </c>
    </row>
    <row r="54" spans="1:52" ht="30" customHeight="1" x14ac:dyDescent="0.3">
      <c r="A54" s="15" t="s">
        <v>1321</v>
      </c>
      <c r="B54" s="15" t="s">
        <v>1322</v>
      </c>
      <c r="C54" s="15" t="s">
        <v>602</v>
      </c>
      <c r="D54" s="16">
        <v>1</v>
      </c>
      <c r="E54" s="18">
        <v>0</v>
      </c>
      <c r="F54" s="21">
        <f>TRUNC(E54*D54,1)</f>
        <v>0</v>
      </c>
      <c r="G54" s="18">
        <v>0</v>
      </c>
      <c r="H54" s="21">
        <f>TRUNC(G54*D54,1)</f>
        <v>0</v>
      </c>
      <c r="I54" s="18">
        <f>TRUNC(SUMIF(V53:V57, RIGHTB(O54, 1), F53:F57)*U54, 2)</f>
        <v>30210</v>
      </c>
      <c r="J54" s="21">
        <f>TRUNC(I54*D54,1)</f>
        <v>30210</v>
      </c>
      <c r="K54" s="18">
        <f t="shared" si="16"/>
        <v>30210</v>
      </c>
      <c r="L54" s="21">
        <f t="shared" si="16"/>
        <v>30210</v>
      </c>
      <c r="M54" s="15" t="s">
        <v>52</v>
      </c>
      <c r="N54" s="1" t="s">
        <v>89</v>
      </c>
      <c r="O54" s="1" t="s">
        <v>1079</v>
      </c>
      <c r="P54" s="1" t="s">
        <v>64</v>
      </c>
      <c r="Q54" s="1" t="s">
        <v>64</v>
      </c>
      <c r="R54" s="1" t="s">
        <v>64</v>
      </c>
      <c r="S54">
        <v>0</v>
      </c>
      <c r="T54">
        <v>2</v>
      </c>
      <c r="U54">
        <v>0.5</v>
      </c>
      <c r="AV54" s="1" t="s">
        <v>52</v>
      </c>
      <c r="AW54" s="1" t="s">
        <v>1336</v>
      </c>
      <c r="AX54" s="1" t="s">
        <v>52</v>
      </c>
      <c r="AY54" s="1" t="s">
        <v>52</v>
      </c>
      <c r="AZ54" s="1" t="s">
        <v>52</v>
      </c>
    </row>
    <row r="55" spans="1:52" ht="30" customHeight="1" x14ac:dyDescent="0.3">
      <c r="A55" s="15" t="s">
        <v>1337</v>
      </c>
      <c r="B55" s="15" t="s">
        <v>1291</v>
      </c>
      <c r="C55" s="15" t="s">
        <v>1292</v>
      </c>
      <c r="D55" s="16">
        <v>1</v>
      </c>
      <c r="E55" s="18">
        <f>단가대비표!O278</f>
        <v>0</v>
      </c>
      <c r="F55" s="21">
        <f>TRUNC(E55*D55,1)</f>
        <v>0</v>
      </c>
      <c r="G55" s="18">
        <f>단가대비표!P278</f>
        <v>250572</v>
      </c>
      <c r="H55" s="21">
        <f>TRUNC(G55*D55,1)</f>
        <v>250572</v>
      </c>
      <c r="I55" s="18">
        <f>단가대비표!V278</f>
        <v>0</v>
      </c>
      <c r="J55" s="21">
        <f>TRUNC(I55*D55,1)</f>
        <v>0</v>
      </c>
      <c r="K55" s="18">
        <f t="shared" si="16"/>
        <v>250572</v>
      </c>
      <c r="L55" s="21">
        <f t="shared" si="16"/>
        <v>250572</v>
      </c>
      <c r="M55" s="15" t="s">
        <v>1218</v>
      </c>
      <c r="N55" s="1" t="s">
        <v>52</v>
      </c>
      <c r="O55" s="1" t="s">
        <v>1338</v>
      </c>
      <c r="P55" s="1" t="s">
        <v>64</v>
      </c>
      <c r="Q55" s="1" t="s">
        <v>64</v>
      </c>
      <c r="R55" s="1" t="s">
        <v>63</v>
      </c>
      <c r="W55">
        <v>2</v>
      </c>
      <c r="AV55" s="1" t="s">
        <v>52</v>
      </c>
      <c r="AW55" s="1" t="s">
        <v>1339</v>
      </c>
      <c r="AX55" s="1" t="s">
        <v>52</v>
      </c>
      <c r="AY55" s="1" t="s">
        <v>1221</v>
      </c>
      <c r="AZ55" s="1" t="s">
        <v>52</v>
      </c>
    </row>
    <row r="56" spans="1:52" ht="30" customHeight="1" x14ac:dyDescent="0.3">
      <c r="A56" s="15" t="s">
        <v>1298</v>
      </c>
      <c r="B56" s="15" t="s">
        <v>1291</v>
      </c>
      <c r="C56" s="15" t="s">
        <v>1292</v>
      </c>
      <c r="D56" s="16">
        <v>1</v>
      </c>
      <c r="E56" s="18">
        <f>단가대비표!O256</f>
        <v>0</v>
      </c>
      <c r="F56" s="21">
        <f>TRUNC(E56*D56,1)</f>
        <v>0</v>
      </c>
      <c r="G56" s="18">
        <f>단가대비표!P256</f>
        <v>169804</v>
      </c>
      <c r="H56" s="21">
        <f>TRUNC(G56*D56,1)</f>
        <v>169804</v>
      </c>
      <c r="I56" s="18">
        <f>단가대비표!V256</f>
        <v>0</v>
      </c>
      <c r="J56" s="21">
        <f>TRUNC(I56*D56,1)</f>
        <v>0</v>
      </c>
      <c r="K56" s="18">
        <f t="shared" si="16"/>
        <v>169804</v>
      </c>
      <c r="L56" s="21">
        <f t="shared" si="16"/>
        <v>169804</v>
      </c>
      <c r="M56" s="15" t="s">
        <v>1218</v>
      </c>
      <c r="N56" s="1" t="s">
        <v>52</v>
      </c>
      <c r="O56" s="1" t="s">
        <v>1299</v>
      </c>
      <c r="P56" s="1" t="s">
        <v>64</v>
      </c>
      <c r="Q56" s="1" t="s">
        <v>64</v>
      </c>
      <c r="R56" s="1" t="s">
        <v>63</v>
      </c>
      <c r="W56">
        <v>2</v>
      </c>
      <c r="AV56" s="1" t="s">
        <v>52</v>
      </c>
      <c r="AW56" s="1" t="s">
        <v>1340</v>
      </c>
      <c r="AX56" s="1" t="s">
        <v>52</v>
      </c>
      <c r="AY56" s="1" t="s">
        <v>1221</v>
      </c>
      <c r="AZ56" s="1" t="s">
        <v>52</v>
      </c>
    </row>
    <row r="57" spans="1:52" ht="30" customHeight="1" x14ac:dyDescent="0.3">
      <c r="A57" s="15" t="s">
        <v>1328</v>
      </c>
      <c r="B57" s="15" t="s">
        <v>1329</v>
      </c>
      <c r="C57" s="15" t="s">
        <v>602</v>
      </c>
      <c r="D57" s="16">
        <v>1</v>
      </c>
      <c r="E57" s="18">
        <v>0</v>
      </c>
      <c r="F57" s="21">
        <f>TRUNC(E57*D57,1)</f>
        <v>0</v>
      </c>
      <c r="G57" s="18">
        <v>0</v>
      </c>
      <c r="H57" s="21">
        <f>TRUNC(G57*D57,1)</f>
        <v>0</v>
      </c>
      <c r="I57" s="18">
        <f>TRUNC(SUMIF(W53:W57, RIGHTB(O57, 1), H53:H57)*U57, 2)</f>
        <v>420376</v>
      </c>
      <c r="J57" s="21">
        <f>TRUNC(I57*D57,1)</f>
        <v>420376</v>
      </c>
      <c r="K57" s="18">
        <f t="shared" si="16"/>
        <v>420376</v>
      </c>
      <c r="L57" s="21">
        <f t="shared" si="16"/>
        <v>420376</v>
      </c>
      <c r="M57" s="15" t="s">
        <v>52</v>
      </c>
      <c r="N57" s="1" t="s">
        <v>89</v>
      </c>
      <c r="O57" s="1" t="s">
        <v>1248</v>
      </c>
      <c r="P57" s="1" t="s">
        <v>64</v>
      </c>
      <c r="Q57" s="1" t="s">
        <v>64</v>
      </c>
      <c r="R57" s="1" t="s">
        <v>64</v>
      </c>
      <c r="S57">
        <v>1</v>
      </c>
      <c r="T57">
        <v>2</v>
      </c>
      <c r="U57">
        <v>1</v>
      </c>
      <c r="AV57" s="1" t="s">
        <v>52</v>
      </c>
      <c r="AW57" s="1" t="s">
        <v>1341</v>
      </c>
      <c r="AX57" s="1" t="s">
        <v>52</v>
      </c>
      <c r="AY57" s="1" t="s">
        <v>52</v>
      </c>
      <c r="AZ57" s="1" t="s">
        <v>52</v>
      </c>
    </row>
    <row r="58" spans="1:52" ht="30" customHeight="1" x14ac:dyDescent="0.3">
      <c r="A58" s="15" t="s">
        <v>1229</v>
      </c>
      <c r="B58" s="15" t="s">
        <v>52</v>
      </c>
      <c r="C58" s="15" t="s">
        <v>52</v>
      </c>
      <c r="D58" s="16"/>
      <c r="E58" s="18"/>
      <c r="F58" s="21">
        <f>TRUNC(SUMIF(N53:N57, N52, F53:F57),0)</f>
        <v>0</v>
      </c>
      <c r="G58" s="18"/>
      <c r="H58" s="21">
        <f>TRUNC(SUMIF(N53:N57, N52, H53:H57),0)</f>
        <v>0</v>
      </c>
      <c r="I58" s="18"/>
      <c r="J58" s="21">
        <f>TRUNC(SUMIF(N53:N57, N52, J53:J57),0)</f>
        <v>450586</v>
      </c>
      <c r="K58" s="18"/>
      <c r="L58" s="21">
        <f>F58+H58+J58</f>
        <v>450586</v>
      </c>
      <c r="M58" s="15" t="s">
        <v>52</v>
      </c>
      <c r="N58" s="1" t="s">
        <v>92</v>
      </c>
      <c r="O58" s="1" t="s">
        <v>92</v>
      </c>
      <c r="P58" s="1" t="s">
        <v>52</v>
      </c>
      <c r="Q58" s="1" t="s">
        <v>52</v>
      </c>
      <c r="R58" s="1" t="s">
        <v>52</v>
      </c>
      <c r="AV58" s="1" t="s">
        <v>52</v>
      </c>
      <c r="AW58" s="1" t="s">
        <v>52</v>
      </c>
      <c r="AX58" s="1" t="s">
        <v>52</v>
      </c>
      <c r="AY58" s="1" t="s">
        <v>52</v>
      </c>
      <c r="AZ58" s="1" t="s">
        <v>52</v>
      </c>
    </row>
    <row r="59" spans="1:52" ht="30" customHeight="1" x14ac:dyDescent="0.3">
      <c r="A59" s="16"/>
      <c r="B59" s="16"/>
      <c r="C59" s="16"/>
      <c r="D59" s="16"/>
      <c r="E59" s="18"/>
      <c r="F59" s="21"/>
      <c r="G59" s="18"/>
      <c r="H59" s="21"/>
      <c r="I59" s="18"/>
      <c r="J59" s="21"/>
      <c r="K59" s="18"/>
      <c r="L59" s="21"/>
      <c r="M59" s="16"/>
    </row>
    <row r="60" spans="1:52" ht="30" customHeight="1" x14ac:dyDescent="0.3">
      <c r="A60" s="12" t="s">
        <v>1342</v>
      </c>
      <c r="B60" s="13"/>
      <c r="C60" s="13"/>
      <c r="D60" s="13"/>
      <c r="E60" s="17"/>
      <c r="F60" s="20"/>
      <c r="G60" s="17"/>
      <c r="H60" s="20"/>
      <c r="I60" s="17"/>
      <c r="J60" s="20"/>
      <c r="K60" s="17"/>
      <c r="L60" s="20"/>
      <c r="M60" s="14"/>
      <c r="N60" s="1" t="s">
        <v>98</v>
      </c>
    </row>
    <row r="61" spans="1:52" ht="30" customHeight="1" x14ac:dyDescent="0.3">
      <c r="A61" s="15" t="s">
        <v>1343</v>
      </c>
      <c r="B61" s="15" t="s">
        <v>1344</v>
      </c>
      <c r="C61" s="15" t="s">
        <v>146</v>
      </c>
      <c r="D61" s="16">
        <v>1.4E-2</v>
      </c>
      <c r="E61" s="18">
        <f>단가대비표!O48</f>
        <v>528205</v>
      </c>
      <c r="F61" s="21">
        <f>TRUNC(E61*D61,1)</f>
        <v>7394.8</v>
      </c>
      <c r="G61" s="18">
        <f>단가대비표!P48</f>
        <v>0</v>
      </c>
      <c r="H61" s="21">
        <f>TRUNC(G61*D61,1)</f>
        <v>0</v>
      </c>
      <c r="I61" s="18">
        <f>단가대비표!V48</f>
        <v>0</v>
      </c>
      <c r="J61" s="21">
        <f>TRUNC(I61*D61,1)</f>
        <v>0</v>
      </c>
      <c r="K61" s="18">
        <f t="shared" ref="K61:L63" si="17">TRUNC(E61+G61+I61,1)</f>
        <v>528205</v>
      </c>
      <c r="L61" s="21">
        <f t="shared" si="17"/>
        <v>7394.8</v>
      </c>
      <c r="M61" s="15" t="s">
        <v>52</v>
      </c>
      <c r="N61" s="1" t="s">
        <v>98</v>
      </c>
      <c r="O61" s="1" t="s">
        <v>1345</v>
      </c>
      <c r="P61" s="1" t="s">
        <v>64</v>
      </c>
      <c r="Q61" s="1" t="s">
        <v>64</v>
      </c>
      <c r="R61" s="1" t="s">
        <v>63</v>
      </c>
      <c r="AV61" s="1" t="s">
        <v>52</v>
      </c>
      <c r="AW61" s="1" t="s">
        <v>1346</v>
      </c>
      <c r="AX61" s="1" t="s">
        <v>52</v>
      </c>
      <c r="AY61" s="1" t="s">
        <v>52</v>
      </c>
      <c r="AZ61" s="1" t="s">
        <v>52</v>
      </c>
    </row>
    <row r="62" spans="1:52" ht="30" customHeight="1" x14ac:dyDescent="0.3">
      <c r="A62" s="15" t="s">
        <v>1347</v>
      </c>
      <c r="B62" s="15" t="s">
        <v>1291</v>
      </c>
      <c r="C62" s="15" t="s">
        <v>1292</v>
      </c>
      <c r="D62" s="16">
        <v>0.15</v>
      </c>
      <c r="E62" s="18">
        <f>단가대비표!O267</f>
        <v>0</v>
      </c>
      <c r="F62" s="21">
        <f>TRUNC(E62*D62,1)</f>
        <v>0</v>
      </c>
      <c r="G62" s="18">
        <f>단가대비표!P267</f>
        <v>277894</v>
      </c>
      <c r="H62" s="21">
        <f>TRUNC(G62*D62,1)</f>
        <v>41684.1</v>
      </c>
      <c r="I62" s="18">
        <f>단가대비표!V267</f>
        <v>0</v>
      </c>
      <c r="J62" s="21">
        <f>TRUNC(I62*D62,1)</f>
        <v>0</v>
      </c>
      <c r="K62" s="18">
        <f t="shared" si="17"/>
        <v>277894</v>
      </c>
      <c r="L62" s="21">
        <f t="shared" si="17"/>
        <v>41684.1</v>
      </c>
      <c r="M62" s="15" t="s">
        <v>52</v>
      </c>
      <c r="N62" s="1" t="s">
        <v>98</v>
      </c>
      <c r="O62" s="1" t="s">
        <v>1348</v>
      </c>
      <c r="P62" s="1" t="s">
        <v>64</v>
      </c>
      <c r="Q62" s="1" t="s">
        <v>64</v>
      </c>
      <c r="R62" s="1" t="s">
        <v>63</v>
      </c>
      <c r="AV62" s="1" t="s">
        <v>52</v>
      </c>
      <c r="AW62" s="1" t="s">
        <v>1349</v>
      </c>
      <c r="AX62" s="1" t="s">
        <v>52</v>
      </c>
      <c r="AY62" s="1" t="s">
        <v>52</v>
      </c>
      <c r="AZ62" s="1" t="s">
        <v>52</v>
      </c>
    </row>
    <row r="63" spans="1:52" ht="30" customHeight="1" x14ac:dyDescent="0.3">
      <c r="A63" s="15" t="s">
        <v>1298</v>
      </c>
      <c r="B63" s="15" t="s">
        <v>1291</v>
      </c>
      <c r="C63" s="15" t="s">
        <v>1292</v>
      </c>
      <c r="D63" s="16">
        <v>0.3</v>
      </c>
      <c r="E63" s="18">
        <f>단가대비표!O256</f>
        <v>0</v>
      </c>
      <c r="F63" s="21">
        <f>TRUNC(E63*D63,1)</f>
        <v>0</v>
      </c>
      <c r="G63" s="18">
        <f>단가대비표!P256</f>
        <v>169804</v>
      </c>
      <c r="H63" s="21">
        <f>TRUNC(G63*D63,1)</f>
        <v>50941.2</v>
      </c>
      <c r="I63" s="18">
        <f>단가대비표!V256</f>
        <v>0</v>
      </c>
      <c r="J63" s="21">
        <f>TRUNC(I63*D63,1)</f>
        <v>0</v>
      </c>
      <c r="K63" s="18">
        <f t="shared" si="17"/>
        <v>169804</v>
      </c>
      <c r="L63" s="21">
        <f t="shared" si="17"/>
        <v>50941.2</v>
      </c>
      <c r="M63" s="15" t="s">
        <v>52</v>
      </c>
      <c r="N63" s="1" t="s">
        <v>98</v>
      </c>
      <c r="O63" s="1" t="s">
        <v>1299</v>
      </c>
      <c r="P63" s="1" t="s">
        <v>64</v>
      </c>
      <c r="Q63" s="1" t="s">
        <v>64</v>
      </c>
      <c r="R63" s="1" t="s">
        <v>63</v>
      </c>
      <c r="AV63" s="1" t="s">
        <v>52</v>
      </c>
      <c r="AW63" s="1" t="s">
        <v>1350</v>
      </c>
      <c r="AX63" s="1" t="s">
        <v>52</v>
      </c>
      <c r="AY63" s="1" t="s">
        <v>52</v>
      </c>
      <c r="AZ63" s="1" t="s">
        <v>52</v>
      </c>
    </row>
    <row r="64" spans="1:52" ht="30" customHeight="1" x14ac:dyDescent="0.3">
      <c r="A64" s="15" t="s">
        <v>1229</v>
      </c>
      <c r="B64" s="15" t="s">
        <v>52</v>
      </c>
      <c r="C64" s="15" t="s">
        <v>52</v>
      </c>
      <c r="D64" s="16"/>
      <c r="E64" s="18"/>
      <c r="F64" s="21">
        <f>TRUNC(SUMIF(N61:N63, N60, F61:F63),0)</f>
        <v>7394</v>
      </c>
      <c r="G64" s="18"/>
      <c r="H64" s="21">
        <f>TRUNC(SUMIF(N61:N63, N60, H61:H63),0)</f>
        <v>92625</v>
      </c>
      <c r="I64" s="18"/>
      <c r="J64" s="21">
        <f>TRUNC(SUMIF(N61:N63, N60, J61:J63),0)</f>
        <v>0</v>
      </c>
      <c r="K64" s="18"/>
      <c r="L64" s="21">
        <f>F64+H64+J64</f>
        <v>100019</v>
      </c>
      <c r="M64" s="15" t="s">
        <v>52</v>
      </c>
      <c r="N64" s="1" t="s">
        <v>92</v>
      </c>
      <c r="O64" s="1" t="s">
        <v>92</v>
      </c>
      <c r="P64" s="1" t="s">
        <v>52</v>
      </c>
      <c r="Q64" s="1" t="s">
        <v>52</v>
      </c>
      <c r="R64" s="1" t="s">
        <v>52</v>
      </c>
      <c r="AV64" s="1" t="s">
        <v>52</v>
      </c>
      <c r="AW64" s="1" t="s">
        <v>52</v>
      </c>
      <c r="AX64" s="1" t="s">
        <v>52</v>
      </c>
      <c r="AY64" s="1" t="s">
        <v>52</v>
      </c>
      <c r="AZ64" s="1" t="s">
        <v>52</v>
      </c>
    </row>
    <row r="65" spans="1:52" ht="30" customHeight="1" x14ac:dyDescent="0.3">
      <c r="A65" s="16"/>
      <c r="B65" s="16"/>
      <c r="C65" s="16"/>
      <c r="D65" s="16"/>
      <c r="E65" s="18"/>
      <c r="F65" s="21"/>
      <c r="G65" s="18"/>
      <c r="H65" s="21"/>
      <c r="I65" s="18"/>
      <c r="J65" s="21"/>
      <c r="K65" s="18"/>
      <c r="L65" s="21"/>
      <c r="M65" s="16"/>
    </row>
    <row r="66" spans="1:52" ht="30" customHeight="1" x14ac:dyDescent="0.3">
      <c r="A66" s="12" t="s">
        <v>1351</v>
      </c>
      <c r="B66" s="13"/>
      <c r="C66" s="13"/>
      <c r="D66" s="13"/>
      <c r="E66" s="17"/>
      <c r="F66" s="20"/>
      <c r="G66" s="17"/>
      <c r="H66" s="20"/>
      <c r="I66" s="17"/>
      <c r="J66" s="20"/>
      <c r="K66" s="17"/>
      <c r="L66" s="20"/>
      <c r="M66" s="14"/>
      <c r="N66" s="1" t="s">
        <v>102</v>
      </c>
    </row>
    <row r="67" spans="1:52" ht="30" customHeight="1" x14ac:dyDescent="0.3">
      <c r="A67" s="15" t="s">
        <v>1343</v>
      </c>
      <c r="B67" s="15" t="s">
        <v>1344</v>
      </c>
      <c r="C67" s="15" t="s">
        <v>146</v>
      </c>
      <c r="D67" s="16">
        <v>2.1999999999999999E-2</v>
      </c>
      <c r="E67" s="18">
        <f>단가대비표!O48</f>
        <v>528205</v>
      </c>
      <c r="F67" s="21">
        <f>TRUNC(E67*D67,1)</f>
        <v>11620.5</v>
      </c>
      <c r="G67" s="18">
        <f>단가대비표!P48</f>
        <v>0</v>
      </c>
      <c r="H67" s="21">
        <f>TRUNC(G67*D67,1)</f>
        <v>0</v>
      </c>
      <c r="I67" s="18">
        <f>단가대비표!V48</f>
        <v>0</v>
      </c>
      <c r="J67" s="21">
        <f>TRUNC(I67*D67,1)</f>
        <v>0</v>
      </c>
      <c r="K67" s="18">
        <f t="shared" ref="K67:L69" si="18">TRUNC(E67+G67+I67,1)</f>
        <v>528205</v>
      </c>
      <c r="L67" s="21">
        <f t="shared" si="18"/>
        <v>11620.5</v>
      </c>
      <c r="M67" s="15" t="s">
        <v>52</v>
      </c>
      <c r="N67" s="1" t="s">
        <v>102</v>
      </c>
      <c r="O67" s="1" t="s">
        <v>1345</v>
      </c>
      <c r="P67" s="1" t="s">
        <v>64</v>
      </c>
      <c r="Q67" s="1" t="s">
        <v>64</v>
      </c>
      <c r="R67" s="1" t="s">
        <v>63</v>
      </c>
      <c r="AV67" s="1" t="s">
        <v>52</v>
      </c>
      <c r="AW67" s="1" t="s">
        <v>1352</v>
      </c>
      <c r="AX67" s="1" t="s">
        <v>52</v>
      </c>
      <c r="AY67" s="1" t="s">
        <v>52</v>
      </c>
      <c r="AZ67" s="1" t="s">
        <v>52</v>
      </c>
    </row>
    <row r="68" spans="1:52" ht="30" customHeight="1" x14ac:dyDescent="0.3">
      <c r="A68" s="15" t="s">
        <v>1347</v>
      </c>
      <c r="B68" s="15" t="s">
        <v>1291</v>
      </c>
      <c r="C68" s="15" t="s">
        <v>1292</v>
      </c>
      <c r="D68" s="16">
        <v>0.3</v>
      </c>
      <c r="E68" s="18">
        <f>단가대비표!O267</f>
        <v>0</v>
      </c>
      <c r="F68" s="21">
        <f>TRUNC(E68*D68,1)</f>
        <v>0</v>
      </c>
      <c r="G68" s="18">
        <f>단가대비표!P267</f>
        <v>277894</v>
      </c>
      <c r="H68" s="21">
        <f>TRUNC(G68*D68,1)</f>
        <v>83368.2</v>
      </c>
      <c r="I68" s="18">
        <f>단가대비표!V267</f>
        <v>0</v>
      </c>
      <c r="J68" s="21">
        <f>TRUNC(I68*D68,1)</f>
        <v>0</v>
      </c>
      <c r="K68" s="18">
        <f t="shared" si="18"/>
        <v>277894</v>
      </c>
      <c r="L68" s="21">
        <f t="shared" si="18"/>
        <v>83368.2</v>
      </c>
      <c r="M68" s="15" t="s">
        <v>52</v>
      </c>
      <c r="N68" s="1" t="s">
        <v>102</v>
      </c>
      <c r="O68" s="1" t="s">
        <v>1348</v>
      </c>
      <c r="P68" s="1" t="s">
        <v>64</v>
      </c>
      <c r="Q68" s="1" t="s">
        <v>64</v>
      </c>
      <c r="R68" s="1" t="s">
        <v>63</v>
      </c>
      <c r="AV68" s="1" t="s">
        <v>52</v>
      </c>
      <c r="AW68" s="1" t="s">
        <v>1353</v>
      </c>
      <c r="AX68" s="1" t="s">
        <v>52</v>
      </c>
      <c r="AY68" s="1" t="s">
        <v>52</v>
      </c>
      <c r="AZ68" s="1" t="s">
        <v>52</v>
      </c>
    </row>
    <row r="69" spans="1:52" ht="30" customHeight="1" x14ac:dyDescent="0.3">
      <c r="A69" s="15" t="s">
        <v>1298</v>
      </c>
      <c r="B69" s="15" t="s">
        <v>1291</v>
      </c>
      <c r="C69" s="15" t="s">
        <v>1292</v>
      </c>
      <c r="D69" s="16">
        <v>0.45</v>
      </c>
      <c r="E69" s="18">
        <f>단가대비표!O256</f>
        <v>0</v>
      </c>
      <c r="F69" s="21">
        <f>TRUNC(E69*D69,1)</f>
        <v>0</v>
      </c>
      <c r="G69" s="18">
        <f>단가대비표!P256</f>
        <v>169804</v>
      </c>
      <c r="H69" s="21">
        <f>TRUNC(G69*D69,1)</f>
        <v>76411.8</v>
      </c>
      <c r="I69" s="18">
        <f>단가대비표!V256</f>
        <v>0</v>
      </c>
      <c r="J69" s="21">
        <f>TRUNC(I69*D69,1)</f>
        <v>0</v>
      </c>
      <c r="K69" s="18">
        <f t="shared" si="18"/>
        <v>169804</v>
      </c>
      <c r="L69" s="21">
        <f t="shared" si="18"/>
        <v>76411.8</v>
      </c>
      <c r="M69" s="15" t="s">
        <v>52</v>
      </c>
      <c r="N69" s="1" t="s">
        <v>102</v>
      </c>
      <c r="O69" s="1" t="s">
        <v>1299</v>
      </c>
      <c r="P69" s="1" t="s">
        <v>64</v>
      </c>
      <c r="Q69" s="1" t="s">
        <v>64</v>
      </c>
      <c r="R69" s="1" t="s">
        <v>63</v>
      </c>
      <c r="AV69" s="1" t="s">
        <v>52</v>
      </c>
      <c r="AW69" s="1" t="s">
        <v>1354</v>
      </c>
      <c r="AX69" s="1" t="s">
        <v>52</v>
      </c>
      <c r="AY69" s="1" t="s">
        <v>52</v>
      </c>
      <c r="AZ69" s="1" t="s">
        <v>52</v>
      </c>
    </row>
    <row r="70" spans="1:52" ht="30" customHeight="1" x14ac:dyDescent="0.3">
      <c r="A70" s="15" t="s">
        <v>1229</v>
      </c>
      <c r="B70" s="15" t="s">
        <v>52</v>
      </c>
      <c r="C70" s="15" t="s">
        <v>52</v>
      </c>
      <c r="D70" s="16"/>
      <c r="E70" s="18"/>
      <c r="F70" s="21">
        <f>TRUNC(SUMIF(N67:N69, N66, F67:F69),0)</f>
        <v>11620</v>
      </c>
      <c r="G70" s="18"/>
      <c r="H70" s="21">
        <f>TRUNC(SUMIF(N67:N69, N66, H67:H69),0)</f>
        <v>159780</v>
      </c>
      <c r="I70" s="18"/>
      <c r="J70" s="21">
        <f>TRUNC(SUMIF(N67:N69, N66, J67:J69),0)</f>
        <v>0</v>
      </c>
      <c r="K70" s="18"/>
      <c r="L70" s="21">
        <f>F70+H70+J70</f>
        <v>171400</v>
      </c>
      <c r="M70" s="15" t="s">
        <v>52</v>
      </c>
      <c r="N70" s="1" t="s">
        <v>92</v>
      </c>
      <c r="O70" s="1" t="s">
        <v>92</v>
      </c>
      <c r="P70" s="1" t="s">
        <v>52</v>
      </c>
      <c r="Q70" s="1" t="s">
        <v>52</v>
      </c>
      <c r="R70" s="1" t="s">
        <v>52</v>
      </c>
      <c r="AV70" s="1" t="s">
        <v>52</v>
      </c>
      <c r="AW70" s="1" t="s">
        <v>52</v>
      </c>
      <c r="AX70" s="1" t="s">
        <v>52</v>
      </c>
      <c r="AY70" s="1" t="s">
        <v>52</v>
      </c>
      <c r="AZ70" s="1" t="s">
        <v>52</v>
      </c>
    </row>
    <row r="71" spans="1:52" ht="30" customHeight="1" x14ac:dyDescent="0.3">
      <c r="A71" s="16"/>
      <c r="B71" s="16"/>
      <c r="C71" s="16"/>
      <c r="D71" s="16"/>
      <c r="E71" s="18"/>
      <c r="F71" s="21"/>
      <c r="G71" s="18"/>
      <c r="H71" s="21"/>
      <c r="I71" s="18"/>
      <c r="J71" s="21"/>
      <c r="K71" s="18"/>
      <c r="L71" s="21"/>
      <c r="M71" s="16"/>
    </row>
    <row r="72" spans="1:52" ht="30" customHeight="1" x14ac:dyDescent="0.3">
      <c r="A72" s="12" t="s">
        <v>1355</v>
      </c>
      <c r="B72" s="13"/>
      <c r="C72" s="13"/>
      <c r="D72" s="13"/>
      <c r="E72" s="17"/>
      <c r="F72" s="20"/>
      <c r="G72" s="17"/>
      <c r="H72" s="20"/>
      <c r="I72" s="17"/>
      <c r="J72" s="20"/>
      <c r="K72" s="17"/>
      <c r="L72" s="20"/>
      <c r="M72" s="14"/>
      <c r="N72" s="1" t="s">
        <v>108</v>
      </c>
    </row>
    <row r="73" spans="1:52" ht="30" customHeight="1" x14ac:dyDescent="0.3">
      <c r="A73" s="15" t="s">
        <v>1356</v>
      </c>
      <c r="B73" s="15" t="s">
        <v>1357</v>
      </c>
      <c r="C73" s="15" t="s">
        <v>487</v>
      </c>
      <c r="D73" s="16">
        <v>0.12</v>
      </c>
      <c r="E73" s="18">
        <f>단가대비표!O126</f>
        <v>30941</v>
      </c>
      <c r="F73" s="21">
        <f t="shared" ref="F73:F82" si="19">TRUNC(E73*D73,1)</f>
        <v>3712.9</v>
      </c>
      <c r="G73" s="18">
        <f>단가대비표!P126</f>
        <v>0</v>
      </c>
      <c r="H73" s="21">
        <f t="shared" ref="H73:H82" si="20">TRUNC(G73*D73,1)</f>
        <v>0</v>
      </c>
      <c r="I73" s="18">
        <f>단가대비표!V126</f>
        <v>0</v>
      </c>
      <c r="J73" s="21">
        <f t="shared" ref="J73:J82" si="21">TRUNC(I73*D73,1)</f>
        <v>0</v>
      </c>
      <c r="K73" s="18">
        <f t="shared" ref="K73:K82" si="22">TRUNC(E73+G73+I73,1)</f>
        <v>30941</v>
      </c>
      <c r="L73" s="21">
        <f t="shared" ref="L73:L82" si="23">TRUNC(F73+H73+J73,1)</f>
        <v>3712.9</v>
      </c>
      <c r="M73" s="15" t="s">
        <v>52</v>
      </c>
      <c r="N73" s="1" t="s">
        <v>108</v>
      </c>
      <c r="O73" s="1" t="s">
        <v>1358</v>
      </c>
      <c r="P73" s="1" t="s">
        <v>64</v>
      </c>
      <c r="Q73" s="1" t="s">
        <v>64</v>
      </c>
      <c r="R73" s="1" t="s">
        <v>63</v>
      </c>
      <c r="AV73" s="1" t="s">
        <v>52</v>
      </c>
      <c r="AW73" s="1" t="s">
        <v>1359</v>
      </c>
      <c r="AX73" s="1" t="s">
        <v>52</v>
      </c>
      <c r="AY73" s="1" t="s">
        <v>52</v>
      </c>
      <c r="AZ73" s="1" t="s">
        <v>52</v>
      </c>
    </row>
    <row r="74" spans="1:52" ht="30" customHeight="1" x14ac:dyDescent="0.3">
      <c r="A74" s="15" t="s">
        <v>1356</v>
      </c>
      <c r="B74" s="15" t="s">
        <v>1360</v>
      </c>
      <c r="C74" s="15" t="s">
        <v>487</v>
      </c>
      <c r="D74" s="16">
        <v>0.12</v>
      </c>
      <c r="E74" s="18">
        <f>단가대비표!O127</f>
        <v>9099</v>
      </c>
      <c r="F74" s="21">
        <f t="shared" si="19"/>
        <v>1091.8</v>
      </c>
      <c r="G74" s="18">
        <f>단가대비표!P127</f>
        <v>0</v>
      </c>
      <c r="H74" s="21">
        <f t="shared" si="20"/>
        <v>0</v>
      </c>
      <c r="I74" s="18">
        <f>단가대비표!V127</f>
        <v>0</v>
      </c>
      <c r="J74" s="21">
        <f t="shared" si="21"/>
        <v>0</v>
      </c>
      <c r="K74" s="18">
        <f t="shared" si="22"/>
        <v>9099</v>
      </c>
      <c r="L74" s="21">
        <f t="shared" si="23"/>
        <v>1091.8</v>
      </c>
      <c r="M74" s="15" t="s">
        <v>52</v>
      </c>
      <c r="N74" s="1" t="s">
        <v>108</v>
      </c>
      <c r="O74" s="1" t="s">
        <v>1361</v>
      </c>
      <c r="P74" s="1" t="s">
        <v>64</v>
      </c>
      <c r="Q74" s="1" t="s">
        <v>64</v>
      </c>
      <c r="R74" s="1" t="s">
        <v>63</v>
      </c>
      <c r="AV74" s="1" t="s">
        <v>52</v>
      </c>
      <c r="AW74" s="1" t="s">
        <v>1362</v>
      </c>
      <c r="AX74" s="1" t="s">
        <v>52</v>
      </c>
      <c r="AY74" s="1" t="s">
        <v>52</v>
      </c>
      <c r="AZ74" s="1" t="s">
        <v>52</v>
      </c>
    </row>
    <row r="75" spans="1:52" ht="30" customHeight="1" x14ac:dyDescent="0.3">
      <c r="A75" s="15" t="s">
        <v>1356</v>
      </c>
      <c r="B75" s="15" t="s">
        <v>1363</v>
      </c>
      <c r="C75" s="15" t="s">
        <v>487</v>
      </c>
      <c r="D75" s="16">
        <v>0.24</v>
      </c>
      <c r="E75" s="18">
        <f>단가대비표!O128</f>
        <v>25000</v>
      </c>
      <c r="F75" s="21">
        <f t="shared" si="19"/>
        <v>6000</v>
      </c>
      <c r="G75" s="18">
        <f>단가대비표!P128</f>
        <v>0</v>
      </c>
      <c r="H75" s="21">
        <f t="shared" si="20"/>
        <v>0</v>
      </c>
      <c r="I75" s="18">
        <f>단가대비표!V128</f>
        <v>0</v>
      </c>
      <c r="J75" s="21">
        <f t="shared" si="21"/>
        <v>0</v>
      </c>
      <c r="K75" s="18">
        <f t="shared" si="22"/>
        <v>25000</v>
      </c>
      <c r="L75" s="21">
        <f t="shared" si="23"/>
        <v>6000</v>
      </c>
      <c r="M75" s="15" t="s">
        <v>52</v>
      </c>
      <c r="N75" s="1" t="s">
        <v>108</v>
      </c>
      <c r="O75" s="1" t="s">
        <v>1364</v>
      </c>
      <c r="P75" s="1" t="s">
        <v>64</v>
      </c>
      <c r="Q75" s="1" t="s">
        <v>64</v>
      </c>
      <c r="R75" s="1" t="s">
        <v>63</v>
      </c>
      <c r="AV75" s="1" t="s">
        <v>52</v>
      </c>
      <c r="AW75" s="1" t="s">
        <v>1365</v>
      </c>
      <c r="AX75" s="1" t="s">
        <v>52</v>
      </c>
      <c r="AY75" s="1" t="s">
        <v>52</v>
      </c>
      <c r="AZ75" s="1" t="s">
        <v>52</v>
      </c>
    </row>
    <row r="76" spans="1:52" ht="30" customHeight="1" x14ac:dyDescent="0.3">
      <c r="A76" s="15" t="s">
        <v>1356</v>
      </c>
      <c r="B76" s="15" t="s">
        <v>1366</v>
      </c>
      <c r="C76" s="15" t="s">
        <v>487</v>
      </c>
      <c r="D76" s="16">
        <v>0.24</v>
      </c>
      <c r="E76" s="18">
        <f>단가대비표!O131</f>
        <v>6000</v>
      </c>
      <c r="F76" s="21">
        <f t="shared" si="19"/>
        <v>1440</v>
      </c>
      <c r="G76" s="18">
        <f>단가대비표!P131</f>
        <v>0</v>
      </c>
      <c r="H76" s="21">
        <f t="shared" si="20"/>
        <v>0</v>
      </c>
      <c r="I76" s="18">
        <f>단가대비표!V131</f>
        <v>0</v>
      </c>
      <c r="J76" s="21">
        <f t="shared" si="21"/>
        <v>0</v>
      </c>
      <c r="K76" s="18">
        <f t="shared" si="22"/>
        <v>6000</v>
      </c>
      <c r="L76" s="21">
        <f t="shared" si="23"/>
        <v>1440</v>
      </c>
      <c r="M76" s="15" t="s">
        <v>52</v>
      </c>
      <c r="N76" s="1" t="s">
        <v>108</v>
      </c>
      <c r="O76" s="1" t="s">
        <v>1367</v>
      </c>
      <c r="P76" s="1" t="s">
        <v>64</v>
      </c>
      <c r="Q76" s="1" t="s">
        <v>64</v>
      </c>
      <c r="R76" s="1" t="s">
        <v>63</v>
      </c>
      <c r="AV76" s="1" t="s">
        <v>52</v>
      </c>
      <c r="AW76" s="1" t="s">
        <v>1368</v>
      </c>
      <c r="AX76" s="1" t="s">
        <v>52</v>
      </c>
      <c r="AY76" s="1" t="s">
        <v>52</v>
      </c>
      <c r="AZ76" s="1" t="s">
        <v>52</v>
      </c>
    </row>
    <row r="77" spans="1:52" ht="30" customHeight="1" x14ac:dyDescent="0.3">
      <c r="A77" s="15" t="s">
        <v>1356</v>
      </c>
      <c r="B77" s="15" t="s">
        <v>1369</v>
      </c>
      <c r="C77" s="15" t="s">
        <v>487</v>
      </c>
      <c r="D77" s="16">
        <v>0.12</v>
      </c>
      <c r="E77" s="18">
        <f>단가대비표!O129</f>
        <v>6000</v>
      </c>
      <c r="F77" s="21">
        <f t="shared" si="19"/>
        <v>720</v>
      </c>
      <c r="G77" s="18">
        <f>단가대비표!P129</f>
        <v>0</v>
      </c>
      <c r="H77" s="21">
        <f t="shared" si="20"/>
        <v>0</v>
      </c>
      <c r="I77" s="18">
        <f>단가대비표!V129</f>
        <v>0</v>
      </c>
      <c r="J77" s="21">
        <f t="shared" si="21"/>
        <v>0</v>
      </c>
      <c r="K77" s="18">
        <f t="shared" si="22"/>
        <v>6000</v>
      </c>
      <c r="L77" s="21">
        <f t="shared" si="23"/>
        <v>720</v>
      </c>
      <c r="M77" s="15" t="s">
        <v>52</v>
      </c>
      <c r="N77" s="1" t="s">
        <v>108</v>
      </c>
      <c r="O77" s="1" t="s">
        <v>1370</v>
      </c>
      <c r="P77" s="1" t="s">
        <v>64</v>
      </c>
      <c r="Q77" s="1" t="s">
        <v>64</v>
      </c>
      <c r="R77" s="1" t="s">
        <v>63</v>
      </c>
      <c r="AV77" s="1" t="s">
        <v>52</v>
      </c>
      <c r="AW77" s="1" t="s">
        <v>1371</v>
      </c>
      <c r="AX77" s="1" t="s">
        <v>52</v>
      </c>
      <c r="AY77" s="1" t="s">
        <v>52</v>
      </c>
      <c r="AZ77" s="1" t="s">
        <v>52</v>
      </c>
    </row>
    <row r="78" spans="1:52" ht="30" customHeight="1" x14ac:dyDescent="0.3">
      <c r="A78" s="15" t="s">
        <v>1356</v>
      </c>
      <c r="B78" s="15" t="s">
        <v>1372</v>
      </c>
      <c r="C78" s="15" t="s">
        <v>487</v>
      </c>
      <c r="D78" s="16">
        <v>0.24</v>
      </c>
      <c r="E78" s="18">
        <f>단가대비표!O130</f>
        <v>8000</v>
      </c>
      <c r="F78" s="21">
        <f t="shared" si="19"/>
        <v>1920</v>
      </c>
      <c r="G78" s="18">
        <f>단가대비표!P130</f>
        <v>0</v>
      </c>
      <c r="H78" s="21">
        <f t="shared" si="20"/>
        <v>0</v>
      </c>
      <c r="I78" s="18">
        <f>단가대비표!V130</f>
        <v>0</v>
      </c>
      <c r="J78" s="21">
        <f t="shared" si="21"/>
        <v>0</v>
      </c>
      <c r="K78" s="18">
        <f t="shared" si="22"/>
        <v>8000</v>
      </c>
      <c r="L78" s="21">
        <f t="shared" si="23"/>
        <v>1920</v>
      </c>
      <c r="M78" s="15" t="s">
        <v>52</v>
      </c>
      <c r="N78" s="1" t="s">
        <v>108</v>
      </c>
      <c r="O78" s="1" t="s">
        <v>1373</v>
      </c>
      <c r="P78" s="1" t="s">
        <v>64</v>
      </c>
      <c r="Q78" s="1" t="s">
        <v>64</v>
      </c>
      <c r="R78" s="1" t="s">
        <v>63</v>
      </c>
      <c r="AV78" s="1" t="s">
        <v>52</v>
      </c>
      <c r="AW78" s="1" t="s">
        <v>1374</v>
      </c>
      <c r="AX78" s="1" t="s">
        <v>52</v>
      </c>
      <c r="AY78" s="1" t="s">
        <v>52</v>
      </c>
      <c r="AZ78" s="1" t="s">
        <v>52</v>
      </c>
    </row>
    <row r="79" spans="1:52" ht="30" customHeight="1" x14ac:dyDescent="0.3">
      <c r="A79" s="15" t="s">
        <v>1356</v>
      </c>
      <c r="B79" s="15" t="s">
        <v>1375</v>
      </c>
      <c r="C79" s="15" t="s">
        <v>487</v>
      </c>
      <c r="D79" s="16">
        <v>0.36</v>
      </c>
      <c r="E79" s="18">
        <f>단가대비표!O132</f>
        <v>9500</v>
      </c>
      <c r="F79" s="21">
        <f t="shared" si="19"/>
        <v>3420</v>
      </c>
      <c r="G79" s="18">
        <f>단가대비표!P132</f>
        <v>0</v>
      </c>
      <c r="H79" s="21">
        <f t="shared" si="20"/>
        <v>0</v>
      </c>
      <c r="I79" s="18">
        <f>단가대비표!V132</f>
        <v>0</v>
      </c>
      <c r="J79" s="21">
        <f t="shared" si="21"/>
        <v>0</v>
      </c>
      <c r="K79" s="18">
        <f t="shared" si="22"/>
        <v>9500</v>
      </c>
      <c r="L79" s="21">
        <f t="shared" si="23"/>
        <v>3420</v>
      </c>
      <c r="M79" s="15" t="s">
        <v>52</v>
      </c>
      <c r="N79" s="1" t="s">
        <v>108</v>
      </c>
      <c r="O79" s="1" t="s">
        <v>1376</v>
      </c>
      <c r="P79" s="1" t="s">
        <v>64</v>
      </c>
      <c r="Q79" s="1" t="s">
        <v>64</v>
      </c>
      <c r="R79" s="1" t="s">
        <v>63</v>
      </c>
      <c r="AV79" s="1" t="s">
        <v>52</v>
      </c>
      <c r="AW79" s="1" t="s">
        <v>1377</v>
      </c>
      <c r="AX79" s="1" t="s">
        <v>52</v>
      </c>
      <c r="AY79" s="1" t="s">
        <v>52</v>
      </c>
      <c r="AZ79" s="1" t="s">
        <v>52</v>
      </c>
    </row>
    <row r="80" spans="1:52" ht="30" customHeight="1" x14ac:dyDescent="0.3">
      <c r="A80" s="15" t="s">
        <v>1356</v>
      </c>
      <c r="B80" s="15" t="s">
        <v>1378</v>
      </c>
      <c r="C80" s="15" t="s">
        <v>487</v>
      </c>
      <c r="D80" s="16">
        <v>0.36</v>
      </c>
      <c r="E80" s="18">
        <f>단가대비표!O133</f>
        <v>11000</v>
      </c>
      <c r="F80" s="21">
        <f t="shared" si="19"/>
        <v>3960</v>
      </c>
      <c r="G80" s="18">
        <f>단가대비표!P133</f>
        <v>0</v>
      </c>
      <c r="H80" s="21">
        <f t="shared" si="20"/>
        <v>0</v>
      </c>
      <c r="I80" s="18">
        <f>단가대비표!V133</f>
        <v>0</v>
      </c>
      <c r="J80" s="21">
        <f t="shared" si="21"/>
        <v>0</v>
      </c>
      <c r="K80" s="18">
        <f t="shared" si="22"/>
        <v>11000</v>
      </c>
      <c r="L80" s="21">
        <f t="shared" si="23"/>
        <v>3960</v>
      </c>
      <c r="M80" s="15" t="s">
        <v>52</v>
      </c>
      <c r="N80" s="1" t="s">
        <v>108</v>
      </c>
      <c r="O80" s="1" t="s">
        <v>1379</v>
      </c>
      <c r="P80" s="1" t="s">
        <v>64</v>
      </c>
      <c r="Q80" s="1" t="s">
        <v>64</v>
      </c>
      <c r="R80" s="1" t="s">
        <v>63</v>
      </c>
      <c r="AV80" s="1" t="s">
        <v>52</v>
      </c>
      <c r="AW80" s="1" t="s">
        <v>1380</v>
      </c>
      <c r="AX80" s="1" t="s">
        <v>52</v>
      </c>
      <c r="AY80" s="1" t="s">
        <v>52</v>
      </c>
      <c r="AZ80" s="1" t="s">
        <v>52</v>
      </c>
    </row>
    <row r="81" spans="1:52" ht="30" customHeight="1" x14ac:dyDescent="0.3">
      <c r="A81" s="15" t="s">
        <v>1356</v>
      </c>
      <c r="B81" s="15" t="s">
        <v>1381</v>
      </c>
      <c r="C81" s="15" t="s">
        <v>487</v>
      </c>
      <c r="D81" s="16">
        <v>0.34670000000000001</v>
      </c>
      <c r="E81" s="18">
        <f>단가대비표!O135</f>
        <v>18500</v>
      </c>
      <c r="F81" s="21">
        <f t="shared" si="19"/>
        <v>6413.9</v>
      </c>
      <c r="G81" s="18">
        <f>단가대비표!P135</f>
        <v>0</v>
      </c>
      <c r="H81" s="21">
        <f t="shared" si="20"/>
        <v>0</v>
      </c>
      <c r="I81" s="18">
        <f>단가대비표!V135</f>
        <v>0</v>
      </c>
      <c r="J81" s="21">
        <f t="shared" si="21"/>
        <v>0</v>
      </c>
      <c r="K81" s="18">
        <f t="shared" si="22"/>
        <v>18500</v>
      </c>
      <c r="L81" s="21">
        <f t="shared" si="23"/>
        <v>6413.9</v>
      </c>
      <c r="M81" s="15" t="s">
        <v>52</v>
      </c>
      <c r="N81" s="1" t="s">
        <v>108</v>
      </c>
      <c r="O81" s="1" t="s">
        <v>1382</v>
      </c>
      <c r="P81" s="1" t="s">
        <v>64</v>
      </c>
      <c r="Q81" s="1" t="s">
        <v>64</v>
      </c>
      <c r="R81" s="1" t="s">
        <v>63</v>
      </c>
      <c r="AV81" s="1" t="s">
        <v>52</v>
      </c>
      <c r="AW81" s="1" t="s">
        <v>1383</v>
      </c>
      <c r="AX81" s="1" t="s">
        <v>52</v>
      </c>
      <c r="AY81" s="1" t="s">
        <v>52</v>
      </c>
      <c r="AZ81" s="1" t="s">
        <v>52</v>
      </c>
    </row>
    <row r="82" spans="1:52" ht="30" customHeight="1" x14ac:dyDescent="0.3">
      <c r="A82" s="15" t="s">
        <v>104</v>
      </c>
      <c r="B82" s="15" t="s">
        <v>1384</v>
      </c>
      <c r="C82" s="15" t="s">
        <v>106</v>
      </c>
      <c r="D82" s="16">
        <v>1</v>
      </c>
      <c r="E82" s="18">
        <f>일위대가목록!E153</f>
        <v>0</v>
      </c>
      <c r="F82" s="21">
        <f t="shared" si="19"/>
        <v>0</v>
      </c>
      <c r="G82" s="18">
        <f>일위대가목록!F153</f>
        <v>93630</v>
      </c>
      <c r="H82" s="21">
        <f t="shared" si="20"/>
        <v>93630</v>
      </c>
      <c r="I82" s="18">
        <f>일위대가목록!G153</f>
        <v>0</v>
      </c>
      <c r="J82" s="21">
        <f t="shared" si="21"/>
        <v>0</v>
      </c>
      <c r="K82" s="18">
        <f t="shared" si="22"/>
        <v>93630</v>
      </c>
      <c r="L82" s="21">
        <f t="shared" si="23"/>
        <v>93630</v>
      </c>
      <c r="M82" s="15" t="s">
        <v>1385</v>
      </c>
      <c r="N82" s="1" t="s">
        <v>108</v>
      </c>
      <c r="O82" s="1" t="s">
        <v>1386</v>
      </c>
      <c r="P82" s="1" t="s">
        <v>63</v>
      </c>
      <c r="Q82" s="1" t="s">
        <v>64</v>
      </c>
      <c r="R82" s="1" t="s">
        <v>64</v>
      </c>
      <c r="AV82" s="1" t="s">
        <v>52</v>
      </c>
      <c r="AW82" s="1" t="s">
        <v>1387</v>
      </c>
      <c r="AX82" s="1" t="s">
        <v>52</v>
      </c>
      <c r="AY82" s="1" t="s">
        <v>52</v>
      </c>
      <c r="AZ82" s="1" t="s">
        <v>52</v>
      </c>
    </row>
    <row r="83" spans="1:52" ht="30" customHeight="1" x14ac:dyDescent="0.3">
      <c r="A83" s="15" t="s">
        <v>1229</v>
      </c>
      <c r="B83" s="15" t="s">
        <v>52</v>
      </c>
      <c r="C83" s="15" t="s">
        <v>52</v>
      </c>
      <c r="D83" s="16"/>
      <c r="E83" s="18"/>
      <c r="F83" s="21">
        <f>TRUNC(SUMIF(N73:N82, N72, F73:F82),0)</f>
        <v>28678</v>
      </c>
      <c r="G83" s="18"/>
      <c r="H83" s="21">
        <f>TRUNC(SUMIF(N73:N82, N72, H73:H82),0)</f>
        <v>93630</v>
      </c>
      <c r="I83" s="18"/>
      <c r="J83" s="21">
        <f>TRUNC(SUMIF(N73:N82, N72, J73:J82),0)</f>
        <v>0</v>
      </c>
      <c r="K83" s="18"/>
      <c r="L83" s="21">
        <f>F83+H83+J83</f>
        <v>122308</v>
      </c>
      <c r="M83" s="15" t="s">
        <v>52</v>
      </c>
      <c r="N83" s="1" t="s">
        <v>92</v>
      </c>
      <c r="O83" s="1" t="s">
        <v>92</v>
      </c>
      <c r="P83" s="1" t="s">
        <v>52</v>
      </c>
      <c r="Q83" s="1" t="s">
        <v>52</v>
      </c>
      <c r="R83" s="1" t="s">
        <v>52</v>
      </c>
      <c r="AV83" s="1" t="s">
        <v>52</v>
      </c>
      <c r="AW83" s="1" t="s">
        <v>52</v>
      </c>
      <c r="AX83" s="1" t="s">
        <v>52</v>
      </c>
      <c r="AY83" s="1" t="s">
        <v>52</v>
      </c>
      <c r="AZ83" s="1" t="s">
        <v>52</v>
      </c>
    </row>
    <row r="84" spans="1:52" ht="30" customHeight="1" x14ac:dyDescent="0.3">
      <c r="A84" s="16"/>
      <c r="B84" s="16"/>
      <c r="C84" s="16"/>
      <c r="D84" s="16"/>
      <c r="E84" s="18"/>
      <c r="F84" s="21"/>
      <c r="G84" s="18"/>
      <c r="H84" s="21"/>
      <c r="I84" s="18"/>
      <c r="J84" s="21"/>
      <c r="K84" s="18"/>
      <c r="L84" s="21"/>
      <c r="M84" s="16"/>
    </row>
    <row r="85" spans="1:52" ht="30" customHeight="1" x14ac:dyDescent="0.3">
      <c r="A85" s="12" t="s">
        <v>1388</v>
      </c>
      <c r="B85" s="13"/>
      <c r="C85" s="13"/>
      <c r="D85" s="13"/>
      <c r="E85" s="17"/>
      <c r="F85" s="20"/>
      <c r="G85" s="17"/>
      <c r="H85" s="20"/>
      <c r="I85" s="17"/>
      <c r="J85" s="20"/>
      <c r="K85" s="17"/>
      <c r="L85" s="20"/>
      <c r="M85" s="14"/>
      <c r="N85" s="1" t="s">
        <v>119</v>
      </c>
    </row>
    <row r="86" spans="1:52" ht="30" customHeight="1" x14ac:dyDescent="0.3">
      <c r="A86" s="15" t="s">
        <v>1243</v>
      </c>
      <c r="B86" s="15" t="s">
        <v>1244</v>
      </c>
      <c r="C86" s="15" t="s">
        <v>72</v>
      </c>
      <c r="D86" s="16">
        <v>28.9</v>
      </c>
      <c r="E86" s="18">
        <f>단가대비표!O113</f>
        <v>3983.33</v>
      </c>
      <c r="F86" s="21">
        <f t="shared" ref="F86:F94" si="24">TRUNC(E86*D86,1)</f>
        <v>115118.2</v>
      </c>
      <c r="G86" s="18">
        <f>단가대비표!P113</f>
        <v>0</v>
      </c>
      <c r="H86" s="21">
        <f t="shared" ref="H86:H94" si="25">TRUNC(G86*D86,1)</f>
        <v>0</v>
      </c>
      <c r="I86" s="18">
        <f>단가대비표!V113</f>
        <v>0</v>
      </c>
      <c r="J86" s="21">
        <f t="shared" ref="J86:J94" si="26">TRUNC(I86*D86,1)</f>
        <v>0</v>
      </c>
      <c r="K86" s="18">
        <f t="shared" ref="K86:K94" si="27">TRUNC(E86+G86+I86,1)</f>
        <v>3983.3</v>
      </c>
      <c r="L86" s="21">
        <f t="shared" ref="L86:L94" si="28">TRUNC(F86+H86+J86,1)</f>
        <v>115118.2</v>
      </c>
      <c r="M86" s="15" t="s">
        <v>1218</v>
      </c>
      <c r="N86" s="1" t="s">
        <v>52</v>
      </c>
      <c r="O86" s="1" t="s">
        <v>1245</v>
      </c>
      <c r="P86" s="1" t="s">
        <v>64</v>
      </c>
      <c r="Q86" s="1" t="s">
        <v>64</v>
      </c>
      <c r="R86" s="1" t="s">
        <v>63</v>
      </c>
      <c r="V86">
        <v>1</v>
      </c>
      <c r="AV86" s="1" t="s">
        <v>52</v>
      </c>
      <c r="AW86" s="1" t="s">
        <v>1389</v>
      </c>
      <c r="AX86" s="1" t="s">
        <v>52</v>
      </c>
      <c r="AY86" s="1" t="s">
        <v>1221</v>
      </c>
      <c r="AZ86" s="1" t="s">
        <v>52</v>
      </c>
    </row>
    <row r="87" spans="1:52" ht="30" customHeight="1" x14ac:dyDescent="0.3">
      <c r="A87" s="15" t="s">
        <v>1390</v>
      </c>
      <c r="B87" s="15" t="s">
        <v>1391</v>
      </c>
      <c r="C87" s="15" t="s">
        <v>602</v>
      </c>
      <c r="D87" s="16">
        <v>1</v>
      </c>
      <c r="E87" s="18">
        <f>TRUNC(SUMIF(V86:V94, RIGHTB(O87, 1), F86:F94)*U87, 2)</f>
        <v>6907.09</v>
      </c>
      <c r="F87" s="21">
        <f t="shared" si="24"/>
        <v>6907</v>
      </c>
      <c r="G87" s="18">
        <v>0</v>
      </c>
      <c r="H87" s="21">
        <f t="shared" si="25"/>
        <v>0</v>
      </c>
      <c r="I87" s="18">
        <v>0</v>
      </c>
      <c r="J87" s="21">
        <f t="shared" si="26"/>
        <v>0</v>
      </c>
      <c r="K87" s="18">
        <f t="shared" si="27"/>
        <v>6907</v>
      </c>
      <c r="L87" s="21">
        <f t="shared" si="28"/>
        <v>6907</v>
      </c>
      <c r="M87" s="15" t="s">
        <v>52</v>
      </c>
      <c r="N87" s="1" t="s">
        <v>119</v>
      </c>
      <c r="O87" s="1" t="s">
        <v>1079</v>
      </c>
      <c r="P87" s="1" t="s">
        <v>64</v>
      </c>
      <c r="Q87" s="1" t="s">
        <v>64</v>
      </c>
      <c r="R87" s="1" t="s">
        <v>64</v>
      </c>
      <c r="S87">
        <v>0</v>
      </c>
      <c r="T87">
        <v>0</v>
      </c>
      <c r="U87">
        <v>0.06</v>
      </c>
      <c r="AV87" s="1" t="s">
        <v>52</v>
      </c>
      <c r="AW87" s="1" t="s">
        <v>1392</v>
      </c>
      <c r="AX87" s="1" t="s">
        <v>52</v>
      </c>
      <c r="AY87" s="1" t="s">
        <v>52</v>
      </c>
      <c r="AZ87" s="1" t="s">
        <v>52</v>
      </c>
    </row>
    <row r="88" spans="1:52" ht="30" customHeight="1" x14ac:dyDescent="0.3">
      <c r="A88" s="15" t="s">
        <v>1250</v>
      </c>
      <c r="B88" s="15" t="s">
        <v>1254</v>
      </c>
      <c r="C88" s="15" t="s">
        <v>487</v>
      </c>
      <c r="D88" s="16">
        <v>8</v>
      </c>
      <c r="E88" s="18">
        <f>단가대비표!O114</f>
        <v>1400</v>
      </c>
      <c r="F88" s="21">
        <f t="shared" si="24"/>
        <v>11200</v>
      </c>
      <c r="G88" s="18">
        <f>단가대비표!P114</f>
        <v>0</v>
      </c>
      <c r="H88" s="21">
        <f t="shared" si="25"/>
        <v>0</v>
      </c>
      <c r="I88" s="18">
        <f>단가대비표!V114</f>
        <v>0</v>
      </c>
      <c r="J88" s="21">
        <f t="shared" si="26"/>
        <v>0</v>
      </c>
      <c r="K88" s="18">
        <f t="shared" si="27"/>
        <v>1400</v>
      </c>
      <c r="L88" s="21">
        <f t="shared" si="28"/>
        <v>11200</v>
      </c>
      <c r="M88" s="15" t="s">
        <v>1218</v>
      </c>
      <c r="N88" s="1" t="s">
        <v>52</v>
      </c>
      <c r="O88" s="1" t="s">
        <v>1255</v>
      </c>
      <c r="P88" s="1" t="s">
        <v>64</v>
      </c>
      <c r="Q88" s="1" t="s">
        <v>64</v>
      </c>
      <c r="R88" s="1" t="s">
        <v>63</v>
      </c>
      <c r="W88">
        <v>2</v>
      </c>
      <c r="AV88" s="1" t="s">
        <v>52</v>
      </c>
      <c r="AW88" s="1" t="s">
        <v>1393</v>
      </c>
      <c r="AX88" s="1" t="s">
        <v>52</v>
      </c>
      <c r="AY88" s="1" t="s">
        <v>1221</v>
      </c>
      <c r="AZ88" s="1" t="s">
        <v>52</v>
      </c>
    </row>
    <row r="89" spans="1:52" ht="30" customHeight="1" x14ac:dyDescent="0.3">
      <c r="A89" s="15" t="s">
        <v>1250</v>
      </c>
      <c r="B89" s="15" t="s">
        <v>1394</v>
      </c>
      <c r="C89" s="15" t="s">
        <v>487</v>
      </c>
      <c r="D89" s="16">
        <v>32</v>
      </c>
      <c r="E89" s="18">
        <f>단가대비표!O115</f>
        <v>1560</v>
      </c>
      <c r="F89" s="21">
        <f t="shared" si="24"/>
        <v>49920</v>
      </c>
      <c r="G89" s="18">
        <f>단가대비표!P115</f>
        <v>0</v>
      </c>
      <c r="H89" s="21">
        <f t="shared" si="25"/>
        <v>0</v>
      </c>
      <c r="I89" s="18">
        <f>단가대비표!V115</f>
        <v>0</v>
      </c>
      <c r="J89" s="21">
        <f t="shared" si="26"/>
        <v>0</v>
      </c>
      <c r="K89" s="18">
        <f t="shared" si="27"/>
        <v>1560</v>
      </c>
      <c r="L89" s="21">
        <f t="shared" si="28"/>
        <v>49920</v>
      </c>
      <c r="M89" s="15" t="s">
        <v>1218</v>
      </c>
      <c r="N89" s="1" t="s">
        <v>52</v>
      </c>
      <c r="O89" s="1" t="s">
        <v>1395</v>
      </c>
      <c r="P89" s="1" t="s">
        <v>64</v>
      </c>
      <c r="Q89" s="1" t="s">
        <v>64</v>
      </c>
      <c r="R89" s="1" t="s">
        <v>63</v>
      </c>
      <c r="W89">
        <v>2</v>
      </c>
      <c r="AV89" s="1" t="s">
        <v>52</v>
      </c>
      <c r="AW89" s="1" t="s">
        <v>1396</v>
      </c>
      <c r="AX89" s="1" t="s">
        <v>52</v>
      </c>
      <c r="AY89" s="1" t="s">
        <v>1221</v>
      </c>
      <c r="AZ89" s="1" t="s">
        <v>52</v>
      </c>
    </row>
    <row r="90" spans="1:52" ht="30" customHeight="1" x14ac:dyDescent="0.3">
      <c r="A90" s="15" t="s">
        <v>1397</v>
      </c>
      <c r="B90" s="15" t="s">
        <v>1398</v>
      </c>
      <c r="C90" s="15" t="s">
        <v>602</v>
      </c>
      <c r="D90" s="16">
        <v>1</v>
      </c>
      <c r="E90" s="18">
        <f>TRUNC(SUMIF(W86:W94, RIGHTB(O90, 1), F86:F94)*U90, 2)</f>
        <v>7334.4</v>
      </c>
      <c r="F90" s="21">
        <f t="shared" si="24"/>
        <v>7334.4</v>
      </c>
      <c r="G90" s="18">
        <v>0</v>
      </c>
      <c r="H90" s="21">
        <f t="shared" si="25"/>
        <v>0</v>
      </c>
      <c r="I90" s="18">
        <v>0</v>
      </c>
      <c r="J90" s="21">
        <f t="shared" si="26"/>
        <v>0</v>
      </c>
      <c r="K90" s="18">
        <f t="shared" si="27"/>
        <v>7334.4</v>
      </c>
      <c r="L90" s="21">
        <f t="shared" si="28"/>
        <v>7334.4</v>
      </c>
      <c r="M90" s="15" t="s">
        <v>52</v>
      </c>
      <c r="N90" s="1" t="s">
        <v>119</v>
      </c>
      <c r="O90" s="1" t="s">
        <v>1248</v>
      </c>
      <c r="P90" s="1" t="s">
        <v>64</v>
      </c>
      <c r="Q90" s="1" t="s">
        <v>64</v>
      </c>
      <c r="R90" s="1" t="s">
        <v>64</v>
      </c>
      <c r="S90">
        <v>0</v>
      </c>
      <c r="T90">
        <v>0</v>
      </c>
      <c r="U90">
        <v>0.12</v>
      </c>
      <c r="AV90" s="1" t="s">
        <v>52</v>
      </c>
      <c r="AW90" s="1" t="s">
        <v>1399</v>
      </c>
      <c r="AX90" s="1" t="s">
        <v>52</v>
      </c>
      <c r="AY90" s="1" t="s">
        <v>52</v>
      </c>
      <c r="AZ90" s="1" t="s">
        <v>52</v>
      </c>
    </row>
    <row r="91" spans="1:52" ht="30" customHeight="1" x14ac:dyDescent="0.3">
      <c r="A91" s="15" t="s">
        <v>1250</v>
      </c>
      <c r="B91" s="15" t="s">
        <v>1400</v>
      </c>
      <c r="C91" s="15" t="s">
        <v>487</v>
      </c>
      <c r="D91" s="16">
        <v>4</v>
      </c>
      <c r="E91" s="18">
        <f>단가대비표!O116</f>
        <v>3500</v>
      </c>
      <c r="F91" s="21">
        <f t="shared" si="24"/>
        <v>14000</v>
      </c>
      <c r="G91" s="18">
        <f>단가대비표!P116</f>
        <v>0</v>
      </c>
      <c r="H91" s="21">
        <f t="shared" si="25"/>
        <v>0</v>
      </c>
      <c r="I91" s="18">
        <f>단가대비표!V116</f>
        <v>0</v>
      </c>
      <c r="J91" s="21">
        <f t="shared" si="26"/>
        <v>0</v>
      </c>
      <c r="K91" s="18">
        <f t="shared" si="27"/>
        <v>3500</v>
      </c>
      <c r="L91" s="21">
        <f t="shared" si="28"/>
        <v>14000</v>
      </c>
      <c r="M91" s="15" t="s">
        <v>1218</v>
      </c>
      <c r="N91" s="1" t="s">
        <v>52</v>
      </c>
      <c r="O91" s="1" t="s">
        <v>1401</v>
      </c>
      <c r="P91" s="1" t="s">
        <v>64</v>
      </c>
      <c r="Q91" s="1" t="s">
        <v>64</v>
      </c>
      <c r="R91" s="1" t="s">
        <v>63</v>
      </c>
      <c r="X91">
        <v>3</v>
      </c>
      <c r="AV91" s="1" t="s">
        <v>52</v>
      </c>
      <c r="AW91" s="1" t="s">
        <v>1402</v>
      </c>
      <c r="AX91" s="1" t="s">
        <v>52</v>
      </c>
      <c r="AY91" s="1" t="s">
        <v>1221</v>
      </c>
      <c r="AZ91" s="1" t="s">
        <v>52</v>
      </c>
    </row>
    <row r="92" spans="1:52" ht="30" customHeight="1" x14ac:dyDescent="0.3">
      <c r="A92" s="15" t="s">
        <v>1403</v>
      </c>
      <c r="B92" s="15" t="s">
        <v>1404</v>
      </c>
      <c r="C92" s="15" t="s">
        <v>318</v>
      </c>
      <c r="D92" s="16">
        <v>0.84</v>
      </c>
      <c r="E92" s="18">
        <f>단가대비표!O138</f>
        <v>28876</v>
      </c>
      <c r="F92" s="21">
        <f t="shared" si="24"/>
        <v>24255.8</v>
      </c>
      <c r="G92" s="18">
        <f>단가대비표!P138</f>
        <v>0</v>
      </c>
      <c r="H92" s="21">
        <f t="shared" si="25"/>
        <v>0</v>
      </c>
      <c r="I92" s="18">
        <f>단가대비표!V138</f>
        <v>0</v>
      </c>
      <c r="J92" s="21">
        <f t="shared" si="26"/>
        <v>0</v>
      </c>
      <c r="K92" s="18">
        <f t="shared" si="27"/>
        <v>28876</v>
      </c>
      <c r="L92" s="21">
        <f t="shared" si="28"/>
        <v>24255.8</v>
      </c>
      <c r="M92" s="15" t="s">
        <v>1218</v>
      </c>
      <c r="N92" s="1" t="s">
        <v>52</v>
      </c>
      <c r="O92" s="1" t="s">
        <v>1405</v>
      </c>
      <c r="P92" s="1" t="s">
        <v>64</v>
      </c>
      <c r="Q92" s="1" t="s">
        <v>64</v>
      </c>
      <c r="R92" s="1" t="s">
        <v>63</v>
      </c>
      <c r="X92">
        <v>3</v>
      </c>
      <c r="AV92" s="1" t="s">
        <v>52</v>
      </c>
      <c r="AW92" s="1" t="s">
        <v>1406</v>
      </c>
      <c r="AX92" s="1" t="s">
        <v>52</v>
      </c>
      <c r="AY92" s="1" t="s">
        <v>1221</v>
      </c>
      <c r="AZ92" s="1" t="s">
        <v>52</v>
      </c>
    </row>
    <row r="93" spans="1:52" ht="30" customHeight="1" x14ac:dyDescent="0.3">
      <c r="A93" s="15" t="s">
        <v>1407</v>
      </c>
      <c r="B93" s="15" t="s">
        <v>1408</v>
      </c>
      <c r="C93" s="15" t="s">
        <v>602</v>
      </c>
      <c r="D93" s="16">
        <v>1</v>
      </c>
      <c r="E93" s="18">
        <f>TRUNC(SUMIF(X86:X94, RIGHTB(O93, 1), F86:F94)*U93, 2)</f>
        <v>3443.02</v>
      </c>
      <c r="F93" s="21">
        <f t="shared" si="24"/>
        <v>3443</v>
      </c>
      <c r="G93" s="18">
        <v>0</v>
      </c>
      <c r="H93" s="21">
        <f t="shared" si="25"/>
        <v>0</v>
      </c>
      <c r="I93" s="18">
        <v>0</v>
      </c>
      <c r="J93" s="21">
        <f t="shared" si="26"/>
        <v>0</v>
      </c>
      <c r="K93" s="18">
        <f t="shared" si="27"/>
        <v>3443</v>
      </c>
      <c r="L93" s="21">
        <f t="shared" si="28"/>
        <v>3443</v>
      </c>
      <c r="M93" s="15" t="s">
        <v>52</v>
      </c>
      <c r="N93" s="1" t="s">
        <v>119</v>
      </c>
      <c r="O93" s="1" t="s">
        <v>1261</v>
      </c>
      <c r="P93" s="1" t="s">
        <v>64</v>
      </c>
      <c r="Q93" s="1" t="s">
        <v>64</v>
      </c>
      <c r="R93" s="1" t="s">
        <v>64</v>
      </c>
      <c r="S93">
        <v>0</v>
      </c>
      <c r="T93">
        <v>0</v>
      </c>
      <c r="U93">
        <v>0.09</v>
      </c>
      <c r="AV93" s="1" t="s">
        <v>52</v>
      </c>
      <c r="AW93" s="1" t="s">
        <v>1409</v>
      </c>
      <c r="AX93" s="1" t="s">
        <v>52</v>
      </c>
      <c r="AY93" s="1" t="s">
        <v>52</v>
      </c>
      <c r="AZ93" s="1" t="s">
        <v>52</v>
      </c>
    </row>
    <row r="94" spans="1:52" ht="30" customHeight="1" x14ac:dyDescent="0.3">
      <c r="A94" s="15" t="s">
        <v>1410</v>
      </c>
      <c r="B94" s="15" t="s">
        <v>1411</v>
      </c>
      <c r="C94" s="15" t="s">
        <v>1412</v>
      </c>
      <c r="D94" s="16">
        <v>4</v>
      </c>
      <c r="E94" s="18">
        <f>단가대비표!O235</f>
        <v>332</v>
      </c>
      <c r="F94" s="21">
        <f t="shared" si="24"/>
        <v>1328</v>
      </c>
      <c r="G94" s="18">
        <f>단가대비표!P235</f>
        <v>16623</v>
      </c>
      <c r="H94" s="21">
        <f t="shared" si="25"/>
        <v>66492</v>
      </c>
      <c r="I94" s="18">
        <f>단가대비표!V235</f>
        <v>0</v>
      </c>
      <c r="J94" s="21">
        <f t="shared" si="26"/>
        <v>0</v>
      </c>
      <c r="K94" s="18">
        <f t="shared" si="27"/>
        <v>16955</v>
      </c>
      <c r="L94" s="21">
        <f t="shared" si="28"/>
        <v>67820</v>
      </c>
      <c r="M94" s="15" t="s">
        <v>52</v>
      </c>
      <c r="N94" s="1" t="s">
        <v>119</v>
      </c>
      <c r="O94" s="1" t="s">
        <v>1413</v>
      </c>
      <c r="P94" s="1" t="s">
        <v>64</v>
      </c>
      <c r="Q94" s="1" t="s">
        <v>64</v>
      </c>
      <c r="R94" s="1" t="s">
        <v>63</v>
      </c>
      <c r="AV94" s="1" t="s">
        <v>52</v>
      </c>
      <c r="AW94" s="1" t="s">
        <v>1414</v>
      </c>
      <c r="AX94" s="1" t="s">
        <v>52</v>
      </c>
      <c r="AY94" s="1" t="s">
        <v>52</v>
      </c>
      <c r="AZ94" s="1" t="s">
        <v>52</v>
      </c>
    </row>
    <row r="95" spans="1:52" ht="30" customHeight="1" x14ac:dyDescent="0.3">
      <c r="A95" s="15" t="s">
        <v>1229</v>
      </c>
      <c r="B95" s="15" t="s">
        <v>52</v>
      </c>
      <c r="C95" s="15" t="s">
        <v>52</v>
      </c>
      <c r="D95" s="16"/>
      <c r="E95" s="18"/>
      <c r="F95" s="21">
        <f>TRUNC(SUMIF(N86:N94, N85, F86:F94),0)</f>
        <v>19012</v>
      </c>
      <c r="G95" s="18"/>
      <c r="H95" s="21">
        <f>TRUNC(SUMIF(N86:N94, N85, H86:H94),0)</f>
        <v>66492</v>
      </c>
      <c r="I95" s="18"/>
      <c r="J95" s="21">
        <f>TRUNC(SUMIF(N86:N94, N85, J86:J94),0)</f>
        <v>0</v>
      </c>
      <c r="K95" s="18"/>
      <c r="L95" s="21">
        <f>F95+H95+J95</f>
        <v>85504</v>
      </c>
      <c r="M95" s="15" t="s">
        <v>52</v>
      </c>
      <c r="N95" s="1" t="s">
        <v>92</v>
      </c>
      <c r="O95" s="1" t="s">
        <v>92</v>
      </c>
      <c r="P95" s="1" t="s">
        <v>52</v>
      </c>
      <c r="Q95" s="1" t="s">
        <v>52</v>
      </c>
      <c r="R95" s="1" t="s">
        <v>52</v>
      </c>
      <c r="AV95" s="1" t="s">
        <v>52</v>
      </c>
      <c r="AW95" s="1" t="s">
        <v>52</v>
      </c>
      <c r="AX95" s="1" t="s">
        <v>52</v>
      </c>
      <c r="AY95" s="1" t="s">
        <v>52</v>
      </c>
      <c r="AZ95" s="1" t="s">
        <v>52</v>
      </c>
    </row>
    <row r="96" spans="1:52" ht="30" customHeight="1" x14ac:dyDescent="0.3">
      <c r="A96" s="16"/>
      <c r="B96" s="16"/>
      <c r="C96" s="16"/>
      <c r="D96" s="16"/>
      <c r="E96" s="18"/>
      <c r="F96" s="21"/>
      <c r="G96" s="18"/>
      <c r="H96" s="21"/>
      <c r="I96" s="18"/>
      <c r="J96" s="21"/>
      <c r="K96" s="18"/>
      <c r="L96" s="21"/>
      <c r="M96" s="16"/>
    </row>
    <row r="97" spans="1:52" ht="30" customHeight="1" x14ac:dyDescent="0.3">
      <c r="A97" s="12" t="s">
        <v>1415</v>
      </c>
      <c r="B97" s="13"/>
      <c r="C97" s="13"/>
      <c r="D97" s="13"/>
      <c r="E97" s="17"/>
      <c r="F97" s="20"/>
      <c r="G97" s="17"/>
      <c r="H97" s="20"/>
      <c r="I97" s="17"/>
      <c r="J97" s="20"/>
      <c r="K97" s="17"/>
      <c r="L97" s="20"/>
      <c r="M97" s="14"/>
      <c r="N97" s="1" t="s">
        <v>114</v>
      </c>
    </row>
    <row r="98" spans="1:52" ht="30" customHeight="1" x14ac:dyDescent="0.3">
      <c r="A98" s="15" t="s">
        <v>1243</v>
      </c>
      <c r="B98" s="15" t="s">
        <v>1244</v>
      </c>
      <c r="C98" s="15" t="s">
        <v>72</v>
      </c>
      <c r="D98" s="16">
        <v>42.55</v>
      </c>
      <c r="E98" s="18">
        <f>단가대비표!O113</f>
        <v>3983.33</v>
      </c>
      <c r="F98" s="21">
        <f t="shared" ref="F98:F106" si="29">TRUNC(E98*D98,1)</f>
        <v>169490.6</v>
      </c>
      <c r="G98" s="18">
        <f>단가대비표!P113</f>
        <v>0</v>
      </c>
      <c r="H98" s="21">
        <f t="shared" ref="H98:H106" si="30">TRUNC(G98*D98,1)</f>
        <v>0</v>
      </c>
      <c r="I98" s="18">
        <f>단가대비표!V113</f>
        <v>0</v>
      </c>
      <c r="J98" s="21">
        <f t="shared" ref="J98:J106" si="31">TRUNC(I98*D98,1)</f>
        <v>0</v>
      </c>
      <c r="K98" s="18">
        <f t="shared" ref="K98:K106" si="32">TRUNC(E98+G98+I98,1)</f>
        <v>3983.3</v>
      </c>
      <c r="L98" s="21">
        <f t="shared" ref="L98:L106" si="33">TRUNC(F98+H98+J98,1)</f>
        <v>169490.6</v>
      </c>
      <c r="M98" s="15" t="s">
        <v>1218</v>
      </c>
      <c r="N98" s="1" t="s">
        <v>52</v>
      </c>
      <c r="O98" s="1" t="s">
        <v>1245</v>
      </c>
      <c r="P98" s="1" t="s">
        <v>64</v>
      </c>
      <c r="Q98" s="1" t="s">
        <v>64</v>
      </c>
      <c r="R98" s="1" t="s">
        <v>63</v>
      </c>
      <c r="V98">
        <v>1</v>
      </c>
      <c r="AV98" s="1" t="s">
        <v>52</v>
      </c>
      <c r="AW98" s="1" t="s">
        <v>1416</v>
      </c>
      <c r="AX98" s="1" t="s">
        <v>52</v>
      </c>
      <c r="AY98" s="1" t="s">
        <v>1221</v>
      </c>
      <c r="AZ98" s="1" t="s">
        <v>52</v>
      </c>
    </row>
    <row r="99" spans="1:52" ht="30" customHeight="1" x14ac:dyDescent="0.3">
      <c r="A99" s="15" t="s">
        <v>1390</v>
      </c>
      <c r="B99" s="15" t="s">
        <v>1391</v>
      </c>
      <c r="C99" s="15" t="s">
        <v>602</v>
      </c>
      <c r="D99" s="16">
        <v>1</v>
      </c>
      <c r="E99" s="18">
        <f>TRUNC(SUMIF(V98:V106, RIGHTB(O99, 1), F98:F106)*U99, 2)</f>
        <v>10169.43</v>
      </c>
      <c r="F99" s="21">
        <f t="shared" si="29"/>
        <v>10169.4</v>
      </c>
      <c r="G99" s="18">
        <v>0</v>
      </c>
      <c r="H99" s="21">
        <f t="shared" si="30"/>
        <v>0</v>
      </c>
      <c r="I99" s="18">
        <v>0</v>
      </c>
      <c r="J99" s="21">
        <f t="shared" si="31"/>
        <v>0</v>
      </c>
      <c r="K99" s="18">
        <f t="shared" si="32"/>
        <v>10169.4</v>
      </c>
      <c r="L99" s="21">
        <f t="shared" si="33"/>
        <v>10169.4</v>
      </c>
      <c r="M99" s="15" t="s">
        <v>52</v>
      </c>
      <c r="N99" s="1" t="s">
        <v>114</v>
      </c>
      <c r="O99" s="1" t="s">
        <v>1079</v>
      </c>
      <c r="P99" s="1" t="s">
        <v>64</v>
      </c>
      <c r="Q99" s="1" t="s">
        <v>64</v>
      </c>
      <c r="R99" s="1" t="s">
        <v>64</v>
      </c>
      <c r="S99">
        <v>0</v>
      </c>
      <c r="T99">
        <v>0</v>
      </c>
      <c r="U99">
        <v>0.06</v>
      </c>
      <c r="AV99" s="1" t="s">
        <v>52</v>
      </c>
      <c r="AW99" s="1" t="s">
        <v>1417</v>
      </c>
      <c r="AX99" s="1" t="s">
        <v>52</v>
      </c>
      <c r="AY99" s="1" t="s">
        <v>52</v>
      </c>
      <c r="AZ99" s="1" t="s">
        <v>52</v>
      </c>
    </row>
    <row r="100" spans="1:52" ht="30" customHeight="1" x14ac:dyDescent="0.3">
      <c r="A100" s="15" t="s">
        <v>1250</v>
      </c>
      <c r="B100" s="15" t="s">
        <v>1254</v>
      </c>
      <c r="C100" s="15" t="s">
        <v>487</v>
      </c>
      <c r="D100" s="16">
        <v>20</v>
      </c>
      <c r="E100" s="18">
        <f>단가대비표!O114</f>
        <v>1400</v>
      </c>
      <c r="F100" s="21">
        <f t="shared" si="29"/>
        <v>28000</v>
      </c>
      <c r="G100" s="18">
        <f>단가대비표!P114</f>
        <v>0</v>
      </c>
      <c r="H100" s="21">
        <f t="shared" si="30"/>
        <v>0</v>
      </c>
      <c r="I100" s="18">
        <f>단가대비표!V114</f>
        <v>0</v>
      </c>
      <c r="J100" s="21">
        <f t="shared" si="31"/>
        <v>0</v>
      </c>
      <c r="K100" s="18">
        <f t="shared" si="32"/>
        <v>1400</v>
      </c>
      <c r="L100" s="21">
        <f t="shared" si="33"/>
        <v>28000</v>
      </c>
      <c r="M100" s="15" t="s">
        <v>1218</v>
      </c>
      <c r="N100" s="1" t="s">
        <v>52</v>
      </c>
      <c r="O100" s="1" t="s">
        <v>1255</v>
      </c>
      <c r="P100" s="1" t="s">
        <v>64</v>
      </c>
      <c r="Q100" s="1" t="s">
        <v>64</v>
      </c>
      <c r="R100" s="1" t="s">
        <v>63</v>
      </c>
      <c r="W100">
        <v>2</v>
      </c>
      <c r="AV100" s="1" t="s">
        <v>52</v>
      </c>
      <c r="AW100" s="1" t="s">
        <v>1418</v>
      </c>
      <c r="AX100" s="1" t="s">
        <v>52</v>
      </c>
      <c r="AY100" s="1" t="s">
        <v>1221</v>
      </c>
      <c r="AZ100" s="1" t="s">
        <v>52</v>
      </c>
    </row>
    <row r="101" spans="1:52" ht="30" customHeight="1" x14ac:dyDescent="0.3">
      <c r="A101" s="15" t="s">
        <v>1250</v>
      </c>
      <c r="B101" s="15" t="s">
        <v>1394</v>
      </c>
      <c r="C101" s="15" t="s">
        <v>487</v>
      </c>
      <c r="D101" s="16">
        <v>56</v>
      </c>
      <c r="E101" s="18">
        <f>단가대비표!O115</f>
        <v>1560</v>
      </c>
      <c r="F101" s="21">
        <f t="shared" si="29"/>
        <v>87360</v>
      </c>
      <c r="G101" s="18">
        <f>단가대비표!P115</f>
        <v>0</v>
      </c>
      <c r="H101" s="21">
        <f t="shared" si="30"/>
        <v>0</v>
      </c>
      <c r="I101" s="18">
        <f>단가대비표!V115</f>
        <v>0</v>
      </c>
      <c r="J101" s="21">
        <f t="shared" si="31"/>
        <v>0</v>
      </c>
      <c r="K101" s="18">
        <f t="shared" si="32"/>
        <v>1560</v>
      </c>
      <c r="L101" s="21">
        <f t="shared" si="33"/>
        <v>87360</v>
      </c>
      <c r="M101" s="15" t="s">
        <v>1218</v>
      </c>
      <c r="N101" s="1" t="s">
        <v>52</v>
      </c>
      <c r="O101" s="1" t="s">
        <v>1395</v>
      </c>
      <c r="P101" s="1" t="s">
        <v>64</v>
      </c>
      <c r="Q101" s="1" t="s">
        <v>64</v>
      </c>
      <c r="R101" s="1" t="s">
        <v>63</v>
      </c>
      <c r="W101">
        <v>2</v>
      </c>
      <c r="AV101" s="1" t="s">
        <v>52</v>
      </c>
      <c r="AW101" s="1" t="s">
        <v>1419</v>
      </c>
      <c r="AX101" s="1" t="s">
        <v>52</v>
      </c>
      <c r="AY101" s="1" t="s">
        <v>1221</v>
      </c>
      <c r="AZ101" s="1" t="s">
        <v>52</v>
      </c>
    </row>
    <row r="102" spans="1:52" ht="30" customHeight="1" x14ac:dyDescent="0.3">
      <c r="A102" s="15" t="s">
        <v>1397</v>
      </c>
      <c r="B102" s="15" t="s">
        <v>1398</v>
      </c>
      <c r="C102" s="15" t="s">
        <v>602</v>
      </c>
      <c r="D102" s="16">
        <v>1</v>
      </c>
      <c r="E102" s="18">
        <f>TRUNC(SUMIF(W98:W106, RIGHTB(O102, 1), F98:F106)*U102, 2)</f>
        <v>13843.2</v>
      </c>
      <c r="F102" s="21">
        <f t="shared" si="29"/>
        <v>13843.2</v>
      </c>
      <c r="G102" s="18">
        <v>0</v>
      </c>
      <c r="H102" s="21">
        <f t="shared" si="30"/>
        <v>0</v>
      </c>
      <c r="I102" s="18">
        <v>0</v>
      </c>
      <c r="J102" s="21">
        <f t="shared" si="31"/>
        <v>0</v>
      </c>
      <c r="K102" s="18">
        <f t="shared" si="32"/>
        <v>13843.2</v>
      </c>
      <c r="L102" s="21">
        <f t="shared" si="33"/>
        <v>13843.2</v>
      </c>
      <c r="M102" s="15" t="s">
        <v>52</v>
      </c>
      <c r="N102" s="1" t="s">
        <v>114</v>
      </c>
      <c r="O102" s="1" t="s">
        <v>1248</v>
      </c>
      <c r="P102" s="1" t="s">
        <v>64</v>
      </c>
      <c r="Q102" s="1" t="s">
        <v>64</v>
      </c>
      <c r="R102" s="1" t="s">
        <v>64</v>
      </c>
      <c r="S102">
        <v>0</v>
      </c>
      <c r="T102">
        <v>0</v>
      </c>
      <c r="U102">
        <v>0.12</v>
      </c>
      <c r="AV102" s="1" t="s">
        <v>52</v>
      </c>
      <c r="AW102" s="1" t="s">
        <v>1420</v>
      </c>
      <c r="AX102" s="1" t="s">
        <v>52</v>
      </c>
      <c r="AY102" s="1" t="s">
        <v>52</v>
      </c>
      <c r="AZ102" s="1" t="s">
        <v>52</v>
      </c>
    </row>
    <row r="103" spans="1:52" ht="30" customHeight="1" x14ac:dyDescent="0.3">
      <c r="A103" s="15" t="s">
        <v>1250</v>
      </c>
      <c r="B103" s="15" t="s">
        <v>1400</v>
      </c>
      <c r="C103" s="15" t="s">
        <v>487</v>
      </c>
      <c r="D103" s="16">
        <v>4</v>
      </c>
      <c r="E103" s="18">
        <f>단가대비표!O116</f>
        <v>3500</v>
      </c>
      <c r="F103" s="21">
        <f t="shared" si="29"/>
        <v>14000</v>
      </c>
      <c r="G103" s="18">
        <f>단가대비표!P116</f>
        <v>0</v>
      </c>
      <c r="H103" s="21">
        <f t="shared" si="30"/>
        <v>0</v>
      </c>
      <c r="I103" s="18">
        <f>단가대비표!V116</f>
        <v>0</v>
      </c>
      <c r="J103" s="21">
        <f t="shared" si="31"/>
        <v>0</v>
      </c>
      <c r="K103" s="18">
        <f t="shared" si="32"/>
        <v>3500</v>
      </c>
      <c r="L103" s="21">
        <f t="shared" si="33"/>
        <v>14000</v>
      </c>
      <c r="M103" s="15" t="s">
        <v>1218</v>
      </c>
      <c r="N103" s="1" t="s">
        <v>52</v>
      </c>
      <c r="O103" s="1" t="s">
        <v>1401</v>
      </c>
      <c r="P103" s="1" t="s">
        <v>64</v>
      </c>
      <c r="Q103" s="1" t="s">
        <v>64</v>
      </c>
      <c r="R103" s="1" t="s">
        <v>63</v>
      </c>
      <c r="X103">
        <v>3</v>
      </c>
      <c r="AV103" s="1" t="s">
        <v>52</v>
      </c>
      <c r="AW103" s="1" t="s">
        <v>1421</v>
      </c>
      <c r="AX103" s="1" t="s">
        <v>52</v>
      </c>
      <c r="AY103" s="1" t="s">
        <v>1221</v>
      </c>
      <c r="AZ103" s="1" t="s">
        <v>52</v>
      </c>
    </row>
    <row r="104" spans="1:52" ht="30" customHeight="1" x14ac:dyDescent="0.3">
      <c r="A104" s="15" t="s">
        <v>1403</v>
      </c>
      <c r="B104" s="15" t="s">
        <v>1404</v>
      </c>
      <c r="C104" s="15" t="s">
        <v>318</v>
      </c>
      <c r="D104" s="16">
        <v>0.84</v>
      </c>
      <c r="E104" s="18">
        <f>단가대비표!O138</f>
        <v>28876</v>
      </c>
      <c r="F104" s="21">
        <f t="shared" si="29"/>
        <v>24255.8</v>
      </c>
      <c r="G104" s="18">
        <f>단가대비표!P138</f>
        <v>0</v>
      </c>
      <c r="H104" s="21">
        <f t="shared" si="30"/>
        <v>0</v>
      </c>
      <c r="I104" s="18">
        <f>단가대비표!V138</f>
        <v>0</v>
      </c>
      <c r="J104" s="21">
        <f t="shared" si="31"/>
        <v>0</v>
      </c>
      <c r="K104" s="18">
        <f t="shared" si="32"/>
        <v>28876</v>
      </c>
      <c r="L104" s="21">
        <f t="shared" si="33"/>
        <v>24255.8</v>
      </c>
      <c r="M104" s="15" t="s">
        <v>1218</v>
      </c>
      <c r="N104" s="1" t="s">
        <v>52</v>
      </c>
      <c r="O104" s="1" t="s">
        <v>1405</v>
      </c>
      <c r="P104" s="1" t="s">
        <v>64</v>
      </c>
      <c r="Q104" s="1" t="s">
        <v>64</v>
      </c>
      <c r="R104" s="1" t="s">
        <v>63</v>
      </c>
      <c r="X104">
        <v>3</v>
      </c>
      <c r="AV104" s="1" t="s">
        <v>52</v>
      </c>
      <c r="AW104" s="1" t="s">
        <v>1422</v>
      </c>
      <c r="AX104" s="1" t="s">
        <v>52</v>
      </c>
      <c r="AY104" s="1" t="s">
        <v>1221</v>
      </c>
      <c r="AZ104" s="1" t="s">
        <v>52</v>
      </c>
    </row>
    <row r="105" spans="1:52" ht="30" customHeight="1" x14ac:dyDescent="0.3">
      <c r="A105" s="15" t="s">
        <v>1407</v>
      </c>
      <c r="B105" s="15" t="s">
        <v>1408</v>
      </c>
      <c r="C105" s="15" t="s">
        <v>602</v>
      </c>
      <c r="D105" s="16">
        <v>1</v>
      </c>
      <c r="E105" s="18">
        <f>TRUNC(SUMIF(X98:X106, RIGHTB(O105, 1), F98:F106)*U105, 2)</f>
        <v>3443.02</v>
      </c>
      <c r="F105" s="21">
        <f t="shared" si="29"/>
        <v>3443</v>
      </c>
      <c r="G105" s="18">
        <v>0</v>
      </c>
      <c r="H105" s="21">
        <f t="shared" si="30"/>
        <v>0</v>
      </c>
      <c r="I105" s="18">
        <v>0</v>
      </c>
      <c r="J105" s="21">
        <f t="shared" si="31"/>
        <v>0</v>
      </c>
      <c r="K105" s="18">
        <f t="shared" si="32"/>
        <v>3443</v>
      </c>
      <c r="L105" s="21">
        <f t="shared" si="33"/>
        <v>3443</v>
      </c>
      <c r="M105" s="15" t="s">
        <v>52</v>
      </c>
      <c r="N105" s="1" t="s">
        <v>114</v>
      </c>
      <c r="O105" s="1" t="s">
        <v>1261</v>
      </c>
      <c r="P105" s="1" t="s">
        <v>64</v>
      </c>
      <c r="Q105" s="1" t="s">
        <v>64</v>
      </c>
      <c r="R105" s="1" t="s">
        <v>64</v>
      </c>
      <c r="S105">
        <v>0</v>
      </c>
      <c r="T105">
        <v>0</v>
      </c>
      <c r="U105">
        <v>0.09</v>
      </c>
      <c r="AV105" s="1" t="s">
        <v>52</v>
      </c>
      <c r="AW105" s="1" t="s">
        <v>1423</v>
      </c>
      <c r="AX105" s="1" t="s">
        <v>52</v>
      </c>
      <c r="AY105" s="1" t="s">
        <v>52</v>
      </c>
      <c r="AZ105" s="1" t="s">
        <v>52</v>
      </c>
    </row>
    <row r="106" spans="1:52" ht="30" customHeight="1" x14ac:dyDescent="0.3">
      <c r="A106" s="15" t="s">
        <v>1410</v>
      </c>
      <c r="B106" s="15" t="s">
        <v>1411</v>
      </c>
      <c r="C106" s="15" t="s">
        <v>1412</v>
      </c>
      <c r="D106" s="16">
        <v>7</v>
      </c>
      <c r="E106" s="18">
        <f>단가대비표!O235</f>
        <v>332</v>
      </c>
      <c r="F106" s="21">
        <f t="shared" si="29"/>
        <v>2324</v>
      </c>
      <c r="G106" s="18">
        <f>단가대비표!P235</f>
        <v>16623</v>
      </c>
      <c r="H106" s="21">
        <f t="shared" si="30"/>
        <v>116361</v>
      </c>
      <c r="I106" s="18">
        <f>단가대비표!V235</f>
        <v>0</v>
      </c>
      <c r="J106" s="21">
        <f t="shared" si="31"/>
        <v>0</v>
      </c>
      <c r="K106" s="18">
        <f t="shared" si="32"/>
        <v>16955</v>
      </c>
      <c r="L106" s="21">
        <f t="shared" si="33"/>
        <v>118685</v>
      </c>
      <c r="M106" s="15" t="s">
        <v>52</v>
      </c>
      <c r="N106" s="1" t="s">
        <v>114</v>
      </c>
      <c r="O106" s="1" t="s">
        <v>1413</v>
      </c>
      <c r="P106" s="1" t="s">
        <v>64</v>
      </c>
      <c r="Q106" s="1" t="s">
        <v>64</v>
      </c>
      <c r="R106" s="1" t="s">
        <v>63</v>
      </c>
      <c r="AV106" s="1" t="s">
        <v>52</v>
      </c>
      <c r="AW106" s="1" t="s">
        <v>1424</v>
      </c>
      <c r="AX106" s="1" t="s">
        <v>52</v>
      </c>
      <c r="AY106" s="1" t="s">
        <v>52</v>
      </c>
      <c r="AZ106" s="1" t="s">
        <v>52</v>
      </c>
    </row>
    <row r="107" spans="1:52" ht="30" customHeight="1" x14ac:dyDescent="0.3">
      <c r="A107" s="15" t="s">
        <v>1229</v>
      </c>
      <c r="B107" s="15" t="s">
        <v>52</v>
      </c>
      <c r="C107" s="15" t="s">
        <v>52</v>
      </c>
      <c r="D107" s="16"/>
      <c r="E107" s="18"/>
      <c r="F107" s="21">
        <f>TRUNC(SUMIF(N98:N106, N97, F98:F106),0)</f>
        <v>29779</v>
      </c>
      <c r="G107" s="18"/>
      <c r="H107" s="21">
        <f>TRUNC(SUMIF(N98:N106, N97, H98:H106),0)</f>
        <v>116361</v>
      </c>
      <c r="I107" s="18"/>
      <c r="J107" s="21">
        <f>TRUNC(SUMIF(N98:N106, N97, J98:J106),0)</f>
        <v>0</v>
      </c>
      <c r="K107" s="18"/>
      <c r="L107" s="21">
        <f>F107+H107+J107</f>
        <v>146140</v>
      </c>
      <c r="M107" s="15" t="s">
        <v>52</v>
      </c>
      <c r="N107" s="1" t="s">
        <v>92</v>
      </c>
      <c r="O107" s="1" t="s">
        <v>92</v>
      </c>
      <c r="P107" s="1" t="s">
        <v>52</v>
      </c>
      <c r="Q107" s="1" t="s">
        <v>52</v>
      </c>
      <c r="R107" s="1" t="s">
        <v>52</v>
      </c>
      <c r="AV107" s="1" t="s">
        <v>52</v>
      </c>
      <c r="AW107" s="1" t="s">
        <v>52</v>
      </c>
      <c r="AX107" s="1" t="s">
        <v>52</v>
      </c>
      <c r="AY107" s="1" t="s">
        <v>52</v>
      </c>
      <c r="AZ107" s="1" t="s">
        <v>52</v>
      </c>
    </row>
    <row r="108" spans="1:52" ht="30" customHeight="1" x14ac:dyDescent="0.3">
      <c r="A108" s="16"/>
      <c r="B108" s="16"/>
      <c r="C108" s="16"/>
      <c r="D108" s="16"/>
      <c r="E108" s="18"/>
      <c r="F108" s="21"/>
      <c r="G108" s="18"/>
      <c r="H108" s="21"/>
      <c r="I108" s="18"/>
      <c r="J108" s="21"/>
      <c r="K108" s="18"/>
      <c r="L108" s="21"/>
      <c r="M108" s="16"/>
    </row>
    <row r="109" spans="1:52" ht="30" customHeight="1" x14ac:dyDescent="0.3">
      <c r="A109" s="12" t="s">
        <v>1425</v>
      </c>
      <c r="B109" s="13"/>
      <c r="C109" s="13"/>
      <c r="D109" s="13"/>
      <c r="E109" s="17"/>
      <c r="F109" s="20"/>
      <c r="G109" s="17"/>
      <c r="H109" s="20"/>
      <c r="I109" s="17"/>
      <c r="J109" s="20"/>
      <c r="K109" s="17"/>
      <c r="L109" s="20"/>
      <c r="M109" s="14"/>
      <c r="N109" s="1" t="s">
        <v>124</v>
      </c>
    </row>
    <row r="110" spans="1:52" ht="30" customHeight="1" x14ac:dyDescent="0.3">
      <c r="A110" s="15" t="s">
        <v>1426</v>
      </c>
      <c r="B110" s="15" t="s">
        <v>1427</v>
      </c>
      <c r="C110" s="15" t="s">
        <v>1428</v>
      </c>
      <c r="D110" s="16">
        <v>0.3009</v>
      </c>
      <c r="E110" s="18">
        <f>단가대비표!O139</f>
        <v>39000</v>
      </c>
      <c r="F110" s="21">
        <f t="shared" ref="F110:F122" si="34">TRUNC(E110*D110,1)</f>
        <v>11735.1</v>
      </c>
      <c r="G110" s="18">
        <f>단가대비표!P139</f>
        <v>0</v>
      </c>
      <c r="H110" s="21">
        <f t="shared" ref="H110:H122" si="35">TRUNC(G110*D110,1)</f>
        <v>0</v>
      </c>
      <c r="I110" s="18">
        <f>단가대비표!V139</f>
        <v>0</v>
      </c>
      <c r="J110" s="21">
        <f t="shared" ref="J110:J122" si="36">TRUNC(I110*D110,1)</f>
        <v>0</v>
      </c>
      <c r="K110" s="18">
        <f t="shared" ref="K110:K122" si="37">TRUNC(E110+G110+I110,1)</f>
        <v>39000</v>
      </c>
      <c r="L110" s="21">
        <f t="shared" ref="L110:L122" si="38">TRUNC(F110+H110+J110,1)</f>
        <v>11735.1</v>
      </c>
      <c r="M110" s="15" t="s">
        <v>1218</v>
      </c>
      <c r="N110" s="1" t="s">
        <v>52</v>
      </c>
      <c r="O110" s="1" t="s">
        <v>1429</v>
      </c>
      <c r="P110" s="1" t="s">
        <v>64</v>
      </c>
      <c r="Q110" s="1" t="s">
        <v>64</v>
      </c>
      <c r="R110" s="1" t="s">
        <v>63</v>
      </c>
      <c r="V110">
        <v>1</v>
      </c>
      <c r="AV110" s="1" t="s">
        <v>52</v>
      </c>
      <c r="AW110" s="1" t="s">
        <v>1430</v>
      </c>
      <c r="AX110" s="1" t="s">
        <v>52</v>
      </c>
      <c r="AY110" s="1" t="s">
        <v>1221</v>
      </c>
      <c r="AZ110" s="1" t="s">
        <v>52</v>
      </c>
    </row>
    <row r="111" spans="1:52" ht="30" customHeight="1" x14ac:dyDescent="0.3">
      <c r="A111" s="15" t="s">
        <v>1431</v>
      </c>
      <c r="B111" s="15" t="s">
        <v>1432</v>
      </c>
      <c r="C111" s="15" t="s">
        <v>1428</v>
      </c>
      <c r="D111" s="16">
        <v>5.4300000000000001E-2</v>
      </c>
      <c r="E111" s="18">
        <f>단가대비표!O142</f>
        <v>19600</v>
      </c>
      <c r="F111" s="21">
        <f t="shared" si="34"/>
        <v>1064.2</v>
      </c>
      <c r="G111" s="18">
        <f>단가대비표!P142</f>
        <v>0</v>
      </c>
      <c r="H111" s="21">
        <f t="shared" si="35"/>
        <v>0</v>
      </c>
      <c r="I111" s="18">
        <f>단가대비표!V142</f>
        <v>0</v>
      </c>
      <c r="J111" s="21">
        <f t="shared" si="36"/>
        <v>0</v>
      </c>
      <c r="K111" s="18">
        <f t="shared" si="37"/>
        <v>19600</v>
      </c>
      <c r="L111" s="21">
        <f t="shared" si="38"/>
        <v>1064.2</v>
      </c>
      <c r="M111" s="15" t="s">
        <v>1218</v>
      </c>
      <c r="N111" s="1" t="s">
        <v>52</v>
      </c>
      <c r="O111" s="1" t="s">
        <v>1433</v>
      </c>
      <c r="P111" s="1" t="s">
        <v>64</v>
      </c>
      <c r="Q111" s="1" t="s">
        <v>64</v>
      </c>
      <c r="R111" s="1" t="s">
        <v>63</v>
      </c>
      <c r="V111">
        <v>1</v>
      </c>
      <c r="AV111" s="1" t="s">
        <v>52</v>
      </c>
      <c r="AW111" s="1" t="s">
        <v>1434</v>
      </c>
      <c r="AX111" s="1" t="s">
        <v>52</v>
      </c>
      <c r="AY111" s="1" t="s">
        <v>1221</v>
      </c>
      <c r="AZ111" s="1" t="s">
        <v>52</v>
      </c>
    </row>
    <row r="112" spans="1:52" ht="30" customHeight="1" x14ac:dyDescent="0.3">
      <c r="A112" s="15" t="s">
        <v>1435</v>
      </c>
      <c r="B112" s="15" t="s">
        <v>1436</v>
      </c>
      <c r="C112" s="15" t="s">
        <v>1428</v>
      </c>
      <c r="D112" s="16">
        <v>0.3009</v>
      </c>
      <c r="E112" s="18">
        <f>단가대비표!O140</f>
        <v>10800</v>
      </c>
      <c r="F112" s="21">
        <f t="shared" si="34"/>
        <v>3249.7</v>
      </c>
      <c r="G112" s="18">
        <f>단가대비표!P140</f>
        <v>0</v>
      </c>
      <c r="H112" s="21">
        <f t="shared" si="35"/>
        <v>0</v>
      </c>
      <c r="I112" s="18">
        <f>단가대비표!V140</f>
        <v>0</v>
      </c>
      <c r="J112" s="21">
        <f t="shared" si="36"/>
        <v>0</v>
      </c>
      <c r="K112" s="18">
        <f t="shared" si="37"/>
        <v>10800</v>
      </c>
      <c r="L112" s="21">
        <f t="shared" si="38"/>
        <v>3249.7</v>
      </c>
      <c r="M112" s="15" t="s">
        <v>1218</v>
      </c>
      <c r="N112" s="1" t="s">
        <v>52</v>
      </c>
      <c r="O112" s="1" t="s">
        <v>1437</v>
      </c>
      <c r="P112" s="1" t="s">
        <v>64</v>
      </c>
      <c r="Q112" s="1" t="s">
        <v>64</v>
      </c>
      <c r="R112" s="1" t="s">
        <v>63</v>
      </c>
      <c r="V112">
        <v>1</v>
      </c>
      <c r="AV112" s="1" t="s">
        <v>52</v>
      </c>
      <c r="AW112" s="1" t="s">
        <v>1438</v>
      </c>
      <c r="AX112" s="1" t="s">
        <v>52</v>
      </c>
      <c r="AY112" s="1" t="s">
        <v>1221</v>
      </c>
      <c r="AZ112" s="1" t="s">
        <v>52</v>
      </c>
    </row>
    <row r="113" spans="1:52" ht="30" customHeight="1" x14ac:dyDescent="0.3">
      <c r="A113" s="15" t="s">
        <v>1435</v>
      </c>
      <c r="B113" s="15" t="s">
        <v>1439</v>
      </c>
      <c r="C113" s="15" t="s">
        <v>1428</v>
      </c>
      <c r="D113" s="16">
        <v>0.5847</v>
      </c>
      <c r="E113" s="18">
        <f>단가대비표!O141</f>
        <v>13500</v>
      </c>
      <c r="F113" s="21">
        <f t="shared" si="34"/>
        <v>7893.4</v>
      </c>
      <c r="G113" s="18">
        <f>단가대비표!P141</f>
        <v>0</v>
      </c>
      <c r="H113" s="21">
        <f t="shared" si="35"/>
        <v>0</v>
      </c>
      <c r="I113" s="18">
        <f>단가대비표!V141</f>
        <v>0</v>
      </c>
      <c r="J113" s="21">
        <f t="shared" si="36"/>
        <v>0</v>
      </c>
      <c r="K113" s="18">
        <f t="shared" si="37"/>
        <v>13500</v>
      </c>
      <c r="L113" s="21">
        <f t="shared" si="38"/>
        <v>7893.4</v>
      </c>
      <c r="M113" s="15" t="s">
        <v>1218</v>
      </c>
      <c r="N113" s="1" t="s">
        <v>52</v>
      </c>
      <c r="O113" s="1" t="s">
        <v>1440</v>
      </c>
      <c r="P113" s="1" t="s">
        <v>64</v>
      </c>
      <c r="Q113" s="1" t="s">
        <v>64</v>
      </c>
      <c r="R113" s="1" t="s">
        <v>63</v>
      </c>
      <c r="V113">
        <v>1</v>
      </c>
      <c r="AV113" s="1" t="s">
        <v>52</v>
      </c>
      <c r="AW113" s="1" t="s">
        <v>1441</v>
      </c>
      <c r="AX113" s="1" t="s">
        <v>52</v>
      </c>
      <c r="AY113" s="1" t="s">
        <v>1221</v>
      </c>
      <c r="AZ113" s="1" t="s">
        <v>52</v>
      </c>
    </row>
    <row r="114" spans="1:52" ht="30" customHeight="1" x14ac:dyDescent="0.3">
      <c r="A114" s="15" t="s">
        <v>1442</v>
      </c>
      <c r="B114" s="15" t="s">
        <v>1443</v>
      </c>
      <c r="C114" s="15" t="s">
        <v>1428</v>
      </c>
      <c r="D114" s="16">
        <v>3.09E-2</v>
      </c>
      <c r="E114" s="18">
        <f>단가대비표!O143</f>
        <v>10800</v>
      </c>
      <c r="F114" s="21">
        <f t="shared" si="34"/>
        <v>333.7</v>
      </c>
      <c r="G114" s="18">
        <f>단가대비표!P143</f>
        <v>0</v>
      </c>
      <c r="H114" s="21">
        <f t="shared" si="35"/>
        <v>0</v>
      </c>
      <c r="I114" s="18">
        <f>단가대비표!V143</f>
        <v>0</v>
      </c>
      <c r="J114" s="21">
        <f t="shared" si="36"/>
        <v>0</v>
      </c>
      <c r="K114" s="18">
        <f t="shared" si="37"/>
        <v>10800</v>
      </c>
      <c r="L114" s="21">
        <f t="shared" si="38"/>
        <v>333.7</v>
      </c>
      <c r="M114" s="15" t="s">
        <v>1218</v>
      </c>
      <c r="N114" s="1" t="s">
        <v>52</v>
      </c>
      <c r="O114" s="1" t="s">
        <v>1444</v>
      </c>
      <c r="P114" s="1" t="s">
        <v>64</v>
      </c>
      <c r="Q114" s="1" t="s">
        <v>64</v>
      </c>
      <c r="R114" s="1" t="s">
        <v>63</v>
      </c>
      <c r="V114">
        <v>1</v>
      </c>
      <c r="AV114" s="1" t="s">
        <v>52</v>
      </c>
      <c r="AW114" s="1" t="s">
        <v>1445</v>
      </c>
      <c r="AX114" s="1" t="s">
        <v>52</v>
      </c>
      <c r="AY114" s="1" t="s">
        <v>1221</v>
      </c>
      <c r="AZ114" s="1" t="s">
        <v>52</v>
      </c>
    </row>
    <row r="115" spans="1:52" ht="30" customHeight="1" x14ac:dyDescent="0.3">
      <c r="A115" s="15" t="s">
        <v>1442</v>
      </c>
      <c r="B115" s="15" t="s">
        <v>1446</v>
      </c>
      <c r="C115" s="15" t="s">
        <v>1428</v>
      </c>
      <c r="D115" s="16">
        <v>0.78939999999999999</v>
      </c>
      <c r="E115" s="18">
        <f>단가대비표!O144</f>
        <v>13500</v>
      </c>
      <c r="F115" s="21">
        <f t="shared" si="34"/>
        <v>10656.9</v>
      </c>
      <c r="G115" s="18">
        <f>단가대비표!P144</f>
        <v>0</v>
      </c>
      <c r="H115" s="21">
        <f t="shared" si="35"/>
        <v>0</v>
      </c>
      <c r="I115" s="18">
        <f>단가대비표!V144</f>
        <v>0</v>
      </c>
      <c r="J115" s="21">
        <f t="shared" si="36"/>
        <v>0</v>
      </c>
      <c r="K115" s="18">
        <f t="shared" si="37"/>
        <v>13500</v>
      </c>
      <c r="L115" s="21">
        <f t="shared" si="38"/>
        <v>10656.9</v>
      </c>
      <c r="M115" s="15" t="s">
        <v>1218</v>
      </c>
      <c r="N115" s="1" t="s">
        <v>52</v>
      </c>
      <c r="O115" s="1" t="s">
        <v>1447</v>
      </c>
      <c r="P115" s="1" t="s">
        <v>64</v>
      </c>
      <c r="Q115" s="1" t="s">
        <v>64</v>
      </c>
      <c r="R115" s="1" t="s">
        <v>63</v>
      </c>
      <c r="V115">
        <v>1</v>
      </c>
      <c r="AV115" s="1" t="s">
        <v>52</v>
      </c>
      <c r="AW115" s="1" t="s">
        <v>1448</v>
      </c>
      <c r="AX115" s="1" t="s">
        <v>52</v>
      </c>
      <c r="AY115" s="1" t="s">
        <v>1221</v>
      </c>
      <c r="AZ115" s="1" t="s">
        <v>52</v>
      </c>
    </row>
    <row r="116" spans="1:52" ht="30" customHeight="1" x14ac:dyDescent="0.3">
      <c r="A116" s="15" t="s">
        <v>1390</v>
      </c>
      <c r="B116" s="15" t="s">
        <v>1449</v>
      </c>
      <c r="C116" s="15" t="s">
        <v>602</v>
      </c>
      <c r="D116" s="16">
        <v>1</v>
      </c>
      <c r="E116" s="18">
        <f>TRUNC(SUMIF(V110:V122, RIGHTB(O116, 1), F110:F122)*U116, 2)</f>
        <v>3493.3</v>
      </c>
      <c r="F116" s="21">
        <f t="shared" si="34"/>
        <v>3493.3</v>
      </c>
      <c r="G116" s="18">
        <v>0</v>
      </c>
      <c r="H116" s="21">
        <f t="shared" si="35"/>
        <v>0</v>
      </c>
      <c r="I116" s="18">
        <v>0</v>
      </c>
      <c r="J116" s="21">
        <f t="shared" si="36"/>
        <v>0</v>
      </c>
      <c r="K116" s="18">
        <f t="shared" si="37"/>
        <v>3493.3</v>
      </c>
      <c r="L116" s="21">
        <f t="shared" si="38"/>
        <v>3493.3</v>
      </c>
      <c r="M116" s="15" t="s">
        <v>52</v>
      </c>
      <c r="N116" s="1" t="s">
        <v>124</v>
      </c>
      <c r="O116" s="1" t="s">
        <v>1079</v>
      </c>
      <c r="P116" s="1" t="s">
        <v>64</v>
      </c>
      <c r="Q116" s="1" t="s">
        <v>64</v>
      </c>
      <c r="R116" s="1" t="s">
        <v>64</v>
      </c>
      <c r="S116">
        <v>0</v>
      </c>
      <c r="T116">
        <v>0</v>
      </c>
      <c r="U116">
        <v>0.1</v>
      </c>
      <c r="AV116" s="1" t="s">
        <v>52</v>
      </c>
      <c r="AW116" s="1" t="s">
        <v>1450</v>
      </c>
      <c r="AX116" s="1" t="s">
        <v>52</v>
      </c>
      <c r="AY116" s="1" t="s">
        <v>52</v>
      </c>
      <c r="AZ116" s="1" t="s">
        <v>52</v>
      </c>
    </row>
    <row r="117" spans="1:52" ht="30" customHeight="1" x14ac:dyDescent="0.3">
      <c r="A117" s="15" t="s">
        <v>1356</v>
      </c>
      <c r="B117" s="15" t="s">
        <v>1451</v>
      </c>
      <c r="C117" s="15" t="s">
        <v>72</v>
      </c>
      <c r="D117" s="16">
        <v>6.0100000000000001E-2</v>
      </c>
      <c r="E117" s="18">
        <f>단가대비표!O134</f>
        <v>5600</v>
      </c>
      <c r="F117" s="21">
        <f t="shared" si="34"/>
        <v>336.5</v>
      </c>
      <c r="G117" s="18">
        <f>단가대비표!P134</f>
        <v>0</v>
      </c>
      <c r="H117" s="21">
        <f t="shared" si="35"/>
        <v>0</v>
      </c>
      <c r="I117" s="18">
        <f>단가대비표!V134</f>
        <v>0</v>
      </c>
      <c r="J117" s="21">
        <f t="shared" si="36"/>
        <v>0</v>
      </c>
      <c r="K117" s="18">
        <f t="shared" si="37"/>
        <v>5600</v>
      </c>
      <c r="L117" s="21">
        <f t="shared" si="38"/>
        <v>336.5</v>
      </c>
      <c r="M117" s="15" t="s">
        <v>1218</v>
      </c>
      <c r="N117" s="1" t="s">
        <v>52</v>
      </c>
      <c r="O117" s="1" t="s">
        <v>1452</v>
      </c>
      <c r="P117" s="1" t="s">
        <v>64</v>
      </c>
      <c r="Q117" s="1" t="s">
        <v>64</v>
      </c>
      <c r="R117" s="1" t="s">
        <v>63</v>
      </c>
      <c r="W117">
        <v>2</v>
      </c>
      <c r="AV117" s="1" t="s">
        <v>52</v>
      </c>
      <c r="AW117" s="1" t="s">
        <v>1453</v>
      </c>
      <c r="AX117" s="1" t="s">
        <v>52</v>
      </c>
      <c r="AY117" s="1" t="s">
        <v>1221</v>
      </c>
      <c r="AZ117" s="1" t="s">
        <v>52</v>
      </c>
    </row>
    <row r="118" spans="1:52" ht="30" customHeight="1" x14ac:dyDescent="0.3">
      <c r="A118" s="15" t="s">
        <v>1407</v>
      </c>
      <c r="B118" s="15" t="s">
        <v>1454</v>
      </c>
      <c r="C118" s="15" t="s">
        <v>602</v>
      </c>
      <c r="D118" s="16">
        <v>1</v>
      </c>
      <c r="E118" s="18">
        <f>TRUNC(SUMIF(W110:W122, RIGHTB(O118, 1), F110:F122)*U118, 2)</f>
        <v>50.47</v>
      </c>
      <c r="F118" s="21">
        <f t="shared" si="34"/>
        <v>50.4</v>
      </c>
      <c r="G118" s="18">
        <v>0</v>
      </c>
      <c r="H118" s="21">
        <f t="shared" si="35"/>
        <v>0</v>
      </c>
      <c r="I118" s="18">
        <v>0</v>
      </c>
      <c r="J118" s="21">
        <f t="shared" si="36"/>
        <v>0</v>
      </c>
      <c r="K118" s="18">
        <f t="shared" si="37"/>
        <v>50.4</v>
      </c>
      <c r="L118" s="21">
        <f t="shared" si="38"/>
        <v>50.4</v>
      </c>
      <c r="M118" s="15" t="s">
        <v>52</v>
      </c>
      <c r="N118" s="1" t="s">
        <v>124</v>
      </c>
      <c r="O118" s="1" t="s">
        <v>1248</v>
      </c>
      <c r="P118" s="1" t="s">
        <v>64</v>
      </c>
      <c r="Q118" s="1" t="s">
        <v>64</v>
      </c>
      <c r="R118" s="1" t="s">
        <v>64</v>
      </c>
      <c r="S118">
        <v>0</v>
      </c>
      <c r="T118">
        <v>0</v>
      </c>
      <c r="U118">
        <v>0.15</v>
      </c>
      <c r="AV118" s="1" t="s">
        <v>52</v>
      </c>
      <c r="AW118" s="1" t="s">
        <v>1455</v>
      </c>
      <c r="AX118" s="1" t="s">
        <v>52</v>
      </c>
      <c r="AY118" s="1" t="s">
        <v>52</v>
      </c>
      <c r="AZ118" s="1" t="s">
        <v>52</v>
      </c>
    </row>
    <row r="119" spans="1:52" ht="30" customHeight="1" x14ac:dyDescent="0.3">
      <c r="A119" s="15" t="s">
        <v>1250</v>
      </c>
      <c r="B119" s="15" t="s">
        <v>1456</v>
      </c>
      <c r="C119" s="15" t="s">
        <v>487</v>
      </c>
      <c r="D119" s="16">
        <v>3.8600000000000002E-2</v>
      </c>
      <c r="E119" s="18">
        <f>단가대비표!O117</f>
        <v>900</v>
      </c>
      <c r="F119" s="21">
        <f t="shared" si="34"/>
        <v>34.700000000000003</v>
      </c>
      <c r="G119" s="18">
        <f>단가대비표!P117</f>
        <v>0</v>
      </c>
      <c r="H119" s="21">
        <f t="shared" si="35"/>
        <v>0</v>
      </c>
      <c r="I119" s="18">
        <f>단가대비표!V117</f>
        <v>0</v>
      </c>
      <c r="J119" s="21">
        <f t="shared" si="36"/>
        <v>0</v>
      </c>
      <c r="K119" s="18">
        <f t="shared" si="37"/>
        <v>900</v>
      </c>
      <c r="L119" s="21">
        <f t="shared" si="38"/>
        <v>34.700000000000003</v>
      </c>
      <c r="M119" s="15" t="s">
        <v>1218</v>
      </c>
      <c r="N119" s="1" t="s">
        <v>52</v>
      </c>
      <c r="O119" s="1" t="s">
        <v>1457</v>
      </c>
      <c r="P119" s="1" t="s">
        <v>64</v>
      </c>
      <c r="Q119" s="1" t="s">
        <v>64</v>
      </c>
      <c r="R119" s="1" t="s">
        <v>63</v>
      </c>
      <c r="X119">
        <v>3</v>
      </c>
      <c r="AV119" s="1" t="s">
        <v>52</v>
      </c>
      <c r="AW119" s="1" t="s">
        <v>1458</v>
      </c>
      <c r="AX119" s="1" t="s">
        <v>52</v>
      </c>
      <c r="AY119" s="1" t="s">
        <v>1221</v>
      </c>
      <c r="AZ119" s="1" t="s">
        <v>52</v>
      </c>
    </row>
    <row r="120" spans="1:52" ht="30" customHeight="1" x14ac:dyDescent="0.3">
      <c r="A120" s="15" t="s">
        <v>1459</v>
      </c>
      <c r="B120" s="15" t="s">
        <v>1460</v>
      </c>
      <c r="C120" s="15" t="s">
        <v>602</v>
      </c>
      <c r="D120" s="16">
        <v>1</v>
      </c>
      <c r="E120" s="18">
        <f>TRUNC(SUMIF(X110:X122, RIGHTB(O120, 1), F110:F122)*U120, 2)</f>
        <v>34.700000000000003</v>
      </c>
      <c r="F120" s="21">
        <f t="shared" si="34"/>
        <v>34.700000000000003</v>
      </c>
      <c r="G120" s="18">
        <v>0</v>
      </c>
      <c r="H120" s="21">
        <f t="shared" si="35"/>
        <v>0</v>
      </c>
      <c r="I120" s="18">
        <v>0</v>
      </c>
      <c r="J120" s="21">
        <f t="shared" si="36"/>
        <v>0</v>
      </c>
      <c r="K120" s="18">
        <f t="shared" si="37"/>
        <v>34.700000000000003</v>
      </c>
      <c r="L120" s="21">
        <f t="shared" si="38"/>
        <v>34.700000000000003</v>
      </c>
      <c r="M120" s="15" t="s">
        <v>52</v>
      </c>
      <c r="N120" s="1" t="s">
        <v>124</v>
      </c>
      <c r="O120" s="1" t="s">
        <v>1261</v>
      </c>
      <c r="P120" s="1" t="s">
        <v>64</v>
      </c>
      <c r="Q120" s="1" t="s">
        <v>64</v>
      </c>
      <c r="R120" s="1" t="s">
        <v>64</v>
      </c>
      <c r="S120">
        <v>0</v>
      </c>
      <c r="T120">
        <v>0</v>
      </c>
      <c r="U120">
        <v>1</v>
      </c>
      <c r="AV120" s="1" t="s">
        <v>52</v>
      </c>
      <c r="AW120" s="1" t="s">
        <v>1461</v>
      </c>
      <c r="AX120" s="1" t="s">
        <v>52</v>
      </c>
      <c r="AY120" s="1" t="s">
        <v>52</v>
      </c>
      <c r="AZ120" s="1" t="s">
        <v>52</v>
      </c>
    </row>
    <row r="121" spans="1:52" ht="30" customHeight="1" x14ac:dyDescent="0.3">
      <c r="A121" s="15" t="s">
        <v>1462</v>
      </c>
      <c r="B121" s="15" t="s">
        <v>1463</v>
      </c>
      <c r="C121" s="15" t="s">
        <v>112</v>
      </c>
      <c r="D121" s="16">
        <v>1</v>
      </c>
      <c r="E121" s="18">
        <f>일위대가목록!E154</f>
        <v>1460</v>
      </c>
      <c r="F121" s="21">
        <f t="shared" si="34"/>
        <v>1460</v>
      </c>
      <c r="G121" s="18">
        <f>일위대가목록!F154</f>
        <v>0</v>
      </c>
      <c r="H121" s="21">
        <f t="shared" si="35"/>
        <v>0</v>
      </c>
      <c r="I121" s="18">
        <f>일위대가목록!G154</f>
        <v>0</v>
      </c>
      <c r="J121" s="21">
        <f t="shared" si="36"/>
        <v>0</v>
      </c>
      <c r="K121" s="18">
        <f t="shared" si="37"/>
        <v>1460</v>
      </c>
      <c r="L121" s="21">
        <f t="shared" si="38"/>
        <v>1460</v>
      </c>
      <c r="M121" s="15" t="s">
        <v>1464</v>
      </c>
      <c r="N121" s="1" t="s">
        <v>124</v>
      </c>
      <c r="O121" s="1" t="s">
        <v>1465</v>
      </c>
      <c r="P121" s="1" t="s">
        <v>63</v>
      </c>
      <c r="Q121" s="1" t="s">
        <v>64</v>
      </c>
      <c r="R121" s="1" t="s">
        <v>64</v>
      </c>
      <c r="AV121" s="1" t="s">
        <v>52</v>
      </c>
      <c r="AW121" s="1" t="s">
        <v>1466</v>
      </c>
      <c r="AX121" s="1" t="s">
        <v>52</v>
      </c>
      <c r="AY121" s="1" t="s">
        <v>52</v>
      </c>
      <c r="AZ121" s="1" t="s">
        <v>52</v>
      </c>
    </row>
    <row r="122" spans="1:52" ht="30" customHeight="1" x14ac:dyDescent="0.3">
      <c r="A122" s="15" t="s">
        <v>1467</v>
      </c>
      <c r="B122" s="15" t="s">
        <v>1468</v>
      </c>
      <c r="C122" s="15" t="s">
        <v>112</v>
      </c>
      <c r="D122" s="16">
        <v>1</v>
      </c>
      <c r="E122" s="18">
        <f>일위대가목록!E155</f>
        <v>0</v>
      </c>
      <c r="F122" s="21">
        <f t="shared" si="34"/>
        <v>0</v>
      </c>
      <c r="G122" s="18">
        <f>일위대가목록!F155</f>
        <v>12875</v>
      </c>
      <c r="H122" s="21">
        <f t="shared" si="35"/>
        <v>12875</v>
      </c>
      <c r="I122" s="18">
        <f>일위대가목록!G155</f>
        <v>0</v>
      </c>
      <c r="J122" s="21">
        <f t="shared" si="36"/>
        <v>0</v>
      </c>
      <c r="K122" s="18">
        <f t="shared" si="37"/>
        <v>12875</v>
      </c>
      <c r="L122" s="21">
        <f t="shared" si="38"/>
        <v>12875</v>
      </c>
      <c r="M122" s="15" t="s">
        <v>1469</v>
      </c>
      <c r="N122" s="1" t="s">
        <v>124</v>
      </c>
      <c r="O122" s="1" t="s">
        <v>1470</v>
      </c>
      <c r="P122" s="1" t="s">
        <v>63</v>
      </c>
      <c r="Q122" s="1" t="s">
        <v>64</v>
      </c>
      <c r="R122" s="1" t="s">
        <v>64</v>
      </c>
      <c r="AV122" s="1" t="s">
        <v>52</v>
      </c>
      <c r="AW122" s="1" t="s">
        <v>1471</v>
      </c>
      <c r="AX122" s="1" t="s">
        <v>52</v>
      </c>
      <c r="AY122" s="1" t="s">
        <v>52</v>
      </c>
      <c r="AZ122" s="1" t="s">
        <v>52</v>
      </c>
    </row>
    <row r="123" spans="1:52" ht="30" customHeight="1" x14ac:dyDescent="0.3">
      <c r="A123" s="15" t="s">
        <v>1229</v>
      </c>
      <c r="B123" s="15" t="s">
        <v>52</v>
      </c>
      <c r="C123" s="15" t="s">
        <v>52</v>
      </c>
      <c r="D123" s="16"/>
      <c r="E123" s="18"/>
      <c r="F123" s="21">
        <f>TRUNC(SUMIF(N110:N122, N109, F110:F122),0)</f>
        <v>5038</v>
      </c>
      <c r="G123" s="18"/>
      <c r="H123" s="21">
        <f>TRUNC(SUMIF(N110:N122, N109, H110:H122),0)</f>
        <v>12875</v>
      </c>
      <c r="I123" s="18"/>
      <c r="J123" s="21">
        <f>TRUNC(SUMIF(N110:N122, N109, J110:J122),0)</f>
        <v>0</v>
      </c>
      <c r="K123" s="18"/>
      <c r="L123" s="21">
        <f>F123+H123+J123</f>
        <v>17913</v>
      </c>
      <c r="M123" s="15" t="s">
        <v>52</v>
      </c>
      <c r="N123" s="1" t="s">
        <v>92</v>
      </c>
      <c r="O123" s="1" t="s">
        <v>92</v>
      </c>
      <c r="P123" s="1" t="s">
        <v>52</v>
      </c>
      <c r="Q123" s="1" t="s">
        <v>52</v>
      </c>
      <c r="R123" s="1" t="s">
        <v>52</v>
      </c>
      <c r="AV123" s="1" t="s">
        <v>52</v>
      </c>
      <c r="AW123" s="1" t="s">
        <v>52</v>
      </c>
      <c r="AX123" s="1" t="s">
        <v>52</v>
      </c>
      <c r="AY123" s="1" t="s">
        <v>52</v>
      </c>
      <c r="AZ123" s="1" t="s">
        <v>52</v>
      </c>
    </row>
    <row r="124" spans="1:52" ht="30" customHeight="1" x14ac:dyDescent="0.3">
      <c r="A124" s="16"/>
      <c r="B124" s="16"/>
      <c r="C124" s="16"/>
      <c r="D124" s="16"/>
      <c r="E124" s="18"/>
      <c r="F124" s="21"/>
      <c r="G124" s="18"/>
      <c r="H124" s="21"/>
      <c r="I124" s="18"/>
      <c r="J124" s="21"/>
      <c r="K124" s="18"/>
      <c r="L124" s="21"/>
      <c r="M124" s="16"/>
    </row>
    <row r="125" spans="1:52" ht="30" customHeight="1" x14ac:dyDescent="0.3">
      <c r="A125" s="12" t="s">
        <v>1472</v>
      </c>
      <c r="B125" s="13"/>
      <c r="C125" s="13"/>
      <c r="D125" s="13"/>
      <c r="E125" s="17"/>
      <c r="F125" s="20"/>
      <c r="G125" s="17"/>
      <c r="H125" s="20"/>
      <c r="I125" s="17"/>
      <c r="J125" s="20"/>
      <c r="K125" s="17"/>
      <c r="L125" s="20"/>
      <c r="M125" s="14"/>
      <c r="N125" s="1" t="s">
        <v>128</v>
      </c>
    </row>
    <row r="126" spans="1:52" ht="30" customHeight="1" x14ac:dyDescent="0.3">
      <c r="A126" s="15" t="s">
        <v>1426</v>
      </c>
      <c r="B126" s="15" t="s">
        <v>1427</v>
      </c>
      <c r="C126" s="15" t="s">
        <v>1428</v>
      </c>
      <c r="D126" s="16">
        <v>0.3009</v>
      </c>
      <c r="E126" s="18">
        <f>단가대비표!O139</f>
        <v>39000</v>
      </c>
      <c r="F126" s="21">
        <f t="shared" ref="F126:F138" si="39">TRUNC(E126*D126,1)</f>
        <v>11735.1</v>
      </c>
      <c r="G126" s="18">
        <f>단가대비표!P139</f>
        <v>0</v>
      </c>
      <c r="H126" s="21">
        <f t="shared" ref="H126:H138" si="40">TRUNC(G126*D126,1)</f>
        <v>0</v>
      </c>
      <c r="I126" s="18">
        <f>단가대비표!V139</f>
        <v>0</v>
      </c>
      <c r="J126" s="21">
        <f t="shared" ref="J126:J138" si="41">TRUNC(I126*D126,1)</f>
        <v>0</v>
      </c>
      <c r="K126" s="18">
        <f t="shared" ref="K126:K138" si="42">TRUNC(E126+G126+I126,1)</f>
        <v>39000</v>
      </c>
      <c r="L126" s="21">
        <f t="shared" ref="L126:L138" si="43">TRUNC(F126+H126+J126,1)</f>
        <v>11735.1</v>
      </c>
      <c r="M126" s="15" t="s">
        <v>1218</v>
      </c>
      <c r="N126" s="1" t="s">
        <v>52</v>
      </c>
      <c r="O126" s="1" t="s">
        <v>1429</v>
      </c>
      <c r="P126" s="1" t="s">
        <v>64</v>
      </c>
      <c r="Q126" s="1" t="s">
        <v>64</v>
      </c>
      <c r="R126" s="1" t="s">
        <v>63</v>
      </c>
      <c r="V126">
        <v>1</v>
      </c>
      <c r="AV126" s="1" t="s">
        <v>52</v>
      </c>
      <c r="AW126" s="1" t="s">
        <v>1473</v>
      </c>
      <c r="AX126" s="1" t="s">
        <v>52</v>
      </c>
      <c r="AY126" s="1" t="s">
        <v>1221</v>
      </c>
      <c r="AZ126" s="1" t="s">
        <v>52</v>
      </c>
    </row>
    <row r="127" spans="1:52" ht="30" customHeight="1" x14ac:dyDescent="0.3">
      <c r="A127" s="15" t="s">
        <v>1431</v>
      </c>
      <c r="B127" s="15" t="s">
        <v>1432</v>
      </c>
      <c r="C127" s="15" t="s">
        <v>1428</v>
      </c>
      <c r="D127" s="16">
        <v>5.4300000000000001E-2</v>
      </c>
      <c r="E127" s="18">
        <f>단가대비표!O142</f>
        <v>19600</v>
      </c>
      <c r="F127" s="21">
        <f t="shared" si="39"/>
        <v>1064.2</v>
      </c>
      <c r="G127" s="18">
        <f>단가대비표!P142</f>
        <v>0</v>
      </c>
      <c r="H127" s="21">
        <f t="shared" si="40"/>
        <v>0</v>
      </c>
      <c r="I127" s="18">
        <f>단가대비표!V142</f>
        <v>0</v>
      </c>
      <c r="J127" s="21">
        <f t="shared" si="41"/>
        <v>0</v>
      </c>
      <c r="K127" s="18">
        <f t="shared" si="42"/>
        <v>19600</v>
      </c>
      <c r="L127" s="21">
        <f t="shared" si="43"/>
        <v>1064.2</v>
      </c>
      <c r="M127" s="15" t="s">
        <v>1218</v>
      </c>
      <c r="N127" s="1" t="s">
        <v>52</v>
      </c>
      <c r="O127" s="1" t="s">
        <v>1433</v>
      </c>
      <c r="P127" s="1" t="s">
        <v>64</v>
      </c>
      <c r="Q127" s="1" t="s">
        <v>64</v>
      </c>
      <c r="R127" s="1" t="s">
        <v>63</v>
      </c>
      <c r="V127">
        <v>1</v>
      </c>
      <c r="AV127" s="1" t="s">
        <v>52</v>
      </c>
      <c r="AW127" s="1" t="s">
        <v>1474</v>
      </c>
      <c r="AX127" s="1" t="s">
        <v>52</v>
      </c>
      <c r="AY127" s="1" t="s">
        <v>1221</v>
      </c>
      <c r="AZ127" s="1" t="s">
        <v>52</v>
      </c>
    </row>
    <row r="128" spans="1:52" ht="30" customHeight="1" x14ac:dyDescent="0.3">
      <c r="A128" s="15" t="s">
        <v>1435</v>
      </c>
      <c r="B128" s="15" t="s">
        <v>1436</v>
      </c>
      <c r="C128" s="15" t="s">
        <v>1428</v>
      </c>
      <c r="D128" s="16">
        <v>0.3009</v>
      </c>
      <c r="E128" s="18">
        <f>단가대비표!O140</f>
        <v>10800</v>
      </c>
      <c r="F128" s="21">
        <f t="shared" si="39"/>
        <v>3249.7</v>
      </c>
      <c r="G128" s="18">
        <f>단가대비표!P140</f>
        <v>0</v>
      </c>
      <c r="H128" s="21">
        <f t="shared" si="40"/>
        <v>0</v>
      </c>
      <c r="I128" s="18">
        <f>단가대비표!V140</f>
        <v>0</v>
      </c>
      <c r="J128" s="21">
        <f t="shared" si="41"/>
        <v>0</v>
      </c>
      <c r="K128" s="18">
        <f t="shared" si="42"/>
        <v>10800</v>
      </c>
      <c r="L128" s="21">
        <f t="shared" si="43"/>
        <v>3249.7</v>
      </c>
      <c r="M128" s="15" t="s">
        <v>1218</v>
      </c>
      <c r="N128" s="1" t="s">
        <v>52</v>
      </c>
      <c r="O128" s="1" t="s">
        <v>1437</v>
      </c>
      <c r="P128" s="1" t="s">
        <v>64</v>
      </c>
      <c r="Q128" s="1" t="s">
        <v>64</v>
      </c>
      <c r="R128" s="1" t="s">
        <v>63</v>
      </c>
      <c r="V128">
        <v>1</v>
      </c>
      <c r="AV128" s="1" t="s">
        <v>52</v>
      </c>
      <c r="AW128" s="1" t="s">
        <v>1475</v>
      </c>
      <c r="AX128" s="1" t="s">
        <v>52</v>
      </c>
      <c r="AY128" s="1" t="s">
        <v>1221</v>
      </c>
      <c r="AZ128" s="1" t="s">
        <v>52</v>
      </c>
    </row>
    <row r="129" spans="1:52" ht="30" customHeight="1" x14ac:dyDescent="0.3">
      <c r="A129" s="15" t="s">
        <v>1435</v>
      </c>
      <c r="B129" s="15" t="s">
        <v>1439</v>
      </c>
      <c r="C129" s="15" t="s">
        <v>1428</v>
      </c>
      <c r="D129" s="16">
        <v>0.5847</v>
      </c>
      <c r="E129" s="18">
        <f>단가대비표!O141</f>
        <v>13500</v>
      </c>
      <c r="F129" s="21">
        <f t="shared" si="39"/>
        <v>7893.4</v>
      </c>
      <c r="G129" s="18">
        <f>단가대비표!P141</f>
        <v>0</v>
      </c>
      <c r="H129" s="21">
        <f t="shared" si="40"/>
        <v>0</v>
      </c>
      <c r="I129" s="18">
        <f>단가대비표!V141</f>
        <v>0</v>
      </c>
      <c r="J129" s="21">
        <f t="shared" si="41"/>
        <v>0</v>
      </c>
      <c r="K129" s="18">
        <f t="shared" si="42"/>
        <v>13500</v>
      </c>
      <c r="L129" s="21">
        <f t="shared" si="43"/>
        <v>7893.4</v>
      </c>
      <c r="M129" s="15" t="s">
        <v>1218</v>
      </c>
      <c r="N129" s="1" t="s">
        <v>52</v>
      </c>
      <c r="O129" s="1" t="s">
        <v>1440</v>
      </c>
      <c r="P129" s="1" t="s">
        <v>64</v>
      </c>
      <c r="Q129" s="1" t="s">
        <v>64</v>
      </c>
      <c r="R129" s="1" t="s">
        <v>63</v>
      </c>
      <c r="V129">
        <v>1</v>
      </c>
      <c r="AV129" s="1" t="s">
        <v>52</v>
      </c>
      <c r="AW129" s="1" t="s">
        <v>1476</v>
      </c>
      <c r="AX129" s="1" t="s">
        <v>52</v>
      </c>
      <c r="AY129" s="1" t="s">
        <v>1221</v>
      </c>
      <c r="AZ129" s="1" t="s">
        <v>52</v>
      </c>
    </row>
    <row r="130" spans="1:52" ht="30" customHeight="1" x14ac:dyDescent="0.3">
      <c r="A130" s="15" t="s">
        <v>1442</v>
      </c>
      <c r="B130" s="15" t="s">
        <v>1443</v>
      </c>
      <c r="C130" s="15" t="s">
        <v>1428</v>
      </c>
      <c r="D130" s="16">
        <v>3.09E-2</v>
      </c>
      <c r="E130" s="18">
        <f>단가대비표!O143</f>
        <v>10800</v>
      </c>
      <c r="F130" s="21">
        <f t="shared" si="39"/>
        <v>333.7</v>
      </c>
      <c r="G130" s="18">
        <f>단가대비표!P143</f>
        <v>0</v>
      </c>
      <c r="H130" s="21">
        <f t="shared" si="40"/>
        <v>0</v>
      </c>
      <c r="I130" s="18">
        <f>단가대비표!V143</f>
        <v>0</v>
      </c>
      <c r="J130" s="21">
        <f t="shared" si="41"/>
        <v>0</v>
      </c>
      <c r="K130" s="18">
        <f t="shared" si="42"/>
        <v>10800</v>
      </c>
      <c r="L130" s="21">
        <f t="shared" si="43"/>
        <v>333.7</v>
      </c>
      <c r="M130" s="15" t="s">
        <v>1218</v>
      </c>
      <c r="N130" s="1" t="s">
        <v>52</v>
      </c>
      <c r="O130" s="1" t="s">
        <v>1444</v>
      </c>
      <c r="P130" s="1" t="s">
        <v>64</v>
      </c>
      <c r="Q130" s="1" t="s">
        <v>64</v>
      </c>
      <c r="R130" s="1" t="s">
        <v>63</v>
      </c>
      <c r="V130">
        <v>1</v>
      </c>
      <c r="AV130" s="1" t="s">
        <v>52</v>
      </c>
      <c r="AW130" s="1" t="s">
        <v>1477</v>
      </c>
      <c r="AX130" s="1" t="s">
        <v>52</v>
      </c>
      <c r="AY130" s="1" t="s">
        <v>1221</v>
      </c>
      <c r="AZ130" s="1" t="s">
        <v>52</v>
      </c>
    </row>
    <row r="131" spans="1:52" ht="30" customHeight="1" x14ac:dyDescent="0.3">
      <c r="A131" s="15" t="s">
        <v>1442</v>
      </c>
      <c r="B131" s="15" t="s">
        <v>1446</v>
      </c>
      <c r="C131" s="15" t="s">
        <v>1428</v>
      </c>
      <c r="D131" s="16">
        <v>0.78939999999999999</v>
      </c>
      <c r="E131" s="18">
        <f>단가대비표!O144</f>
        <v>13500</v>
      </c>
      <c r="F131" s="21">
        <f t="shared" si="39"/>
        <v>10656.9</v>
      </c>
      <c r="G131" s="18">
        <f>단가대비표!P144</f>
        <v>0</v>
      </c>
      <c r="H131" s="21">
        <f t="shared" si="40"/>
        <v>0</v>
      </c>
      <c r="I131" s="18">
        <f>단가대비표!V144</f>
        <v>0</v>
      </c>
      <c r="J131" s="21">
        <f t="shared" si="41"/>
        <v>0</v>
      </c>
      <c r="K131" s="18">
        <f t="shared" si="42"/>
        <v>13500</v>
      </c>
      <c r="L131" s="21">
        <f t="shared" si="43"/>
        <v>10656.9</v>
      </c>
      <c r="M131" s="15" t="s">
        <v>1218</v>
      </c>
      <c r="N131" s="1" t="s">
        <v>52</v>
      </c>
      <c r="O131" s="1" t="s">
        <v>1447</v>
      </c>
      <c r="P131" s="1" t="s">
        <v>64</v>
      </c>
      <c r="Q131" s="1" t="s">
        <v>64</v>
      </c>
      <c r="R131" s="1" t="s">
        <v>63</v>
      </c>
      <c r="V131">
        <v>1</v>
      </c>
      <c r="AV131" s="1" t="s">
        <v>52</v>
      </c>
      <c r="AW131" s="1" t="s">
        <v>1478</v>
      </c>
      <c r="AX131" s="1" t="s">
        <v>52</v>
      </c>
      <c r="AY131" s="1" t="s">
        <v>1221</v>
      </c>
      <c r="AZ131" s="1" t="s">
        <v>52</v>
      </c>
    </row>
    <row r="132" spans="1:52" ht="30" customHeight="1" x14ac:dyDescent="0.3">
      <c r="A132" s="15" t="s">
        <v>1390</v>
      </c>
      <c r="B132" s="15" t="s">
        <v>1449</v>
      </c>
      <c r="C132" s="15" t="s">
        <v>602</v>
      </c>
      <c r="D132" s="16">
        <v>1</v>
      </c>
      <c r="E132" s="18">
        <f>TRUNC(SUMIF(V126:V138, RIGHTB(O132, 1), F126:F138)*U132, 2)</f>
        <v>3493.3</v>
      </c>
      <c r="F132" s="21">
        <f t="shared" si="39"/>
        <v>3493.3</v>
      </c>
      <c r="G132" s="18">
        <v>0</v>
      </c>
      <c r="H132" s="21">
        <f t="shared" si="40"/>
        <v>0</v>
      </c>
      <c r="I132" s="18">
        <v>0</v>
      </c>
      <c r="J132" s="21">
        <f t="shared" si="41"/>
        <v>0</v>
      </c>
      <c r="K132" s="18">
        <f t="shared" si="42"/>
        <v>3493.3</v>
      </c>
      <c r="L132" s="21">
        <f t="shared" si="43"/>
        <v>3493.3</v>
      </c>
      <c r="M132" s="15" t="s">
        <v>52</v>
      </c>
      <c r="N132" s="1" t="s">
        <v>128</v>
      </c>
      <c r="O132" s="1" t="s">
        <v>1079</v>
      </c>
      <c r="P132" s="1" t="s">
        <v>64</v>
      </c>
      <c r="Q132" s="1" t="s">
        <v>64</v>
      </c>
      <c r="R132" s="1" t="s">
        <v>64</v>
      </c>
      <c r="S132">
        <v>0</v>
      </c>
      <c r="T132">
        <v>0</v>
      </c>
      <c r="U132">
        <v>0.1</v>
      </c>
      <c r="AV132" s="1" t="s">
        <v>52</v>
      </c>
      <c r="AW132" s="1" t="s">
        <v>1479</v>
      </c>
      <c r="AX132" s="1" t="s">
        <v>52</v>
      </c>
      <c r="AY132" s="1" t="s">
        <v>52</v>
      </c>
      <c r="AZ132" s="1" t="s">
        <v>52</v>
      </c>
    </row>
    <row r="133" spans="1:52" ht="30" customHeight="1" x14ac:dyDescent="0.3">
      <c r="A133" s="15" t="s">
        <v>1356</v>
      </c>
      <c r="B133" s="15" t="s">
        <v>1451</v>
      </c>
      <c r="C133" s="15" t="s">
        <v>72</v>
      </c>
      <c r="D133" s="16">
        <v>6.0100000000000001E-2</v>
      </c>
      <c r="E133" s="18">
        <f>단가대비표!O134</f>
        <v>5600</v>
      </c>
      <c r="F133" s="21">
        <f t="shared" si="39"/>
        <v>336.5</v>
      </c>
      <c r="G133" s="18">
        <f>단가대비표!P134</f>
        <v>0</v>
      </c>
      <c r="H133" s="21">
        <f t="shared" si="40"/>
        <v>0</v>
      </c>
      <c r="I133" s="18">
        <f>단가대비표!V134</f>
        <v>0</v>
      </c>
      <c r="J133" s="21">
        <f t="shared" si="41"/>
        <v>0</v>
      </c>
      <c r="K133" s="18">
        <f t="shared" si="42"/>
        <v>5600</v>
      </c>
      <c r="L133" s="21">
        <f t="shared" si="43"/>
        <v>336.5</v>
      </c>
      <c r="M133" s="15" t="s">
        <v>1218</v>
      </c>
      <c r="N133" s="1" t="s">
        <v>52</v>
      </c>
      <c r="O133" s="1" t="s">
        <v>1452</v>
      </c>
      <c r="P133" s="1" t="s">
        <v>64</v>
      </c>
      <c r="Q133" s="1" t="s">
        <v>64</v>
      </c>
      <c r="R133" s="1" t="s">
        <v>63</v>
      </c>
      <c r="W133">
        <v>2</v>
      </c>
      <c r="AV133" s="1" t="s">
        <v>52</v>
      </c>
      <c r="AW133" s="1" t="s">
        <v>1480</v>
      </c>
      <c r="AX133" s="1" t="s">
        <v>52</v>
      </c>
      <c r="AY133" s="1" t="s">
        <v>1221</v>
      </c>
      <c r="AZ133" s="1" t="s">
        <v>52</v>
      </c>
    </row>
    <row r="134" spans="1:52" ht="30" customHeight="1" x14ac:dyDescent="0.3">
      <c r="A134" s="15" t="s">
        <v>1407</v>
      </c>
      <c r="B134" s="15" t="s">
        <v>1454</v>
      </c>
      <c r="C134" s="15" t="s">
        <v>602</v>
      </c>
      <c r="D134" s="16">
        <v>1</v>
      </c>
      <c r="E134" s="18">
        <f>TRUNC(SUMIF(W126:W138, RIGHTB(O134, 1), F126:F138)*U134, 2)</f>
        <v>50.47</v>
      </c>
      <c r="F134" s="21">
        <f t="shared" si="39"/>
        <v>50.4</v>
      </c>
      <c r="G134" s="18">
        <v>0</v>
      </c>
      <c r="H134" s="21">
        <f t="shared" si="40"/>
        <v>0</v>
      </c>
      <c r="I134" s="18">
        <v>0</v>
      </c>
      <c r="J134" s="21">
        <f t="shared" si="41"/>
        <v>0</v>
      </c>
      <c r="K134" s="18">
        <f t="shared" si="42"/>
        <v>50.4</v>
      </c>
      <c r="L134" s="21">
        <f t="shared" si="43"/>
        <v>50.4</v>
      </c>
      <c r="M134" s="15" t="s">
        <v>52</v>
      </c>
      <c r="N134" s="1" t="s">
        <v>128</v>
      </c>
      <c r="O134" s="1" t="s">
        <v>1248</v>
      </c>
      <c r="P134" s="1" t="s">
        <v>64</v>
      </c>
      <c r="Q134" s="1" t="s">
        <v>64</v>
      </c>
      <c r="R134" s="1" t="s">
        <v>64</v>
      </c>
      <c r="S134">
        <v>0</v>
      </c>
      <c r="T134">
        <v>0</v>
      </c>
      <c r="U134">
        <v>0.15</v>
      </c>
      <c r="AV134" s="1" t="s">
        <v>52</v>
      </c>
      <c r="AW134" s="1" t="s">
        <v>1481</v>
      </c>
      <c r="AX134" s="1" t="s">
        <v>52</v>
      </c>
      <c r="AY134" s="1" t="s">
        <v>52</v>
      </c>
      <c r="AZ134" s="1" t="s">
        <v>52</v>
      </c>
    </row>
    <row r="135" spans="1:52" ht="30" customHeight="1" x14ac:dyDescent="0.3">
      <c r="A135" s="15" t="s">
        <v>1250</v>
      </c>
      <c r="B135" s="15" t="s">
        <v>1456</v>
      </c>
      <c r="C135" s="15" t="s">
        <v>487</v>
      </c>
      <c r="D135" s="16">
        <v>3.8600000000000002E-2</v>
      </c>
      <c r="E135" s="18">
        <f>단가대비표!O117</f>
        <v>900</v>
      </c>
      <c r="F135" s="21">
        <f t="shared" si="39"/>
        <v>34.700000000000003</v>
      </c>
      <c r="G135" s="18">
        <f>단가대비표!P117</f>
        <v>0</v>
      </c>
      <c r="H135" s="21">
        <f t="shared" si="40"/>
        <v>0</v>
      </c>
      <c r="I135" s="18">
        <f>단가대비표!V117</f>
        <v>0</v>
      </c>
      <c r="J135" s="21">
        <f t="shared" si="41"/>
        <v>0</v>
      </c>
      <c r="K135" s="18">
        <f t="shared" si="42"/>
        <v>900</v>
      </c>
      <c r="L135" s="21">
        <f t="shared" si="43"/>
        <v>34.700000000000003</v>
      </c>
      <c r="M135" s="15" t="s">
        <v>1218</v>
      </c>
      <c r="N135" s="1" t="s">
        <v>52</v>
      </c>
      <c r="O135" s="1" t="s">
        <v>1457</v>
      </c>
      <c r="P135" s="1" t="s">
        <v>64</v>
      </c>
      <c r="Q135" s="1" t="s">
        <v>64</v>
      </c>
      <c r="R135" s="1" t="s">
        <v>63</v>
      </c>
      <c r="X135">
        <v>3</v>
      </c>
      <c r="AV135" s="1" t="s">
        <v>52</v>
      </c>
      <c r="AW135" s="1" t="s">
        <v>1482</v>
      </c>
      <c r="AX135" s="1" t="s">
        <v>52</v>
      </c>
      <c r="AY135" s="1" t="s">
        <v>1221</v>
      </c>
      <c r="AZ135" s="1" t="s">
        <v>52</v>
      </c>
    </row>
    <row r="136" spans="1:52" ht="30" customHeight="1" x14ac:dyDescent="0.3">
      <c r="A136" s="15" t="s">
        <v>1459</v>
      </c>
      <c r="B136" s="15" t="s">
        <v>1460</v>
      </c>
      <c r="C136" s="15" t="s">
        <v>602</v>
      </c>
      <c r="D136" s="16">
        <v>1</v>
      </c>
      <c r="E136" s="18">
        <f>TRUNC(SUMIF(X126:X138, RIGHTB(O136, 1), F126:F138)*U136, 2)</f>
        <v>34.700000000000003</v>
      </c>
      <c r="F136" s="21">
        <f t="shared" si="39"/>
        <v>34.700000000000003</v>
      </c>
      <c r="G136" s="18">
        <v>0</v>
      </c>
      <c r="H136" s="21">
        <f t="shared" si="40"/>
        <v>0</v>
      </c>
      <c r="I136" s="18">
        <v>0</v>
      </c>
      <c r="J136" s="21">
        <f t="shared" si="41"/>
        <v>0</v>
      </c>
      <c r="K136" s="18">
        <f t="shared" si="42"/>
        <v>34.700000000000003</v>
      </c>
      <c r="L136" s="21">
        <f t="shared" si="43"/>
        <v>34.700000000000003</v>
      </c>
      <c r="M136" s="15" t="s">
        <v>52</v>
      </c>
      <c r="N136" s="1" t="s">
        <v>128</v>
      </c>
      <c r="O136" s="1" t="s">
        <v>1261</v>
      </c>
      <c r="P136" s="1" t="s">
        <v>64</v>
      </c>
      <c r="Q136" s="1" t="s">
        <v>64</v>
      </c>
      <c r="R136" s="1" t="s">
        <v>64</v>
      </c>
      <c r="S136">
        <v>0</v>
      </c>
      <c r="T136">
        <v>0</v>
      </c>
      <c r="U136">
        <v>1</v>
      </c>
      <c r="AV136" s="1" t="s">
        <v>52</v>
      </c>
      <c r="AW136" s="1" t="s">
        <v>1483</v>
      </c>
      <c r="AX136" s="1" t="s">
        <v>52</v>
      </c>
      <c r="AY136" s="1" t="s">
        <v>52</v>
      </c>
      <c r="AZ136" s="1" t="s">
        <v>52</v>
      </c>
    </row>
    <row r="137" spans="1:52" ht="30" customHeight="1" x14ac:dyDescent="0.3">
      <c r="A137" s="15" t="s">
        <v>1462</v>
      </c>
      <c r="B137" s="15" t="s">
        <v>1463</v>
      </c>
      <c r="C137" s="15" t="s">
        <v>112</v>
      </c>
      <c r="D137" s="16">
        <v>1</v>
      </c>
      <c r="E137" s="18">
        <f>일위대가목록!E154</f>
        <v>1460</v>
      </c>
      <c r="F137" s="21">
        <f t="shared" si="39"/>
        <v>1460</v>
      </c>
      <c r="G137" s="18">
        <f>일위대가목록!F154</f>
        <v>0</v>
      </c>
      <c r="H137" s="21">
        <f t="shared" si="40"/>
        <v>0</v>
      </c>
      <c r="I137" s="18">
        <f>일위대가목록!G154</f>
        <v>0</v>
      </c>
      <c r="J137" s="21">
        <f t="shared" si="41"/>
        <v>0</v>
      </c>
      <c r="K137" s="18">
        <f t="shared" si="42"/>
        <v>1460</v>
      </c>
      <c r="L137" s="21">
        <f t="shared" si="43"/>
        <v>1460</v>
      </c>
      <c r="M137" s="15" t="s">
        <v>1464</v>
      </c>
      <c r="N137" s="1" t="s">
        <v>128</v>
      </c>
      <c r="O137" s="1" t="s">
        <v>1465</v>
      </c>
      <c r="P137" s="1" t="s">
        <v>63</v>
      </c>
      <c r="Q137" s="1" t="s">
        <v>64</v>
      </c>
      <c r="R137" s="1" t="s">
        <v>64</v>
      </c>
      <c r="AV137" s="1" t="s">
        <v>52</v>
      </c>
      <c r="AW137" s="1" t="s">
        <v>1484</v>
      </c>
      <c r="AX137" s="1" t="s">
        <v>52</v>
      </c>
      <c r="AY137" s="1" t="s">
        <v>52</v>
      </c>
      <c r="AZ137" s="1" t="s">
        <v>52</v>
      </c>
    </row>
    <row r="138" spans="1:52" ht="30" customHeight="1" x14ac:dyDescent="0.3">
      <c r="A138" s="15" t="s">
        <v>1467</v>
      </c>
      <c r="B138" s="15" t="s">
        <v>1485</v>
      </c>
      <c r="C138" s="15" t="s">
        <v>112</v>
      </c>
      <c r="D138" s="16">
        <v>1</v>
      </c>
      <c r="E138" s="18">
        <f>일위대가목록!E156</f>
        <v>0</v>
      </c>
      <c r="F138" s="21">
        <f t="shared" si="39"/>
        <v>0</v>
      </c>
      <c r="G138" s="18">
        <f>일위대가목록!F156</f>
        <v>15669</v>
      </c>
      <c r="H138" s="21">
        <f t="shared" si="40"/>
        <v>15669</v>
      </c>
      <c r="I138" s="18">
        <f>일위대가목록!G156</f>
        <v>0</v>
      </c>
      <c r="J138" s="21">
        <f t="shared" si="41"/>
        <v>0</v>
      </c>
      <c r="K138" s="18">
        <f t="shared" si="42"/>
        <v>15669</v>
      </c>
      <c r="L138" s="21">
        <f t="shared" si="43"/>
        <v>15669</v>
      </c>
      <c r="M138" s="15" t="s">
        <v>1486</v>
      </c>
      <c r="N138" s="1" t="s">
        <v>128</v>
      </c>
      <c r="O138" s="1" t="s">
        <v>1487</v>
      </c>
      <c r="P138" s="1" t="s">
        <v>63</v>
      </c>
      <c r="Q138" s="1" t="s">
        <v>64</v>
      </c>
      <c r="R138" s="1" t="s">
        <v>64</v>
      </c>
      <c r="AV138" s="1" t="s">
        <v>52</v>
      </c>
      <c r="AW138" s="1" t="s">
        <v>1488</v>
      </c>
      <c r="AX138" s="1" t="s">
        <v>52</v>
      </c>
      <c r="AY138" s="1" t="s">
        <v>52</v>
      </c>
      <c r="AZ138" s="1" t="s">
        <v>52</v>
      </c>
    </row>
    <row r="139" spans="1:52" ht="30" customHeight="1" x14ac:dyDescent="0.3">
      <c r="A139" s="15" t="s">
        <v>1229</v>
      </c>
      <c r="B139" s="15" t="s">
        <v>52</v>
      </c>
      <c r="C139" s="15" t="s">
        <v>52</v>
      </c>
      <c r="D139" s="16"/>
      <c r="E139" s="18"/>
      <c r="F139" s="21">
        <f>TRUNC(SUMIF(N126:N138, N125, F126:F138),0)</f>
        <v>5038</v>
      </c>
      <c r="G139" s="18"/>
      <c r="H139" s="21">
        <f>TRUNC(SUMIF(N126:N138, N125, H126:H138),0)</f>
        <v>15669</v>
      </c>
      <c r="I139" s="18"/>
      <c r="J139" s="21">
        <f>TRUNC(SUMIF(N126:N138, N125, J126:J138),0)</f>
        <v>0</v>
      </c>
      <c r="K139" s="18"/>
      <c r="L139" s="21">
        <f>F139+H139+J139</f>
        <v>20707</v>
      </c>
      <c r="M139" s="15" t="s">
        <v>52</v>
      </c>
      <c r="N139" s="1" t="s">
        <v>92</v>
      </c>
      <c r="O139" s="1" t="s">
        <v>92</v>
      </c>
      <c r="P139" s="1" t="s">
        <v>52</v>
      </c>
      <c r="Q139" s="1" t="s">
        <v>52</v>
      </c>
      <c r="R139" s="1" t="s">
        <v>52</v>
      </c>
      <c r="AV139" s="1" t="s">
        <v>52</v>
      </c>
      <c r="AW139" s="1" t="s">
        <v>52</v>
      </c>
      <c r="AX139" s="1" t="s">
        <v>52</v>
      </c>
      <c r="AY139" s="1" t="s">
        <v>52</v>
      </c>
      <c r="AZ139" s="1" t="s">
        <v>52</v>
      </c>
    </row>
    <row r="140" spans="1:52" ht="30" customHeight="1" x14ac:dyDescent="0.3">
      <c r="A140" s="16"/>
      <c r="B140" s="16"/>
      <c r="C140" s="16"/>
      <c r="D140" s="16"/>
      <c r="E140" s="18"/>
      <c r="F140" s="21"/>
      <c r="G140" s="18"/>
      <c r="H140" s="21"/>
      <c r="I140" s="18"/>
      <c r="J140" s="21"/>
      <c r="K140" s="18"/>
      <c r="L140" s="21"/>
      <c r="M140" s="16"/>
    </row>
    <row r="141" spans="1:52" ht="30" customHeight="1" x14ac:dyDescent="0.3">
      <c r="A141" s="12" t="s">
        <v>1489</v>
      </c>
      <c r="B141" s="13"/>
      <c r="C141" s="13"/>
      <c r="D141" s="13"/>
      <c r="E141" s="17"/>
      <c r="F141" s="20"/>
      <c r="G141" s="17"/>
      <c r="H141" s="20"/>
      <c r="I141" s="17"/>
      <c r="J141" s="20"/>
      <c r="K141" s="17"/>
      <c r="L141" s="20"/>
      <c r="M141" s="14"/>
      <c r="N141" s="1" t="s">
        <v>133</v>
      </c>
    </row>
    <row r="142" spans="1:52" ht="30" customHeight="1" x14ac:dyDescent="0.3">
      <c r="A142" s="15" t="s">
        <v>1490</v>
      </c>
      <c r="B142" s="15" t="s">
        <v>1491</v>
      </c>
      <c r="C142" s="15" t="s">
        <v>112</v>
      </c>
      <c r="D142" s="16">
        <v>1.05</v>
      </c>
      <c r="E142" s="18">
        <f>단가대비표!O145</f>
        <v>1610</v>
      </c>
      <c r="F142" s="21">
        <f>TRUNC(E142*D142,1)</f>
        <v>1690.5</v>
      </c>
      <c r="G142" s="18">
        <f>단가대비표!P145</f>
        <v>0</v>
      </c>
      <c r="H142" s="21">
        <f>TRUNC(G142*D142,1)</f>
        <v>0</v>
      </c>
      <c r="I142" s="18">
        <f>단가대비표!V145</f>
        <v>0</v>
      </c>
      <c r="J142" s="21">
        <f>TRUNC(I142*D142,1)</f>
        <v>0</v>
      </c>
      <c r="K142" s="18">
        <f>TRUNC(E142+G142+I142,1)</f>
        <v>1610</v>
      </c>
      <c r="L142" s="21">
        <f>TRUNC(F142+H142+J142,1)</f>
        <v>1690.5</v>
      </c>
      <c r="M142" s="15" t="s">
        <v>52</v>
      </c>
      <c r="N142" s="1" t="s">
        <v>133</v>
      </c>
      <c r="O142" s="1" t="s">
        <v>1492</v>
      </c>
      <c r="P142" s="1" t="s">
        <v>64</v>
      </c>
      <c r="Q142" s="1" t="s">
        <v>64</v>
      </c>
      <c r="R142" s="1" t="s">
        <v>63</v>
      </c>
      <c r="AV142" s="1" t="s">
        <v>52</v>
      </c>
      <c r="AW142" s="1" t="s">
        <v>1493</v>
      </c>
      <c r="AX142" s="1" t="s">
        <v>52</v>
      </c>
      <c r="AY142" s="1" t="s">
        <v>52</v>
      </c>
      <c r="AZ142" s="1" t="s">
        <v>52</v>
      </c>
    </row>
    <row r="143" spans="1:52" ht="30" customHeight="1" x14ac:dyDescent="0.3">
      <c r="A143" s="15" t="s">
        <v>130</v>
      </c>
      <c r="B143" s="15" t="s">
        <v>1494</v>
      </c>
      <c r="C143" s="15" t="s">
        <v>112</v>
      </c>
      <c r="D143" s="16">
        <v>1</v>
      </c>
      <c r="E143" s="18">
        <f>일위대가목록!E157</f>
        <v>0</v>
      </c>
      <c r="F143" s="21">
        <f>TRUNC(E143*D143,1)</f>
        <v>0</v>
      </c>
      <c r="G143" s="18">
        <f>일위대가목록!F157</f>
        <v>2794</v>
      </c>
      <c r="H143" s="21">
        <f>TRUNC(G143*D143,1)</f>
        <v>2794</v>
      </c>
      <c r="I143" s="18">
        <f>일위대가목록!G157</f>
        <v>0</v>
      </c>
      <c r="J143" s="21">
        <f>TRUNC(I143*D143,1)</f>
        <v>0</v>
      </c>
      <c r="K143" s="18">
        <f>TRUNC(E143+G143+I143,1)</f>
        <v>2794</v>
      </c>
      <c r="L143" s="21">
        <f>TRUNC(F143+H143+J143,1)</f>
        <v>2794</v>
      </c>
      <c r="M143" s="15" t="s">
        <v>1495</v>
      </c>
      <c r="N143" s="1" t="s">
        <v>133</v>
      </c>
      <c r="O143" s="1" t="s">
        <v>1496</v>
      </c>
      <c r="P143" s="1" t="s">
        <v>63</v>
      </c>
      <c r="Q143" s="1" t="s">
        <v>64</v>
      </c>
      <c r="R143" s="1" t="s">
        <v>64</v>
      </c>
      <c r="AV143" s="1" t="s">
        <v>52</v>
      </c>
      <c r="AW143" s="1" t="s">
        <v>1497</v>
      </c>
      <c r="AX143" s="1" t="s">
        <v>52</v>
      </c>
      <c r="AY143" s="1" t="s">
        <v>52</v>
      </c>
      <c r="AZ143" s="1" t="s">
        <v>52</v>
      </c>
    </row>
    <row r="144" spans="1:52" ht="30" customHeight="1" x14ac:dyDescent="0.3">
      <c r="A144" s="15" t="s">
        <v>1229</v>
      </c>
      <c r="B144" s="15" t="s">
        <v>52</v>
      </c>
      <c r="C144" s="15" t="s">
        <v>52</v>
      </c>
      <c r="D144" s="16"/>
      <c r="E144" s="18"/>
      <c r="F144" s="21">
        <f>TRUNC(SUMIF(N142:N143, N141, F142:F143),0)</f>
        <v>1690</v>
      </c>
      <c r="G144" s="18"/>
      <c r="H144" s="21">
        <f>TRUNC(SUMIF(N142:N143, N141, H142:H143),0)</f>
        <v>2794</v>
      </c>
      <c r="I144" s="18"/>
      <c r="J144" s="21">
        <f>TRUNC(SUMIF(N142:N143, N141, J142:J143),0)</f>
        <v>0</v>
      </c>
      <c r="K144" s="18"/>
      <c r="L144" s="21">
        <f>F144+H144+J144</f>
        <v>4484</v>
      </c>
      <c r="M144" s="15" t="s">
        <v>52</v>
      </c>
      <c r="N144" s="1" t="s">
        <v>92</v>
      </c>
      <c r="O144" s="1" t="s">
        <v>92</v>
      </c>
      <c r="P144" s="1" t="s">
        <v>52</v>
      </c>
      <c r="Q144" s="1" t="s">
        <v>52</v>
      </c>
      <c r="R144" s="1" t="s">
        <v>52</v>
      </c>
      <c r="AV144" s="1" t="s">
        <v>52</v>
      </c>
      <c r="AW144" s="1" t="s">
        <v>52</v>
      </c>
      <c r="AX144" s="1" t="s">
        <v>52</v>
      </c>
      <c r="AY144" s="1" t="s">
        <v>52</v>
      </c>
      <c r="AZ144" s="1" t="s">
        <v>52</v>
      </c>
    </row>
    <row r="145" spans="1:52" ht="30" customHeight="1" x14ac:dyDescent="0.3">
      <c r="A145" s="16"/>
      <c r="B145" s="16"/>
      <c r="C145" s="16"/>
      <c r="D145" s="16"/>
      <c r="E145" s="18"/>
      <c r="F145" s="21"/>
      <c r="G145" s="18"/>
      <c r="H145" s="21"/>
      <c r="I145" s="18"/>
      <c r="J145" s="21"/>
      <c r="K145" s="18"/>
      <c r="L145" s="21"/>
      <c r="M145" s="16"/>
    </row>
    <row r="146" spans="1:52" ht="30" customHeight="1" x14ac:dyDescent="0.3">
      <c r="A146" s="12" t="s">
        <v>1498</v>
      </c>
      <c r="B146" s="13"/>
      <c r="C146" s="13"/>
      <c r="D146" s="13"/>
      <c r="E146" s="17"/>
      <c r="F146" s="20"/>
      <c r="G146" s="17"/>
      <c r="H146" s="20"/>
      <c r="I146" s="17"/>
      <c r="J146" s="20"/>
      <c r="K146" s="17"/>
      <c r="L146" s="20"/>
      <c r="M146" s="14"/>
      <c r="N146" s="1" t="s">
        <v>138</v>
      </c>
    </row>
    <row r="147" spans="1:52" ht="30" customHeight="1" x14ac:dyDescent="0.3">
      <c r="A147" s="15" t="s">
        <v>1499</v>
      </c>
      <c r="B147" s="15" t="s">
        <v>1500</v>
      </c>
      <c r="C147" s="15" t="s">
        <v>1428</v>
      </c>
      <c r="D147" s="16">
        <v>0.12239999999999999</v>
      </c>
      <c r="E147" s="18">
        <f>단가대비표!O148</f>
        <v>22400</v>
      </c>
      <c r="F147" s="21">
        <f>TRUNC(E147*D147,1)</f>
        <v>2741.7</v>
      </c>
      <c r="G147" s="18">
        <f>단가대비표!P148</f>
        <v>0</v>
      </c>
      <c r="H147" s="21">
        <f>TRUNC(G147*D147,1)</f>
        <v>0</v>
      </c>
      <c r="I147" s="18">
        <f>단가대비표!V148</f>
        <v>0</v>
      </c>
      <c r="J147" s="21">
        <f>TRUNC(I147*D147,1)</f>
        <v>0</v>
      </c>
      <c r="K147" s="18">
        <f t="shared" ref="K147:L149" si="44">TRUNC(E147+G147+I147,1)</f>
        <v>22400</v>
      </c>
      <c r="L147" s="21">
        <f t="shared" si="44"/>
        <v>2741.7</v>
      </c>
      <c r="M147" s="15" t="s">
        <v>52</v>
      </c>
      <c r="N147" s="1" t="s">
        <v>138</v>
      </c>
      <c r="O147" s="1" t="s">
        <v>1501</v>
      </c>
      <c r="P147" s="1" t="s">
        <v>64</v>
      </c>
      <c r="Q147" s="1" t="s">
        <v>64</v>
      </c>
      <c r="R147" s="1" t="s">
        <v>63</v>
      </c>
      <c r="V147">
        <v>1</v>
      </c>
      <c r="AV147" s="1" t="s">
        <v>52</v>
      </c>
      <c r="AW147" s="1" t="s">
        <v>1502</v>
      </c>
      <c r="AX147" s="1" t="s">
        <v>52</v>
      </c>
      <c r="AY147" s="1" t="s">
        <v>52</v>
      </c>
      <c r="AZ147" s="1" t="s">
        <v>52</v>
      </c>
    </row>
    <row r="148" spans="1:52" ht="30" customHeight="1" x14ac:dyDescent="0.3">
      <c r="A148" s="15" t="s">
        <v>1503</v>
      </c>
      <c r="B148" s="15" t="s">
        <v>1504</v>
      </c>
      <c r="C148" s="15" t="s">
        <v>602</v>
      </c>
      <c r="D148" s="16">
        <v>1</v>
      </c>
      <c r="E148" s="18">
        <f>TRUNC(SUMIF(V147:V149, RIGHTB(O148, 1), F147:F149)*U148, 2)</f>
        <v>137.08000000000001</v>
      </c>
      <c r="F148" s="21">
        <f>TRUNC(E148*D148,1)</f>
        <v>137</v>
      </c>
      <c r="G148" s="18">
        <v>0</v>
      </c>
      <c r="H148" s="21">
        <f>TRUNC(G148*D148,1)</f>
        <v>0</v>
      </c>
      <c r="I148" s="18">
        <v>0</v>
      </c>
      <c r="J148" s="21">
        <f>TRUNC(I148*D148,1)</f>
        <v>0</v>
      </c>
      <c r="K148" s="18">
        <f t="shared" si="44"/>
        <v>137</v>
      </c>
      <c r="L148" s="21">
        <f t="shared" si="44"/>
        <v>137</v>
      </c>
      <c r="M148" s="15" t="s">
        <v>52</v>
      </c>
      <c r="N148" s="1" t="s">
        <v>138</v>
      </c>
      <c r="O148" s="1" t="s">
        <v>1079</v>
      </c>
      <c r="P148" s="1" t="s">
        <v>64</v>
      </c>
      <c r="Q148" s="1" t="s">
        <v>64</v>
      </c>
      <c r="R148" s="1" t="s">
        <v>64</v>
      </c>
      <c r="S148">
        <v>0</v>
      </c>
      <c r="T148">
        <v>0</v>
      </c>
      <c r="U148">
        <v>0.05</v>
      </c>
      <c r="AV148" s="1" t="s">
        <v>52</v>
      </c>
      <c r="AW148" s="1" t="s">
        <v>1505</v>
      </c>
      <c r="AX148" s="1" t="s">
        <v>52</v>
      </c>
      <c r="AY148" s="1" t="s">
        <v>52</v>
      </c>
      <c r="AZ148" s="1" t="s">
        <v>52</v>
      </c>
    </row>
    <row r="149" spans="1:52" ht="30" customHeight="1" x14ac:dyDescent="0.3">
      <c r="A149" s="15" t="s">
        <v>1506</v>
      </c>
      <c r="B149" s="15" t="s">
        <v>1507</v>
      </c>
      <c r="C149" s="15" t="s">
        <v>112</v>
      </c>
      <c r="D149" s="16">
        <v>1</v>
      </c>
      <c r="E149" s="18">
        <f>일위대가목록!E158</f>
        <v>0</v>
      </c>
      <c r="F149" s="21">
        <f>TRUNC(E149*D149,1)</f>
        <v>0</v>
      </c>
      <c r="G149" s="18">
        <f>일위대가목록!F158</f>
        <v>15339</v>
      </c>
      <c r="H149" s="21">
        <f>TRUNC(G149*D149,1)</f>
        <v>15339</v>
      </c>
      <c r="I149" s="18">
        <f>일위대가목록!G158</f>
        <v>0</v>
      </c>
      <c r="J149" s="21">
        <f>TRUNC(I149*D149,1)</f>
        <v>0</v>
      </c>
      <c r="K149" s="18">
        <f t="shared" si="44"/>
        <v>15339</v>
      </c>
      <c r="L149" s="21">
        <f t="shared" si="44"/>
        <v>15339</v>
      </c>
      <c r="M149" s="15" t="s">
        <v>1508</v>
      </c>
      <c r="N149" s="1" t="s">
        <v>138</v>
      </c>
      <c r="O149" s="1" t="s">
        <v>1509</v>
      </c>
      <c r="P149" s="1" t="s">
        <v>63</v>
      </c>
      <c r="Q149" s="1" t="s">
        <v>64</v>
      </c>
      <c r="R149" s="1" t="s">
        <v>64</v>
      </c>
      <c r="AV149" s="1" t="s">
        <v>52</v>
      </c>
      <c r="AW149" s="1" t="s">
        <v>1510</v>
      </c>
      <c r="AX149" s="1" t="s">
        <v>52</v>
      </c>
      <c r="AY149" s="1" t="s">
        <v>52</v>
      </c>
      <c r="AZ149" s="1" t="s">
        <v>52</v>
      </c>
    </row>
    <row r="150" spans="1:52" ht="30" customHeight="1" x14ac:dyDescent="0.3">
      <c r="A150" s="15" t="s">
        <v>1229</v>
      </c>
      <c r="B150" s="15" t="s">
        <v>52</v>
      </c>
      <c r="C150" s="15" t="s">
        <v>52</v>
      </c>
      <c r="D150" s="16"/>
      <c r="E150" s="18"/>
      <c r="F150" s="21">
        <f>TRUNC(SUMIF(N147:N149, N146, F147:F149),0)</f>
        <v>2878</v>
      </c>
      <c r="G150" s="18"/>
      <c r="H150" s="21">
        <f>TRUNC(SUMIF(N147:N149, N146, H147:H149),0)</f>
        <v>15339</v>
      </c>
      <c r="I150" s="18"/>
      <c r="J150" s="21">
        <f>TRUNC(SUMIF(N147:N149, N146, J147:J149),0)</f>
        <v>0</v>
      </c>
      <c r="K150" s="18"/>
      <c r="L150" s="21">
        <f>F150+H150+J150</f>
        <v>18217</v>
      </c>
      <c r="M150" s="15" t="s">
        <v>52</v>
      </c>
      <c r="N150" s="1" t="s">
        <v>92</v>
      </c>
      <c r="O150" s="1" t="s">
        <v>92</v>
      </c>
      <c r="P150" s="1" t="s">
        <v>52</v>
      </c>
      <c r="Q150" s="1" t="s">
        <v>52</v>
      </c>
      <c r="R150" s="1" t="s">
        <v>52</v>
      </c>
      <c r="AV150" s="1" t="s">
        <v>52</v>
      </c>
      <c r="AW150" s="1" t="s">
        <v>52</v>
      </c>
      <c r="AX150" s="1" t="s">
        <v>52</v>
      </c>
      <c r="AY150" s="1" t="s">
        <v>52</v>
      </c>
      <c r="AZ150" s="1" t="s">
        <v>52</v>
      </c>
    </row>
    <row r="151" spans="1:52" ht="30" customHeight="1" x14ac:dyDescent="0.3">
      <c r="A151" s="16"/>
      <c r="B151" s="16"/>
      <c r="C151" s="16"/>
      <c r="D151" s="16"/>
      <c r="E151" s="18"/>
      <c r="F151" s="21"/>
      <c r="G151" s="18"/>
      <c r="H151" s="21"/>
      <c r="I151" s="18"/>
      <c r="J151" s="21"/>
      <c r="K151" s="18"/>
      <c r="L151" s="21"/>
      <c r="M151" s="16"/>
    </row>
    <row r="152" spans="1:52" ht="30" customHeight="1" x14ac:dyDescent="0.3">
      <c r="A152" s="12" t="s">
        <v>1511</v>
      </c>
      <c r="B152" s="13"/>
      <c r="C152" s="13"/>
      <c r="D152" s="13"/>
      <c r="E152" s="17"/>
      <c r="F152" s="20"/>
      <c r="G152" s="17"/>
      <c r="H152" s="20"/>
      <c r="I152" s="17"/>
      <c r="J152" s="20"/>
      <c r="K152" s="17"/>
      <c r="L152" s="20"/>
      <c r="M152" s="14"/>
      <c r="N152" s="1" t="s">
        <v>142</v>
      </c>
    </row>
    <row r="153" spans="1:52" ht="30" customHeight="1" x14ac:dyDescent="0.3">
      <c r="A153" s="15" t="s">
        <v>1499</v>
      </c>
      <c r="B153" s="15" t="s">
        <v>1512</v>
      </c>
      <c r="C153" s="15" t="s">
        <v>1428</v>
      </c>
      <c r="D153" s="16">
        <v>0.12239999999999999</v>
      </c>
      <c r="E153" s="18">
        <f>단가대비표!O149</f>
        <v>25228</v>
      </c>
      <c r="F153" s="21">
        <f>TRUNC(E153*D153,1)</f>
        <v>3087.9</v>
      </c>
      <c r="G153" s="18">
        <f>단가대비표!P149</f>
        <v>0</v>
      </c>
      <c r="H153" s="21">
        <f>TRUNC(G153*D153,1)</f>
        <v>0</v>
      </c>
      <c r="I153" s="18">
        <f>단가대비표!V149</f>
        <v>0</v>
      </c>
      <c r="J153" s="21">
        <f>TRUNC(I153*D153,1)</f>
        <v>0</v>
      </c>
      <c r="K153" s="18">
        <f t="shared" ref="K153:L155" si="45">TRUNC(E153+G153+I153,1)</f>
        <v>25228</v>
      </c>
      <c r="L153" s="21">
        <f t="shared" si="45"/>
        <v>3087.9</v>
      </c>
      <c r="M153" s="15" t="s">
        <v>52</v>
      </c>
      <c r="N153" s="1" t="s">
        <v>142</v>
      </c>
      <c r="O153" s="1" t="s">
        <v>1513</v>
      </c>
      <c r="P153" s="1" t="s">
        <v>64</v>
      </c>
      <c r="Q153" s="1" t="s">
        <v>64</v>
      </c>
      <c r="R153" s="1" t="s">
        <v>63</v>
      </c>
      <c r="V153">
        <v>1</v>
      </c>
      <c r="AV153" s="1" t="s">
        <v>52</v>
      </c>
      <c r="AW153" s="1" t="s">
        <v>1514</v>
      </c>
      <c r="AX153" s="1" t="s">
        <v>52</v>
      </c>
      <c r="AY153" s="1" t="s">
        <v>52</v>
      </c>
      <c r="AZ153" s="1" t="s">
        <v>52</v>
      </c>
    </row>
    <row r="154" spans="1:52" ht="30" customHeight="1" x14ac:dyDescent="0.3">
      <c r="A154" s="15" t="s">
        <v>1503</v>
      </c>
      <c r="B154" s="15" t="s">
        <v>1504</v>
      </c>
      <c r="C154" s="15" t="s">
        <v>602</v>
      </c>
      <c r="D154" s="16">
        <v>1</v>
      </c>
      <c r="E154" s="18">
        <f>TRUNC(SUMIF(V153:V155, RIGHTB(O154, 1), F153:F155)*U154, 2)</f>
        <v>154.38999999999999</v>
      </c>
      <c r="F154" s="21">
        <f>TRUNC(E154*D154,1)</f>
        <v>154.30000000000001</v>
      </c>
      <c r="G154" s="18">
        <v>0</v>
      </c>
      <c r="H154" s="21">
        <f>TRUNC(G154*D154,1)</f>
        <v>0</v>
      </c>
      <c r="I154" s="18">
        <v>0</v>
      </c>
      <c r="J154" s="21">
        <f>TRUNC(I154*D154,1)</f>
        <v>0</v>
      </c>
      <c r="K154" s="18">
        <f t="shared" si="45"/>
        <v>154.30000000000001</v>
      </c>
      <c r="L154" s="21">
        <f t="shared" si="45"/>
        <v>154.30000000000001</v>
      </c>
      <c r="M154" s="15" t="s">
        <v>52</v>
      </c>
      <c r="N154" s="1" t="s">
        <v>142</v>
      </c>
      <c r="O154" s="1" t="s">
        <v>1079</v>
      </c>
      <c r="P154" s="1" t="s">
        <v>64</v>
      </c>
      <c r="Q154" s="1" t="s">
        <v>64</v>
      </c>
      <c r="R154" s="1" t="s">
        <v>64</v>
      </c>
      <c r="S154">
        <v>0</v>
      </c>
      <c r="T154">
        <v>0</v>
      </c>
      <c r="U154">
        <v>0.05</v>
      </c>
      <c r="AV154" s="1" t="s">
        <v>52</v>
      </c>
      <c r="AW154" s="1" t="s">
        <v>1515</v>
      </c>
      <c r="AX154" s="1" t="s">
        <v>52</v>
      </c>
      <c r="AY154" s="1" t="s">
        <v>52</v>
      </c>
      <c r="AZ154" s="1" t="s">
        <v>52</v>
      </c>
    </row>
    <row r="155" spans="1:52" ht="30" customHeight="1" x14ac:dyDescent="0.3">
      <c r="A155" s="15" t="s">
        <v>1506</v>
      </c>
      <c r="B155" s="15" t="s">
        <v>1516</v>
      </c>
      <c r="C155" s="15" t="s">
        <v>112</v>
      </c>
      <c r="D155" s="16">
        <v>1</v>
      </c>
      <c r="E155" s="18">
        <f>일위대가목록!E159</f>
        <v>0</v>
      </c>
      <c r="F155" s="21">
        <f>TRUNC(E155*D155,1)</f>
        <v>0</v>
      </c>
      <c r="G155" s="18">
        <f>일위대가목록!F159</f>
        <v>18067</v>
      </c>
      <c r="H155" s="21">
        <f>TRUNC(G155*D155,1)</f>
        <v>18067</v>
      </c>
      <c r="I155" s="18">
        <f>일위대가목록!G159</f>
        <v>0</v>
      </c>
      <c r="J155" s="21">
        <f>TRUNC(I155*D155,1)</f>
        <v>0</v>
      </c>
      <c r="K155" s="18">
        <f t="shared" si="45"/>
        <v>18067</v>
      </c>
      <c r="L155" s="21">
        <f t="shared" si="45"/>
        <v>18067</v>
      </c>
      <c r="M155" s="15" t="s">
        <v>1517</v>
      </c>
      <c r="N155" s="1" t="s">
        <v>142</v>
      </c>
      <c r="O155" s="1" t="s">
        <v>1518</v>
      </c>
      <c r="P155" s="1" t="s">
        <v>63</v>
      </c>
      <c r="Q155" s="1" t="s">
        <v>64</v>
      </c>
      <c r="R155" s="1" t="s">
        <v>64</v>
      </c>
      <c r="AV155" s="1" t="s">
        <v>52</v>
      </c>
      <c r="AW155" s="1" t="s">
        <v>1519</v>
      </c>
      <c r="AX155" s="1" t="s">
        <v>52</v>
      </c>
      <c r="AY155" s="1" t="s">
        <v>52</v>
      </c>
      <c r="AZ155" s="1" t="s">
        <v>52</v>
      </c>
    </row>
    <row r="156" spans="1:52" ht="30" customHeight="1" x14ac:dyDescent="0.3">
      <c r="A156" s="15" t="s">
        <v>1229</v>
      </c>
      <c r="B156" s="15" t="s">
        <v>52</v>
      </c>
      <c r="C156" s="15" t="s">
        <v>52</v>
      </c>
      <c r="D156" s="16"/>
      <c r="E156" s="18"/>
      <c r="F156" s="21">
        <f>TRUNC(SUMIF(N153:N155, N152, F153:F155),0)</f>
        <v>3242</v>
      </c>
      <c r="G156" s="18"/>
      <c r="H156" s="21">
        <f>TRUNC(SUMIF(N153:N155, N152, H153:H155),0)</f>
        <v>18067</v>
      </c>
      <c r="I156" s="18"/>
      <c r="J156" s="21">
        <f>TRUNC(SUMIF(N153:N155, N152, J153:J155),0)</f>
        <v>0</v>
      </c>
      <c r="K156" s="18"/>
      <c r="L156" s="21">
        <f>F156+H156+J156</f>
        <v>21309</v>
      </c>
      <c r="M156" s="15" t="s">
        <v>52</v>
      </c>
      <c r="N156" s="1" t="s">
        <v>92</v>
      </c>
      <c r="O156" s="1" t="s">
        <v>92</v>
      </c>
      <c r="P156" s="1" t="s">
        <v>52</v>
      </c>
      <c r="Q156" s="1" t="s">
        <v>52</v>
      </c>
      <c r="R156" s="1" t="s">
        <v>52</v>
      </c>
      <c r="AV156" s="1" t="s">
        <v>52</v>
      </c>
      <c r="AW156" s="1" t="s">
        <v>52</v>
      </c>
      <c r="AX156" s="1" t="s">
        <v>52</v>
      </c>
      <c r="AY156" s="1" t="s">
        <v>52</v>
      </c>
      <c r="AZ156" s="1" t="s">
        <v>52</v>
      </c>
    </row>
    <row r="157" spans="1:52" ht="30" customHeight="1" x14ac:dyDescent="0.3">
      <c r="A157" s="16"/>
      <c r="B157" s="16"/>
      <c r="C157" s="16"/>
      <c r="D157" s="16"/>
      <c r="E157" s="18"/>
      <c r="F157" s="21"/>
      <c r="G157" s="18"/>
      <c r="H157" s="21"/>
      <c r="I157" s="18"/>
      <c r="J157" s="21"/>
      <c r="K157" s="18"/>
      <c r="L157" s="21"/>
      <c r="M157" s="16"/>
    </row>
    <row r="158" spans="1:52" ht="30" customHeight="1" x14ac:dyDescent="0.3">
      <c r="A158" s="12" t="s">
        <v>1520</v>
      </c>
      <c r="B158" s="13"/>
      <c r="C158" s="13"/>
      <c r="D158" s="13"/>
      <c r="E158" s="17"/>
      <c r="F158" s="20"/>
      <c r="G158" s="17"/>
      <c r="H158" s="20"/>
      <c r="I158" s="17"/>
      <c r="J158" s="20"/>
      <c r="K158" s="17"/>
      <c r="L158" s="20"/>
      <c r="M158" s="14"/>
      <c r="N158" s="1" t="s">
        <v>148</v>
      </c>
    </row>
    <row r="159" spans="1:52" ht="30" customHeight="1" x14ac:dyDescent="0.3">
      <c r="A159" s="15" t="s">
        <v>1521</v>
      </c>
      <c r="B159" s="15" t="s">
        <v>1522</v>
      </c>
      <c r="C159" s="15" t="s">
        <v>547</v>
      </c>
      <c r="D159" s="16">
        <v>1.1121000000000001</v>
      </c>
      <c r="E159" s="18">
        <f>단가대비표!O119</f>
        <v>11800</v>
      </c>
      <c r="F159" s="21">
        <f t="shared" ref="F159:F167" si="46">TRUNC(E159*D159,1)</f>
        <v>13122.7</v>
      </c>
      <c r="G159" s="18">
        <f>단가대비표!P119</f>
        <v>0</v>
      </c>
      <c r="H159" s="21">
        <f t="shared" ref="H159:H167" si="47">TRUNC(G159*D159,1)</f>
        <v>0</v>
      </c>
      <c r="I159" s="18">
        <f>단가대비표!V119</f>
        <v>0</v>
      </c>
      <c r="J159" s="21">
        <f t="shared" ref="J159:J167" si="48">TRUNC(I159*D159,1)</f>
        <v>0</v>
      </c>
      <c r="K159" s="18">
        <f t="shared" ref="K159:K167" si="49">TRUNC(E159+G159+I159,1)</f>
        <v>11800</v>
      </c>
      <c r="L159" s="21">
        <f t="shared" ref="L159:L167" si="50">TRUNC(F159+H159+J159,1)</f>
        <v>13122.7</v>
      </c>
      <c r="M159" s="15" t="s">
        <v>1218</v>
      </c>
      <c r="N159" s="1" t="s">
        <v>52</v>
      </c>
      <c r="O159" s="1" t="s">
        <v>1523</v>
      </c>
      <c r="P159" s="1" t="s">
        <v>64</v>
      </c>
      <c r="Q159" s="1" t="s">
        <v>64</v>
      </c>
      <c r="R159" s="1" t="s">
        <v>63</v>
      </c>
      <c r="V159">
        <v>1</v>
      </c>
      <c r="AV159" s="1" t="s">
        <v>52</v>
      </c>
      <c r="AW159" s="1" t="s">
        <v>1524</v>
      </c>
      <c r="AX159" s="1" t="s">
        <v>52</v>
      </c>
      <c r="AY159" s="1" t="s">
        <v>1221</v>
      </c>
      <c r="AZ159" s="1" t="s">
        <v>52</v>
      </c>
    </row>
    <row r="160" spans="1:52" ht="30" customHeight="1" x14ac:dyDescent="0.3">
      <c r="A160" s="15" t="s">
        <v>1525</v>
      </c>
      <c r="B160" s="15" t="s">
        <v>1526</v>
      </c>
      <c r="C160" s="15" t="s">
        <v>547</v>
      </c>
      <c r="D160" s="16">
        <v>1.8382000000000001</v>
      </c>
      <c r="E160" s="18">
        <f>단가대비표!O120</f>
        <v>5700</v>
      </c>
      <c r="F160" s="21">
        <f t="shared" si="46"/>
        <v>10477.700000000001</v>
      </c>
      <c r="G160" s="18">
        <f>단가대비표!P120</f>
        <v>0</v>
      </c>
      <c r="H160" s="21">
        <f t="shared" si="47"/>
        <v>0</v>
      </c>
      <c r="I160" s="18">
        <f>단가대비표!V120</f>
        <v>0</v>
      </c>
      <c r="J160" s="21">
        <f t="shared" si="48"/>
        <v>0</v>
      </c>
      <c r="K160" s="18">
        <f t="shared" si="49"/>
        <v>5700</v>
      </c>
      <c r="L160" s="21">
        <f t="shared" si="50"/>
        <v>10477.700000000001</v>
      </c>
      <c r="M160" s="15" t="s">
        <v>1218</v>
      </c>
      <c r="N160" s="1" t="s">
        <v>52</v>
      </c>
      <c r="O160" s="1" t="s">
        <v>1527</v>
      </c>
      <c r="P160" s="1" t="s">
        <v>64</v>
      </c>
      <c r="Q160" s="1" t="s">
        <v>64</v>
      </c>
      <c r="R160" s="1" t="s">
        <v>63</v>
      </c>
      <c r="V160">
        <v>1</v>
      </c>
      <c r="AV160" s="1" t="s">
        <v>52</v>
      </c>
      <c r="AW160" s="1" t="s">
        <v>1528</v>
      </c>
      <c r="AX160" s="1" t="s">
        <v>52</v>
      </c>
      <c r="AY160" s="1" t="s">
        <v>1221</v>
      </c>
      <c r="AZ160" s="1" t="s">
        <v>52</v>
      </c>
    </row>
    <row r="161" spans="1:52" ht="30" customHeight="1" x14ac:dyDescent="0.3">
      <c r="A161" s="15" t="s">
        <v>1529</v>
      </c>
      <c r="B161" s="15" t="s">
        <v>1530</v>
      </c>
      <c r="C161" s="15" t="s">
        <v>547</v>
      </c>
      <c r="D161" s="16">
        <v>1.8382000000000001</v>
      </c>
      <c r="E161" s="18">
        <f>단가대비표!O121</f>
        <v>7500</v>
      </c>
      <c r="F161" s="21">
        <f t="shared" si="46"/>
        <v>13786.5</v>
      </c>
      <c r="G161" s="18">
        <f>단가대비표!P121</f>
        <v>0</v>
      </c>
      <c r="H161" s="21">
        <f t="shared" si="47"/>
        <v>0</v>
      </c>
      <c r="I161" s="18">
        <f>단가대비표!V121</f>
        <v>0</v>
      </c>
      <c r="J161" s="21">
        <f t="shared" si="48"/>
        <v>0</v>
      </c>
      <c r="K161" s="18">
        <f t="shared" si="49"/>
        <v>7500</v>
      </c>
      <c r="L161" s="21">
        <f t="shared" si="50"/>
        <v>13786.5</v>
      </c>
      <c r="M161" s="15" t="s">
        <v>1218</v>
      </c>
      <c r="N161" s="1" t="s">
        <v>52</v>
      </c>
      <c r="O161" s="1" t="s">
        <v>1531</v>
      </c>
      <c r="P161" s="1" t="s">
        <v>64</v>
      </c>
      <c r="Q161" s="1" t="s">
        <v>64</v>
      </c>
      <c r="R161" s="1" t="s">
        <v>63</v>
      </c>
      <c r="V161">
        <v>1</v>
      </c>
      <c r="AV161" s="1" t="s">
        <v>52</v>
      </c>
      <c r="AW161" s="1" t="s">
        <v>1532</v>
      </c>
      <c r="AX161" s="1" t="s">
        <v>52</v>
      </c>
      <c r="AY161" s="1" t="s">
        <v>1221</v>
      </c>
      <c r="AZ161" s="1" t="s">
        <v>52</v>
      </c>
    </row>
    <row r="162" spans="1:52" ht="30" customHeight="1" x14ac:dyDescent="0.3">
      <c r="A162" s="15" t="s">
        <v>1533</v>
      </c>
      <c r="B162" s="15" t="s">
        <v>1534</v>
      </c>
      <c r="C162" s="15" t="s">
        <v>547</v>
      </c>
      <c r="D162" s="16">
        <v>0.22239999999999999</v>
      </c>
      <c r="E162" s="18">
        <f>단가대비표!O122</f>
        <v>8400</v>
      </c>
      <c r="F162" s="21">
        <f t="shared" si="46"/>
        <v>1868.1</v>
      </c>
      <c r="G162" s="18">
        <f>단가대비표!P122</f>
        <v>0</v>
      </c>
      <c r="H162" s="21">
        <f t="shared" si="47"/>
        <v>0</v>
      </c>
      <c r="I162" s="18">
        <f>단가대비표!V122</f>
        <v>0</v>
      </c>
      <c r="J162" s="21">
        <f t="shared" si="48"/>
        <v>0</v>
      </c>
      <c r="K162" s="18">
        <f t="shared" si="49"/>
        <v>8400</v>
      </c>
      <c r="L162" s="21">
        <f t="shared" si="50"/>
        <v>1868.1</v>
      </c>
      <c r="M162" s="15" t="s">
        <v>1218</v>
      </c>
      <c r="N162" s="1" t="s">
        <v>52</v>
      </c>
      <c r="O162" s="1" t="s">
        <v>1535</v>
      </c>
      <c r="P162" s="1" t="s">
        <v>64</v>
      </c>
      <c r="Q162" s="1" t="s">
        <v>64</v>
      </c>
      <c r="R162" s="1" t="s">
        <v>63</v>
      </c>
      <c r="V162">
        <v>1</v>
      </c>
      <c r="AV162" s="1" t="s">
        <v>52</v>
      </c>
      <c r="AW162" s="1" t="s">
        <v>1536</v>
      </c>
      <c r="AX162" s="1" t="s">
        <v>52</v>
      </c>
      <c r="AY162" s="1" t="s">
        <v>1221</v>
      </c>
      <c r="AZ162" s="1" t="s">
        <v>52</v>
      </c>
    </row>
    <row r="163" spans="1:52" ht="30" customHeight="1" x14ac:dyDescent="0.3">
      <c r="A163" s="15" t="s">
        <v>1537</v>
      </c>
      <c r="B163" s="15" t="s">
        <v>1538</v>
      </c>
      <c r="C163" s="15" t="s">
        <v>547</v>
      </c>
      <c r="D163" s="16">
        <v>0.22239999999999999</v>
      </c>
      <c r="E163" s="18">
        <f>단가대비표!O123</f>
        <v>6500</v>
      </c>
      <c r="F163" s="21">
        <f t="shared" si="46"/>
        <v>1445.6</v>
      </c>
      <c r="G163" s="18">
        <f>단가대비표!P123</f>
        <v>0</v>
      </c>
      <c r="H163" s="21">
        <f t="shared" si="47"/>
        <v>0</v>
      </c>
      <c r="I163" s="18">
        <f>단가대비표!V123</f>
        <v>0</v>
      </c>
      <c r="J163" s="21">
        <f t="shared" si="48"/>
        <v>0</v>
      </c>
      <c r="K163" s="18">
        <f t="shared" si="49"/>
        <v>6500</v>
      </c>
      <c r="L163" s="21">
        <f t="shared" si="50"/>
        <v>1445.6</v>
      </c>
      <c r="M163" s="15" t="s">
        <v>1218</v>
      </c>
      <c r="N163" s="1" t="s">
        <v>52</v>
      </c>
      <c r="O163" s="1" t="s">
        <v>1539</v>
      </c>
      <c r="P163" s="1" t="s">
        <v>64</v>
      </c>
      <c r="Q163" s="1" t="s">
        <v>64</v>
      </c>
      <c r="R163" s="1" t="s">
        <v>63</v>
      </c>
      <c r="V163">
        <v>1</v>
      </c>
      <c r="AV163" s="1" t="s">
        <v>52</v>
      </c>
      <c r="AW163" s="1" t="s">
        <v>1540</v>
      </c>
      <c r="AX163" s="1" t="s">
        <v>52</v>
      </c>
      <c r="AY163" s="1" t="s">
        <v>1221</v>
      </c>
      <c r="AZ163" s="1" t="s">
        <v>52</v>
      </c>
    </row>
    <row r="164" spans="1:52" ht="30" customHeight="1" x14ac:dyDescent="0.3">
      <c r="A164" s="15" t="s">
        <v>1541</v>
      </c>
      <c r="B164" s="15" t="s">
        <v>1542</v>
      </c>
      <c r="C164" s="15" t="s">
        <v>547</v>
      </c>
      <c r="D164" s="16">
        <v>0.22239999999999999</v>
      </c>
      <c r="E164" s="18">
        <f>단가대비표!O124</f>
        <v>700</v>
      </c>
      <c r="F164" s="21">
        <f t="shared" si="46"/>
        <v>155.6</v>
      </c>
      <c r="G164" s="18">
        <f>단가대비표!P124</f>
        <v>0</v>
      </c>
      <c r="H164" s="21">
        <f t="shared" si="47"/>
        <v>0</v>
      </c>
      <c r="I164" s="18">
        <f>단가대비표!V124</f>
        <v>0</v>
      </c>
      <c r="J164" s="21">
        <f t="shared" si="48"/>
        <v>0</v>
      </c>
      <c r="K164" s="18">
        <f t="shared" si="49"/>
        <v>700</v>
      </c>
      <c r="L164" s="21">
        <f t="shared" si="50"/>
        <v>155.6</v>
      </c>
      <c r="M164" s="15" t="s">
        <v>1218</v>
      </c>
      <c r="N164" s="1" t="s">
        <v>52</v>
      </c>
      <c r="O164" s="1" t="s">
        <v>1543</v>
      </c>
      <c r="P164" s="1" t="s">
        <v>64</v>
      </c>
      <c r="Q164" s="1" t="s">
        <v>64</v>
      </c>
      <c r="R164" s="1" t="s">
        <v>63</v>
      </c>
      <c r="V164">
        <v>1</v>
      </c>
      <c r="AV164" s="1" t="s">
        <v>52</v>
      </c>
      <c r="AW164" s="1" t="s">
        <v>1544</v>
      </c>
      <c r="AX164" s="1" t="s">
        <v>52</v>
      </c>
      <c r="AY164" s="1" t="s">
        <v>1221</v>
      </c>
      <c r="AZ164" s="1" t="s">
        <v>52</v>
      </c>
    </row>
    <row r="165" spans="1:52" ht="30" customHeight="1" x14ac:dyDescent="0.3">
      <c r="A165" s="15" t="s">
        <v>1545</v>
      </c>
      <c r="B165" s="15" t="s">
        <v>1546</v>
      </c>
      <c r="C165" s="15" t="s">
        <v>547</v>
      </c>
      <c r="D165" s="16">
        <v>5.3900000000000003E-2</v>
      </c>
      <c r="E165" s="18">
        <f>단가대비표!O125</f>
        <v>26000</v>
      </c>
      <c r="F165" s="21">
        <f t="shared" si="46"/>
        <v>1401.4</v>
      </c>
      <c r="G165" s="18">
        <f>단가대비표!P125</f>
        <v>0</v>
      </c>
      <c r="H165" s="21">
        <f t="shared" si="47"/>
        <v>0</v>
      </c>
      <c r="I165" s="18">
        <f>단가대비표!V125</f>
        <v>0</v>
      </c>
      <c r="J165" s="21">
        <f t="shared" si="48"/>
        <v>0</v>
      </c>
      <c r="K165" s="18">
        <f t="shared" si="49"/>
        <v>26000</v>
      </c>
      <c r="L165" s="21">
        <f t="shared" si="50"/>
        <v>1401.4</v>
      </c>
      <c r="M165" s="15" t="s">
        <v>1218</v>
      </c>
      <c r="N165" s="1" t="s">
        <v>52</v>
      </c>
      <c r="O165" s="1" t="s">
        <v>1547</v>
      </c>
      <c r="P165" s="1" t="s">
        <v>64</v>
      </c>
      <c r="Q165" s="1" t="s">
        <v>64</v>
      </c>
      <c r="R165" s="1" t="s">
        <v>63</v>
      </c>
      <c r="V165">
        <v>1</v>
      </c>
      <c r="AV165" s="1" t="s">
        <v>52</v>
      </c>
      <c r="AW165" s="1" t="s">
        <v>1548</v>
      </c>
      <c r="AX165" s="1" t="s">
        <v>52</v>
      </c>
      <c r="AY165" s="1" t="s">
        <v>1221</v>
      </c>
      <c r="AZ165" s="1" t="s">
        <v>52</v>
      </c>
    </row>
    <row r="166" spans="1:52" ht="30" customHeight="1" x14ac:dyDescent="0.3">
      <c r="A166" s="15" t="s">
        <v>1549</v>
      </c>
      <c r="B166" s="15" t="s">
        <v>1391</v>
      </c>
      <c r="C166" s="15" t="s">
        <v>602</v>
      </c>
      <c r="D166" s="16">
        <v>1</v>
      </c>
      <c r="E166" s="18">
        <f>TRUNC(SUMIF(V159:V167, RIGHTB(O166, 1), F159:F167)*U166, 2)</f>
        <v>2535.4499999999998</v>
      </c>
      <c r="F166" s="21">
        <f t="shared" si="46"/>
        <v>2535.4</v>
      </c>
      <c r="G166" s="18">
        <v>0</v>
      </c>
      <c r="H166" s="21">
        <f t="shared" si="47"/>
        <v>0</v>
      </c>
      <c r="I166" s="18">
        <v>0</v>
      </c>
      <c r="J166" s="21">
        <f t="shared" si="48"/>
        <v>0</v>
      </c>
      <c r="K166" s="18">
        <f t="shared" si="49"/>
        <v>2535.4</v>
      </c>
      <c r="L166" s="21">
        <f t="shared" si="50"/>
        <v>2535.4</v>
      </c>
      <c r="M166" s="15" t="s">
        <v>52</v>
      </c>
      <c r="N166" s="1" t="s">
        <v>148</v>
      </c>
      <c r="O166" s="1" t="s">
        <v>1079</v>
      </c>
      <c r="P166" s="1" t="s">
        <v>64</v>
      </c>
      <c r="Q166" s="1" t="s">
        <v>64</v>
      </c>
      <c r="R166" s="1" t="s">
        <v>64</v>
      </c>
      <c r="S166">
        <v>0</v>
      </c>
      <c r="T166">
        <v>0</v>
      </c>
      <c r="U166">
        <v>0.06</v>
      </c>
      <c r="AV166" s="1" t="s">
        <v>52</v>
      </c>
      <c r="AW166" s="1" t="s">
        <v>1550</v>
      </c>
      <c r="AX166" s="1" t="s">
        <v>52</v>
      </c>
      <c r="AY166" s="1" t="s">
        <v>52</v>
      </c>
      <c r="AZ166" s="1" t="s">
        <v>52</v>
      </c>
    </row>
    <row r="167" spans="1:52" ht="30" customHeight="1" x14ac:dyDescent="0.3">
      <c r="A167" s="15" t="s">
        <v>1551</v>
      </c>
      <c r="B167" s="15" t="s">
        <v>1552</v>
      </c>
      <c r="C167" s="15" t="s">
        <v>1553</v>
      </c>
      <c r="D167" s="16">
        <v>0.1</v>
      </c>
      <c r="E167" s="18">
        <f>일위대가목록!E160</f>
        <v>1495</v>
      </c>
      <c r="F167" s="21">
        <f t="shared" si="46"/>
        <v>149.5</v>
      </c>
      <c r="G167" s="18">
        <f>일위대가목록!F160</f>
        <v>198509</v>
      </c>
      <c r="H167" s="21">
        <f t="shared" si="47"/>
        <v>19850.900000000001</v>
      </c>
      <c r="I167" s="18">
        <f>일위대가목록!G160</f>
        <v>7139</v>
      </c>
      <c r="J167" s="21">
        <f t="shared" si="48"/>
        <v>713.9</v>
      </c>
      <c r="K167" s="18">
        <f t="shared" si="49"/>
        <v>207143</v>
      </c>
      <c r="L167" s="21">
        <f t="shared" si="50"/>
        <v>20714.3</v>
      </c>
      <c r="M167" s="15" t="s">
        <v>1554</v>
      </c>
      <c r="N167" s="1" t="s">
        <v>148</v>
      </c>
      <c r="O167" s="1" t="s">
        <v>1555</v>
      </c>
      <c r="P167" s="1" t="s">
        <v>63</v>
      </c>
      <c r="Q167" s="1" t="s">
        <v>64</v>
      </c>
      <c r="R167" s="1" t="s">
        <v>64</v>
      </c>
      <c r="AV167" s="1" t="s">
        <v>52</v>
      </c>
      <c r="AW167" s="1" t="s">
        <v>1556</v>
      </c>
      <c r="AX167" s="1" t="s">
        <v>52</v>
      </c>
      <c r="AY167" s="1" t="s">
        <v>52</v>
      </c>
      <c r="AZ167" s="1" t="s">
        <v>52</v>
      </c>
    </row>
    <row r="168" spans="1:52" ht="30" customHeight="1" x14ac:dyDescent="0.3">
      <c r="A168" s="15" t="s">
        <v>1229</v>
      </c>
      <c r="B168" s="15" t="s">
        <v>52</v>
      </c>
      <c r="C168" s="15" t="s">
        <v>52</v>
      </c>
      <c r="D168" s="16"/>
      <c r="E168" s="18"/>
      <c r="F168" s="21">
        <f>TRUNC(SUMIF(N159:N167, N158, F159:F167),0)</f>
        <v>2684</v>
      </c>
      <c r="G168" s="18"/>
      <c r="H168" s="21">
        <f>TRUNC(SUMIF(N159:N167, N158, H159:H167),0)</f>
        <v>19850</v>
      </c>
      <c r="I168" s="18"/>
      <c r="J168" s="21">
        <f>TRUNC(SUMIF(N159:N167, N158, J159:J167),0)</f>
        <v>713</v>
      </c>
      <c r="K168" s="18"/>
      <c r="L168" s="21">
        <f>F168+H168+J168</f>
        <v>23247</v>
      </c>
      <c r="M168" s="15" t="s">
        <v>52</v>
      </c>
      <c r="N168" s="1" t="s">
        <v>92</v>
      </c>
      <c r="O168" s="1" t="s">
        <v>92</v>
      </c>
      <c r="P168" s="1" t="s">
        <v>52</v>
      </c>
      <c r="Q168" s="1" t="s">
        <v>52</v>
      </c>
      <c r="R168" s="1" t="s">
        <v>52</v>
      </c>
      <c r="AV168" s="1" t="s">
        <v>52</v>
      </c>
      <c r="AW168" s="1" t="s">
        <v>52</v>
      </c>
      <c r="AX168" s="1" t="s">
        <v>52</v>
      </c>
      <c r="AY168" s="1" t="s">
        <v>52</v>
      </c>
      <c r="AZ168" s="1" t="s">
        <v>52</v>
      </c>
    </row>
    <row r="169" spans="1:52" ht="30" customHeight="1" x14ac:dyDescent="0.3">
      <c r="A169" s="16"/>
      <c r="B169" s="16"/>
      <c r="C169" s="16"/>
      <c r="D169" s="16"/>
      <c r="E169" s="18"/>
      <c r="F169" s="21"/>
      <c r="G169" s="18"/>
      <c r="H169" s="21"/>
      <c r="I169" s="18"/>
      <c r="J169" s="21"/>
      <c r="K169" s="18"/>
      <c r="L169" s="21"/>
      <c r="M169" s="16"/>
    </row>
    <row r="170" spans="1:52" ht="30" customHeight="1" x14ac:dyDescent="0.3">
      <c r="A170" s="12" t="s">
        <v>1557</v>
      </c>
      <c r="B170" s="13"/>
      <c r="C170" s="13"/>
      <c r="D170" s="13"/>
      <c r="E170" s="17"/>
      <c r="F170" s="20"/>
      <c r="G170" s="17"/>
      <c r="H170" s="20"/>
      <c r="I170" s="17"/>
      <c r="J170" s="20"/>
      <c r="K170" s="17"/>
      <c r="L170" s="20"/>
      <c r="M170" s="14"/>
      <c r="N170" s="1" t="s">
        <v>153</v>
      </c>
    </row>
    <row r="171" spans="1:52" ht="30" customHeight="1" x14ac:dyDescent="0.3">
      <c r="A171" s="15" t="s">
        <v>1521</v>
      </c>
      <c r="B171" s="15" t="s">
        <v>1522</v>
      </c>
      <c r="C171" s="15" t="s">
        <v>547</v>
      </c>
      <c r="D171" s="16">
        <v>1.1121000000000001</v>
      </c>
      <c r="E171" s="18">
        <f>단가대비표!O119</f>
        <v>11800</v>
      </c>
      <c r="F171" s="21">
        <f t="shared" ref="F171:F179" si="51">TRUNC(E171*D171,1)</f>
        <v>13122.7</v>
      </c>
      <c r="G171" s="18">
        <f>단가대비표!P119</f>
        <v>0</v>
      </c>
      <c r="H171" s="21">
        <f t="shared" ref="H171:H179" si="52">TRUNC(G171*D171,1)</f>
        <v>0</v>
      </c>
      <c r="I171" s="18">
        <f>단가대비표!V119</f>
        <v>0</v>
      </c>
      <c r="J171" s="21">
        <f t="shared" ref="J171:J179" si="53">TRUNC(I171*D171,1)</f>
        <v>0</v>
      </c>
      <c r="K171" s="18">
        <f t="shared" ref="K171:K179" si="54">TRUNC(E171+G171+I171,1)</f>
        <v>11800</v>
      </c>
      <c r="L171" s="21">
        <f t="shared" ref="L171:L179" si="55">TRUNC(F171+H171+J171,1)</f>
        <v>13122.7</v>
      </c>
      <c r="M171" s="15" t="s">
        <v>1218</v>
      </c>
      <c r="N171" s="1" t="s">
        <v>52</v>
      </c>
      <c r="O171" s="1" t="s">
        <v>1523</v>
      </c>
      <c r="P171" s="1" t="s">
        <v>64</v>
      </c>
      <c r="Q171" s="1" t="s">
        <v>64</v>
      </c>
      <c r="R171" s="1" t="s">
        <v>63</v>
      </c>
      <c r="V171">
        <v>1</v>
      </c>
      <c r="AV171" s="1" t="s">
        <v>52</v>
      </c>
      <c r="AW171" s="1" t="s">
        <v>1558</v>
      </c>
      <c r="AX171" s="1" t="s">
        <v>52</v>
      </c>
      <c r="AY171" s="1" t="s">
        <v>1221</v>
      </c>
      <c r="AZ171" s="1" t="s">
        <v>52</v>
      </c>
    </row>
    <row r="172" spans="1:52" ht="30" customHeight="1" x14ac:dyDescent="0.3">
      <c r="A172" s="15" t="s">
        <v>1525</v>
      </c>
      <c r="B172" s="15" t="s">
        <v>1526</v>
      </c>
      <c r="C172" s="15" t="s">
        <v>547</v>
      </c>
      <c r="D172" s="16">
        <v>1.8382000000000001</v>
      </c>
      <c r="E172" s="18">
        <f>단가대비표!O120</f>
        <v>5700</v>
      </c>
      <c r="F172" s="21">
        <f t="shared" si="51"/>
        <v>10477.700000000001</v>
      </c>
      <c r="G172" s="18">
        <f>단가대비표!P120</f>
        <v>0</v>
      </c>
      <c r="H172" s="21">
        <f t="shared" si="52"/>
        <v>0</v>
      </c>
      <c r="I172" s="18">
        <f>단가대비표!V120</f>
        <v>0</v>
      </c>
      <c r="J172" s="21">
        <f t="shared" si="53"/>
        <v>0</v>
      </c>
      <c r="K172" s="18">
        <f t="shared" si="54"/>
        <v>5700</v>
      </c>
      <c r="L172" s="21">
        <f t="shared" si="55"/>
        <v>10477.700000000001</v>
      </c>
      <c r="M172" s="15" t="s">
        <v>1218</v>
      </c>
      <c r="N172" s="1" t="s">
        <v>52</v>
      </c>
      <c r="O172" s="1" t="s">
        <v>1527</v>
      </c>
      <c r="P172" s="1" t="s">
        <v>64</v>
      </c>
      <c r="Q172" s="1" t="s">
        <v>64</v>
      </c>
      <c r="R172" s="1" t="s">
        <v>63</v>
      </c>
      <c r="V172">
        <v>1</v>
      </c>
      <c r="AV172" s="1" t="s">
        <v>52</v>
      </c>
      <c r="AW172" s="1" t="s">
        <v>1559</v>
      </c>
      <c r="AX172" s="1" t="s">
        <v>52</v>
      </c>
      <c r="AY172" s="1" t="s">
        <v>1221</v>
      </c>
      <c r="AZ172" s="1" t="s">
        <v>52</v>
      </c>
    </row>
    <row r="173" spans="1:52" ht="30" customHeight="1" x14ac:dyDescent="0.3">
      <c r="A173" s="15" t="s">
        <v>1529</v>
      </c>
      <c r="B173" s="15" t="s">
        <v>1530</v>
      </c>
      <c r="C173" s="15" t="s">
        <v>547</v>
      </c>
      <c r="D173" s="16">
        <v>1.8382000000000001</v>
      </c>
      <c r="E173" s="18">
        <f>단가대비표!O121</f>
        <v>7500</v>
      </c>
      <c r="F173" s="21">
        <f t="shared" si="51"/>
        <v>13786.5</v>
      </c>
      <c r="G173" s="18">
        <f>단가대비표!P121</f>
        <v>0</v>
      </c>
      <c r="H173" s="21">
        <f t="shared" si="52"/>
        <v>0</v>
      </c>
      <c r="I173" s="18">
        <f>단가대비표!V121</f>
        <v>0</v>
      </c>
      <c r="J173" s="21">
        <f t="shared" si="53"/>
        <v>0</v>
      </c>
      <c r="K173" s="18">
        <f t="shared" si="54"/>
        <v>7500</v>
      </c>
      <c r="L173" s="21">
        <f t="shared" si="55"/>
        <v>13786.5</v>
      </c>
      <c r="M173" s="15" t="s">
        <v>1218</v>
      </c>
      <c r="N173" s="1" t="s">
        <v>52</v>
      </c>
      <c r="O173" s="1" t="s">
        <v>1531</v>
      </c>
      <c r="P173" s="1" t="s">
        <v>64</v>
      </c>
      <c r="Q173" s="1" t="s">
        <v>64</v>
      </c>
      <c r="R173" s="1" t="s">
        <v>63</v>
      </c>
      <c r="V173">
        <v>1</v>
      </c>
      <c r="AV173" s="1" t="s">
        <v>52</v>
      </c>
      <c r="AW173" s="1" t="s">
        <v>1560</v>
      </c>
      <c r="AX173" s="1" t="s">
        <v>52</v>
      </c>
      <c r="AY173" s="1" t="s">
        <v>1221</v>
      </c>
      <c r="AZ173" s="1" t="s">
        <v>52</v>
      </c>
    </row>
    <row r="174" spans="1:52" ht="30" customHeight="1" x14ac:dyDescent="0.3">
      <c r="A174" s="15" t="s">
        <v>1533</v>
      </c>
      <c r="B174" s="15" t="s">
        <v>1534</v>
      </c>
      <c r="C174" s="15" t="s">
        <v>547</v>
      </c>
      <c r="D174" s="16">
        <v>0.22239999999999999</v>
      </c>
      <c r="E174" s="18">
        <f>단가대비표!O122</f>
        <v>8400</v>
      </c>
      <c r="F174" s="21">
        <f t="shared" si="51"/>
        <v>1868.1</v>
      </c>
      <c r="G174" s="18">
        <f>단가대비표!P122</f>
        <v>0</v>
      </c>
      <c r="H174" s="21">
        <f t="shared" si="52"/>
        <v>0</v>
      </c>
      <c r="I174" s="18">
        <f>단가대비표!V122</f>
        <v>0</v>
      </c>
      <c r="J174" s="21">
        <f t="shared" si="53"/>
        <v>0</v>
      </c>
      <c r="K174" s="18">
        <f t="shared" si="54"/>
        <v>8400</v>
      </c>
      <c r="L174" s="21">
        <f t="shared" si="55"/>
        <v>1868.1</v>
      </c>
      <c r="M174" s="15" t="s">
        <v>1218</v>
      </c>
      <c r="N174" s="1" t="s">
        <v>52</v>
      </c>
      <c r="O174" s="1" t="s">
        <v>1535</v>
      </c>
      <c r="P174" s="1" t="s">
        <v>64</v>
      </c>
      <c r="Q174" s="1" t="s">
        <v>64</v>
      </c>
      <c r="R174" s="1" t="s">
        <v>63</v>
      </c>
      <c r="V174">
        <v>1</v>
      </c>
      <c r="AV174" s="1" t="s">
        <v>52</v>
      </c>
      <c r="AW174" s="1" t="s">
        <v>1561</v>
      </c>
      <c r="AX174" s="1" t="s">
        <v>52</v>
      </c>
      <c r="AY174" s="1" t="s">
        <v>1221</v>
      </c>
      <c r="AZ174" s="1" t="s">
        <v>52</v>
      </c>
    </row>
    <row r="175" spans="1:52" ht="30" customHeight="1" x14ac:dyDescent="0.3">
      <c r="A175" s="15" t="s">
        <v>1537</v>
      </c>
      <c r="B175" s="15" t="s">
        <v>1538</v>
      </c>
      <c r="C175" s="15" t="s">
        <v>547</v>
      </c>
      <c r="D175" s="16">
        <v>0.22239999999999999</v>
      </c>
      <c r="E175" s="18">
        <f>단가대비표!O123</f>
        <v>6500</v>
      </c>
      <c r="F175" s="21">
        <f t="shared" si="51"/>
        <v>1445.6</v>
      </c>
      <c r="G175" s="18">
        <f>단가대비표!P123</f>
        <v>0</v>
      </c>
      <c r="H175" s="21">
        <f t="shared" si="52"/>
        <v>0</v>
      </c>
      <c r="I175" s="18">
        <f>단가대비표!V123</f>
        <v>0</v>
      </c>
      <c r="J175" s="21">
        <f t="shared" si="53"/>
        <v>0</v>
      </c>
      <c r="K175" s="18">
        <f t="shared" si="54"/>
        <v>6500</v>
      </c>
      <c r="L175" s="21">
        <f t="shared" si="55"/>
        <v>1445.6</v>
      </c>
      <c r="M175" s="15" t="s">
        <v>1218</v>
      </c>
      <c r="N175" s="1" t="s">
        <v>52</v>
      </c>
      <c r="O175" s="1" t="s">
        <v>1539</v>
      </c>
      <c r="P175" s="1" t="s">
        <v>64</v>
      </c>
      <c r="Q175" s="1" t="s">
        <v>64</v>
      </c>
      <c r="R175" s="1" t="s">
        <v>63</v>
      </c>
      <c r="V175">
        <v>1</v>
      </c>
      <c r="AV175" s="1" t="s">
        <v>52</v>
      </c>
      <c r="AW175" s="1" t="s">
        <v>1562</v>
      </c>
      <c r="AX175" s="1" t="s">
        <v>52</v>
      </c>
      <c r="AY175" s="1" t="s">
        <v>1221</v>
      </c>
      <c r="AZ175" s="1" t="s">
        <v>52</v>
      </c>
    </row>
    <row r="176" spans="1:52" ht="30" customHeight="1" x14ac:dyDescent="0.3">
      <c r="A176" s="15" t="s">
        <v>1541</v>
      </c>
      <c r="B176" s="15" t="s">
        <v>1542</v>
      </c>
      <c r="C176" s="15" t="s">
        <v>547</v>
      </c>
      <c r="D176" s="16">
        <v>0.22239999999999999</v>
      </c>
      <c r="E176" s="18">
        <f>단가대비표!O124</f>
        <v>700</v>
      </c>
      <c r="F176" s="21">
        <f t="shared" si="51"/>
        <v>155.6</v>
      </c>
      <c r="G176" s="18">
        <f>단가대비표!P124</f>
        <v>0</v>
      </c>
      <c r="H176" s="21">
        <f t="shared" si="52"/>
        <v>0</v>
      </c>
      <c r="I176" s="18">
        <f>단가대비표!V124</f>
        <v>0</v>
      </c>
      <c r="J176" s="21">
        <f t="shared" si="53"/>
        <v>0</v>
      </c>
      <c r="K176" s="18">
        <f t="shared" si="54"/>
        <v>700</v>
      </c>
      <c r="L176" s="21">
        <f t="shared" si="55"/>
        <v>155.6</v>
      </c>
      <c r="M176" s="15" t="s">
        <v>1218</v>
      </c>
      <c r="N176" s="1" t="s">
        <v>52</v>
      </c>
      <c r="O176" s="1" t="s">
        <v>1543</v>
      </c>
      <c r="P176" s="1" t="s">
        <v>64</v>
      </c>
      <c r="Q176" s="1" t="s">
        <v>64</v>
      </c>
      <c r="R176" s="1" t="s">
        <v>63</v>
      </c>
      <c r="V176">
        <v>1</v>
      </c>
      <c r="AV176" s="1" t="s">
        <v>52</v>
      </c>
      <c r="AW176" s="1" t="s">
        <v>1563</v>
      </c>
      <c r="AX176" s="1" t="s">
        <v>52</v>
      </c>
      <c r="AY176" s="1" t="s">
        <v>1221</v>
      </c>
      <c r="AZ176" s="1" t="s">
        <v>52</v>
      </c>
    </row>
    <row r="177" spans="1:52" ht="30" customHeight="1" x14ac:dyDescent="0.3">
      <c r="A177" s="15" t="s">
        <v>1545</v>
      </c>
      <c r="B177" s="15" t="s">
        <v>1546</v>
      </c>
      <c r="C177" s="15" t="s">
        <v>547</v>
      </c>
      <c r="D177" s="16">
        <v>5.3900000000000003E-2</v>
      </c>
      <c r="E177" s="18">
        <f>단가대비표!O125</f>
        <v>26000</v>
      </c>
      <c r="F177" s="21">
        <f t="shared" si="51"/>
        <v>1401.4</v>
      </c>
      <c r="G177" s="18">
        <f>단가대비표!P125</f>
        <v>0</v>
      </c>
      <c r="H177" s="21">
        <f t="shared" si="52"/>
        <v>0</v>
      </c>
      <c r="I177" s="18">
        <f>단가대비표!V125</f>
        <v>0</v>
      </c>
      <c r="J177" s="21">
        <f t="shared" si="53"/>
        <v>0</v>
      </c>
      <c r="K177" s="18">
        <f t="shared" si="54"/>
        <v>26000</v>
      </c>
      <c r="L177" s="21">
        <f t="shared" si="55"/>
        <v>1401.4</v>
      </c>
      <c r="M177" s="15" t="s">
        <v>1218</v>
      </c>
      <c r="N177" s="1" t="s">
        <v>52</v>
      </c>
      <c r="O177" s="1" t="s">
        <v>1547</v>
      </c>
      <c r="P177" s="1" t="s">
        <v>64</v>
      </c>
      <c r="Q177" s="1" t="s">
        <v>64</v>
      </c>
      <c r="R177" s="1" t="s">
        <v>63</v>
      </c>
      <c r="V177">
        <v>1</v>
      </c>
      <c r="AV177" s="1" t="s">
        <v>52</v>
      </c>
      <c r="AW177" s="1" t="s">
        <v>1564</v>
      </c>
      <c r="AX177" s="1" t="s">
        <v>52</v>
      </c>
      <c r="AY177" s="1" t="s">
        <v>1221</v>
      </c>
      <c r="AZ177" s="1" t="s">
        <v>52</v>
      </c>
    </row>
    <row r="178" spans="1:52" ht="30" customHeight="1" x14ac:dyDescent="0.3">
      <c r="A178" s="15" t="s">
        <v>1549</v>
      </c>
      <c r="B178" s="15" t="s">
        <v>1391</v>
      </c>
      <c r="C178" s="15" t="s">
        <v>602</v>
      </c>
      <c r="D178" s="16">
        <v>1</v>
      </c>
      <c r="E178" s="18">
        <f>TRUNC(SUMIF(V171:V179, RIGHTB(O178, 1), F171:F179)*U178, 2)</f>
        <v>2535.4499999999998</v>
      </c>
      <c r="F178" s="21">
        <f t="shared" si="51"/>
        <v>2535.4</v>
      </c>
      <c r="G178" s="18">
        <v>0</v>
      </c>
      <c r="H178" s="21">
        <f t="shared" si="52"/>
        <v>0</v>
      </c>
      <c r="I178" s="18">
        <v>0</v>
      </c>
      <c r="J178" s="21">
        <f t="shared" si="53"/>
        <v>0</v>
      </c>
      <c r="K178" s="18">
        <f t="shared" si="54"/>
        <v>2535.4</v>
      </c>
      <c r="L178" s="21">
        <f t="shared" si="55"/>
        <v>2535.4</v>
      </c>
      <c r="M178" s="15" t="s">
        <v>52</v>
      </c>
      <c r="N178" s="1" t="s">
        <v>153</v>
      </c>
      <c r="O178" s="1" t="s">
        <v>1079</v>
      </c>
      <c r="P178" s="1" t="s">
        <v>64</v>
      </c>
      <c r="Q178" s="1" t="s">
        <v>64</v>
      </c>
      <c r="R178" s="1" t="s">
        <v>64</v>
      </c>
      <c r="S178">
        <v>0</v>
      </c>
      <c r="T178">
        <v>0</v>
      </c>
      <c r="U178">
        <v>0.06</v>
      </c>
      <c r="AV178" s="1" t="s">
        <v>52</v>
      </c>
      <c r="AW178" s="1" t="s">
        <v>1565</v>
      </c>
      <c r="AX178" s="1" t="s">
        <v>52</v>
      </c>
      <c r="AY178" s="1" t="s">
        <v>52</v>
      </c>
      <c r="AZ178" s="1" t="s">
        <v>52</v>
      </c>
    </row>
    <row r="179" spans="1:52" ht="30" customHeight="1" x14ac:dyDescent="0.3">
      <c r="A179" s="15" t="s">
        <v>1551</v>
      </c>
      <c r="B179" s="15" t="s">
        <v>1566</v>
      </c>
      <c r="C179" s="15" t="s">
        <v>1553</v>
      </c>
      <c r="D179" s="16">
        <v>0.1</v>
      </c>
      <c r="E179" s="18">
        <f>일위대가목록!E162</f>
        <v>2198</v>
      </c>
      <c r="F179" s="21">
        <f t="shared" si="51"/>
        <v>219.8</v>
      </c>
      <c r="G179" s="18">
        <f>일위대가목록!F162</f>
        <v>235453</v>
      </c>
      <c r="H179" s="21">
        <f t="shared" si="52"/>
        <v>23545.3</v>
      </c>
      <c r="I179" s="18">
        <f>일위대가목록!G162</f>
        <v>10498</v>
      </c>
      <c r="J179" s="21">
        <f t="shared" si="53"/>
        <v>1049.8</v>
      </c>
      <c r="K179" s="18">
        <f t="shared" si="54"/>
        <v>248149</v>
      </c>
      <c r="L179" s="21">
        <f t="shared" si="55"/>
        <v>24814.9</v>
      </c>
      <c r="M179" s="15" t="s">
        <v>1567</v>
      </c>
      <c r="N179" s="1" t="s">
        <v>153</v>
      </c>
      <c r="O179" s="1" t="s">
        <v>1568</v>
      </c>
      <c r="P179" s="1" t="s">
        <v>63</v>
      </c>
      <c r="Q179" s="1" t="s">
        <v>64</v>
      </c>
      <c r="R179" s="1" t="s">
        <v>64</v>
      </c>
      <c r="AV179" s="1" t="s">
        <v>52</v>
      </c>
      <c r="AW179" s="1" t="s">
        <v>1569</v>
      </c>
      <c r="AX179" s="1" t="s">
        <v>52</v>
      </c>
      <c r="AY179" s="1" t="s">
        <v>52</v>
      </c>
      <c r="AZ179" s="1" t="s">
        <v>52</v>
      </c>
    </row>
    <row r="180" spans="1:52" ht="30" customHeight="1" x14ac:dyDescent="0.3">
      <c r="A180" s="15" t="s">
        <v>1229</v>
      </c>
      <c r="B180" s="15" t="s">
        <v>52</v>
      </c>
      <c r="C180" s="15" t="s">
        <v>52</v>
      </c>
      <c r="D180" s="16"/>
      <c r="E180" s="18"/>
      <c r="F180" s="21">
        <f>TRUNC(SUMIF(N171:N179, N170, F171:F179),0)</f>
        <v>2755</v>
      </c>
      <c r="G180" s="18"/>
      <c r="H180" s="21">
        <f>TRUNC(SUMIF(N171:N179, N170, H171:H179),0)</f>
        <v>23545</v>
      </c>
      <c r="I180" s="18"/>
      <c r="J180" s="21">
        <f>TRUNC(SUMIF(N171:N179, N170, J171:J179),0)</f>
        <v>1049</v>
      </c>
      <c r="K180" s="18"/>
      <c r="L180" s="21">
        <f>F180+H180+J180</f>
        <v>27349</v>
      </c>
      <c r="M180" s="15" t="s">
        <v>52</v>
      </c>
      <c r="N180" s="1" t="s">
        <v>92</v>
      </c>
      <c r="O180" s="1" t="s">
        <v>92</v>
      </c>
      <c r="P180" s="1" t="s">
        <v>52</v>
      </c>
      <c r="Q180" s="1" t="s">
        <v>52</v>
      </c>
      <c r="R180" s="1" t="s">
        <v>52</v>
      </c>
      <c r="AV180" s="1" t="s">
        <v>52</v>
      </c>
      <c r="AW180" s="1" t="s">
        <v>52</v>
      </c>
      <c r="AX180" s="1" t="s">
        <v>52</v>
      </c>
      <c r="AY180" s="1" t="s">
        <v>52</v>
      </c>
      <c r="AZ180" s="1" t="s">
        <v>52</v>
      </c>
    </row>
    <row r="181" spans="1:52" ht="30" customHeight="1" x14ac:dyDescent="0.3">
      <c r="A181" s="16"/>
      <c r="B181" s="16"/>
      <c r="C181" s="16"/>
      <c r="D181" s="16"/>
      <c r="E181" s="18"/>
      <c r="F181" s="21"/>
      <c r="G181" s="18"/>
      <c r="H181" s="21"/>
      <c r="I181" s="18"/>
      <c r="J181" s="21"/>
      <c r="K181" s="18"/>
      <c r="L181" s="21"/>
      <c r="M181" s="16"/>
    </row>
    <row r="182" spans="1:52" ht="30" customHeight="1" x14ac:dyDescent="0.3">
      <c r="A182" s="12" t="s">
        <v>1570</v>
      </c>
      <c r="B182" s="13"/>
      <c r="C182" s="13"/>
      <c r="D182" s="13"/>
      <c r="E182" s="17"/>
      <c r="F182" s="20"/>
      <c r="G182" s="17"/>
      <c r="H182" s="20"/>
      <c r="I182" s="17"/>
      <c r="J182" s="20"/>
      <c r="K182" s="17"/>
      <c r="L182" s="20"/>
      <c r="M182" s="14"/>
      <c r="N182" s="1" t="s">
        <v>158</v>
      </c>
    </row>
    <row r="183" spans="1:52" ht="30" customHeight="1" x14ac:dyDescent="0.3">
      <c r="A183" s="15" t="s">
        <v>1347</v>
      </c>
      <c r="B183" s="15" t="s">
        <v>1291</v>
      </c>
      <c r="C183" s="15" t="s">
        <v>1292</v>
      </c>
      <c r="D183" s="16">
        <v>5.0000000000000001E-3</v>
      </c>
      <c r="E183" s="18">
        <f>단가대비표!O267</f>
        <v>0</v>
      </c>
      <c r="F183" s="21">
        <f>TRUNC(E183*D183,1)</f>
        <v>0</v>
      </c>
      <c r="G183" s="18">
        <f>단가대비표!P267</f>
        <v>277894</v>
      </c>
      <c r="H183" s="21">
        <f>TRUNC(G183*D183,1)</f>
        <v>1389.4</v>
      </c>
      <c r="I183" s="18">
        <f>단가대비표!V267</f>
        <v>0</v>
      </c>
      <c r="J183" s="21">
        <f>TRUNC(I183*D183,1)</f>
        <v>0</v>
      </c>
      <c r="K183" s="18">
        <f>TRUNC(E183+G183+I183,1)</f>
        <v>277894</v>
      </c>
      <c r="L183" s="21">
        <f>TRUNC(F183+H183+J183,1)</f>
        <v>1389.4</v>
      </c>
      <c r="M183" s="15" t="s">
        <v>52</v>
      </c>
      <c r="N183" s="1" t="s">
        <v>158</v>
      </c>
      <c r="O183" s="1" t="s">
        <v>1348</v>
      </c>
      <c r="P183" s="1" t="s">
        <v>64</v>
      </c>
      <c r="Q183" s="1" t="s">
        <v>64</v>
      </c>
      <c r="R183" s="1" t="s">
        <v>63</v>
      </c>
      <c r="AV183" s="1" t="s">
        <v>52</v>
      </c>
      <c r="AW183" s="1" t="s">
        <v>1571</v>
      </c>
      <c r="AX183" s="1" t="s">
        <v>52</v>
      </c>
      <c r="AY183" s="1" t="s">
        <v>52</v>
      </c>
      <c r="AZ183" s="1" t="s">
        <v>52</v>
      </c>
    </row>
    <row r="184" spans="1:52" ht="30" customHeight="1" x14ac:dyDescent="0.3">
      <c r="A184" s="15" t="s">
        <v>1229</v>
      </c>
      <c r="B184" s="15" t="s">
        <v>52</v>
      </c>
      <c r="C184" s="15" t="s">
        <v>52</v>
      </c>
      <c r="D184" s="16"/>
      <c r="E184" s="18"/>
      <c r="F184" s="21">
        <f>TRUNC(SUMIF(N183:N183, N182, F183:F183),0)</f>
        <v>0</v>
      </c>
      <c r="G184" s="18"/>
      <c r="H184" s="21">
        <f>TRUNC(SUMIF(N183:N183, N182, H183:H183),0)</f>
        <v>1389</v>
      </c>
      <c r="I184" s="18"/>
      <c r="J184" s="21">
        <f>TRUNC(SUMIF(N183:N183, N182, J183:J183),0)</f>
        <v>0</v>
      </c>
      <c r="K184" s="18"/>
      <c r="L184" s="21">
        <f>F184+H184+J184</f>
        <v>1389</v>
      </c>
      <c r="M184" s="15" t="s">
        <v>52</v>
      </c>
      <c r="N184" s="1" t="s">
        <v>92</v>
      </c>
      <c r="O184" s="1" t="s">
        <v>92</v>
      </c>
      <c r="P184" s="1" t="s">
        <v>52</v>
      </c>
      <c r="Q184" s="1" t="s">
        <v>52</v>
      </c>
      <c r="R184" s="1" t="s">
        <v>52</v>
      </c>
      <c r="AV184" s="1" t="s">
        <v>52</v>
      </c>
      <c r="AW184" s="1" t="s">
        <v>52</v>
      </c>
      <c r="AX184" s="1" t="s">
        <v>52</v>
      </c>
      <c r="AY184" s="1" t="s">
        <v>52</v>
      </c>
      <c r="AZ184" s="1" t="s">
        <v>52</v>
      </c>
    </row>
    <row r="185" spans="1:52" ht="30" customHeight="1" x14ac:dyDescent="0.3">
      <c r="A185" s="16"/>
      <c r="B185" s="16"/>
      <c r="C185" s="16"/>
      <c r="D185" s="16"/>
      <c r="E185" s="18"/>
      <c r="F185" s="21"/>
      <c r="G185" s="18"/>
      <c r="H185" s="21"/>
      <c r="I185" s="18"/>
      <c r="J185" s="21"/>
      <c r="K185" s="18"/>
      <c r="L185" s="21"/>
      <c r="M185" s="16"/>
    </row>
    <row r="186" spans="1:52" ht="30" customHeight="1" x14ac:dyDescent="0.3">
      <c r="A186" s="12" t="s">
        <v>1572</v>
      </c>
      <c r="B186" s="13"/>
      <c r="C186" s="13"/>
      <c r="D186" s="13"/>
      <c r="E186" s="17"/>
      <c r="F186" s="20"/>
      <c r="G186" s="17"/>
      <c r="H186" s="20"/>
      <c r="I186" s="17"/>
      <c r="J186" s="20"/>
      <c r="K186" s="17"/>
      <c r="L186" s="20"/>
      <c r="M186" s="14"/>
      <c r="N186" s="1" t="s">
        <v>162</v>
      </c>
    </row>
    <row r="187" spans="1:52" ht="30" customHeight="1" x14ac:dyDescent="0.3">
      <c r="A187" s="15" t="s">
        <v>1347</v>
      </c>
      <c r="B187" s="15" t="s">
        <v>1291</v>
      </c>
      <c r="C187" s="15" t="s">
        <v>1292</v>
      </c>
      <c r="D187" s="16">
        <v>1.2E-2</v>
      </c>
      <c r="E187" s="18">
        <f>단가대비표!O267</f>
        <v>0</v>
      </c>
      <c r="F187" s="21">
        <f>TRUNC(E187*D187,1)</f>
        <v>0</v>
      </c>
      <c r="G187" s="18">
        <f>단가대비표!P267</f>
        <v>277894</v>
      </c>
      <c r="H187" s="21">
        <f>TRUNC(G187*D187,1)</f>
        <v>3334.7</v>
      </c>
      <c r="I187" s="18">
        <f>단가대비표!V267</f>
        <v>0</v>
      </c>
      <c r="J187" s="21">
        <f>TRUNC(I187*D187,1)</f>
        <v>0</v>
      </c>
      <c r="K187" s="18">
        <f>TRUNC(E187+G187+I187,1)</f>
        <v>277894</v>
      </c>
      <c r="L187" s="21">
        <f>TRUNC(F187+H187+J187,1)</f>
        <v>3334.7</v>
      </c>
      <c r="M187" s="15" t="s">
        <v>52</v>
      </c>
      <c r="N187" s="1" t="s">
        <v>162</v>
      </c>
      <c r="O187" s="1" t="s">
        <v>1348</v>
      </c>
      <c r="P187" s="1" t="s">
        <v>64</v>
      </c>
      <c r="Q187" s="1" t="s">
        <v>64</v>
      </c>
      <c r="R187" s="1" t="s">
        <v>63</v>
      </c>
      <c r="AV187" s="1" t="s">
        <v>52</v>
      </c>
      <c r="AW187" s="1" t="s">
        <v>1573</v>
      </c>
      <c r="AX187" s="1" t="s">
        <v>52</v>
      </c>
      <c r="AY187" s="1" t="s">
        <v>52</v>
      </c>
      <c r="AZ187" s="1" t="s">
        <v>52</v>
      </c>
    </row>
    <row r="188" spans="1:52" ht="30" customHeight="1" x14ac:dyDescent="0.3">
      <c r="A188" s="15" t="s">
        <v>1229</v>
      </c>
      <c r="B188" s="15" t="s">
        <v>52</v>
      </c>
      <c r="C188" s="15" t="s">
        <v>52</v>
      </c>
      <c r="D188" s="16"/>
      <c r="E188" s="18"/>
      <c r="F188" s="21">
        <f>TRUNC(SUMIF(N187:N187, N186, F187:F187),0)</f>
        <v>0</v>
      </c>
      <c r="G188" s="18"/>
      <c r="H188" s="21">
        <f>TRUNC(SUMIF(N187:N187, N186, H187:H187),0)</f>
        <v>3334</v>
      </c>
      <c r="I188" s="18"/>
      <c r="J188" s="21">
        <f>TRUNC(SUMIF(N187:N187, N186, J187:J187),0)</f>
        <v>0</v>
      </c>
      <c r="K188" s="18"/>
      <c r="L188" s="21">
        <f>F188+H188+J188</f>
        <v>3334</v>
      </c>
      <c r="M188" s="15" t="s">
        <v>52</v>
      </c>
      <c r="N188" s="1" t="s">
        <v>92</v>
      </c>
      <c r="O188" s="1" t="s">
        <v>92</v>
      </c>
      <c r="P188" s="1" t="s">
        <v>52</v>
      </c>
      <c r="Q188" s="1" t="s">
        <v>52</v>
      </c>
      <c r="R188" s="1" t="s">
        <v>52</v>
      </c>
      <c r="AV188" s="1" t="s">
        <v>52</v>
      </c>
      <c r="AW188" s="1" t="s">
        <v>52</v>
      </c>
      <c r="AX188" s="1" t="s">
        <v>52</v>
      </c>
      <c r="AY188" s="1" t="s">
        <v>52</v>
      </c>
      <c r="AZ188" s="1" t="s">
        <v>52</v>
      </c>
    </row>
    <row r="189" spans="1:52" ht="30" customHeight="1" x14ac:dyDescent="0.3">
      <c r="A189" s="16"/>
      <c r="B189" s="16"/>
      <c r="C189" s="16"/>
      <c r="D189" s="16"/>
      <c r="E189" s="18"/>
      <c r="F189" s="21"/>
      <c r="G189" s="18"/>
      <c r="H189" s="21"/>
      <c r="I189" s="18"/>
      <c r="J189" s="21"/>
      <c r="K189" s="18"/>
      <c r="L189" s="21"/>
      <c r="M189" s="16"/>
    </row>
    <row r="190" spans="1:52" ht="30" customHeight="1" x14ac:dyDescent="0.3">
      <c r="A190" s="12" t="s">
        <v>1574</v>
      </c>
      <c r="B190" s="13"/>
      <c r="C190" s="13"/>
      <c r="D190" s="13"/>
      <c r="E190" s="17"/>
      <c r="F190" s="20"/>
      <c r="G190" s="17"/>
      <c r="H190" s="20"/>
      <c r="I190" s="17"/>
      <c r="J190" s="20"/>
      <c r="K190" s="17"/>
      <c r="L190" s="20"/>
      <c r="M190" s="14"/>
      <c r="N190" s="1" t="s">
        <v>167</v>
      </c>
    </row>
    <row r="191" spans="1:52" ht="30" customHeight="1" x14ac:dyDescent="0.3">
      <c r="A191" s="15" t="s">
        <v>1298</v>
      </c>
      <c r="B191" s="15" t="s">
        <v>1291</v>
      </c>
      <c r="C191" s="15" t="s">
        <v>1292</v>
      </c>
      <c r="D191" s="16">
        <v>4.0000000000000001E-3</v>
      </c>
      <c r="E191" s="18">
        <f>단가대비표!O256</f>
        <v>0</v>
      </c>
      <c r="F191" s="21">
        <f>TRUNC(E191*D191,1)</f>
        <v>0</v>
      </c>
      <c r="G191" s="18">
        <f>단가대비표!P256</f>
        <v>169804</v>
      </c>
      <c r="H191" s="21">
        <f>TRUNC(G191*D191,1)</f>
        <v>679.2</v>
      </c>
      <c r="I191" s="18">
        <f>단가대비표!V256</f>
        <v>0</v>
      </c>
      <c r="J191" s="21">
        <f>TRUNC(I191*D191,1)</f>
        <v>0</v>
      </c>
      <c r="K191" s="18">
        <f>TRUNC(E191+G191+I191,1)</f>
        <v>169804</v>
      </c>
      <c r="L191" s="21">
        <f>TRUNC(F191+H191+J191,1)</f>
        <v>679.2</v>
      </c>
      <c r="M191" s="15" t="s">
        <v>52</v>
      </c>
      <c r="N191" s="1" t="s">
        <v>167</v>
      </c>
      <c r="O191" s="1" t="s">
        <v>1299</v>
      </c>
      <c r="P191" s="1" t="s">
        <v>64</v>
      </c>
      <c r="Q191" s="1" t="s">
        <v>64</v>
      </c>
      <c r="R191" s="1" t="s">
        <v>63</v>
      </c>
      <c r="AV191" s="1" t="s">
        <v>52</v>
      </c>
      <c r="AW191" s="1" t="s">
        <v>1575</v>
      </c>
      <c r="AX191" s="1" t="s">
        <v>52</v>
      </c>
      <c r="AY191" s="1" t="s">
        <v>52</v>
      </c>
      <c r="AZ191" s="1" t="s">
        <v>52</v>
      </c>
    </row>
    <row r="192" spans="1:52" ht="30" customHeight="1" x14ac:dyDescent="0.3">
      <c r="A192" s="15" t="s">
        <v>1229</v>
      </c>
      <c r="B192" s="15" t="s">
        <v>52</v>
      </c>
      <c r="C192" s="15" t="s">
        <v>52</v>
      </c>
      <c r="D192" s="16"/>
      <c r="E192" s="18"/>
      <c r="F192" s="21">
        <f>TRUNC(SUMIF(N191:N191, N190, F191:F191),0)</f>
        <v>0</v>
      </c>
      <c r="G192" s="18"/>
      <c r="H192" s="21">
        <f>TRUNC(SUMIF(N191:N191, N190, H191:H191),0)</f>
        <v>679</v>
      </c>
      <c r="I192" s="18"/>
      <c r="J192" s="21">
        <f>TRUNC(SUMIF(N191:N191, N190, J191:J191),0)</f>
        <v>0</v>
      </c>
      <c r="K192" s="18"/>
      <c r="L192" s="21">
        <f>F192+H192+J192</f>
        <v>679</v>
      </c>
      <c r="M192" s="15" t="s">
        <v>52</v>
      </c>
      <c r="N192" s="1" t="s">
        <v>92</v>
      </c>
      <c r="O192" s="1" t="s">
        <v>92</v>
      </c>
      <c r="P192" s="1" t="s">
        <v>52</v>
      </c>
      <c r="Q192" s="1" t="s">
        <v>52</v>
      </c>
      <c r="R192" s="1" t="s">
        <v>52</v>
      </c>
      <c r="AV192" s="1" t="s">
        <v>52</v>
      </c>
      <c r="AW192" s="1" t="s">
        <v>52</v>
      </c>
      <c r="AX192" s="1" t="s">
        <v>52</v>
      </c>
      <c r="AY192" s="1" t="s">
        <v>52</v>
      </c>
      <c r="AZ192" s="1" t="s">
        <v>52</v>
      </c>
    </row>
    <row r="193" spans="1:52" ht="30" customHeight="1" x14ac:dyDescent="0.3">
      <c r="A193" s="16"/>
      <c r="B193" s="16"/>
      <c r="C193" s="16"/>
      <c r="D193" s="16"/>
      <c r="E193" s="18"/>
      <c r="F193" s="21"/>
      <c r="G193" s="18"/>
      <c r="H193" s="21"/>
      <c r="I193" s="18"/>
      <c r="J193" s="21"/>
      <c r="K193" s="18"/>
      <c r="L193" s="21"/>
      <c r="M193" s="16"/>
    </row>
    <row r="194" spans="1:52" ht="30" customHeight="1" x14ac:dyDescent="0.3">
      <c r="A194" s="12" t="s">
        <v>1576</v>
      </c>
      <c r="B194" s="13"/>
      <c r="C194" s="13"/>
      <c r="D194" s="13"/>
      <c r="E194" s="17"/>
      <c r="F194" s="20"/>
      <c r="G194" s="17"/>
      <c r="H194" s="20"/>
      <c r="I194" s="17"/>
      <c r="J194" s="20"/>
      <c r="K194" s="17"/>
      <c r="L194" s="20"/>
      <c r="M194" s="14"/>
      <c r="N194" s="1" t="s">
        <v>172</v>
      </c>
    </row>
    <row r="195" spans="1:52" ht="30" customHeight="1" x14ac:dyDescent="0.3">
      <c r="A195" s="15" t="s">
        <v>1298</v>
      </c>
      <c r="B195" s="15" t="s">
        <v>1291</v>
      </c>
      <c r="C195" s="15" t="s">
        <v>1292</v>
      </c>
      <c r="D195" s="16">
        <v>0.13</v>
      </c>
      <c r="E195" s="18">
        <f>단가대비표!O256</f>
        <v>0</v>
      </c>
      <c r="F195" s="21">
        <f>TRUNC(E195*D195,1)</f>
        <v>0</v>
      </c>
      <c r="G195" s="18">
        <f>단가대비표!P256</f>
        <v>169804</v>
      </c>
      <c r="H195" s="21">
        <f>TRUNC(G195*D195,1)</f>
        <v>22074.5</v>
      </c>
      <c r="I195" s="18">
        <f>단가대비표!V256</f>
        <v>0</v>
      </c>
      <c r="J195" s="21">
        <f>TRUNC(I195*D195,1)</f>
        <v>0</v>
      </c>
      <c r="K195" s="18">
        <f>TRUNC(E195+G195+I195,1)</f>
        <v>169804</v>
      </c>
      <c r="L195" s="21">
        <f>TRUNC(F195+H195+J195,1)</f>
        <v>22074.5</v>
      </c>
      <c r="M195" s="15" t="s">
        <v>52</v>
      </c>
      <c r="N195" s="1" t="s">
        <v>172</v>
      </c>
      <c r="O195" s="1" t="s">
        <v>1299</v>
      </c>
      <c r="P195" s="1" t="s">
        <v>64</v>
      </c>
      <c r="Q195" s="1" t="s">
        <v>64</v>
      </c>
      <c r="R195" s="1" t="s">
        <v>63</v>
      </c>
      <c r="AV195" s="1" t="s">
        <v>52</v>
      </c>
      <c r="AW195" s="1" t="s">
        <v>1577</v>
      </c>
      <c r="AX195" s="1" t="s">
        <v>52</v>
      </c>
      <c r="AY195" s="1" t="s">
        <v>52</v>
      </c>
      <c r="AZ195" s="1" t="s">
        <v>52</v>
      </c>
    </row>
    <row r="196" spans="1:52" ht="30" customHeight="1" x14ac:dyDescent="0.3">
      <c r="A196" s="15" t="s">
        <v>1229</v>
      </c>
      <c r="B196" s="15" t="s">
        <v>52</v>
      </c>
      <c r="C196" s="15" t="s">
        <v>52</v>
      </c>
      <c r="D196" s="16"/>
      <c r="E196" s="18"/>
      <c r="F196" s="21">
        <f>TRUNC(SUMIF(N195:N195, N194, F195:F195),0)</f>
        <v>0</v>
      </c>
      <c r="G196" s="18"/>
      <c r="H196" s="21">
        <f>TRUNC(SUMIF(N195:N195, N194, H195:H195),0)</f>
        <v>22074</v>
      </c>
      <c r="I196" s="18"/>
      <c r="J196" s="21">
        <f>TRUNC(SUMIF(N195:N195, N194, J195:J195),0)</f>
        <v>0</v>
      </c>
      <c r="K196" s="18"/>
      <c r="L196" s="21">
        <f>F196+H196+J196</f>
        <v>22074</v>
      </c>
      <c r="M196" s="15" t="s">
        <v>52</v>
      </c>
      <c r="N196" s="1" t="s">
        <v>92</v>
      </c>
      <c r="O196" s="1" t="s">
        <v>92</v>
      </c>
      <c r="P196" s="1" t="s">
        <v>52</v>
      </c>
      <c r="Q196" s="1" t="s">
        <v>52</v>
      </c>
      <c r="R196" s="1" t="s">
        <v>52</v>
      </c>
      <c r="AV196" s="1" t="s">
        <v>52</v>
      </c>
      <c r="AW196" s="1" t="s">
        <v>52</v>
      </c>
      <c r="AX196" s="1" t="s">
        <v>52</v>
      </c>
      <c r="AY196" s="1" t="s">
        <v>52</v>
      </c>
      <c r="AZ196" s="1" t="s">
        <v>52</v>
      </c>
    </row>
    <row r="197" spans="1:52" ht="30" customHeight="1" x14ac:dyDescent="0.3">
      <c r="A197" s="16"/>
      <c r="B197" s="16"/>
      <c r="C197" s="16"/>
      <c r="D197" s="16"/>
      <c r="E197" s="18"/>
      <c r="F197" s="21"/>
      <c r="G197" s="18"/>
      <c r="H197" s="21"/>
      <c r="I197" s="18"/>
      <c r="J197" s="21"/>
      <c r="K197" s="18"/>
      <c r="L197" s="21"/>
      <c r="M197" s="16"/>
    </row>
    <row r="198" spans="1:52" ht="30" customHeight="1" x14ac:dyDescent="0.3">
      <c r="A198" s="12" t="s">
        <v>1578</v>
      </c>
      <c r="B198" s="13"/>
      <c r="C198" s="13"/>
      <c r="D198" s="13"/>
      <c r="E198" s="17"/>
      <c r="F198" s="20"/>
      <c r="G198" s="17"/>
      <c r="H198" s="20"/>
      <c r="I198" s="17"/>
      <c r="J198" s="20"/>
      <c r="K198" s="17"/>
      <c r="L198" s="20"/>
      <c r="M198" s="14"/>
      <c r="N198" s="1" t="s">
        <v>176</v>
      </c>
    </row>
    <row r="199" spans="1:52" ht="30" customHeight="1" x14ac:dyDescent="0.3">
      <c r="A199" s="15" t="s">
        <v>1298</v>
      </c>
      <c r="B199" s="15" t="s">
        <v>1291</v>
      </c>
      <c r="C199" s="15" t="s">
        <v>1292</v>
      </c>
      <c r="D199" s="16">
        <v>0.02</v>
      </c>
      <c r="E199" s="18">
        <f>단가대비표!O256</f>
        <v>0</v>
      </c>
      <c r="F199" s="21">
        <f>TRUNC(E199*D199,1)</f>
        <v>0</v>
      </c>
      <c r="G199" s="18">
        <f>단가대비표!P256</f>
        <v>169804</v>
      </c>
      <c r="H199" s="21">
        <f>TRUNC(G199*D199,1)</f>
        <v>3396</v>
      </c>
      <c r="I199" s="18">
        <f>단가대비표!V256</f>
        <v>0</v>
      </c>
      <c r="J199" s="21">
        <f>TRUNC(I199*D199,1)</f>
        <v>0</v>
      </c>
      <c r="K199" s="18">
        <f>TRUNC(E199+G199+I199,1)</f>
        <v>169804</v>
      </c>
      <c r="L199" s="21">
        <f>TRUNC(F199+H199+J199,1)</f>
        <v>3396</v>
      </c>
      <c r="M199" s="15" t="s">
        <v>52</v>
      </c>
      <c r="N199" s="1" t="s">
        <v>176</v>
      </c>
      <c r="O199" s="1" t="s">
        <v>1299</v>
      </c>
      <c r="P199" s="1" t="s">
        <v>64</v>
      </c>
      <c r="Q199" s="1" t="s">
        <v>64</v>
      </c>
      <c r="R199" s="1" t="s">
        <v>63</v>
      </c>
      <c r="AV199" s="1" t="s">
        <v>52</v>
      </c>
      <c r="AW199" s="1" t="s">
        <v>1579</v>
      </c>
      <c r="AX199" s="1" t="s">
        <v>52</v>
      </c>
      <c r="AY199" s="1" t="s">
        <v>52</v>
      </c>
      <c r="AZ199" s="1" t="s">
        <v>52</v>
      </c>
    </row>
    <row r="200" spans="1:52" ht="30" customHeight="1" x14ac:dyDescent="0.3">
      <c r="A200" s="15" t="s">
        <v>1229</v>
      </c>
      <c r="B200" s="15" t="s">
        <v>52</v>
      </c>
      <c r="C200" s="15" t="s">
        <v>52</v>
      </c>
      <c r="D200" s="16"/>
      <c r="E200" s="18"/>
      <c r="F200" s="21">
        <f>TRUNC(SUMIF(N199:N199, N198, F199:F199),0)</f>
        <v>0</v>
      </c>
      <c r="G200" s="18"/>
      <c r="H200" s="21">
        <f>TRUNC(SUMIF(N199:N199, N198, H199:H199),0)</f>
        <v>3396</v>
      </c>
      <c r="I200" s="18"/>
      <c r="J200" s="21">
        <f>TRUNC(SUMIF(N199:N199, N198, J199:J199),0)</f>
        <v>0</v>
      </c>
      <c r="K200" s="18"/>
      <c r="L200" s="21">
        <f>F200+H200+J200</f>
        <v>3396</v>
      </c>
      <c r="M200" s="15" t="s">
        <v>52</v>
      </c>
      <c r="N200" s="1" t="s">
        <v>92</v>
      </c>
      <c r="O200" s="1" t="s">
        <v>92</v>
      </c>
      <c r="P200" s="1" t="s">
        <v>52</v>
      </c>
      <c r="Q200" s="1" t="s">
        <v>52</v>
      </c>
      <c r="R200" s="1" t="s">
        <v>52</v>
      </c>
      <c r="AV200" s="1" t="s">
        <v>52</v>
      </c>
      <c r="AW200" s="1" t="s">
        <v>52</v>
      </c>
      <c r="AX200" s="1" t="s">
        <v>52</v>
      </c>
      <c r="AY200" s="1" t="s">
        <v>52</v>
      </c>
      <c r="AZ200" s="1" t="s">
        <v>52</v>
      </c>
    </row>
    <row r="201" spans="1:52" ht="30" customHeight="1" x14ac:dyDescent="0.3">
      <c r="A201" s="16"/>
      <c r="B201" s="16"/>
      <c r="C201" s="16"/>
      <c r="D201" s="16"/>
      <c r="E201" s="18"/>
      <c r="F201" s="21"/>
      <c r="G201" s="18"/>
      <c r="H201" s="21"/>
      <c r="I201" s="18"/>
      <c r="J201" s="21"/>
      <c r="K201" s="18"/>
      <c r="L201" s="21"/>
      <c r="M201" s="16"/>
    </row>
    <row r="202" spans="1:52" ht="30" customHeight="1" x14ac:dyDescent="0.3">
      <c r="A202" s="12" t="s">
        <v>1580</v>
      </c>
      <c r="B202" s="13"/>
      <c r="C202" s="13"/>
      <c r="D202" s="13"/>
      <c r="E202" s="17"/>
      <c r="F202" s="20"/>
      <c r="G202" s="17"/>
      <c r="H202" s="20"/>
      <c r="I202" s="17"/>
      <c r="J202" s="20"/>
      <c r="K202" s="17"/>
      <c r="L202" s="20"/>
      <c r="M202" s="14"/>
      <c r="N202" s="1" t="s">
        <v>204</v>
      </c>
    </row>
    <row r="203" spans="1:52" ht="30" customHeight="1" x14ac:dyDescent="0.3">
      <c r="A203" s="15" t="s">
        <v>1581</v>
      </c>
      <c r="B203" s="15" t="s">
        <v>1582</v>
      </c>
      <c r="C203" s="15" t="s">
        <v>112</v>
      </c>
      <c r="D203" s="16">
        <v>2.2999999999999998</v>
      </c>
      <c r="E203" s="18">
        <f>단가대비표!O25</f>
        <v>183.91</v>
      </c>
      <c r="F203" s="21">
        <f>TRUNC(E203*D203,1)</f>
        <v>422.9</v>
      </c>
      <c r="G203" s="18">
        <f>단가대비표!P25</f>
        <v>0</v>
      </c>
      <c r="H203" s="21">
        <f>TRUNC(G203*D203,1)</f>
        <v>0</v>
      </c>
      <c r="I203" s="18">
        <f>단가대비표!V25</f>
        <v>0</v>
      </c>
      <c r="J203" s="21">
        <f>TRUNC(I203*D203,1)</f>
        <v>0</v>
      </c>
      <c r="K203" s="18">
        <f>TRUNC(E203+G203+I203,1)</f>
        <v>183.9</v>
      </c>
      <c r="L203" s="21">
        <f>TRUNC(F203+H203+J203,1)</f>
        <v>422.9</v>
      </c>
      <c r="M203" s="15" t="s">
        <v>52</v>
      </c>
      <c r="N203" s="1" t="s">
        <v>204</v>
      </c>
      <c r="O203" s="1" t="s">
        <v>1583</v>
      </c>
      <c r="P203" s="1" t="s">
        <v>64</v>
      </c>
      <c r="Q203" s="1" t="s">
        <v>64</v>
      </c>
      <c r="R203" s="1" t="s">
        <v>63</v>
      </c>
      <c r="AV203" s="1" t="s">
        <v>52</v>
      </c>
      <c r="AW203" s="1" t="s">
        <v>1584</v>
      </c>
      <c r="AX203" s="1" t="s">
        <v>52</v>
      </c>
      <c r="AY203" s="1" t="s">
        <v>52</v>
      </c>
      <c r="AZ203" s="1" t="s">
        <v>52</v>
      </c>
    </row>
    <row r="204" spans="1:52" ht="30" customHeight="1" x14ac:dyDescent="0.3">
      <c r="A204" s="15" t="s">
        <v>1585</v>
      </c>
      <c r="B204" s="15" t="s">
        <v>377</v>
      </c>
      <c r="C204" s="15" t="s">
        <v>112</v>
      </c>
      <c r="D204" s="16">
        <v>1</v>
      </c>
      <c r="E204" s="18">
        <f>일위대가목록!E166</f>
        <v>0</v>
      </c>
      <c r="F204" s="21">
        <f>TRUNC(E204*D204,1)</f>
        <v>0</v>
      </c>
      <c r="G204" s="18">
        <f>일위대가목록!F166</f>
        <v>1431</v>
      </c>
      <c r="H204" s="21">
        <f>TRUNC(G204*D204,1)</f>
        <v>1431</v>
      </c>
      <c r="I204" s="18">
        <f>일위대가목록!G166</f>
        <v>0</v>
      </c>
      <c r="J204" s="21">
        <f>TRUNC(I204*D204,1)</f>
        <v>0</v>
      </c>
      <c r="K204" s="18">
        <f>TRUNC(E204+G204+I204,1)</f>
        <v>1431</v>
      </c>
      <c r="L204" s="21">
        <f>TRUNC(F204+H204+J204,1)</f>
        <v>1431</v>
      </c>
      <c r="M204" s="15" t="s">
        <v>1586</v>
      </c>
      <c r="N204" s="1" t="s">
        <v>204</v>
      </c>
      <c r="O204" s="1" t="s">
        <v>1587</v>
      </c>
      <c r="P204" s="1" t="s">
        <v>63</v>
      </c>
      <c r="Q204" s="1" t="s">
        <v>64</v>
      </c>
      <c r="R204" s="1" t="s">
        <v>64</v>
      </c>
      <c r="AV204" s="1" t="s">
        <v>52</v>
      </c>
      <c r="AW204" s="1" t="s">
        <v>1588</v>
      </c>
      <c r="AX204" s="1" t="s">
        <v>52</v>
      </c>
      <c r="AY204" s="1" t="s">
        <v>52</v>
      </c>
      <c r="AZ204" s="1" t="s">
        <v>52</v>
      </c>
    </row>
    <row r="205" spans="1:52" ht="30" customHeight="1" x14ac:dyDescent="0.3">
      <c r="A205" s="15" t="s">
        <v>1229</v>
      </c>
      <c r="B205" s="15" t="s">
        <v>52</v>
      </c>
      <c r="C205" s="15" t="s">
        <v>52</v>
      </c>
      <c r="D205" s="16"/>
      <c r="E205" s="18"/>
      <c r="F205" s="21">
        <f>TRUNC(SUMIF(N203:N204, N202, F203:F204),0)</f>
        <v>422</v>
      </c>
      <c r="G205" s="18"/>
      <c r="H205" s="21">
        <f>TRUNC(SUMIF(N203:N204, N202, H203:H204),0)</f>
        <v>1431</v>
      </c>
      <c r="I205" s="18"/>
      <c r="J205" s="21">
        <f>TRUNC(SUMIF(N203:N204, N202, J203:J204),0)</f>
        <v>0</v>
      </c>
      <c r="K205" s="18"/>
      <c r="L205" s="21">
        <f>F205+H205+J205</f>
        <v>1853</v>
      </c>
      <c r="M205" s="15" t="s">
        <v>52</v>
      </c>
      <c r="N205" s="1" t="s">
        <v>92</v>
      </c>
      <c r="O205" s="1" t="s">
        <v>92</v>
      </c>
      <c r="P205" s="1" t="s">
        <v>52</v>
      </c>
      <c r="Q205" s="1" t="s">
        <v>52</v>
      </c>
      <c r="R205" s="1" t="s">
        <v>52</v>
      </c>
      <c r="AV205" s="1" t="s">
        <v>52</v>
      </c>
      <c r="AW205" s="1" t="s">
        <v>52</v>
      </c>
      <c r="AX205" s="1" t="s">
        <v>52</v>
      </c>
      <c r="AY205" s="1" t="s">
        <v>52</v>
      </c>
      <c r="AZ205" s="1" t="s">
        <v>52</v>
      </c>
    </row>
    <row r="206" spans="1:52" ht="30" customHeight="1" x14ac:dyDescent="0.3">
      <c r="A206" s="16"/>
      <c r="B206" s="16"/>
      <c r="C206" s="16"/>
      <c r="D206" s="16"/>
      <c r="E206" s="18"/>
      <c r="F206" s="21"/>
      <c r="G206" s="18"/>
      <c r="H206" s="21"/>
      <c r="I206" s="18"/>
      <c r="J206" s="21"/>
      <c r="K206" s="18"/>
      <c r="L206" s="21"/>
      <c r="M206" s="16"/>
    </row>
    <row r="207" spans="1:52" ht="30" customHeight="1" x14ac:dyDescent="0.3">
      <c r="A207" s="12" t="s">
        <v>1589</v>
      </c>
      <c r="B207" s="13"/>
      <c r="C207" s="13"/>
      <c r="D207" s="13"/>
      <c r="E207" s="17"/>
      <c r="F207" s="20"/>
      <c r="G207" s="17"/>
      <c r="H207" s="20"/>
      <c r="I207" s="17"/>
      <c r="J207" s="20"/>
      <c r="K207" s="17"/>
      <c r="L207" s="20"/>
      <c r="M207" s="14"/>
      <c r="N207" s="1" t="s">
        <v>221</v>
      </c>
    </row>
    <row r="208" spans="1:52" ht="30" customHeight="1" x14ac:dyDescent="0.3">
      <c r="A208" s="15" t="s">
        <v>1590</v>
      </c>
      <c r="B208" s="15" t="s">
        <v>1291</v>
      </c>
      <c r="C208" s="15" t="s">
        <v>1292</v>
      </c>
      <c r="D208" s="16">
        <v>1.0999999999999999E-2</v>
      </c>
      <c r="E208" s="18">
        <f>단가대비표!O264</f>
        <v>0</v>
      </c>
      <c r="F208" s="21">
        <f>TRUNC(E208*D208,1)</f>
        <v>0</v>
      </c>
      <c r="G208" s="18">
        <f>단가대비표!P264</f>
        <v>266361</v>
      </c>
      <c r="H208" s="21">
        <f>TRUNC(G208*D208,1)</f>
        <v>2929.9</v>
      </c>
      <c r="I208" s="18">
        <f>단가대비표!V264</f>
        <v>0</v>
      </c>
      <c r="J208" s="21">
        <f>TRUNC(I208*D208,1)</f>
        <v>0</v>
      </c>
      <c r="K208" s="18">
        <f t="shared" ref="K208:L212" si="56">TRUNC(E208+G208+I208,1)</f>
        <v>266361</v>
      </c>
      <c r="L208" s="21">
        <f t="shared" si="56"/>
        <v>2929.9</v>
      </c>
      <c r="M208" s="15" t="s">
        <v>52</v>
      </c>
      <c r="N208" s="1" t="s">
        <v>221</v>
      </c>
      <c r="O208" s="1" t="s">
        <v>1591</v>
      </c>
      <c r="P208" s="1" t="s">
        <v>64</v>
      </c>
      <c r="Q208" s="1" t="s">
        <v>64</v>
      </c>
      <c r="R208" s="1" t="s">
        <v>63</v>
      </c>
      <c r="V208">
        <v>1</v>
      </c>
      <c r="AV208" s="1" t="s">
        <v>52</v>
      </c>
      <c r="AW208" s="1" t="s">
        <v>1592</v>
      </c>
      <c r="AX208" s="1" t="s">
        <v>52</v>
      </c>
      <c r="AY208" s="1" t="s">
        <v>52</v>
      </c>
      <c r="AZ208" s="1" t="s">
        <v>52</v>
      </c>
    </row>
    <row r="209" spans="1:52" ht="30" customHeight="1" x14ac:dyDescent="0.3">
      <c r="A209" s="15" t="s">
        <v>1593</v>
      </c>
      <c r="B209" s="15" t="s">
        <v>1291</v>
      </c>
      <c r="C209" s="15" t="s">
        <v>1292</v>
      </c>
      <c r="D209" s="16">
        <v>5.4999999999999997E-3</v>
      </c>
      <c r="E209" s="18">
        <f>단가대비표!O257</f>
        <v>0</v>
      </c>
      <c r="F209" s="21">
        <f>TRUNC(E209*D209,1)</f>
        <v>0</v>
      </c>
      <c r="G209" s="18">
        <f>단가대비표!P257</f>
        <v>221506</v>
      </c>
      <c r="H209" s="21">
        <f>TRUNC(G209*D209,1)</f>
        <v>1218.2</v>
      </c>
      <c r="I209" s="18">
        <f>단가대비표!V257</f>
        <v>0</v>
      </c>
      <c r="J209" s="21">
        <f>TRUNC(I209*D209,1)</f>
        <v>0</v>
      </c>
      <c r="K209" s="18">
        <f t="shared" si="56"/>
        <v>221506</v>
      </c>
      <c r="L209" s="21">
        <f t="shared" si="56"/>
        <v>1218.2</v>
      </c>
      <c r="M209" s="15" t="s">
        <v>52</v>
      </c>
      <c r="N209" s="1" t="s">
        <v>221</v>
      </c>
      <c r="O209" s="1" t="s">
        <v>1594</v>
      </c>
      <c r="P209" s="1" t="s">
        <v>64</v>
      </c>
      <c r="Q209" s="1" t="s">
        <v>64</v>
      </c>
      <c r="R209" s="1" t="s">
        <v>63</v>
      </c>
      <c r="V209">
        <v>1</v>
      </c>
      <c r="AV209" s="1" t="s">
        <v>52</v>
      </c>
      <c r="AW209" s="1" t="s">
        <v>1595</v>
      </c>
      <c r="AX209" s="1" t="s">
        <v>52</v>
      </c>
      <c r="AY209" s="1" t="s">
        <v>52</v>
      </c>
      <c r="AZ209" s="1" t="s">
        <v>52</v>
      </c>
    </row>
    <row r="210" spans="1:52" ht="30" customHeight="1" x14ac:dyDescent="0.3">
      <c r="A210" s="15" t="s">
        <v>1298</v>
      </c>
      <c r="B210" s="15" t="s">
        <v>1291</v>
      </c>
      <c r="C210" s="15" t="s">
        <v>1292</v>
      </c>
      <c r="D210" s="16">
        <v>5.4999999999999997E-3</v>
      </c>
      <c r="E210" s="18">
        <f>단가대비표!O256</f>
        <v>0</v>
      </c>
      <c r="F210" s="21">
        <f>TRUNC(E210*D210,1)</f>
        <v>0</v>
      </c>
      <c r="G210" s="18">
        <f>단가대비표!P256</f>
        <v>169804</v>
      </c>
      <c r="H210" s="21">
        <f>TRUNC(G210*D210,1)</f>
        <v>933.9</v>
      </c>
      <c r="I210" s="18">
        <f>단가대비표!V256</f>
        <v>0</v>
      </c>
      <c r="J210" s="21">
        <f>TRUNC(I210*D210,1)</f>
        <v>0</v>
      </c>
      <c r="K210" s="18">
        <f t="shared" si="56"/>
        <v>169804</v>
      </c>
      <c r="L210" s="21">
        <f t="shared" si="56"/>
        <v>933.9</v>
      </c>
      <c r="M210" s="15" t="s">
        <v>52</v>
      </c>
      <c r="N210" s="1" t="s">
        <v>221</v>
      </c>
      <c r="O210" s="1" t="s">
        <v>1299</v>
      </c>
      <c r="P210" s="1" t="s">
        <v>64</v>
      </c>
      <c r="Q210" s="1" t="s">
        <v>64</v>
      </c>
      <c r="R210" s="1" t="s">
        <v>63</v>
      </c>
      <c r="V210">
        <v>1</v>
      </c>
      <c r="AV210" s="1" t="s">
        <v>52</v>
      </c>
      <c r="AW210" s="1" t="s">
        <v>1596</v>
      </c>
      <c r="AX210" s="1" t="s">
        <v>52</v>
      </c>
      <c r="AY210" s="1" t="s">
        <v>52</v>
      </c>
      <c r="AZ210" s="1" t="s">
        <v>52</v>
      </c>
    </row>
    <row r="211" spans="1:52" ht="30" customHeight="1" x14ac:dyDescent="0.3">
      <c r="A211" s="15" t="s">
        <v>1597</v>
      </c>
      <c r="B211" s="15" t="s">
        <v>1598</v>
      </c>
      <c r="C211" s="15" t="s">
        <v>602</v>
      </c>
      <c r="D211" s="16">
        <v>1</v>
      </c>
      <c r="E211" s="18">
        <v>0</v>
      </c>
      <c r="F211" s="21">
        <f>TRUNC(E211*D211,1)</f>
        <v>0</v>
      </c>
      <c r="G211" s="18">
        <v>0</v>
      </c>
      <c r="H211" s="21">
        <f>TRUNC(G211*D211,1)</f>
        <v>0</v>
      </c>
      <c r="I211" s="18">
        <f>TRUNC(SUMIF(V208:V212, RIGHTB(O211, 1), H208:H212)*U211, 2)</f>
        <v>254.1</v>
      </c>
      <c r="J211" s="21">
        <f>TRUNC(I211*D211,1)</f>
        <v>254.1</v>
      </c>
      <c r="K211" s="18">
        <f t="shared" si="56"/>
        <v>254.1</v>
      </c>
      <c r="L211" s="21">
        <f t="shared" si="56"/>
        <v>254.1</v>
      </c>
      <c r="M211" s="15" t="s">
        <v>52</v>
      </c>
      <c r="N211" s="1" t="s">
        <v>221</v>
      </c>
      <c r="O211" s="1" t="s">
        <v>1079</v>
      </c>
      <c r="P211" s="1" t="s">
        <v>64</v>
      </c>
      <c r="Q211" s="1" t="s">
        <v>64</v>
      </c>
      <c r="R211" s="1" t="s">
        <v>64</v>
      </c>
      <c r="S211">
        <v>1</v>
      </c>
      <c r="T211">
        <v>2</v>
      </c>
      <c r="U211">
        <v>0.05</v>
      </c>
      <c r="AV211" s="1" t="s">
        <v>52</v>
      </c>
      <c r="AW211" s="1" t="s">
        <v>1599</v>
      </c>
      <c r="AX211" s="1" t="s">
        <v>52</v>
      </c>
      <c r="AY211" s="1" t="s">
        <v>52</v>
      </c>
      <c r="AZ211" s="1" t="s">
        <v>52</v>
      </c>
    </row>
    <row r="212" spans="1:52" ht="30" customHeight="1" x14ac:dyDescent="0.3">
      <c r="A212" s="15" t="s">
        <v>1600</v>
      </c>
      <c r="B212" s="15" t="s">
        <v>1601</v>
      </c>
      <c r="C212" s="15" t="s">
        <v>1303</v>
      </c>
      <c r="D212" s="16">
        <v>4.3999999999999997E-2</v>
      </c>
      <c r="E212" s="18">
        <f>일위대가목록!E167</f>
        <v>32171</v>
      </c>
      <c r="F212" s="21">
        <f>TRUNC(E212*D212,1)</f>
        <v>1415.5</v>
      </c>
      <c r="G212" s="18">
        <f>일위대가목록!F167</f>
        <v>57077</v>
      </c>
      <c r="H212" s="21">
        <f>TRUNC(G212*D212,1)</f>
        <v>2511.3000000000002</v>
      </c>
      <c r="I212" s="18">
        <f>일위대가목록!G167</f>
        <v>88220</v>
      </c>
      <c r="J212" s="21">
        <f>TRUNC(I212*D212,1)</f>
        <v>3881.6</v>
      </c>
      <c r="K212" s="18">
        <f t="shared" si="56"/>
        <v>177468</v>
      </c>
      <c r="L212" s="21">
        <f t="shared" si="56"/>
        <v>7808.4</v>
      </c>
      <c r="M212" s="15" t="s">
        <v>1602</v>
      </c>
      <c r="N212" s="1" t="s">
        <v>221</v>
      </c>
      <c r="O212" s="1" t="s">
        <v>1603</v>
      </c>
      <c r="P212" s="1" t="s">
        <v>63</v>
      </c>
      <c r="Q212" s="1" t="s">
        <v>64</v>
      </c>
      <c r="R212" s="1" t="s">
        <v>64</v>
      </c>
      <c r="AV212" s="1" t="s">
        <v>52</v>
      </c>
      <c r="AW212" s="1" t="s">
        <v>1604</v>
      </c>
      <c r="AX212" s="1" t="s">
        <v>52</v>
      </c>
      <c r="AY212" s="1" t="s">
        <v>52</v>
      </c>
      <c r="AZ212" s="1" t="s">
        <v>52</v>
      </c>
    </row>
    <row r="213" spans="1:52" ht="30" customHeight="1" x14ac:dyDescent="0.3">
      <c r="A213" s="15" t="s">
        <v>1229</v>
      </c>
      <c r="B213" s="15" t="s">
        <v>52</v>
      </c>
      <c r="C213" s="15" t="s">
        <v>52</v>
      </c>
      <c r="D213" s="16"/>
      <c r="E213" s="18"/>
      <c r="F213" s="21">
        <f>TRUNC(SUMIF(N208:N212, N207, F208:F212),0)</f>
        <v>1415</v>
      </c>
      <c r="G213" s="18"/>
      <c r="H213" s="21">
        <f>TRUNC(SUMIF(N208:N212, N207, H208:H212),0)</f>
        <v>7593</v>
      </c>
      <c r="I213" s="18"/>
      <c r="J213" s="21">
        <f>TRUNC(SUMIF(N208:N212, N207, J208:J212),0)</f>
        <v>4135</v>
      </c>
      <c r="K213" s="18"/>
      <c r="L213" s="21">
        <f>F213+H213+J213</f>
        <v>13143</v>
      </c>
      <c r="M213" s="15" t="s">
        <v>52</v>
      </c>
      <c r="N213" s="1" t="s">
        <v>92</v>
      </c>
      <c r="O213" s="1" t="s">
        <v>92</v>
      </c>
      <c r="P213" s="1" t="s">
        <v>52</v>
      </c>
      <c r="Q213" s="1" t="s">
        <v>52</v>
      </c>
      <c r="R213" s="1" t="s">
        <v>52</v>
      </c>
      <c r="AV213" s="1" t="s">
        <v>52</v>
      </c>
      <c r="AW213" s="1" t="s">
        <v>52</v>
      </c>
      <c r="AX213" s="1" t="s">
        <v>52</v>
      </c>
      <c r="AY213" s="1" t="s">
        <v>52</v>
      </c>
      <c r="AZ213" s="1" t="s">
        <v>52</v>
      </c>
    </row>
    <row r="214" spans="1:52" ht="30" customHeight="1" x14ac:dyDescent="0.3">
      <c r="A214" s="16"/>
      <c r="B214" s="16"/>
      <c r="C214" s="16"/>
      <c r="D214" s="16"/>
      <c r="E214" s="18"/>
      <c r="F214" s="21"/>
      <c r="G214" s="18"/>
      <c r="H214" s="21"/>
      <c r="I214" s="18"/>
      <c r="J214" s="21"/>
      <c r="K214" s="18"/>
      <c r="L214" s="21"/>
      <c r="M214" s="16"/>
    </row>
    <row r="215" spans="1:52" ht="30" customHeight="1" x14ac:dyDescent="0.3">
      <c r="A215" s="12" t="s">
        <v>1605</v>
      </c>
      <c r="B215" s="13"/>
      <c r="C215" s="13"/>
      <c r="D215" s="13"/>
      <c r="E215" s="17"/>
      <c r="F215" s="20"/>
      <c r="G215" s="17"/>
      <c r="H215" s="20"/>
      <c r="I215" s="17"/>
      <c r="J215" s="20"/>
      <c r="K215" s="17"/>
      <c r="L215" s="20"/>
      <c r="M215" s="14"/>
      <c r="N215" s="1" t="s">
        <v>226</v>
      </c>
    </row>
    <row r="216" spans="1:52" ht="30" customHeight="1" x14ac:dyDescent="0.3">
      <c r="A216" s="15" t="s">
        <v>1590</v>
      </c>
      <c r="B216" s="15" t="s">
        <v>1291</v>
      </c>
      <c r="C216" s="15" t="s">
        <v>1292</v>
      </c>
      <c r="D216" s="16">
        <v>1.83E-2</v>
      </c>
      <c r="E216" s="18">
        <f>단가대비표!O264</f>
        <v>0</v>
      </c>
      <c r="F216" s="21">
        <f>TRUNC(E216*D216,1)</f>
        <v>0</v>
      </c>
      <c r="G216" s="18">
        <f>단가대비표!P264</f>
        <v>266361</v>
      </c>
      <c r="H216" s="21">
        <f>TRUNC(G216*D216,1)</f>
        <v>4874.3999999999996</v>
      </c>
      <c r="I216" s="18">
        <f>단가대비표!V264</f>
        <v>0</v>
      </c>
      <c r="J216" s="21">
        <f>TRUNC(I216*D216,1)</f>
        <v>0</v>
      </c>
      <c r="K216" s="18">
        <f t="shared" ref="K216:L220" si="57">TRUNC(E216+G216+I216,1)</f>
        <v>266361</v>
      </c>
      <c r="L216" s="21">
        <f t="shared" si="57"/>
        <v>4874.3999999999996</v>
      </c>
      <c r="M216" s="15" t="s">
        <v>52</v>
      </c>
      <c r="N216" s="1" t="s">
        <v>226</v>
      </c>
      <c r="O216" s="1" t="s">
        <v>1591</v>
      </c>
      <c r="P216" s="1" t="s">
        <v>64</v>
      </c>
      <c r="Q216" s="1" t="s">
        <v>64</v>
      </c>
      <c r="R216" s="1" t="s">
        <v>63</v>
      </c>
      <c r="V216">
        <v>1</v>
      </c>
      <c r="AV216" s="1" t="s">
        <v>52</v>
      </c>
      <c r="AW216" s="1" t="s">
        <v>1606</v>
      </c>
      <c r="AX216" s="1" t="s">
        <v>52</v>
      </c>
      <c r="AY216" s="1" t="s">
        <v>52</v>
      </c>
      <c r="AZ216" s="1" t="s">
        <v>52</v>
      </c>
    </row>
    <row r="217" spans="1:52" ht="30" customHeight="1" x14ac:dyDescent="0.3">
      <c r="A217" s="15" t="s">
        <v>1593</v>
      </c>
      <c r="B217" s="15" t="s">
        <v>1291</v>
      </c>
      <c r="C217" s="15" t="s">
        <v>1292</v>
      </c>
      <c r="D217" s="16">
        <v>9.1999999999999998E-3</v>
      </c>
      <c r="E217" s="18">
        <f>단가대비표!O257</f>
        <v>0</v>
      </c>
      <c r="F217" s="21">
        <f>TRUNC(E217*D217,1)</f>
        <v>0</v>
      </c>
      <c r="G217" s="18">
        <f>단가대비표!P257</f>
        <v>221506</v>
      </c>
      <c r="H217" s="21">
        <f>TRUNC(G217*D217,1)</f>
        <v>2037.8</v>
      </c>
      <c r="I217" s="18">
        <f>단가대비표!V257</f>
        <v>0</v>
      </c>
      <c r="J217" s="21">
        <f>TRUNC(I217*D217,1)</f>
        <v>0</v>
      </c>
      <c r="K217" s="18">
        <f t="shared" si="57"/>
        <v>221506</v>
      </c>
      <c r="L217" s="21">
        <f t="shared" si="57"/>
        <v>2037.8</v>
      </c>
      <c r="M217" s="15" t="s">
        <v>52</v>
      </c>
      <c r="N217" s="1" t="s">
        <v>226</v>
      </c>
      <c r="O217" s="1" t="s">
        <v>1594</v>
      </c>
      <c r="P217" s="1" t="s">
        <v>64</v>
      </c>
      <c r="Q217" s="1" t="s">
        <v>64</v>
      </c>
      <c r="R217" s="1" t="s">
        <v>63</v>
      </c>
      <c r="V217">
        <v>1</v>
      </c>
      <c r="AV217" s="1" t="s">
        <v>52</v>
      </c>
      <c r="AW217" s="1" t="s">
        <v>1607</v>
      </c>
      <c r="AX217" s="1" t="s">
        <v>52</v>
      </c>
      <c r="AY217" s="1" t="s">
        <v>52</v>
      </c>
      <c r="AZ217" s="1" t="s">
        <v>52</v>
      </c>
    </row>
    <row r="218" spans="1:52" ht="30" customHeight="1" x14ac:dyDescent="0.3">
      <c r="A218" s="15" t="s">
        <v>1298</v>
      </c>
      <c r="B218" s="15" t="s">
        <v>1291</v>
      </c>
      <c r="C218" s="15" t="s">
        <v>1292</v>
      </c>
      <c r="D218" s="16">
        <v>4.5999999999999999E-3</v>
      </c>
      <c r="E218" s="18">
        <f>단가대비표!O256</f>
        <v>0</v>
      </c>
      <c r="F218" s="21">
        <f>TRUNC(E218*D218,1)</f>
        <v>0</v>
      </c>
      <c r="G218" s="18">
        <f>단가대비표!P256</f>
        <v>169804</v>
      </c>
      <c r="H218" s="21">
        <f>TRUNC(G218*D218,1)</f>
        <v>781</v>
      </c>
      <c r="I218" s="18">
        <f>단가대비표!V256</f>
        <v>0</v>
      </c>
      <c r="J218" s="21">
        <f>TRUNC(I218*D218,1)</f>
        <v>0</v>
      </c>
      <c r="K218" s="18">
        <f t="shared" si="57"/>
        <v>169804</v>
      </c>
      <c r="L218" s="21">
        <f t="shared" si="57"/>
        <v>781</v>
      </c>
      <c r="M218" s="15" t="s">
        <v>52</v>
      </c>
      <c r="N218" s="1" t="s">
        <v>226</v>
      </c>
      <c r="O218" s="1" t="s">
        <v>1299</v>
      </c>
      <c r="P218" s="1" t="s">
        <v>64</v>
      </c>
      <c r="Q218" s="1" t="s">
        <v>64</v>
      </c>
      <c r="R218" s="1" t="s">
        <v>63</v>
      </c>
      <c r="V218">
        <v>1</v>
      </c>
      <c r="AV218" s="1" t="s">
        <v>52</v>
      </c>
      <c r="AW218" s="1" t="s">
        <v>1608</v>
      </c>
      <c r="AX218" s="1" t="s">
        <v>52</v>
      </c>
      <c r="AY218" s="1" t="s">
        <v>52</v>
      </c>
      <c r="AZ218" s="1" t="s">
        <v>52</v>
      </c>
    </row>
    <row r="219" spans="1:52" ht="30" customHeight="1" x14ac:dyDescent="0.3">
      <c r="A219" s="15" t="s">
        <v>1597</v>
      </c>
      <c r="B219" s="15" t="s">
        <v>1598</v>
      </c>
      <c r="C219" s="15" t="s">
        <v>602</v>
      </c>
      <c r="D219" s="16">
        <v>1</v>
      </c>
      <c r="E219" s="18">
        <v>0</v>
      </c>
      <c r="F219" s="21">
        <f>TRUNC(E219*D219,1)</f>
        <v>0</v>
      </c>
      <c r="G219" s="18">
        <v>0</v>
      </c>
      <c r="H219" s="21">
        <f>TRUNC(G219*D219,1)</f>
        <v>0</v>
      </c>
      <c r="I219" s="18">
        <f>TRUNC(SUMIF(V216:V220, RIGHTB(O219, 1), H216:H220)*U219, 2)</f>
        <v>384.66</v>
      </c>
      <c r="J219" s="21">
        <f>TRUNC(I219*D219,1)</f>
        <v>384.6</v>
      </c>
      <c r="K219" s="18">
        <f t="shared" si="57"/>
        <v>384.6</v>
      </c>
      <c r="L219" s="21">
        <f t="shared" si="57"/>
        <v>384.6</v>
      </c>
      <c r="M219" s="15" t="s">
        <v>52</v>
      </c>
      <c r="N219" s="1" t="s">
        <v>226</v>
      </c>
      <c r="O219" s="1" t="s">
        <v>1079</v>
      </c>
      <c r="P219" s="1" t="s">
        <v>64</v>
      </c>
      <c r="Q219" s="1" t="s">
        <v>64</v>
      </c>
      <c r="R219" s="1" t="s">
        <v>64</v>
      </c>
      <c r="S219">
        <v>1</v>
      </c>
      <c r="T219">
        <v>2</v>
      </c>
      <c r="U219">
        <v>0.05</v>
      </c>
      <c r="AV219" s="1" t="s">
        <v>52</v>
      </c>
      <c r="AW219" s="1" t="s">
        <v>1609</v>
      </c>
      <c r="AX219" s="1" t="s">
        <v>52</v>
      </c>
      <c r="AY219" s="1" t="s">
        <v>52</v>
      </c>
      <c r="AZ219" s="1" t="s">
        <v>52</v>
      </c>
    </row>
    <row r="220" spans="1:52" ht="30" customHeight="1" x14ac:dyDescent="0.3">
      <c r="A220" s="15" t="s">
        <v>1600</v>
      </c>
      <c r="B220" s="15" t="s">
        <v>1601</v>
      </c>
      <c r="C220" s="15" t="s">
        <v>1303</v>
      </c>
      <c r="D220" s="16">
        <v>3.6600000000000001E-2</v>
      </c>
      <c r="E220" s="18">
        <f>일위대가목록!E167</f>
        <v>32171</v>
      </c>
      <c r="F220" s="21">
        <f>TRUNC(E220*D220,1)</f>
        <v>1177.4000000000001</v>
      </c>
      <c r="G220" s="18">
        <f>일위대가목록!F167</f>
        <v>57077</v>
      </c>
      <c r="H220" s="21">
        <f>TRUNC(G220*D220,1)</f>
        <v>2089</v>
      </c>
      <c r="I220" s="18">
        <f>일위대가목록!G167</f>
        <v>88220</v>
      </c>
      <c r="J220" s="21">
        <f>TRUNC(I220*D220,1)</f>
        <v>3228.8</v>
      </c>
      <c r="K220" s="18">
        <f t="shared" si="57"/>
        <v>177468</v>
      </c>
      <c r="L220" s="21">
        <f t="shared" si="57"/>
        <v>6495.2</v>
      </c>
      <c r="M220" s="15" t="s">
        <v>1602</v>
      </c>
      <c r="N220" s="1" t="s">
        <v>226</v>
      </c>
      <c r="O220" s="1" t="s">
        <v>1603</v>
      </c>
      <c r="P220" s="1" t="s">
        <v>63</v>
      </c>
      <c r="Q220" s="1" t="s">
        <v>64</v>
      </c>
      <c r="R220" s="1" t="s">
        <v>64</v>
      </c>
      <c r="AV220" s="1" t="s">
        <v>52</v>
      </c>
      <c r="AW220" s="1" t="s">
        <v>1610</v>
      </c>
      <c r="AX220" s="1" t="s">
        <v>52</v>
      </c>
      <c r="AY220" s="1" t="s">
        <v>52</v>
      </c>
      <c r="AZ220" s="1" t="s">
        <v>52</v>
      </c>
    </row>
    <row r="221" spans="1:52" ht="30" customHeight="1" x14ac:dyDescent="0.3">
      <c r="A221" s="15" t="s">
        <v>1229</v>
      </c>
      <c r="B221" s="15" t="s">
        <v>52</v>
      </c>
      <c r="C221" s="15" t="s">
        <v>52</v>
      </c>
      <c r="D221" s="16"/>
      <c r="E221" s="18"/>
      <c r="F221" s="21">
        <f>TRUNC(SUMIF(N216:N220, N215, F216:F220),0)</f>
        <v>1177</v>
      </c>
      <c r="G221" s="18"/>
      <c r="H221" s="21">
        <f>TRUNC(SUMIF(N216:N220, N215, H216:H220),0)</f>
        <v>9782</v>
      </c>
      <c r="I221" s="18"/>
      <c r="J221" s="21">
        <f>TRUNC(SUMIF(N216:N220, N215, J216:J220),0)</f>
        <v>3613</v>
      </c>
      <c r="K221" s="18"/>
      <c r="L221" s="21">
        <f>F221+H221+J221</f>
        <v>14572</v>
      </c>
      <c r="M221" s="15" t="s">
        <v>52</v>
      </c>
      <c r="N221" s="1" t="s">
        <v>92</v>
      </c>
      <c r="O221" s="1" t="s">
        <v>92</v>
      </c>
      <c r="P221" s="1" t="s">
        <v>52</v>
      </c>
      <c r="Q221" s="1" t="s">
        <v>52</v>
      </c>
      <c r="R221" s="1" t="s">
        <v>52</v>
      </c>
      <c r="AV221" s="1" t="s">
        <v>52</v>
      </c>
      <c r="AW221" s="1" t="s">
        <v>52</v>
      </c>
      <c r="AX221" s="1" t="s">
        <v>52</v>
      </c>
      <c r="AY221" s="1" t="s">
        <v>52</v>
      </c>
      <c r="AZ221" s="1" t="s">
        <v>52</v>
      </c>
    </row>
    <row r="222" spans="1:52" ht="30" customHeight="1" x14ac:dyDescent="0.3">
      <c r="A222" s="16"/>
      <c r="B222" s="16"/>
      <c r="C222" s="16"/>
      <c r="D222" s="16"/>
      <c r="E222" s="18"/>
      <c r="F222" s="21"/>
      <c r="G222" s="18"/>
      <c r="H222" s="21"/>
      <c r="I222" s="18"/>
      <c r="J222" s="21"/>
      <c r="K222" s="18"/>
      <c r="L222" s="21"/>
      <c r="M222" s="16"/>
    </row>
    <row r="223" spans="1:52" ht="30" customHeight="1" x14ac:dyDescent="0.3">
      <c r="A223" s="12" t="s">
        <v>1611</v>
      </c>
      <c r="B223" s="13"/>
      <c r="C223" s="13"/>
      <c r="D223" s="13"/>
      <c r="E223" s="17"/>
      <c r="F223" s="20"/>
      <c r="G223" s="17"/>
      <c r="H223" s="20"/>
      <c r="I223" s="17"/>
      <c r="J223" s="20"/>
      <c r="K223" s="17"/>
      <c r="L223" s="20"/>
      <c r="M223" s="14"/>
      <c r="N223" s="1" t="s">
        <v>230</v>
      </c>
    </row>
    <row r="224" spans="1:52" ht="30" customHeight="1" x14ac:dyDescent="0.3">
      <c r="A224" s="15" t="s">
        <v>1590</v>
      </c>
      <c r="B224" s="15" t="s">
        <v>1291</v>
      </c>
      <c r="C224" s="15" t="s">
        <v>1292</v>
      </c>
      <c r="D224" s="16">
        <v>2.5600000000000001E-2</v>
      </c>
      <c r="E224" s="18">
        <f>단가대비표!O264</f>
        <v>0</v>
      </c>
      <c r="F224" s="21">
        <f>TRUNC(E224*D224,1)</f>
        <v>0</v>
      </c>
      <c r="G224" s="18">
        <f>단가대비표!P264</f>
        <v>266361</v>
      </c>
      <c r="H224" s="21">
        <f>TRUNC(G224*D224,1)</f>
        <v>6818.8</v>
      </c>
      <c r="I224" s="18">
        <f>단가대비표!V264</f>
        <v>0</v>
      </c>
      <c r="J224" s="21">
        <f>TRUNC(I224*D224,1)</f>
        <v>0</v>
      </c>
      <c r="K224" s="18">
        <f t="shared" ref="K224:L228" si="58">TRUNC(E224+G224+I224,1)</f>
        <v>266361</v>
      </c>
      <c r="L224" s="21">
        <f t="shared" si="58"/>
        <v>6818.8</v>
      </c>
      <c r="M224" s="15" t="s">
        <v>52</v>
      </c>
      <c r="N224" s="1" t="s">
        <v>230</v>
      </c>
      <c r="O224" s="1" t="s">
        <v>1591</v>
      </c>
      <c r="P224" s="1" t="s">
        <v>64</v>
      </c>
      <c r="Q224" s="1" t="s">
        <v>64</v>
      </c>
      <c r="R224" s="1" t="s">
        <v>63</v>
      </c>
      <c r="V224">
        <v>1</v>
      </c>
      <c r="AV224" s="1" t="s">
        <v>52</v>
      </c>
      <c r="AW224" s="1" t="s">
        <v>1612</v>
      </c>
      <c r="AX224" s="1" t="s">
        <v>52</v>
      </c>
      <c r="AY224" s="1" t="s">
        <v>52</v>
      </c>
      <c r="AZ224" s="1" t="s">
        <v>52</v>
      </c>
    </row>
    <row r="225" spans="1:52" ht="30" customHeight="1" x14ac:dyDescent="0.3">
      <c r="A225" s="15" t="s">
        <v>1593</v>
      </c>
      <c r="B225" s="15" t="s">
        <v>1291</v>
      </c>
      <c r="C225" s="15" t="s">
        <v>1292</v>
      </c>
      <c r="D225" s="16">
        <v>1.2800000000000001E-2</v>
      </c>
      <c r="E225" s="18">
        <f>단가대비표!O257</f>
        <v>0</v>
      </c>
      <c r="F225" s="21">
        <f>TRUNC(E225*D225,1)</f>
        <v>0</v>
      </c>
      <c r="G225" s="18">
        <f>단가대비표!P257</f>
        <v>221506</v>
      </c>
      <c r="H225" s="21">
        <f>TRUNC(G225*D225,1)</f>
        <v>2835.2</v>
      </c>
      <c r="I225" s="18">
        <f>단가대비표!V257</f>
        <v>0</v>
      </c>
      <c r="J225" s="21">
        <f>TRUNC(I225*D225,1)</f>
        <v>0</v>
      </c>
      <c r="K225" s="18">
        <f t="shared" si="58"/>
        <v>221506</v>
      </c>
      <c r="L225" s="21">
        <f t="shared" si="58"/>
        <v>2835.2</v>
      </c>
      <c r="M225" s="15" t="s">
        <v>52</v>
      </c>
      <c r="N225" s="1" t="s">
        <v>230</v>
      </c>
      <c r="O225" s="1" t="s">
        <v>1594</v>
      </c>
      <c r="P225" s="1" t="s">
        <v>64</v>
      </c>
      <c r="Q225" s="1" t="s">
        <v>64</v>
      </c>
      <c r="R225" s="1" t="s">
        <v>63</v>
      </c>
      <c r="V225">
        <v>1</v>
      </c>
      <c r="AV225" s="1" t="s">
        <v>52</v>
      </c>
      <c r="AW225" s="1" t="s">
        <v>1613</v>
      </c>
      <c r="AX225" s="1" t="s">
        <v>52</v>
      </c>
      <c r="AY225" s="1" t="s">
        <v>52</v>
      </c>
      <c r="AZ225" s="1" t="s">
        <v>52</v>
      </c>
    </row>
    <row r="226" spans="1:52" ht="30" customHeight="1" x14ac:dyDescent="0.3">
      <c r="A226" s="15" t="s">
        <v>1298</v>
      </c>
      <c r="B226" s="15" t="s">
        <v>1291</v>
      </c>
      <c r="C226" s="15" t="s">
        <v>1292</v>
      </c>
      <c r="D226" s="16">
        <v>6.4000000000000003E-3</v>
      </c>
      <c r="E226" s="18">
        <f>단가대비표!O256</f>
        <v>0</v>
      </c>
      <c r="F226" s="21">
        <f>TRUNC(E226*D226,1)</f>
        <v>0</v>
      </c>
      <c r="G226" s="18">
        <f>단가대비표!P256</f>
        <v>169804</v>
      </c>
      <c r="H226" s="21">
        <f>TRUNC(G226*D226,1)</f>
        <v>1086.7</v>
      </c>
      <c r="I226" s="18">
        <f>단가대비표!V256</f>
        <v>0</v>
      </c>
      <c r="J226" s="21">
        <f>TRUNC(I226*D226,1)</f>
        <v>0</v>
      </c>
      <c r="K226" s="18">
        <f t="shared" si="58"/>
        <v>169804</v>
      </c>
      <c r="L226" s="21">
        <f t="shared" si="58"/>
        <v>1086.7</v>
      </c>
      <c r="M226" s="15" t="s">
        <v>52</v>
      </c>
      <c r="N226" s="1" t="s">
        <v>230</v>
      </c>
      <c r="O226" s="1" t="s">
        <v>1299</v>
      </c>
      <c r="P226" s="1" t="s">
        <v>64</v>
      </c>
      <c r="Q226" s="1" t="s">
        <v>64</v>
      </c>
      <c r="R226" s="1" t="s">
        <v>63</v>
      </c>
      <c r="V226">
        <v>1</v>
      </c>
      <c r="AV226" s="1" t="s">
        <v>52</v>
      </c>
      <c r="AW226" s="1" t="s">
        <v>1614</v>
      </c>
      <c r="AX226" s="1" t="s">
        <v>52</v>
      </c>
      <c r="AY226" s="1" t="s">
        <v>52</v>
      </c>
      <c r="AZ226" s="1" t="s">
        <v>52</v>
      </c>
    </row>
    <row r="227" spans="1:52" ht="30" customHeight="1" x14ac:dyDescent="0.3">
      <c r="A227" s="15" t="s">
        <v>1597</v>
      </c>
      <c r="B227" s="15" t="s">
        <v>1598</v>
      </c>
      <c r="C227" s="15" t="s">
        <v>602</v>
      </c>
      <c r="D227" s="16">
        <v>1</v>
      </c>
      <c r="E227" s="18">
        <v>0</v>
      </c>
      <c r="F227" s="21">
        <f>TRUNC(E227*D227,1)</f>
        <v>0</v>
      </c>
      <c r="G227" s="18">
        <v>0</v>
      </c>
      <c r="H227" s="21">
        <f>TRUNC(G227*D227,1)</f>
        <v>0</v>
      </c>
      <c r="I227" s="18">
        <f>TRUNC(SUMIF(V224:V228, RIGHTB(O227, 1), H224:H228)*U227, 2)</f>
        <v>537.03</v>
      </c>
      <c r="J227" s="21">
        <f>TRUNC(I227*D227,1)</f>
        <v>537</v>
      </c>
      <c r="K227" s="18">
        <f t="shared" si="58"/>
        <v>537</v>
      </c>
      <c r="L227" s="21">
        <f t="shared" si="58"/>
        <v>537</v>
      </c>
      <c r="M227" s="15" t="s">
        <v>52</v>
      </c>
      <c r="N227" s="1" t="s">
        <v>230</v>
      </c>
      <c r="O227" s="1" t="s">
        <v>1079</v>
      </c>
      <c r="P227" s="1" t="s">
        <v>64</v>
      </c>
      <c r="Q227" s="1" t="s">
        <v>64</v>
      </c>
      <c r="R227" s="1" t="s">
        <v>64</v>
      </c>
      <c r="S227">
        <v>1</v>
      </c>
      <c r="T227">
        <v>2</v>
      </c>
      <c r="U227">
        <v>0.05</v>
      </c>
      <c r="AV227" s="1" t="s">
        <v>52</v>
      </c>
      <c r="AW227" s="1" t="s">
        <v>1615</v>
      </c>
      <c r="AX227" s="1" t="s">
        <v>52</v>
      </c>
      <c r="AY227" s="1" t="s">
        <v>52</v>
      </c>
      <c r="AZ227" s="1" t="s">
        <v>52</v>
      </c>
    </row>
    <row r="228" spans="1:52" ht="30" customHeight="1" x14ac:dyDescent="0.3">
      <c r="A228" s="15" t="s">
        <v>1600</v>
      </c>
      <c r="B228" s="15" t="s">
        <v>1601</v>
      </c>
      <c r="C228" s="15" t="s">
        <v>1303</v>
      </c>
      <c r="D228" s="16">
        <v>5.1299999999999998E-2</v>
      </c>
      <c r="E228" s="18">
        <f>일위대가목록!E167</f>
        <v>32171</v>
      </c>
      <c r="F228" s="21">
        <f>TRUNC(E228*D228,1)</f>
        <v>1650.3</v>
      </c>
      <c r="G228" s="18">
        <f>일위대가목록!F167</f>
        <v>57077</v>
      </c>
      <c r="H228" s="21">
        <f>TRUNC(G228*D228,1)</f>
        <v>2928</v>
      </c>
      <c r="I228" s="18">
        <f>일위대가목록!G167</f>
        <v>88220</v>
      </c>
      <c r="J228" s="21">
        <f>TRUNC(I228*D228,1)</f>
        <v>4525.6000000000004</v>
      </c>
      <c r="K228" s="18">
        <f t="shared" si="58"/>
        <v>177468</v>
      </c>
      <c r="L228" s="21">
        <f t="shared" si="58"/>
        <v>9103.9</v>
      </c>
      <c r="M228" s="15" t="s">
        <v>1602</v>
      </c>
      <c r="N228" s="1" t="s">
        <v>230</v>
      </c>
      <c r="O228" s="1" t="s">
        <v>1603</v>
      </c>
      <c r="P228" s="1" t="s">
        <v>63</v>
      </c>
      <c r="Q228" s="1" t="s">
        <v>64</v>
      </c>
      <c r="R228" s="1" t="s">
        <v>64</v>
      </c>
      <c r="AV228" s="1" t="s">
        <v>52</v>
      </c>
      <c r="AW228" s="1" t="s">
        <v>1616</v>
      </c>
      <c r="AX228" s="1" t="s">
        <v>52</v>
      </c>
      <c r="AY228" s="1" t="s">
        <v>52</v>
      </c>
      <c r="AZ228" s="1" t="s">
        <v>52</v>
      </c>
    </row>
    <row r="229" spans="1:52" ht="30" customHeight="1" x14ac:dyDescent="0.3">
      <c r="A229" s="15" t="s">
        <v>1229</v>
      </c>
      <c r="B229" s="15" t="s">
        <v>52</v>
      </c>
      <c r="C229" s="15" t="s">
        <v>52</v>
      </c>
      <c r="D229" s="16"/>
      <c r="E229" s="18"/>
      <c r="F229" s="21">
        <f>TRUNC(SUMIF(N224:N228, N223, F224:F228),0)</f>
        <v>1650</v>
      </c>
      <c r="G229" s="18"/>
      <c r="H229" s="21">
        <f>TRUNC(SUMIF(N224:N228, N223, H224:H228),0)</f>
        <v>13668</v>
      </c>
      <c r="I229" s="18"/>
      <c r="J229" s="21">
        <f>TRUNC(SUMIF(N224:N228, N223, J224:J228),0)</f>
        <v>5062</v>
      </c>
      <c r="K229" s="18"/>
      <c r="L229" s="21">
        <f>F229+H229+J229</f>
        <v>20380</v>
      </c>
      <c r="M229" s="15" t="s">
        <v>52</v>
      </c>
      <c r="N229" s="1" t="s">
        <v>92</v>
      </c>
      <c r="O229" s="1" t="s">
        <v>92</v>
      </c>
      <c r="P229" s="1" t="s">
        <v>52</v>
      </c>
      <c r="Q229" s="1" t="s">
        <v>52</v>
      </c>
      <c r="R229" s="1" t="s">
        <v>52</v>
      </c>
      <c r="AV229" s="1" t="s">
        <v>52</v>
      </c>
      <c r="AW229" s="1" t="s">
        <v>52</v>
      </c>
      <c r="AX229" s="1" t="s">
        <v>52</v>
      </c>
      <c r="AY229" s="1" t="s">
        <v>52</v>
      </c>
      <c r="AZ229" s="1" t="s">
        <v>52</v>
      </c>
    </row>
    <row r="230" spans="1:52" ht="30" customHeight="1" x14ac:dyDescent="0.3">
      <c r="A230" s="16"/>
      <c r="B230" s="16"/>
      <c r="C230" s="16"/>
      <c r="D230" s="16"/>
      <c r="E230" s="18"/>
      <c r="F230" s="21"/>
      <c r="G230" s="18"/>
      <c r="H230" s="21"/>
      <c r="I230" s="18"/>
      <c r="J230" s="21"/>
      <c r="K230" s="18"/>
      <c r="L230" s="21"/>
      <c r="M230" s="16"/>
    </row>
    <row r="231" spans="1:52" ht="30" customHeight="1" x14ac:dyDescent="0.3">
      <c r="A231" s="12" t="s">
        <v>1617</v>
      </c>
      <c r="B231" s="13"/>
      <c r="C231" s="13"/>
      <c r="D231" s="13"/>
      <c r="E231" s="17"/>
      <c r="F231" s="20"/>
      <c r="G231" s="17"/>
      <c r="H231" s="20"/>
      <c r="I231" s="17"/>
      <c r="J231" s="20"/>
      <c r="K231" s="17"/>
      <c r="L231" s="20"/>
      <c r="M231" s="14"/>
      <c r="N231" s="1" t="s">
        <v>255</v>
      </c>
    </row>
    <row r="232" spans="1:52" ht="30" customHeight="1" x14ac:dyDescent="0.3">
      <c r="A232" s="15" t="s">
        <v>1618</v>
      </c>
      <c r="B232" s="15" t="s">
        <v>253</v>
      </c>
      <c r="C232" s="15" t="s">
        <v>180</v>
      </c>
      <c r="D232" s="16">
        <v>1</v>
      </c>
      <c r="E232" s="18">
        <f>일위대가목록!E168</f>
        <v>0</v>
      </c>
      <c r="F232" s="21">
        <f>TRUNC(E232*D232,1)</f>
        <v>0</v>
      </c>
      <c r="G232" s="18">
        <f>일위대가목록!F168</f>
        <v>65838</v>
      </c>
      <c r="H232" s="21">
        <f>TRUNC(G232*D232,1)</f>
        <v>65838</v>
      </c>
      <c r="I232" s="18">
        <f>일위대가목록!G168</f>
        <v>39502</v>
      </c>
      <c r="J232" s="21">
        <f>TRUNC(I232*D232,1)</f>
        <v>39502</v>
      </c>
      <c r="K232" s="18">
        <f>TRUNC(E232+G232+I232,1)</f>
        <v>105340</v>
      </c>
      <c r="L232" s="21">
        <f>TRUNC(F232+H232+J232,1)</f>
        <v>105340</v>
      </c>
      <c r="M232" s="15" t="s">
        <v>1619</v>
      </c>
      <c r="N232" s="1" t="s">
        <v>255</v>
      </c>
      <c r="O232" s="1" t="s">
        <v>1620</v>
      </c>
      <c r="P232" s="1" t="s">
        <v>63</v>
      </c>
      <c r="Q232" s="1" t="s">
        <v>64</v>
      </c>
      <c r="R232" s="1" t="s">
        <v>64</v>
      </c>
      <c r="AV232" s="1" t="s">
        <v>52</v>
      </c>
      <c r="AW232" s="1" t="s">
        <v>1621</v>
      </c>
      <c r="AX232" s="1" t="s">
        <v>52</v>
      </c>
      <c r="AY232" s="1" t="s">
        <v>52</v>
      </c>
      <c r="AZ232" s="1" t="s">
        <v>52</v>
      </c>
    </row>
    <row r="233" spans="1:52" ht="30" customHeight="1" x14ac:dyDescent="0.3">
      <c r="A233" s="15" t="s">
        <v>1622</v>
      </c>
      <c r="B233" s="15" t="s">
        <v>253</v>
      </c>
      <c r="C233" s="15" t="s">
        <v>180</v>
      </c>
      <c r="D233" s="16">
        <v>1</v>
      </c>
      <c r="E233" s="18">
        <f>일위대가목록!E169</f>
        <v>10770</v>
      </c>
      <c r="F233" s="21">
        <f>TRUNC(E233*D233,1)</f>
        <v>10770</v>
      </c>
      <c r="G233" s="18">
        <f>일위대가목록!F169</f>
        <v>565007</v>
      </c>
      <c r="H233" s="21">
        <f>TRUNC(G233*D233,1)</f>
        <v>565007</v>
      </c>
      <c r="I233" s="18">
        <f>일위대가목록!G169</f>
        <v>11300</v>
      </c>
      <c r="J233" s="21">
        <f>TRUNC(I233*D233,1)</f>
        <v>11300</v>
      </c>
      <c r="K233" s="18">
        <f>TRUNC(E233+G233+I233,1)</f>
        <v>587077</v>
      </c>
      <c r="L233" s="21">
        <f>TRUNC(F233+H233+J233,1)</f>
        <v>587077</v>
      </c>
      <c r="M233" s="15" t="s">
        <v>1623</v>
      </c>
      <c r="N233" s="1" t="s">
        <v>255</v>
      </c>
      <c r="O233" s="1" t="s">
        <v>1624</v>
      </c>
      <c r="P233" s="1" t="s">
        <v>63</v>
      </c>
      <c r="Q233" s="1" t="s">
        <v>64</v>
      </c>
      <c r="R233" s="1" t="s">
        <v>64</v>
      </c>
      <c r="AV233" s="1" t="s">
        <v>52</v>
      </c>
      <c r="AW233" s="1" t="s">
        <v>1625</v>
      </c>
      <c r="AX233" s="1" t="s">
        <v>52</v>
      </c>
      <c r="AY233" s="1" t="s">
        <v>52</v>
      </c>
      <c r="AZ233" s="1" t="s">
        <v>52</v>
      </c>
    </row>
    <row r="234" spans="1:52" ht="30" customHeight="1" x14ac:dyDescent="0.3">
      <c r="A234" s="15" t="s">
        <v>1229</v>
      </c>
      <c r="B234" s="15" t="s">
        <v>52</v>
      </c>
      <c r="C234" s="15" t="s">
        <v>52</v>
      </c>
      <c r="D234" s="16"/>
      <c r="E234" s="18"/>
      <c r="F234" s="21">
        <f>TRUNC(SUMIF(N232:N233, N231, F232:F233),0)</f>
        <v>10770</v>
      </c>
      <c r="G234" s="18"/>
      <c r="H234" s="21">
        <f>TRUNC(SUMIF(N232:N233, N231, H232:H233),0)</f>
        <v>630845</v>
      </c>
      <c r="I234" s="18"/>
      <c r="J234" s="21">
        <f>TRUNC(SUMIF(N232:N233, N231, J232:J233),0)</f>
        <v>50802</v>
      </c>
      <c r="K234" s="18"/>
      <c r="L234" s="21">
        <f>F234+H234+J234</f>
        <v>692417</v>
      </c>
      <c r="M234" s="15" t="s">
        <v>52</v>
      </c>
      <c r="N234" s="1" t="s">
        <v>92</v>
      </c>
      <c r="O234" s="1" t="s">
        <v>92</v>
      </c>
      <c r="P234" s="1" t="s">
        <v>52</v>
      </c>
      <c r="Q234" s="1" t="s">
        <v>52</v>
      </c>
      <c r="R234" s="1" t="s">
        <v>52</v>
      </c>
      <c r="AV234" s="1" t="s">
        <v>52</v>
      </c>
      <c r="AW234" s="1" t="s">
        <v>52</v>
      </c>
      <c r="AX234" s="1" t="s">
        <v>52</v>
      </c>
      <c r="AY234" s="1" t="s">
        <v>52</v>
      </c>
      <c r="AZ234" s="1" t="s">
        <v>52</v>
      </c>
    </row>
    <row r="235" spans="1:52" ht="30" customHeight="1" x14ac:dyDescent="0.3">
      <c r="A235" s="16"/>
      <c r="B235" s="16"/>
      <c r="C235" s="16"/>
      <c r="D235" s="16"/>
      <c r="E235" s="18"/>
      <c r="F235" s="21"/>
      <c r="G235" s="18"/>
      <c r="H235" s="21"/>
      <c r="I235" s="18"/>
      <c r="J235" s="21"/>
      <c r="K235" s="18"/>
      <c r="L235" s="21"/>
      <c r="M235" s="16"/>
    </row>
    <row r="236" spans="1:52" ht="30" customHeight="1" x14ac:dyDescent="0.3">
      <c r="A236" s="12" t="s">
        <v>1626</v>
      </c>
      <c r="B236" s="13"/>
      <c r="C236" s="13"/>
      <c r="D236" s="13"/>
      <c r="E236" s="17"/>
      <c r="F236" s="20"/>
      <c r="G236" s="17"/>
      <c r="H236" s="20"/>
      <c r="I236" s="17"/>
      <c r="J236" s="20"/>
      <c r="K236" s="17"/>
      <c r="L236" s="20"/>
      <c r="M236" s="14"/>
      <c r="N236" s="1" t="s">
        <v>260</v>
      </c>
    </row>
    <row r="237" spans="1:52" ht="30" customHeight="1" x14ac:dyDescent="0.3">
      <c r="A237" s="15" t="s">
        <v>1627</v>
      </c>
      <c r="B237" s="15" t="s">
        <v>1628</v>
      </c>
      <c r="C237" s="15" t="s">
        <v>112</v>
      </c>
      <c r="D237" s="16">
        <v>1.1599999999999999</v>
      </c>
      <c r="E237" s="18">
        <f>단가대비표!O63</f>
        <v>2101</v>
      </c>
      <c r="F237" s="21">
        <f>TRUNC(E237*D237,1)</f>
        <v>2437.1</v>
      </c>
      <c r="G237" s="18">
        <f>단가대비표!P63</f>
        <v>0</v>
      </c>
      <c r="H237" s="21">
        <f>TRUNC(G237*D237,1)</f>
        <v>0</v>
      </c>
      <c r="I237" s="18">
        <f>단가대비표!V63</f>
        <v>0</v>
      </c>
      <c r="J237" s="21">
        <f>TRUNC(I237*D237,1)</f>
        <v>0</v>
      </c>
      <c r="K237" s="18">
        <f t="shared" ref="K237:L239" si="59">TRUNC(E237+G237+I237,1)</f>
        <v>2101</v>
      </c>
      <c r="L237" s="21">
        <f t="shared" si="59"/>
        <v>2437.1</v>
      </c>
      <c r="M237" s="15" t="s">
        <v>52</v>
      </c>
      <c r="N237" s="1" t="s">
        <v>260</v>
      </c>
      <c r="O237" s="1" t="s">
        <v>1629</v>
      </c>
      <c r="P237" s="1" t="s">
        <v>64</v>
      </c>
      <c r="Q237" s="1" t="s">
        <v>64</v>
      </c>
      <c r="R237" s="1" t="s">
        <v>63</v>
      </c>
      <c r="V237">
        <v>1</v>
      </c>
      <c r="AV237" s="1" t="s">
        <v>52</v>
      </c>
      <c r="AW237" s="1" t="s">
        <v>1630</v>
      </c>
      <c r="AX237" s="1" t="s">
        <v>52</v>
      </c>
      <c r="AY237" s="1" t="s">
        <v>52</v>
      </c>
      <c r="AZ237" s="1" t="s">
        <v>52</v>
      </c>
    </row>
    <row r="238" spans="1:52" ht="30" customHeight="1" x14ac:dyDescent="0.3">
      <c r="A238" s="15" t="s">
        <v>1503</v>
      </c>
      <c r="B238" s="15" t="s">
        <v>1631</v>
      </c>
      <c r="C238" s="15" t="s">
        <v>602</v>
      </c>
      <c r="D238" s="16">
        <v>1</v>
      </c>
      <c r="E238" s="18">
        <f>TRUNC(SUMIF(V237:V239, RIGHTB(O238, 1), F237:F239)*U238, 2)</f>
        <v>73.11</v>
      </c>
      <c r="F238" s="21">
        <f>TRUNC(E238*D238,1)</f>
        <v>73.099999999999994</v>
      </c>
      <c r="G238" s="18">
        <v>0</v>
      </c>
      <c r="H238" s="21">
        <f>TRUNC(G238*D238,1)</f>
        <v>0</v>
      </c>
      <c r="I238" s="18">
        <v>0</v>
      </c>
      <c r="J238" s="21">
        <f>TRUNC(I238*D238,1)</f>
        <v>0</v>
      </c>
      <c r="K238" s="18">
        <f t="shared" si="59"/>
        <v>73.099999999999994</v>
      </c>
      <c r="L238" s="21">
        <f t="shared" si="59"/>
        <v>73.099999999999994</v>
      </c>
      <c r="M238" s="15" t="s">
        <v>52</v>
      </c>
      <c r="N238" s="1" t="s">
        <v>260</v>
      </c>
      <c r="O238" s="1" t="s">
        <v>1079</v>
      </c>
      <c r="P238" s="1" t="s">
        <v>64</v>
      </c>
      <c r="Q238" s="1" t="s">
        <v>64</v>
      </c>
      <c r="R238" s="1" t="s">
        <v>64</v>
      </c>
      <c r="S238">
        <v>0</v>
      </c>
      <c r="T238">
        <v>0</v>
      </c>
      <c r="U238">
        <v>0.03</v>
      </c>
      <c r="AV238" s="1" t="s">
        <v>52</v>
      </c>
      <c r="AW238" s="1" t="s">
        <v>1632</v>
      </c>
      <c r="AX238" s="1" t="s">
        <v>52</v>
      </c>
      <c r="AY238" s="1" t="s">
        <v>52</v>
      </c>
      <c r="AZ238" s="1" t="s">
        <v>52</v>
      </c>
    </row>
    <row r="239" spans="1:52" ht="30" customHeight="1" x14ac:dyDescent="0.3">
      <c r="A239" s="15" t="s">
        <v>257</v>
      </c>
      <c r="B239" s="15" t="s">
        <v>1633</v>
      </c>
      <c r="C239" s="15" t="s">
        <v>112</v>
      </c>
      <c r="D239" s="16">
        <v>1</v>
      </c>
      <c r="E239" s="18">
        <f>일위대가목록!E170</f>
        <v>0</v>
      </c>
      <c r="F239" s="21">
        <f>TRUNC(E239*D239,1)</f>
        <v>0</v>
      </c>
      <c r="G239" s="18">
        <f>일위대가목록!F170</f>
        <v>1329</v>
      </c>
      <c r="H239" s="21">
        <f>TRUNC(G239*D239,1)</f>
        <v>1329</v>
      </c>
      <c r="I239" s="18">
        <f>일위대가목록!G170</f>
        <v>0</v>
      </c>
      <c r="J239" s="21">
        <f>TRUNC(I239*D239,1)</f>
        <v>0</v>
      </c>
      <c r="K239" s="18">
        <f t="shared" si="59"/>
        <v>1329</v>
      </c>
      <c r="L239" s="21">
        <f t="shared" si="59"/>
        <v>1329</v>
      </c>
      <c r="M239" s="15" t="s">
        <v>1634</v>
      </c>
      <c r="N239" s="1" t="s">
        <v>260</v>
      </c>
      <c r="O239" s="1" t="s">
        <v>1635</v>
      </c>
      <c r="P239" s="1" t="s">
        <v>63</v>
      </c>
      <c r="Q239" s="1" t="s">
        <v>64</v>
      </c>
      <c r="R239" s="1" t="s">
        <v>64</v>
      </c>
      <c r="AV239" s="1" t="s">
        <v>52</v>
      </c>
      <c r="AW239" s="1" t="s">
        <v>1636</v>
      </c>
      <c r="AX239" s="1" t="s">
        <v>52</v>
      </c>
      <c r="AY239" s="1" t="s">
        <v>52</v>
      </c>
      <c r="AZ239" s="1" t="s">
        <v>52</v>
      </c>
    </row>
    <row r="240" spans="1:52" ht="30" customHeight="1" x14ac:dyDescent="0.3">
      <c r="A240" s="15" t="s">
        <v>1229</v>
      </c>
      <c r="B240" s="15" t="s">
        <v>52</v>
      </c>
      <c r="C240" s="15" t="s">
        <v>52</v>
      </c>
      <c r="D240" s="16"/>
      <c r="E240" s="18"/>
      <c r="F240" s="21">
        <f>TRUNC(SUMIF(N237:N239, N236, F237:F239),0)</f>
        <v>2510</v>
      </c>
      <c r="G240" s="18"/>
      <c r="H240" s="21">
        <f>TRUNC(SUMIF(N237:N239, N236, H237:H239),0)</f>
        <v>1329</v>
      </c>
      <c r="I240" s="18"/>
      <c r="J240" s="21">
        <f>TRUNC(SUMIF(N237:N239, N236, J237:J239),0)</f>
        <v>0</v>
      </c>
      <c r="K240" s="18"/>
      <c r="L240" s="21">
        <f>F240+H240+J240</f>
        <v>3839</v>
      </c>
      <c r="M240" s="15" t="s">
        <v>52</v>
      </c>
      <c r="N240" s="1" t="s">
        <v>92</v>
      </c>
      <c r="O240" s="1" t="s">
        <v>92</v>
      </c>
      <c r="P240" s="1" t="s">
        <v>52</v>
      </c>
      <c r="Q240" s="1" t="s">
        <v>52</v>
      </c>
      <c r="R240" s="1" t="s">
        <v>52</v>
      </c>
      <c r="AV240" s="1" t="s">
        <v>52</v>
      </c>
      <c r="AW240" s="1" t="s">
        <v>52</v>
      </c>
      <c r="AX240" s="1" t="s">
        <v>52</v>
      </c>
      <c r="AY240" s="1" t="s">
        <v>52</v>
      </c>
      <c r="AZ240" s="1" t="s">
        <v>52</v>
      </c>
    </row>
    <row r="241" spans="1:52" ht="30" customHeight="1" x14ac:dyDescent="0.3">
      <c r="A241" s="16"/>
      <c r="B241" s="16"/>
      <c r="C241" s="16"/>
      <c r="D241" s="16"/>
      <c r="E241" s="18"/>
      <c r="F241" s="21"/>
      <c r="G241" s="18"/>
      <c r="H241" s="21"/>
      <c r="I241" s="18"/>
      <c r="J241" s="21"/>
      <c r="K241" s="18"/>
      <c r="L241" s="21"/>
      <c r="M241" s="16"/>
    </row>
    <row r="242" spans="1:52" ht="30" customHeight="1" x14ac:dyDescent="0.3">
      <c r="A242" s="12" t="s">
        <v>1637</v>
      </c>
      <c r="B242" s="13"/>
      <c r="C242" s="13"/>
      <c r="D242" s="13"/>
      <c r="E242" s="17"/>
      <c r="F242" s="20"/>
      <c r="G242" s="17"/>
      <c r="H242" s="20"/>
      <c r="I242" s="17"/>
      <c r="J242" s="20"/>
      <c r="K242" s="17"/>
      <c r="L242" s="20"/>
      <c r="M242" s="14"/>
      <c r="N242" s="1" t="s">
        <v>265</v>
      </c>
    </row>
    <row r="243" spans="1:52" ht="30" customHeight="1" x14ac:dyDescent="0.3">
      <c r="A243" s="15" t="s">
        <v>1638</v>
      </c>
      <c r="B243" s="15" t="s">
        <v>1639</v>
      </c>
      <c r="C243" s="15" t="s">
        <v>112</v>
      </c>
      <c r="D243" s="16">
        <v>1</v>
      </c>
      <c r="E243" s="18">
        <f>일위대가목록!E171</f>
        <v>18439</v>
      </c>
      <c r="F243" s="21">
        <f>TRUNC(E243*D243,1)</f>
        <v>18439</v>
      </c>
      <c r="G243" s="18">
        <f>일위대가목록!F171</f>
        <v>0</v>
      </c>
      <c r="H243" s="21">
        <f>TRUNC(G243*D243,1)</f>
        <v>0</v>
      </c>
      <c r="I243" s="18">
        <f>일위대가목록!G171</f>
        <v>0</v>
      </c>
      <c r="J243" s="21">
        <f>TRUNC(I243*D243,1)</f>
        <v>0</v>
      </c>
      <c r="K243" s="18">
        <f>TRUNC(E243+G243+I243,1)</f>
        <v>18439</v>
      </c>
      <c r="L243" s="21">
        <f>TRUNC(F243+H243+J243,1)</f>
        <v>18439</v>
      </c>
      <c r="M243" s="15" t="s">
        <v>1640</v>
      </c>
      <c r="N243" s="1" t="s">
        <v>265</v>
      </c>
      <c r="O243" s="1" t="s">
        <v>1641</v>
      </c>
      <c r="P243" s="1" t="s">
        <v>63</v>
      </c>
      <c r="Q243" s="1" t="s">
        <v>64</v>
      </c>
      <c r="R243" s="1" t="s">
        <v>64</v>
      </c>
      <c r="AV243" s="1" t="s">
        <v>52</v>
      </c>
      <c r="AW243" s="1" t="s">
        <v>1642</v>
      </c>
      <c r="AX243" s="1" t="s">
        <v>52</v>
      </c>
      <c r="AY243" s="1" t="s">
        <v>52</v>
      </c>
      <c r="AZ243" s="1" t="s">
        <v>52</v>
      </c>
    </row>
    <row r="244" spans="1:52" ht="30" customHeight="1" x14ac:dyDescent="0.3">
      <c r="A244" s="15" t="s">
        <v>1643</v>
      </c>
      <c r="B244" s="15" t="s">
        <v>1644</v>
      </c>
      <c r="C244" s="15" t="s">
        <v>112</v>
      </c>
      <c r="D244" s="16">
        <v>1</v>
      </c>
      <c r="E244" s="18">
        <f>일위대가목록!E172</f>
        <v>0</v>
      </c>
      <c r="F244" s="21">
        <f>TRUNC(E244*D244,1)</f>
        <v>0</v>
      </c>
      <c r="G244" s="18">
        <f>일위대가목록!F172</f>
        <v>68150</v>
      </c>
      <c r="H244" s="21">
        <f>TRUNC(G244*D244,1)</f>
        <v>68150</v>
      </c>
      <c r="I244" s="18">
        <f>일위대가목록!G172</f>
        <v>681</v>
      </c>
      <c r="J244" s="21">
        <f>TRUNC(I244*D244,1)</f>
        <v>681</v>
      </c>
      <c r="K244" s="18">
        <f>TRUNC(E244+G244+I244,1)</f>
        <v>68831</v>
      </c>
      <c r="L244" s="21">
        <f>TRUNC(F244+H244+J244,1)</f>
        <v>68831</v>
      </c>
      <c r="M244" s="15" t="s">
        <v>1645</v>
      </c>
      <c r="N244" s="1" t="s">
        <v>265</v>
      </c>
      <c r="O244" s="1" t="s">
        <v>1646</v>
      </c>
      <c r="P244" s="1" t="s">
        <v>63</v>
      </c>
      <c r="Q244" s="1" t="s">
        <v>64</v>
      </c>
      <c r="R244" s="1" t="s">
        <v>64</v>
      </c>
      <c r="AV244" s="1" t="s">
        <v>52</v>
      </c>
      <c r="AW244" s="1" t="s">
        <v>1647</v>
      </c>
      <c r="AX244" s="1" t="s">
        <v>52</v>
      </c>
      <c r="AY244" s="1" t="s">
        <v>52</v>
      </c>
      <c r="AZ244" s="1" t="s">
        <v>52</v>
      </c>
    </row>
    <row r="245" spans="1:52" ht="30" customHeight="1" x14ac:dyDescent="0.3">
      <c r="A245" s="15" t="s">
        <v>1229</v>
      </c>
      <c r="B245" s="15" t="s">
        <v>52</v>
      </c>
      <c r="C245" s="15" t="s">
        <v>52</v>
      </c>
      <c r="D245" s="16"/>
      <c r="E245" s="18"/>
      <c r="F245" s="21">
        <f>TRUNC(SUMIF(N243:N244, N242, F243:F244),0)</f>
        <v>18439</v>
      </c>
      <c r="G245" s="18"/>
      <c r="H245" s="21">
        <f>TRUNC(SUMIF(N243:N244, N242, H243:H244),0)</f>
        <v>68150</v>
      </c>
      <c r="I245" s="18"/>
      <c r="J245" s="21">
        <f>TRUNC(SUMIF(N243:N244, N242, J243:J244),0)</f>
        <v>681</v>
      </c>
      <c r="K245" s="18"/>
      <c r="L245" s="21">
        <f>F245+H245+J245</f>
        <v>87270</v>
      </c>
      <c r="M245" s="15" t="s">
        <v>52</v>
      </c>
      <c r="N245" s="1" t="s">
        <v>92</v>
      </c>
      <c r="O245" s="1" t="s">
        <v>92</v>
      </c>
      <c r="P245" s="1" t="s">
        <v>52</v>
      </c>
      <c r="Q245" s="1" t="s">
        <v>52</v>
      </c>
      <c r="R245" s="1" t="s">
        <v>52</v>
      </c>
      <c r="AV245" s="1" t="s">
        <v>52</v>
      </c>
      <c r="AW245" s="1" t="s">
        <v>52</v>
      </c>
      <c r="AX245" s="1" t="s">
        <v>52</v>
      </c>
      <c r="AY245" s="1" t="s">
        <v>52</v>
      </c>
      <c r="AZ245" s="1" t="s">
        <v>52</v>
      </c>
    </row>
    <row r="246" spans="1:52" ht="30" customHeight="1" x14ac:dyDescent="0.3">
      <c r="A246" s="16"/>
      <c r="B246" s="16"/>
      <c r="C246" s="16"/>
      <c r="D246" s="16"/>
      <c r="E246" s="18"/>
      <c r="F246" s="21"/>
      <c r="G246" s="18"/>
      <c r="H246" s="21"/>
      <c r="I246" s="18"/>
      <c r="J246" s="21"/>
      <c r="K246" s="18"/>
      <c r="L246" s="21"/>
      <c r="M246" s="16"/>
    </row>
    <row r="247" spans="1:52" ht="30" customHeight="1" x14ac:dyDescent="0.3">
      <c r="A247" s="12" t="s">
        <v>1648</v>
      </c>
      <c r="B247" s="13"/>
      <c r="C247" s="13"/>
      <c r="D247" s="13"/>
      <c r="E247" s="17"/>
      <c r="F247" s="20"/>
      <c r="G247" s="17"/>
      <c r="H247" s="20"/>
      <c r="I247" s="17"/>
      <c r="J247" s="20"/>
      <c r="K247" s="17"/>
      <c r="L247" s="20"/>
      <c r="M247" s="14"/>
      <c r="N247" s="1" t="s">
        <v>269</v>
      </c>
    </row>
    <row r="248" spans="1:52" ht="30" customHeight="1" x14ac:dyDescent="0.3">
      <c r="A248" s="15" t="s">
        <v>1638</v>
      </c>
      <c r="B248" s="15" t="s">
        <v>1649</v>
      </c>
      <c r="C248" s="15" t="s">
        <v>112</v>
      </c>
      <c r="D248" s="16">
        <v>1</v>
      </c>
      <c r="E248" s="18">
        <f>일위대가목록!E173</f>
        <v>12978</v>
      </c>
      <c r="F248" s="21">
        <f>TRUNC(E248*D248,1)</f>
        <v>12978</v>
      </c>
      <c r="G248" s="18">
        <f>일위대가목록!F173</f>
        <v>0</v>
      </c>
      <c r="H248" s="21">
        <f>TRUNC(G248*D248,1)</f>
        <v>0</v>
      </c>
      <c r="I248" s="18">
        <f>일위대가목록!G173</f>
        <v>0</v>
      </c>
      <c r="J248" s="21">
        <f>TRUNC(I248*D248,1)</f>
        <v>0</v>
      </c>
      <c r="K248" s="18">
        <f>TRUNC(E248+G248+I248,1)</f>
        <v>12978</v>
      </c>
      <c r="L248" s="21">
        <f>TRUNC(F248+H248+J248,1)</f>
        <v>12978</v>
      </c>
      <c r="M248" s="15" t="s">
        <v>1650</v>
      </c>
      <c r="N248" s="1" t="s">
        <v>269</v>
      </c>
      <c r="O248" s="1" t="s">
        <v>1651</v>
      </c>
      <c r="P248" s="1" t="s">
        <v>63</v>
      </c>
      <c r="Q248" s="1" t="s">
        <v>64</v>
      </c>
      <c r="R248" s="1" t="s">
        <v>64</v>
      </c>
      <c r="AV248" s="1" t="s">
        <v>52</v>
      </c>
      <c r="AW248" s="1" t="s">
        <v>1652</v>
      </c>
      <c r="AX248" s="1" t="s">
        <v>52</v>
      </c>
      <c r="AY248" s="1" t="s">
        <v>52</v>
      </c>
      <c r="AZ248" s="1" t="s">
        <v>52</v>
      </c>
    </row>
    <row r="249" spans="1:52" ht="30" customHeight="1" x14ac:dyDescent="0.3">
      <c r="A249" s="15" t="s">
        <v>1643</v>
      </c>
      <c r="B249" s="15" t="s">
        <v>276</v>
      </c>
      <c r="C249" s="15" t="s">
        <v>112</v>
      </c>
      <c r="D249" s="16">
        <v>1</v>
      </c>
      <c r="E249" s="18">
        <f>일위대가목록!E174</f>
        <v>0</v>
      </c>
      <c r="F249" s="21">
        <f>TRUNC(E249*D249,1)</f>
        <v>0</v>
      </c>
      <c r="G249" s="18">
        <f>일위대가목록!F174</f>
        <v>37755</v>
      </c>
      <c r="H249" s="21">
        <f>TRUNC(G249*D249,1)</f>
        <v>37755</v>
      </c>
      <c r="I249" s="18">
        <f>일위대가목록!G174</f>
        <v>377</v>
      </c>
      <c r="J249" s="21">
        <f>TRUNC(I249*D249,1)</f>
        <v>377</v>
      </c>
      <c r="K249" s="18">
        <f>TRUNC(E249+G249+I249,1)</f>
        <v>38132</v>
      </c>
      <c r="L249" s="21">
        <f>TRUNC(F249+H249+J249,1)</f>
        <v>38132</v>
      </c>
      <c r="M249" s="15" t="s">
        <v>1653</v>
      </c>
      <c r="N249" s="1" t="s">
        <v>269</v>
      </c>
      <c r="O249" s="1" t="s">
        <v>1654</v>
      </c>
      <c r="P249" s="1" t="s">
        <v>63</v>
      </c>
      <c r="Q249" s="1" t="s">
        <v>64</v>
      </c>
      <c r="R249" s="1" t="s">
        <v>64</v>
      </c>
      <c r="AV249" s="1" t="s">
        <v>52</v>
      </c>
      <c r="AW249" s="1" t="s">
        <v>1655</v>
      </c>
      <c r="AX249" s="1" t="s">
        <v>52</v>
      </c>
      <c r="AY249" s="1" t="s">
        <v>52</v>
      </c>
      <c r="AZ249" s="1" t="s">
        <v>52</v>
      </c>
    </row>
    <row r="250" spans="1:52" ht="30" customHeight="1" x14ac:dyDescent="0.3">
      <c r="A250" s="15" t="s">
        <v>1229</v>
      </c>
      <c r="B250" s="15" t="s">
        <v>52</v>
      </c>
      <c r="C250" s="15" t="s">
        <v>52</v>
      </c>
      <c r="D250" s="16"/>
      <c r="E250" s="18"/>
      <c r="F250" s="21">
        <f>TRUNC(SUMIF(N248:N249, N247, F248:F249),0)</f>
        <v>12978</v>
      </c>
      <c r="G250" s="18"/>
      <c r="H250" s="21">
        <f>TRUNC(SUMIF(N248:N249, N247, H248:H249),0)</f>
        <v>37755</v>
      </c>
      <c r="I250" s="18"/>
      <c r="J250" s="21">
        <f>TRUNC(SUMIF(N248:N249, N247, J248:J249),0)</f>
        <v>377</v>
      </c>
      <c r="K250" s="18"/>
      <c r="L250" s="21">
        <f>F250+H250+J250</f>
        <v>51110</v>
      </c>
      <c r="M250" s="15" t="s">
        <v>52</v>
      </c>
      <c r="N250" s="1" t="s">
        <v>92</v>
      </c>
      <c r="O250" s="1" t="s">
        <v>92</v>
      </c>
      <c r="P250" s="1" t="s">
        <v>52</v>
      </c>
      <c r="Q250" s="1" t="s">
        <v>52</v>
      </c>
      <c r="R250" s="1" t="s">
        <v>52</v>
      </c>
      <c r="AV250" s="1" t="s">
        <v>52</v>
      </c>
      <c r="AW250" s="1" t="s">
        <v>52</v>
      </c>
      <c r="AX250" s="1" t="s">
        <v>52</v>
      </c>
      <c r="AY250" s="1" t="s">
        <v>52</v>
      </c>
      <c r="AZ250" s="1" t="s">
        <v>52</v>
      </c>
    </row>
    <row r="251" spans="1:52" ht="30" customHeight="1" x14ac:dyDescent="0.3">
      <c r="A251" s="16"/>
      <c r="B251" s="16"/>
      <c r="C251" s="16"/>
      <c r="D251" s="16"/>
      <c r="E251" s="18"/>
      <c r="F251" s="21"/>
      <c r="G251" s="18"/>
      <c r="H251" s="21"/>
      <c r="I251" s="18"/>
      <c r="J251" s="21"/>
      <c r="K251" s="18"/>
      <c r="L251" s="21"/>
      <c r="M251" s="16"/>
    </row>
    <row r="252" spans="1:52" ht="30" customHeight="1" x14ac:dyDescent="0.3">
      <c r="A252" s="12" t="s">
        <v>1656</v>
      </c>
      <c r="B252" s="13"/>
      <c r="C252" s="13"/>
      <c r="D252" s="13"/>
      <c r="E252" s="17"/>
      <c r="F252" s="20"/>
      <c r="G252" s="17"/>
      <c r="H252" s="20"/>
      <c r="I252" s="17"/>
      <c r="J252" s="20"/>
      <c r="K252" s="17"/>
      <c r="L252" s="20"/>
      <c r="M252" s="14"/>
      <c r="N252" s="1" t="s">
        <v>273</v>
      </c>
    </row>
    <row r="253" spans="1:52" ht="30" customHeight="1" x14ac:dyDescent="0.3">
      <c r="A253" s="15" t="s">
        <v>1638</v>
      </c>
      <c r="B253" s="15" t="s">
        <v>1649</v>
      </c>
      <c r="C253" s="15" t="s">
        <v>112</v>
      </c>
      <c r="D253" s="16">
        <v>1</v>
      </c>
      <c r="E253" s="18">
        <f>일위대가목록!E173</f>
        <v>12978</v>
      </c>
      <c r="F253" s="21">
        <f>TRUNC(E253*D253,1)</f>
        <v>12978</v>
      </c>
      <c r="G253" s="18">
        <f>일위대가목록!F173</f>
        <v>0</v>
      </c>
      <c r="H253" s="21">
        <f>TRUNC(G253*D253,1)</f>
        <v>0</v>
      </c>
      <c r="I253" s="18">
        <f>일위대가목록!G173</f>
        <v>0</v>
      </c>
      <c r="J253" s="21">
        <f>TRUNC(I253*D253,1)</f>
        <v>0</v>
      </c>
      <c r="K253" s="18">
        <f>TRUNC(E253+G253+I253,1)</f>
        <v>12978</v>
      </c>
      <c r="L253" s="21">
        <f>TRUNC(F253+H253+J253,1)</f>
        <v>12978</v>
      </c>
      <c r="M253" s="15" t="s">
        <v>1650</v>
      </c>
      <c r="N253" s="1" t="s">
        <v>273</v>
      </c>
      <c r="O253" s="1" t="s">
        <v>1651</v>
      </c>
      <c r="P253" s="1" t="s">
        <v>63</v>
      </c>
      <c r="Q253" s="1" t="s">
        <v>64</v>
      </c>
      <c r="R253" s="1" t="s">
        <v>64</v>
      </c>
      <c r="AV253" s="1" t="s">
        <v>52</v>
      </c>
      <c r="AW253" s="1" t="s">
        <v>1657</v>
      </c>
      <c r="AX253" s="1" t="s">
        <v>52</v>
      </c>
      <c r="AY253" s="1" t="s">
        <v>52</v>
      </c>
      <c r="AZ253" s="1" t="s">
        <v>52</v>
      </c>
    </row>
    <row r="254" spans="1:52" ht="30" customHeight="1" x14ac:dyDescent="0.3">
      <c r="A254" s="15" t="s">
        <v>1643</v>
      </c>
      <c r="B254" s="15" t="s">
        <v>1658</v>
      </c>
      <c r="C254" s="15" t="s">
        <v>112</v>
      </c>
      <c r="D254" s="16">
        <v>1</v>
      </c>
      <c r="E254" s="18">
        <f>일위대가목록!E175</f>
        <v>0</v>
      </c>
      <c r="F254" s="21">
        <f>TRUNC(E254*D254,1)</f>
        <v>0</v>
      </c>
      <c r="G254" s="18">
        <f>일위대가목록!F175</f>
        <v>45728</v>
      </c>
      <c r="H254" s="21">
        <f>TRUNC(G254*D254,1)</f>
        <v>45728</v>
      </c>
      <c r="I254" s="18">
        <f>일위대가목록!G175</f>
        <v>457</v>
      </c>
      <c r="J254" s="21">
        <f>TRUNC(I254*D254,1)</f>
        <v>457</v>
      </c>
      <c r="K254" s="18">
        <f>TRUNC(E254+G254+I254,1)</f>
        <v>46185</v>
      </c>
      <c r="L254" s="21">
        <f>TRUNC(F254+H254+J254,1)</f>
        <v>46185</v>
      </c>
      <c r="M254" s="15" t="s">
        <v>1659</v>
      </c>
      <c r="N254" s="1" t="s">
        <v>273</v>
      </c>
      <c r="O254" s="1" t="s">
        <v>1660</v>
      </c>
      <c r="P254" s="1" t="s">
        <v>63</v>
      </c>
      <c r="Q254" s="1" t="s">
        <v>64</v>
      </c>
      <c r="R254" s="1" t="s">
        <v>64</v>
      </c>
      <c r="AV254" s="1" t="s">
        <v>52</v>
      </c>
      <c r="AW254" s="1" t="s">
        <v>1661</v>
      </c>
      <c r="AX254" s="1" t="s">
        <v>52</v>
      </c>
      <c r="AY254" s="1" t="s">
        <v>52</v>
      </c>
      <c r="AZ254" s="1" t="s">
        <v>52</v>
      </c>
    </row>
    <row r="255" spans="1:52" ht="30" customHeight="1" x14ac:dyDescent="0.3">
      <c r="A255" s="15" t="s">
        <v>1229</v>
      </c>
      <c r="B255" s="15" t="s">
        <v>52</v>
      </c>
      <c r="C255" s="15" t="s">
        <v>52</v>
      </c>
      <c r="D255" s="16"/>
      <c r="E255" s="18"/>
      <c r="F255" s="21">
        <f>TRUNC(SUMIF(N253:N254, N252, F253:F254),0)</f>
        <v>12978</v>
      </c>
      <c r="G255" s="18"/>
      <c r="H255" s="21">
        <f>TRUNC(SUMIF(N253:N254, N252, H253:H254),0)</f>
        <v>45728</v>
      </c>
      <c r="I255" s="18"/>
      <c r="J255" s="21">
        <f>TRUNC(SUMIF(N253:N254, N252, J253:J254),0)</f>
        <v>457</v>
      </c>
      <c r="K255" s="18"/>
      <c r="L255" s="21">
        <f>F255+H255+J255</f>
        <v>59163</v>
      </c>
      <c r="M255" s="15" t="s">
        <v>52</v>
      </c>
      <c r="N255" s="1" t="s">
        <v>92</v>
      </c>
      <c r="O255" s="1" t="s">
        <v>92</v>
      </c>
      <c r="P255" s="1" t="s">
        <v>52</v>
      </c>
      <c r="Q255" s="1" t="s">
        <v>52</v>
      </c>
      <c r="R255" s="1" t="s">
        <v>52</v>
      </c>
      <c r="AV255" s="1" t="s">
        <v>52</v>
      </c>
      <c r="AW255" s="1" t="s">
        <v>52</v>
      </c>
      <c r="AX255" s="1" t="s">
        <v>52</v>
      </c>
      <c r="AY255" s="1" t="s">
        <v>52</v>
      </c>
      <c r="AZ255" s="1" t="s">
        <v>52</v>
      </c>
    </row>
    <row r="256" spans="1:52" ht="30" customHeight="1" x14ac:dyDescent="0.3">
      <c r="A256" s="16"/>
      <c r="B256" s="16"/>
      <c r="C256" s="16"/>
      <c r="D256" s="16"/>
      <c r="E256" s="18"/>
      <c r="F256" s="21"/>
      <c r="G256" s="18"/>
      <c r="H256" s="21"/>
      <c r="I256" s="18"/>
      <c r="J256" s="21"/>
      <c r="K256" s="18"/>
      <c r="L256" s="21"/>
      <c r="M256" s="16"/>
    </row>
    <row r="257" spans="1:52" ht="30" customHeight="1" x14ac:dyDescent="0.3">
      <c r="A257" s="12" t="s">
        <v>1662</v>
      </c>
      <c r="B257" s="13"/>
      <c r="C257" s="13"/>
      <c r="D257" s="13"/>
      <c r="E257" s="17"/>
      <c r="F257" s="20"/>
      <c r="G257" s="17"/>
      <c r="H257" s="20"/>
      <c r="I257" s="17"/>
      <c r="J257" s="20"/>
      <c r="K257" s="17"/>
      <c r="L257" s="20"/>
      <c r="M257" s="14"/>
      <c r="N257" s="1" t="s">
        <v>278</v>
      </c>
    </row>
    <row r="258" spans="1:52" ht="30" customHeight="1" x14ac:dyDescent="0.3">
      <c r="A258" s="15" t="s">
        <v>1663</v>
      </c>
      <c r="B258" s="15" t="s">
        <v>52</v>
      </c>
      <c r="C258" s="15" t="s">
        <v>1664</v>
      </c>
      <c r="D258" s="16">
        <v>0.1</v>
      </c>
      <c r="E258" s="18">
        <f>일위대가목록!E176</f>
        <v>26480</v>
      </c>
      <c r="F258" s="21">
        <f>TRUNC(E258*D258,1)</f>
        <v>2648</v>
      </c>
      <c r="G258" s="18">
        <f>일위대가목록!F176</f>
        <v>0</v>
      </c>
      <c r="H258" s="21">
        <f>TRUNC(G258*D258,1)</f>
        <v>0</v>
      </c>
      <c r="I258" s="18">
        <f>일위대가목록!G176</f>
        <v>0</v>
      </c>
      <c r="J258" s="21">
        <f>TRUNC(I258*D258,1)</f>
        <v>0</v>
      </c>
      <c r="K258" s="18">
        <f t="shared" ref="K258:L261" si="60">TRUNC(E258+G258+I258,1)</f>
        <v>26480</v>
      </c>
      <c r="L258" s="21">
        <f t="shared" si="60"/>
        <v>2648</v>
      </c>
      <c r="M258" s="15" t="s">
        <v>1665</v>
      </c>
      <c r="N258" s="1" t="s">
        <v>278</v>
      </c>
      <c r="O258" s="1" t="s">
        <v>1666</v>
      </c>
      <c r="P258" s="1" t="s">
        <v>63</v>
      </c>
      <c r="Q258" s="1" t="s">
        <v>64</v>
      </c>
      <c r="R258" s="1" t="s">
        <v>64</v>
      </c>
      <c r="V258">
        <v>1</v>
      </c>
      <c r="W258">
        <v>2</v>
      </c>
      <c r="AV258" s="1" t="s">
        <v>52</v>
      </c>
      <c r="AW258" s="1" t="s">
        <v>1667</v>
      </c>
      <c r="AX258" s="1" t="s">
        <v>52</v>
      </c>
      <c r="AY258" s="1" t="s">
        <v>52</v>
      </c>
      <c r="AZ258" s="1" t="s">
        <v>52</v>
      </c>
    </row>
    <row r="259" spans="1:52" ht="30" customHeight="1" x14ac:dyDescent="0.3">
      <c r="A259" s="15" t="s">
        <v>1668</v>
      </c>
      <c r="B259" s="15" t="s">
        <v>1669</v>
      </c>
      <c r="C259" s="15" t="s">
        <v>602</v>
      </c>
      <c r="D259" s="16">
        <v>1</v>
      </c>
      <c r="E259" s="18">
        <f>TRUNC(SUMIF(V258:V261, RIGHTB(O259, 1), F258:F261)*U259, 2)</f>
        <v>1376.96</v>
      </c>
      <c r="F259" s="21">
        <f>TRUNC(E259*D259,1)</f>
        <v>1376.9</v>
      </c>
      <c r="G259" s="18">
        <v>0</v>
      </c>
      <c r="H259" s="21">
        <f>TRUNC(G259*D259,1)</f>
        <v>0</v>
      </c>
      <c r="I259" s="18">
        <v>0</v>
      </c>
      <c r="J259" s="21">
        <f>TRUNC(I259*D259,1)</f>
        <v>0</v>
      </c>
      <c r="K259" s="18">
        <f t="shared" si="60"/>
        <v>1376.9</v>
      </c>
      <c r="L259" s="21">
        <f t="shared" si="60"/>
        <v>1376.9</v>
      </c>
      <c r="M259" s="15" t="s">
        <v>52</v>
      </c>
      <c r="N259" s="1" t="s">
        <v>278</v>
      </c>
      <c r="O259" s="1" t="s">
        <v>1079</v>
      </c>
      <c r="P259" s="1" t="s">
        <v>64</v>
      </c>
      <c r="Q259" s="1" t="s">
        <v>64</v>
      </c>
      <c r="R259" s="1" t="s">
        <v>64</v>
      </c>
      <c r="S259">
        <v>0</v>
      </c>
      <c r="T259">
        <v>0</v>
      </c>
      <c r="U259">
        <v>0.52</v>
      </c>
      <c r="AV259" s="1" t="s">
        <v>52</v>
      </c>
      <c r="AW259" s="1" t="s">
        <v>1670</v>
      </c>
      <c r="AX259" s="1" t="s">
        <v>52</v>
      </c>
      <c r="AY259" s="1" t="s">
        <v>52</v>
      </c>
      <c r="AZ259" s="1" t="s">
        <v>52</v>
      </c>
    </row>
    <row r="260" spans="1:52" ht="30" customHeight="1" x14ac:dyDescent="0.3">
      <c r="A260" s="15" t="s">
        <v>1671</v>
      </c>
      <c r="B260" s="15" t="s">
        <v>1504</v>
      </c>
      <c r="C260" s="15" t="s">
        <v>602</v>
      </c>
      <c r="D260" s="16">
        <v>1</v>
      </c>
      <c r="E260" s="18">
        <f>TRUNC(SUMIF(W258:W261, RIGHTB(O260, 1), F258:F261)*U260, 2)</f>
        <v>132.4</v>
      </c>
      <c r="F260" s="21">
        <f>TRUNC(E260*D260,1)</f>
        <v>132.4</v>
      </c>
      <c r="G260" s="18">
        <v>0</v>
      </c>
      <c r="H260" s="21">
        <f>TRUNC(G260*D260,1)</f>
        <v>0</v>
      </c>
      <c r="I260" s="18">
        <v>0</v>
      </c>
      <c r="J260" s="21">
        <f>TRUNC(I260*D260,1)</f>
        <v>0</v>
      </c>
      <c r="K260" s="18">
        <f t="shared" si="60"/>
        <v>132.4</v>
      </c>
      <c r="L260" s="21">
        <f t="shared" si="60"/>
        <v>132.4</v>
      </c>
      <c r="M260" s="15" t="s">
        <v>52</v>
      </c>
      <c r="N260" s="1" t="s">
        <v>278</v>
      </c>
      <c r="O260" s="1" t="s">
        <v>1248</v>
      </c>
      <c r="P260" s="1" t="s">
        <v>64</v>
      </c>
      <c r="Q260" s="1" t="s">
        <v>64</v>
      </c>
      <c r="R260" s="1" t="s">
        <v>64</v>
      </c>
      <c r="S260">
        <v>0</v>
      </c>
      <c r="T260">
        <v>0</v>
      </c>
      <c r="U260">
        <v>0.05</v>
      </c>
      <c r="AV260" s="1" t="s">
        <v>52</v>
      </c>
      <c r="AW260" s="1" t="s">
        <v>1672</v>
      </c>
      <c r="AX260" s="1" t="s">
        <v>52</v>
      </c>
      <c r="AY260" s="1" t="s">
        <v>52</v>
      </c>
      <c r="AZ260" s="1" t="s">
        <v>52</v>
      </c>
    </row>
    <row r="261" spans="1:52" ht="30" customHeight="1" x14ac:dyDescent="0.3">
      <c r="A261" s="15" t="s">
        <v>1673</v>
      </c>
      <c r="B261" s="15" t="s">
        <v>276</v>
      </c>
      <c r="C261" s="15" t="s">
        <v>112</v>
      </c>
      <c r="D261" s="16">
        <v>1</v>
      </c>
      <c r="E261" s="18">
        <f>일위대가목록!E177</f>
        <v>0</v>
      </c>
      <c r="F261" s="21">
        <f>TRUNC(E261*D261,1)</f>
        <v>0</v>
      </c>
      <c r="G261" s="18">
        <f>일위대가목록!F177</f>
        <v>36027</v>
      </c>
      <c r="H261" s="21">
        <f>TRUNC(G261*D261,1)</f>
        <v>36027</v>
      </c>
      <c r="I261" s="18">
        <f>일위대가목록!G177</f>
        <v>1080</v>
      </c>
      <c r="J261" s="21">
        <f>TRUNC(I261*D261,1)</f>
        <v>1080</v>
      </c>
      <c r="K261" s="18">
        <f t="shared" si="60"/>
        <v>37107</v>
      </c>
      <c r="L261" s="21">
        <f t="shared" si="60"/>
        <v>37107</v>
      </c>
      <c r="M261" s="15" t="s">
        <v>1674</v>
      </c>
      <c r="N261" s="1" t="s">
        <v>278</v>
      </c>
      <c r="O261" s="1" t="s">
        <v>1675</v>
      </c>
      <c r="P261" s="1" t="s">
        <v>63</v>
      </c>
      <c r="Q261" s="1" t="s">
        <v>64</v>
      </c>
      <c r="R261" s="1" t="s">
        <v>64</v>
      </c>
      <c r="AV261" s="1" t="s">
        <v>52</v>
      </c>
      <c r="AW261" s="1" t="s">
        <v>1676</v>
      </c>
      <c r="AX261" s="1" t="s">
        <v>52</v>
      </c>
      <c r="AY261" s="1" t="s">
        <v>52</v>
      </c>
      <c r="AZ261" s="1" t="s">
        <v>52</v>
      </c>
    </row>
    <row r="262" spans="1:52" ht="30" customHeight="1" x14ac:dyDescent="0.3">
      <c r="A262" s="15" t="s">
        <v>1229</v>
      </c>
      <c r="B262" s="15" t="s">
        <v>52</v>
      </c>
      <c r="C262" s="15" t="s">
        <v>52</v>
      </c>
      <c r="D262" s="16"/>
      <c r="E262" s="18"/>
      <c r="F262" s="21">
        <f>TRUNC(SUMIF(N258:N261, N257, F258:F261),0)</f>
        <v>4157</v>
      </c>
      <c r="G262" s="18"/>
      <c r="H262" s="21">
        <f>TRUNC(SUMIF(N258:N261, N257, H258:H261),0)</f>
        <v>36027</v>
      </c>
      <c r="I262" s="18"/>
      <c r="J262" s="21">
        <f>TRUNC(SUMIF(N258:N261, N257, J258:J261),0)</f>
        <v>1080</v>
      </c>
      <c r="K262" s="18"/>
      <c r="L262" s="21">
        <f>F262+H262+J262</f>
        <v>41264</v>
      </c>
      <c r="M262" s="15" t="s">
        <v>52</v>
      </c>
      <c r="N262" s="1" t="s">
        <v>92</v>
      </c>
      <c r="O262" s="1" t="s">
        <v>92</v>
      </c>
      <c r="P262" s="1" t="s">
        <v>52</v>
      </c>
      <c r="Q262" s="1" t="s">
        <v>52</v>
      </c>
      <c r="R262" s="1" t="s">
        <v>52</v>
      </c>
      <c r="AV262" s="1" t="s">
        <v>52</v>
      </c>
      <c r="AW262" s="1" t="s">
        <v>52</v>
      </c>
      <c r="AX262" s="1" t="s">
        <v>52</v>
      </c>
      <c r="AY262" s="1" t="s">
        <v>52</v>
      </c>
      <c r="AZ262" s="1" t="s">
        <v>52</v>
      </c>
    </row>
    <row r="263" spans="1:52" ht="30" customHeight="1" x14ac:dyDescent="0.3">
      <c r="A263" s="16"/>
      <c r="B263" s="16"/>
      <c r="C263" s="16"/>
      <c r="D263" s="16"/>
      <c r="E263" s="18"/>
      <c r="F263" s="21"/>
      <c r="G263" s="18"/>
      <c r="H263" s="21"/>
      <c r="I263" s="18"/>
      <c r="J263" s="21"/>
      <c r="K263" s="18"/>
      <c r="L263" s="21"/>
      <c r="M263" s="16"/>
    </row>
    <row r="264" spans="1:52" ht="30" customHeight="1" x14ac:dyDescent="0.3">
      <c r="A264" s="12" t="s">
        <v>1677</v>
      </c>
      <c r="B264" s="13"/>
      <c r="C264" s="13"/>
      <c r="D264" s="13"/>
      <c r="E264" s="17"/>
      <c r="F264" s="20"/>
      <c r="G264" s="17"/>
      <c r="H264" s="20"/>
      <c r="I264" s="17"/>
      <c r="J264" s="20"/>
      <c r="K264" s="17"/>
      <c r="L264" s="20"/>
      <c r="M264" s="14"/>
      <c r="N264" s="1" t="s">
        <v>282</v>
      </c>
    </row>
    <row r="265" spans="1:52" ht="30" customHeight="1" x14ac:dyDescent="0.3">
      <c r="A265" s="15" t="s">
        <v>1663</v>
      </c>
      <c r="B265" s="15" t="s">
        <v>52</v>
      </c>
      <c r="C265" s="15" t="s">
        <v>1664</v>
      </c>
      <c r="D265" s="16">
        <v>0.1</v>
      </c>
      <c r="E265" s="18">
        <f>일위대가목록!E176</f>
        <v>26480</v>
      </c>
      <c r="F265" s="21">
        <f>TRUNC(E265*D265,1)</f>
        <v>2648</v>
      </c>
      <c r="G265" s="18">
        <f>일위대가목록!F176</f>
        <v>0</v>
      </c>
      <c r="H265" s="21">
        <f>TRUNC(G265*D265,1)</f>
        <v>0</v>
      </c>
      <c r="I265" s="18">
        <f>일위대가목록!G176</f>
        <v>0</v>
      </c>
      <c r="J265" s="21">
        <f>TRUNC(I265*D265,1)</f>
        <v>0</v>
      </c>
      <c r="K265" s="18">
        <f t="shared" ref="K265:L268" si="61">TRUNC(E265+G265+I265,1)</f>
        <v>26480</v>
      </c>
      <c r="L265" s="21">
        <f t="shared" si="61"/>
        <v>2648</v>
      </c>
      <c r="M265" s="15" t="s">
        <v>1665</v>
      </c>
      <c r="N265" s="1" t="s">
        <v>282</v>
      </c>
      <c r="O265" s="1" t="s">
        <v>1666</v>
      </c>
      <c r="P265" s="1" t="s">
        <v>63</v>
      </c>
      <c r="Q265" s="1" t="s">
        <v>64</v>
      </c>
      <c r="R265" s="1" t="s">
        <v>64</v>
      </c>
      <c r="V265">
        <v>1</v>
      </c>
      <c r="W265">
        <v>2</v>
      </c>
      <c r="AV265" s="1" t="s">
        <v>52</v>
      </c>
      <c r="AW265" s="1" t="s">
        <v>1678</v>
      </c>
      <c r="AX265" s="1" t="s">
        <v>52</v>
      </c>
      <c r="AY265" s="1" t="s">
        <v>52</v>
      </c>
      <c r="AZ265" s="1" t="s">
        <v>52</v>
      </c>
    </row>
    <row r="266" spans="1:52" ht="30" customHeight="1" x14ac:dyDescent="0.3">
      <c r="A266" s="15" t="s">
        <v>1668</v>
      </c>
      <c r="B266" s="15" t="s">
        <v>1679</v>
      </c>
      <c r="C266" s="15" t="s">
        <v>602</v>
      </c>
      <c r="D266" s="16">
        <v>1</v>
      </c>
      <c r="E266" s="18">
        <f>TRUNC(SUMIF(V265:V268, RIGHTB(O266, 1), F265:F268)*U266, 2)</f>
        <v>635.52</v>
      </c>
      <c r="F266" s="21">
        <f>TRUNC(E266*D266,1)</f>
        <v>635.5</v>
      </c>
      <c r="G266" s="18">
        <v>0</v>
      </c>
      <c r="H266" s="21">
        <f>TRUNC(G266*D266,1)</f>
        <v>0</v>
      </c>
      <c r="I266" s="18">
        <v>0</v>
      </c>
      <c r="J266" s="21">
        <f>TRUNC(I266*D266,1)</f>
        <v>0</v>
      </c>
      <c r="K266" s="18">
        <f t="shared" si="61"/>
        <v>635.5</v>
      </c>
      <c r="L266" s="21">
        <f t="shared" si="61"/>
        <v>635.5</v>
      </c>
      <c r="M266" s="15" t="s">
        <v>52</v>
      </c>
      <c r="N266" s="1" t="s">
        <v>282</v>
      </c>
      <c r="O266" s="1" t="s">
        <v>1079</v>
      </c>
      <c r="P266" s="1" t="s">
        <v>64</v>
      </c>
      <c r="Q266" s="1" t="s">
        <v>64</v>
      </c>
      <c r="R266" s="1" t="s">
        <v>64</v>
      </c>
      <c r="S266">
        <v>0</v>
      </c>
      <c r="T266">
        <v>0</v>
      </c>
      <c r="U266">
        <v>0.24</v>
      </c>
      <c r="AV266" s="1" t="s">
        <v>52</v>
      </c>
      <c r="AW266" s="1" t="s">
        <v>1680</v>
      </c>
      <c r="AX266" s="1" t="s">
        <v>52</v>
      </c>
      <c r="AY266" s="1" t="s">
        <v>52</v>
      </c>
      <c r="AZ266" s="1" t="s">
        <v>52</v>
      </c>
    </row>
    <row r="267" spans="1:52" ht="30" customHeight="1" x14ac:dyDescent="0.3">
      <c r="A267" s="15" t="s">
        <v>1671</v>
      </c>
      <c r="B267" s="15" t="s">
        <v>1504</v>
      </c>
      <c r="C267" s="15" t="s">
        <v>602</v>
      </c>
      <c r="D267" s="16">
        <v>1</v>
      </c>
      <c r="E267" s="18">
        <f>TRUNC(SUMIF(W265:W268, RIGHTB(O267, 1), F265:F268)*U267, 2)</f>
        <v>132.4</v>
      </c>
      <c r="F267" s="21">
        <f>TRUNC(E267*D267,1)</f>
        <v>132.4</v>
      </c>
      <c r="G267" s="18">
        <v>0</v>
      </c>
      <c r="H267" s="21">
        <f>TRUNC(G267*D267,1)</f>
        <v>0</v>
      </c>
      <c r="I267" s="18">
        <v>0</v>
      </c>
      <c r="J267" s="21">
        <f>TRUNC(I267*D267,1)</f>
        <v>0</v>
      </c>
      <c r="K267" s="18">
        <f t="shared" si="61"/>
        <v>132.4</v>
      </c>
      <c r="L267" s="21">
        <f t="shared" si="61"/>
        <v>132.4</v>
      </c>
      <c r="M267" s="15" t="s">
        <v>52</v>
      </c>
      <c r="N267" s="1" t="s">
        <v>282</v>
      </c>
      <c r="O267" s="1" t="s">
        <v>1248</v>
      </c>
      <c r="P267" s="1" t="s">
        <v>64</v>
      </c>
      <c r="Q267" s="1" t="s">
        <v>64</v>
      </c>
      <c r="R267" s="1" t="s">
        <v>64</v>
      </c>
      <c r="S267">
        <v>0</v>
      </c>
      <c r="T267">
        <v>0</v>
      </c>
      <c r="U267">
        <v>0.05</v>
      </c>
      <c r="AV267" s="1" t="s">
        <v>52</v>
      </c>
      <c r="AW267" s="1" t="s">
        <v>1681</v>
      </c>
      <c r="AX267" s="1" t="s">
        <v>52</v>
      </c>
      <c r="AY267" s="1" t="s">
        <v>52</v>
      </c>
      <c r="AZ267" s="1" t="s">
        <v>52</v>
      </c>
    </row>
    <row r="268" spans="1:52" ht="30" customHeight="1" x14ac:dyDescent="0.3">
      <c r="A268" s="15" t="s">
        <v>1673</v>
      </c>
      <c r="B268" s="15" t="s">
        <v>280</v>
      </c>
      <c r="C268" s="15" t="s">
        <v>112</v>
      </c>
      <c r="D268" s="16">
        <v>1</v>
      </c>
      <c r="E268" s="18">
        <f>일위대가목록!E178</f>
        <v>0</v>
      </c>
      <c r="F268" s="21">
        <f>TRUNC(E268*D268,1)</f>
        <v>0</v>
      </c>
      <c r="G268" s="18">
        <f>일위대가목록!F178</f>
        <v>31528</v>
      </c>
      <c r="H268" s="21">
        <f>TRUNC(G268*D268,1)</f>
        <v>31528</v>
      </c>
      <c r="I268" s="18">
        <f>일위대가목록!G178</f>
        <v>945</v>
      </c>
      <c r="J268" s="21">
        <f>TRUNC(I268*D268,1)</f>
        <v>945</v>
      </c>
      <c r="K268" s="18">
        <f t="shared" si="61"/>
        <v>32473</v>
      </c>
      <c r="L268" s="21">
        <f t="shared" si="61"/>
        <v>32473</v>
      </c>
      <c r="M268" s="15" t="s">
        <v>1682</v>
      </c>
      <c r="N268" s="1" t="s">
        <v>282</v>
      </c>
      <c r="O268" s="1" t="s">
        <v>1683</v>
      </c>
      <c r="P268" s="1" t="s">
        <v>63</v>
      </c>
      <c r="Q268" s="1" t="s">
        <v>64</v>
      </c>
      <c r="R268" s="1" t="s">
        <v>64</v>
      </c>
      <c r="AV268" s="1" t="s">
        <v>52</v>
      </c>
      <c r="AW268" s="1" t="s">
        <v>1684</v>
      </c>
      <c r="AX268" s="1" t="s">
        <v>52</v>
      </c>
      <c r="AY268" s="1" t="s">
        <v>52</v>
      </c>
      <c r="AZ268" s="1" t="s">
        <v>52</v>
      </c>
    </row>
    <row r="269" spans="1:52" ht="30" customHeight="1" x14ac:dyDescent="0.3">
      <c r="A269" s="15" t="s">
        <v>1229</v>
      </c>
      <c r="B269" s="15" t="s">
        <v>52</v>
      </c>
      <c r="C269" s="15" t="s">
        <v>52</v>
      </c>
      <c r="D269" s="16"/>
      <c r="E269" s="18"/>
      <c r="F269" s="21">
        <f>TRUNC(SUMIF(N265:N268, N264, F265:F268),0)</f>
        <v>3415</v>
      </c>
      <c r="G269" s="18"/>
      <c r="H269" s="21">
        <f>TRUNC(SUMIF(N265:N268, N264, H265:H268),0)</f>
        <v>31528</v>
      </c>
      <c r="I269" s="18"/>
      <c r="J269" s="21">
        <f>TRUNC(SUMIF(N265:N268, N264, J265:J268),0)</f>
        <v>945</v>
      </c>
      <c r="K269" s="18"/>
      <c r="L269" s="21">
        <f>F269+H269+J269</f>
        <v>35888</v>
      </c>
      <c r="M269" s="15" t="s">
        <v>52</v>
      </c>
      <c r="N269" s="1" t="s">
        <v>92</v>
      </c>
      <c r="O269" s="1" t="s">
        <v>92</v>
      </c>
      <c r="P269" s="1" t="s">
        <v>52</v>
      </c>
      <c r="Q269" s="1" t="s">
        <v>52</v>
      </c>
      <c r="R269" s="1" t="s">
        <v>52</v>
      </c>
      <c r="AV269" s="1" t="s">
        <v>52</v>
      </c>
      <c r="AW269" s="1" t="s">
        <v>52</v>
      </c>
      <c r="AX269" s="1" t="s">
        <v>52</v>
      </c>
      <c r="AY269" s="1" t="s">
        <v>52</v>
      </c>
      <c r="AZ269" s="1" t="s">
        <v>52</v>
      </c>
    </row>
    <row r="270" spans="1:52" ht="30" customHeight="1" x14ac:dyDescent="0.3">
      <c r="A270" s="16"/>
      <c r="B270" s="16"/>
      <c r="C270" s="16"/>
      <c r="D270" s="16"/>
      <c r="E270" s="18"/>
      <c r="F270" s="21"/>
      <c r="G270" s="18"/>
      <c r="H270" s="21"/>
      <c r="I270" s="18"/>
      <c r="J270" s="21"/>
      <c r="K270" s="18"/>
      <c r="L270" s="21"/>
      <c r="M270" s="16"/>
    </row>
    <row r="271" spans="1:52" ht="30" customHeight="1" x14ac:dyDescent="0.3">
      <c r="A271" s="12" t="s">
        <v>1685</v>
      </c>
      <c r="B271" s="13"/>
      <c r="C271" s="13"/>
      <c r="D271" s="13"/>
      <c r="E271" s="17"/>
      <c r="F271" s="20"/>
      <c r="G271" s="17"/>
      <c r="H271" s="20"/>
      <c r="I271" s="17"/>
      <c r="J271" s="20"/>
      <c r="K271" s="17"/>
      <c r="L271" s="20"/>
      <c r="M271" s="14"/>
      <c r="N271" s="1" t="s">
        <v>287</v>
      </c>
    </row>
    <row r="272" spans="1:52" ht="30" customHeight="1" x14ac:dyDescent="0.3">
      <c r="A272" s="15" t="s">
        <v>1686</v>
      </c>
      <c r="B272" s="15" t="s">
        <v>1687</v>
      </c>
      <c r="C272" s="15" t="s">
        <v>72</v>
      </c>
      <c r="D272" s="16">
        <v>1.04</v>
      </c>
      <c r="E272" s="18">
        <f>단가대비표!O45</f>
        <v>3000</v>
      </c>
      <c r="F272" s="21">
        <f>TRUNC(E272*D272,1)</f>
        <v>3120</v>
      </c>
      <c r="G272" s="18">
        <f>단가대비표!P45</f>
        <v>0</v>
      </c>
      <c r="H272" s="21">
        <f>TRUNC(G272*D272,1)</f>
        <v>0</v>
      </c>
      <c r="I272" s="18">
        <f>단가대비표!V45</f>
        <v>0</v>
      </c>
      <c r="J272" s="21">
        <f>TRUNC(I272*D272,1)</f>
        <v>0</v>
      </c>
      <c r="K272" s="18">
        <f t="shared" ref="K272:L275" si="62">TRUNC(E272+G272+I272,1)</f>
        <v>3000</v>
      </c>
      <c r="L272" s="21">
        <f t="shared" si="62"/>
        <v>3120</v>
      </c>
      <c r="M272" s="15" t="s">
        <v>52</v>
      </c>
      <c r="N272" s="1" t="s">
        <v>287</v>
      </c>
      <c r="O272" s="1" t="s">
        <v>1688</v>
      </c>
      <c r="P272" s="1" t="s">
        <v>64</v>
      </c>
      <c r="Q272" s="1" t="s">
        <v>64</v>
      </c>
      <c r="R272" s="1" t="s">
        <v>63</v>
      </c>
      <c r="AV272" s="1" t="s">
        <v>52</v>
      </c>
      <c r="AW272" s="1" t="s">
        <v>1689</v>
      </c>
      <c r="AX272" s="1" t="s">
        <v>52</v>
      </c>
      <c r="AY272" s="1" t="s">
        <v>52</v>
      </c>
      <c r="AZ272" s="1" t="s">
        <v>52</v>
      </c>
    </row>
    <row r="273" spans="1:52" ht="30" customHeight="1" x14ac:dyDescent="0.3">
      <c r="A273" s="15" t="s">
        <v>1690</v>
      </c>
      <c r="B273" s="15" t="s">
        <v>1691</v>
      </c>
      <c r="C273" s="15" t="s">
        <v>1692</v>
      </c>
      <c r="D273" s="16">
        <v>4.2000000000000003E-2</v>
      </c>
      <c r="E273" s="18">
        <f>단가대비표!O27</f>
        <v>5000</v>
      </c>
      <c r="F273" s="21">
        <f>TRUNC(E273*D273,1)</f>
        <v>210</v>
      </c>
      <c r="G273" s="18">
        <f>단가대비표!P27</f>
        <v>0</v>
      </c>
      <c r="H273" s="21">
        <f>TRUNC(G273*D273,1)</f>
        <v>0</v>
      </c>
      <c r="I273" s="18">
        <f>단가대비표!V27</f>
        <v>0</v>
      </c>
      <c r="J273" s="21">
        <f>TRUNC(I273*D273,1)</f>
        <v>0</v>
      </c>
      <c r="K273" s="18">
        <f t="shared" si="62"/>
        <v>5000</v>
      </c>
      <c r="L273" s="21">
        <f t="shared" si="62"/>
        <v>210</v>
      </c>
      <c r="M273" s="15" t="s">
        <v>52</v>
      </c>
      <c r="N273" s="1" t="s">
        <v>287</v>
      </c>
      <c r="O273" s="1" t="s">
        <v>1693</v>
      </c>
      <c r="P273" s="1" t="s">
        <v>64</v>
      </c>
      <c r="Q273" s="1" t="s">
        <v>64</v>
      </c>
      <c r="R273" s="1" t="s">
        <v>63</v>
      </c>
      <c r="AV273" s="1" t="s">
        <v>52</v>
      </c>
      <c r="AW273" s="1" t="s">
        <v>1694</v>
      </c>
      <c r="AX273" s="1" t="s">
        <v>52</v>
      </c>
      <c r="AY273" s="1" t="s">
        <v>52</v>
      </c>
      <c r="AZ273" s="1" t="s">
        <v>52</v>
      </c>
    </row>
    <row r="274" spans="1:52" ht="30" customHeight="1" x14ac:dyDescent="0.3">
      <c r="A274" s="15" t="s">
        <v>1695</v>
      </c>
      <c r="B274" s="15" t="s">
        <v>1696</v>
      </c>
      <c r="C274" s="15" t="s">
        <v>1692</v>
      </c>
      <c r="D274" s="16">
        <v>0.21</v>
      </c>
      <c r="E274" s="18">
        <f>단가대비표!O152</f>
        <v>1381</v>
      </c>
      <c r="F274" s="21">
        <f>TRUNC(E274*D274,1)</f>
        <v>290</v>
      </c>
      <c r="G274" s="18">
        <f>단가대비표!P152</f>
        <v>0</v>
      </c>
      <c r="H274" s="21">
        <f>TRUNC(G274*D274,1)</f>
        <v>0</v>
      </c>
      <c r="I274" s="18">
        <f>단가대비표!V152</f>
        <v>0</v>
      </c>
      <c r="J274" s="21">
        <f>TRUNC(I274*D274,1)</f>
        <v>0</v>
      </c>
      <c r="K274" s="18">
        <f t="shared" si="62"/>
        <v>1381</v>
      </c>
      <c r="L274" s="21">
        <f t="shared" si="62"/>
        <v>290</v>
      </c>
      <c r="M274" s="15" t="s">
        <v>52</v>
      </c>
      <c r="N274" s="1" t="s">
        <v>287</v>
      </c>
      <c r="O274" s="1" t="s">
        <v>1697</v>
      </c>
      <c r="P274" s="1" t="s">
        <v>64</v>
      </c>
      <c r="Q274" s="1" t="s">
        <v>64</v>
      </c>
      <c r="R274" s="1" t="s">
        <v>63</v>
      </c>
      <c r="AV274" s="1" t="s">
        <v>52</v>
      </c>
      <c r="AW274" s="1" t="s">
        <v>1698</v>
      </c>
      <c r="AX274" s="1" t="s">
        <v>52</v>
      </c>
      <c r="AY274" s="1" t="s">
        <v>52</v>
      </c>
      <c r="AZ274" s="1" t="s">
        <v>52</v>
      </c>
    </row>
    <row r="275" spans="1:52" ht="30" customHeight="1" x14ac:dyDescent="0.3">
      <c r="A275" s="15" t="s">
        <v>284</v>
      </c>
      <c r="B275" s="15" t="s">
        <v>52</v>
      </c>
      <c r="C275" s="15" t="s">
        <v>72</v>
      </c>
      <c r="D275" s="16">
        <v>1</v>
      </c>
      <c r="E275" s="18">
        <f>일위대가목록!E179</f>
        <v>0</v>
      </c>
      <c r="F275" s="21">
        <f>TRUNC(E275*D275,1)</f>
        <v>0</v>
      </c>
      <c r="G275" s="18">
        <f>일위대가목록!F179</f>
        <v>23752</v>
      </c>
      <c r="H275" s="21">
        <f>TRUNC(G275*D275,1)</f>
        <v>23752</v>
      </c>
      <c r="I275" s="18">
        <f>일위대가목록!G179</f>
        <v>0</v>
      </c>
      <c r="J275" s="21">
        <f>TRUNC(I275*D275,1)</f>
        <v>0</v>
      </c>
      <c r="K275" s="18">
        <f t="shared" si="62"/>
        <v>23752</v>
      </c>
      <c r="L275" s="21">
        <f t="shared" si="62"/>
        <v>23752</v>
      </c>
      <c r="M275" s="15" t="s">
        <v>1699</v>
      </c>
      <c r="N275" s="1" t="s">
        <v>287</v>
      </c>
      <c r="O275" s="1" t="s">
        <v>1700</v>
      </c>
      <c r="P275" s="1" t="s">
        <v>63</v>
      </c>
      <c r="Q275" s="1" t="s">
        <v>64</v>
      </c>
      <c r="R275" s="1" t="s">
        <v>64</v>
      </c>
      <c r="AV275" s="1" t="s">
        <v>52</v>
      </c>
      <c r="AW275" s="1" t="s">
        <v>1701</v>
      </c>
      <c r="AX275" s="1" t="s">
        <v>52</v>
      </c>
      <c r="AY275" s="1" t="s">
        <v>52</v>
      </c>
      <c r="AZ275" s="1" t="s">
        <v>52</v>
      </c>
    </row>
    <row r="276" spans="1:52" ht="30" customHeight="1" x14ac:dyDescent="0.3">
      <c r="A276" s="15" t="s">
        <v>1229</v>
      </c>
      <c r="B276" s="15" t="s">
        <v>52</v>
      </c>
      <c r="C276" s="15" t="s">
        <v>52</v>
      </c>
      <c r="D276" s="16"/>
      <c r="E276" s="18"/>
      <c r="F276" s="21">
        <f>TRUNC(SUMIF(N272:N275, N271, F272:F275),0)</f>
        <v>3620</v>
      </c>
      <c r="G276" s="18"/>
      <c r="H276" s="21">
        <f>TRUNC(SUMIF(N272:N275, N271, H272:H275),0)</f>
        <v>23752</v>
      </c>
      <c r="I276" s="18"/>
      <c r="J276" s="21">
        <f>TRUNC(SUMIF(N272:N275, N271, J272:J275),0)</f>
        <v>0</v>
      </c>
      <c r="K276" s="18"/>
      <c r="L276" s="21">
        <f>F276+H276+J276</f>
        <v>27372</v>
      </c>
      <c r="M276" s="15" t="s">
        <v>52</v>
      </c>
      <c r="N276" s="1" t="s">
        <v>92</v>
      </c>
      <c r="O276" s="1" t="s">
        <v>92</v>
      </c>
      <c r="P276" s="1" t="s">
        <v>52</v>
      </c>
      <c r="Q276" s="1" t="s">
        <v>52</v>
      </c>
      <c r="R276" s="1" t="s">
        <v>52</v>
      </c>
      <c r="AV276" s="1" t="s">
        <v>52</v>
      </c>
      <c r="AW276" s="1" t="s">
        <v>52</v>
      </c>
      <c r="AX276" s="1" t="s">
        <v>52</v>
      </c>
      <c r="AY276" s="1" t="s">
        <v>52</v>
      </c>
      <c r="AZ276" s="1" t="s">
        <v>52</v>
      </c>
    </row>
    <row r="277" spans="1:52" ht="30" customHeight="1" x14ac:dyDescent="0.3">
      <c r="A277" s="16"/>
      <c r="B277" s="16"/>
      <c r="C277" s="16"/>
      <c r="D277" s="16"/>
      <c r="E277" s="18"/>
      <c r="F277" s="21"/>
      <c r="G277" s="18"/>
      <c r="H277" s="21"/>
      <c r="I277" s="18"/>
      <c r="J277" s="21"/>
      <c r="K277" s="18"/>
      <c r="L277" s="21"/>
      <c r="M277" s="16"/>
    </row>
    <row r="278" spans="1:52" ht="30" customHeight="1" x14ac:dyDescent="0.3">
      <c r="A278" s="12" t="s">
        <v>1702</v>
      </c>
      <c r="B278" s="13"/>
      <c r="C278" s="13"/>
      <c r="D278" s="13"/>
      <c r="E278" s="17"/>
      <c r="F278" s="20"/>
      <c r="G278" s="17"/>
      <c r="H278" s="20"/>
      <c r="I278" s="17"/>
      <c r="J278" s="20"/>
      <c r="K278" s="17"/>
      <c r="L278" s="20"/>
      <c r="M278" s="14"/>
      <c r="N278" s="1" t="s">
        <v>292</v>
      </c>
    </row>
    <row r="279" spans="1:52" ht="30" customHeight="1" x14ac:dyDescent="0.3">
      <c r="A279" s="15" t="s">
        <v>1703</v>
      </c>
      <c r="B279" s="15" t="s">
        <v>1704</v>
      </c>
      <c r="C279" s="15" t="s">
        <v>146</v>
      </c>
      <c r="D279" s="16">
        <v>99</v>
      </c>
      <c r="E279" s="18">
        <f>단가대비표!O83</f>
        <v>300</v>
      </c>
      <c r="F279" s="21">
        <f>TRUNC(E279*D279,1)</f>
        <v>29700</v>
      </c>
      <c r="G279" s="18">
        <f>단가대비표!P83</f>
        <v>0</v>
      </c>
      <c r="H279" s="21">
        <f>TRUNC(G279*D279,1)</f>
        <v>0</v>
      </c>
      <c r="I279" s="18">
        <f>단가대비표!V83</f>
        <v>0</v>
      </c>
      <c r="J279" s="21">
        <f>TRUNC(I279*D279,1)</f>
        <v>0</v>
      </c>
      <c r="K279" s="18">
        <f t="shared" ref="K279:L281" si="63">TRUNC(E279+G279+I279,1)</f>
        <v>300</v>
      </c>
      <c r="L279" s="21">
        <f t="shared" si="63"/>
        <v>29700</v>
      </c>
      <c r="M279" s="15" t="s">
        <v>52</v>
      </c>
      <c r="N279" s="1" t="s">
        <v>292</v>
      </c>
      <c r="O279" s="1" t="s">
        <v>1705</v>
      </c>
      <c r="P279" s="1" t="s">
        <v>64</v>
      </c>
      <c r="Q279" s="1" t="s">
        <v>64</v>
      </c>
      <c r="R279" s="1" t="s">
        <v>63</v>
      </c>
      <c r="AV279" s="1" t="s">
        <v>52</v>
      </c>
      <c r="AW279" s="1" t="s">
        <v>1706</v>
      </c>
      <c r="AX279" s="1" t="s">
        <v>52</v>
      </c>
      <c r="AY279" s="1" t="s">
        <v>52</v>
      </c>
      <c r="AZ279" s="1" t="s">
        <v>52</v>
      </c>
    </row>
    <row r="280" spans="1:52" ht="30" customHeight="1" x14ac:dyDescent="0.3">
      <c r="A280" s="15" t="s">
        <v>1707</v>
      </c>
      <c r="B280" s="15" t="s">
        <v>1708</v>
      </c>
      <c r="C280" s="15" t="s">
        <v>1692</v>
      </c>
      <c r="D280" s="16">
        <v>0.32500000000000001</v>
      </c>
      <c r="E280" s="18">
        <f>단가대비표!O163</f>
        <v>2732</v>
      </c>
      <c r="F280" s="21">
        <f>TRUNC(E280*D280,1)</f>
        <v>887.9</v>
      </c>
      <c r="G280" s="18">
        <f>단가대비표!P163</f>
        <v>0</v>
      </c>
      <c r="H280" s="21">
        <f>TRUNC(G280*D280,1)</f>
        <v>0</v>
      </c>
      <c r="I280" s="18">
        <f>단가대비표!V163</f>
        <v>0</v>
      </c>
      <c r="J280" s="21">
        <f>TRUNC(I280*D280,1)</f>
        <v>0</v>
      </c>
      <c r="K280" s="18">
        <f t="shared" si="63"/>
        <v>2732</v>
      </c>
      <c r="L280" s="21">
        <f t="shared" si="63"/>
        <v>887.9</v>
      </c>
      <c r="M280" s="15" t="s">
        <v>52</v>
      </c>
      <c r="N280" s="1" t="s">
        <v>292</v>
      </c>
      <c r="O280" s="1" t="s">
        <v>1709</v>
      </c>
      <c r="P280" s="1" t="s">
        <v>64</v>
      </c>
      <c r="Q280" s="1" t="s">
        <v>64</v>
      </c>
      <c r="R280" s="1" t="s">
        <v>63</v>
      </c>
      <c r="AV280" s="1" t="s">
        <v>52</v>
      </c>
      <c r="AW280" s="1" t="s">
        <v>1710</v>
      </c>
      <c r="AX280" s="1" t="s">
        <v>52</v>
      </c>
      <c r="AY280" s="1" t="s">
        <v>52</v>
      </c>
      <c r="AZ280" s="1" t="s">
        <v>52</v>
      </c>
    </row>
    <row r="281" spans="1:52" ht="30" customHeight="1" x14ac:dyDescent="0.3">
      <c r="A281" s="15" t="s">
        <v>1711</v>
      </c>
      <c r="B281" s="15" t="s">
        <v>1712</v>
      </c>
      <c r="C281" s="15" t="s">
        <v>112</v>
      </c>
      <c r="D281" s="16">
        <v>1</v>
      </c>
      <c r="E281" s="18">
        <f>일위대가목록!E180</f>
        <v>0</v>
      </c>
      <c r="F281" s="21">
        <f>TRUNC(E281*D281,1)</f>
        <v>0</v>
      </c>
      <c r="G281" s="18">
        <f>일위대가목록!F180</f>
        <v>16183</v>
      </c>
      <c r="H281" s="21">
        <f>TRUNC(G281*D281,1)</f>
        <v>16183</v>
      </c>
      <c r="I281" s="18">
        <f>일위대가목록!G180</f>
        <v>0</v>
      </c>
      <c r="J281" s="21">
        <f>TRUNC(I281*D281,1)</f>
        <v>0</v>
      </c>
      <c r="K281" s="18">
        <f t="shared" si="63"/>
        <v>16183</v>
      </c>
      <c r="L281" s="21">
        <f t="shared" si="63"/>
        <v>16183</v>
      </c>
      <c r="M281" s="15" t="s">
        <v>1713</v>
      </c>
      <c r="N281" s="1" t="s">
        <v>292</v>
      </c>
      <c r="O281" s="1" t="s">
        <v>1714</v>
      </c>
      <c r="P281" s="1" t="s">
        <v>63</v>
      </c>
      <c r="Q281" s="1" t="s">
        <v>64</v>
      </c>
      <c r="R281" s="1" t="s">
        <v>64</v>
      </c>
      <c r="AV281" s="1" t="s">
        <v>52</v>
      </c>
      <c r="AW281" s="1" t="s">
        <v>1715</v>
      </c>
      <c r="AX281" s="1" t="s">
        <v>52</v>
      </c>
      <c r="AY281" s="1" t="s">
        <v>52</v>
      </c>
      <c r="AZ281" s="1" t="s">
        <v>52</v>
      </c>
    </row>
    <row r="282" spans="1:52" ht="30" customHeight="1" x14ac:dyDescent="0.3">
      <c r="A282" s="15" t="s">
        <v>1229</v>
      </c>
      <c r="B282" s="15" t="s">
        <v>52</v>
      </c>
      <c r="C282" s="15" t="s">
        <v>52</v>
      </c>
      <c r="D282" s="16"/>
      <c r="E282" s="18"/>
      <c r="F282" s="21">
        <f>TRUNC(SUMIF(N279:N281, N278, F279:F281),0)</f>
        <v>30587</v>
      </c>
      <c r="G282" s="18"/>
      <c r="H282" s="21">
        <f>TRUNC(SUMIF(N279:N281, N278, H279:H281),0)</f>
        <v>16183</v>
      </c>
      <c r="I282" s="18"/>
      <c r="J282" s="21">
        <f>TRUNC(SUMIF(N279:N281, N278, J279:J281),0)</f>
        <v>0</v>
      </c>
      <c r="K282" s="18"/>
      <c r="L282" s="21">
        <f>F282+H282+J282</f>
        <v>46770</v>
      </c>
      <c r="M282" s="15" t="s">
        <v>52</v>
      </c>
      <c r="N282" s="1" t="s">
        <v>92</v>
      </c>
      <c r="O282" s="1" t="s">
        <v>92</v>
      </c>
      <c r="P282" s="1" t="s">
        <v>52</v>
      </c>
      <c r="Q282" s="1" t="s">
        <v>52</v>
      </c>
      <c r="R282" s="1" t="s">
        <v>52</v>
      </c>
      <c r="AV282" s="1" t="s">
        <v>52</v>
      </c>
      <c r="AW282" s="1" t="s">
        <v>52</v>
      </c>
      <c r="AX282" s="1" t="s">
        <v>52</v>
      </c>
      <c r="AY282" s="1" t="s">
        <v>52</v>
      </c>
      <c r="AZ282" s="1" t="s">
        <v>52</v>
      </c>
    </row>
    <row r="283" spans="1:52" ht="30" customHeight="1" x14ac:dyDescent="0.3">
      <c r="A283" s="16"/>
      <c r="B283" s="16"/>
      <c r="C283" s="16"/>
      <c r="D283" s="16"/>
      <c r="E283" s="18"/>
      <c r="F283" s="21"/>
      <c r="G283" s="18"/>
      <c r="H283" s="21"/>
      <c r="I283" s="18"/>
      <c r="J283" s="21"/>
      <c r="K283" s="18"/>
      <c r="L283" s="21"/>
      <c r="M283" s="16"/>
    </row>
    <row r="284" spans="1:52" ht="30" customHeight="1" x14ac:dyDescent="0.3">
      <c r="A284" s="12" t="s">
        <v>1716</v>
      </c>
      <c r="B284" s="13"/>
      <c r="C284" s="13"/>
      <c r="D284" s="13"/>
      <c r="E284" s="17"/>
      <c r="F284" s="20"/>
      <c r="G284" s="17"/>
      <c r="H284" s="20"/>
      <c r="I284" s="17"/>
      <c r="J284" s="20"/>
      <c r="K284" s="17"/>
      <c r="L284" s="20"/>
      <c r="M284" s="14"/>
      <c r="N284" s="1" t="s">
        <v>297</v>
      </c>
    </row>
    <row r="285" spans="1:52" ht="30" customHeight="1" x14ac:dyDescent="0.3">
      <c r="A285" s="15" t="s">
        <v>1703</v>
      </c>
      <c r="B285" s="15" t="s">
        <v>1704</v>
      </c>
      <c r="C285" s="15" t="s">
        <v>146</v>
      </c>
      <c r="D285" s="16">
        <v>110</v>
      </c>
      <c r="E285" s="18">
        <f>단가대비표!O83</f>
        <v>300</v>
      </c>
      <c r="F285" s="21">
        <f>TRUNC(E285*D285,1)</f>
        <v>33000</v>
      </c>
      <c r="G285" s="18">
        <f>단가대비표!P83</f>
        <v>0</v>
      </c>
      <c r="H285" s="21">
        <f>TRUNC(G285*D285,1)</f>
        <v>0</v>
      </c>
      <c r="I285" s="18">
        <f>단가대비표!V83</f>
        <v>0</v>
      </c>
      <c r="J285" s="21">
        <f>TRUNC(I285*D285,1)</f>
        <v>0</v>
      </c>
      <c r="K285" s="18">
        <f>TRUNC(E285+G285+I285,1)</f>
        <v>300</v>
      </c>
      <c r="L285" s="21">
        <f>TRUNC(F285+H285+J285,1)</f>
        <v>33000</v>
      </c>
      <c r="M285" s="15" t="s">
        <v>52</v>
      </c>
      <c r="N285" s="1" t="s">
        <v>297</v>
      </c>
      <c r="O285" s="1" t="s">
        <v>1705</v>
      </c>
      <c r="P285" s="1" t="s">
        <v>64</v>
      </c>
      <c r="Q285" s="1" t="s">
        <v>64</v>
      </c>
      <c r="R285" s="1" t="s">
        <v>63</v>
      </c>
      <c r="AV285" s="1" t="s">
        <v>52</v>
      </c>
      <c r="AW285" s="1" t="s">
        <v>1717</v>
      </c>
      <c r="AX285" s="1" t="s">
        <v>52</v>
      </c>
      <c r="AY285" s="1" t="s">
        <v>52</v>
      </c>
      <c r="AZ285" s="1" t="s">
        <v>52</v>
      </c>
    </row>
    <row r="286" spans="1:52" ht="30" customHeight="1" x14ac:dyDescent="0.3">
      <c r="A286" s="15" t="s">
        <v>1718</v>
      </c>
      <c r="B286" s="15" t="s">
        <v>1719</v>
      </c>
      <c r="C286" s="15" t="s">
        <v>112</v>
      </c>
      <c r="D286" s="16">
        <v>1</v>
      </c>
      <c r="E286" s="18">
        <f>일위대가목록!E181</f>
        <v>0</v>
      </c>
      <c r="F286" s="21">
        <f>TRUNC(E286*D286,1)</f>
        <v>0</v>
      </c>
      <c r="G286" s="18">
        <f>일위대가목록!F181</f>
        <v>9692</v>
      </c>
      <c r="H286" s="21">
        <f>TRUNC(G286*D286,1)</f>
        <v>9692</v>
      </c>
      <c r="I286" s="18">
        <f>일위대가목록!G181</f>
        <v>193</v>
      </c>
      <c r="J286" s="21">
        <f>TRUNC(I286*D286,1)</f>
        <v>193</v>
      </c>
      <c r="K286" s="18">
        <f>TRUNC(E286+G286+I286,1)</f>
        <v>9885</v>
      </c>
      <c r="L286" s="21">
        <f>TRUNC(F286+H286+J286,1)</f>
        <v>9885</v>
      </c>
      <c r="M286" s="15" t="s">
        <v>1720</v>
      </c>
      <c r="N286" s="1" t="s">
        <v>297</v>
      </c>
      <c r="O286" s="1" t="s">
        <v>1721</v>
      </c>
      <c r="P286" s="1" t="s">
        <v>63</v>
      </c>
      <c r="Q286" s="1" t="s">
        <v>64</v>
      </c>
      <c r="R286" s="1" t="s">
        <v>64</v>
      </c>
      <c r="AV286" s="1" t="s">
        <v>52</v>
      </c>
      <c r="AW286" s="1" t="s">
        <v>1722</v>
      </c>
      <c r="AX286" s="1" t="s">
        <v>52</v>
      </c>
      <c r="AY286" s="1" t="s">
        <v>52</v>
      </c>
      <c r="AZ286" s="1" t="s">
        <v>52</v>
      </c>
    </row>
    <row r="287" spans="1:52" ht="30" customHeight="1" x14ac:dyDescent="0.3">
      <c r="A287" s="15" t="s">
        <v>1229</v>
      </c>
      <c r="B287" s="15" t="s">
        <v>52</v>
      </c>
      <c r="C287" s="15" t="s">
        <v>52</v>
      </c>
      <c r="D287" s="16"/>
      <c r="E287" s="18"/>
      <c r="F287" s="21">
        <f>TRUNC(SUMIF(N285:N286, N284, F285:F286),0)</f>
        <v>33000</v>
      </c>
      <c r="G287" s="18"/>
      <c r="H287" s="21">
        <f>TRUNC(SUMIF(N285:N286, N284, H285:H286),0)</f>
        <v>9692</v>
      </c>
      <c r="I287" s="18"/>
      <c r="J287" s="21">
        <f>TRUNC(SUMIF(N285:N286, N284, J285:J286),0)</f>
        <v>193</v>
      </c>
      <c r="K287" s="18"/>
      <c r="L287" s="21">
        <f>F287+H287+J287</f>
        <v>42885</v>
      </c>
      <c r="M287" s="15" t="s">
        <v>52</v>
      </c>
      <c r="N287" s="1" t="s">
        <v>92</v>
      </c>
      <c r="O287" s="1" t="s">
        <v>92</v>
      </c>
      <c r="P287" s="1" t="s">
        <v>52</v>
      </c>
      <c r="Q287" s="1" t="s">
        <v>52</v>
      </c>
      <c r="R287" s="1" t="s">
        <v>52</v>
      </c>
      <c r="AV287" s="1" t="s">
        <v>52</v>
      </c>
      <c r="AW287" s="1" t="s">
        <v>52</v>
      </c>
      <c r="AX287" s="1" t="s">
        <v>52</v>
      </c>
      <c r="AY287" s="1" t="s">
        <v>52</v>
      </c>
      <c r="AZ287" s="1" t="s">
        <v>52</v>
      </c>
    </row>
    <row r="288" spans="1:52" ht="30" customHeight="1" x14ac:dyDescent="0.3">
      <c r="A288" s="16"/>
      <c r="B288" s="16"/>
      <c r="C288" s="16"/>
      <c r="D288" s="16"/>
      <c r="E288" s="18"/>
      <c r="F288" s="21"/>
      <c r="G288" s="18"/>
      <c r="H288" s="21"/>
      <c r="I288" s="18"/>
      <c r="J288" s="21"/>
      <c r="K288" s="18"/>
      <c r="L288" s="21"/>
      <c r="M288" s="16"/>
    </row>
    <row r="289" spans="1:52" ht="30" customHeight="1" x14ac:dyDescent="0.3">
      <c r="A289" s="12" t="s">
        <v>1723</v>
      </c>
      <c r="B289" s="13"/>
      <c r="C289" s="13"/>
      <c r="D289" s="13"/>
      <c r="E289" s="17"/>
      <c r="F289" s="20"/>
      <c r="G289" s="17"/>
      <c r="H289" s="20"/>
      <c r="I289" s="17"/>
      <c r="J289" s="20"/>
      <c r="K289" s="17"/>
      <c r="L289" s="20"/>
      <c r="M289" s="14"/>
      <c r="N289" s="1" t="s">
        <v>302</v>
      </c>
    </row>
    <row r="290" spans="1:52" ht="30" customHeight="1" x14ac:dyDescent="0.3">
      <c r="A290" s="15" t="s">
        <v>1724</v>
      </c>
      <c r="B290" s="15" t="s">
        <v>1725</v>
      </c>
      <c r="C290" s="15" t="s">
        <v>112</v>
      </c>
      <c r="D290" s="16">
        <v>165</v>
      </c>
      <c r="E290" s="18">
        <f>단가대비표!O85</f>
        <v>220</v>
      </c>
      <c r="F290" s="21">
        <f>TRUNC(E290*D290,1)</f>
        <v>36300</v>
      </c>
      <c r="G290" s="18">
        <f>단가대비표!P85</f>
        <v>0</v>
      </c>
      <c r="H290" s="21">
        <f>TRUNC(G290*D290,1)</f>
        <v>0</v>
      </c>
      <c r="I290" s="18">
        <f>단가대비표!V85</f>
        <v>0</v>
      </c>
      <c r="J290" s="21">
        <f>TRUNC(I290*D290,1)</f>
        <v>0</v>
      </c>
      <c r="K290" s="18">
        <f>TRUNC(E290+G290+I290,1)</f>
        <v>220</v>
      </c>
      <c r="L290" s="21">
        <f>TRUNC(F290+H290+J290,1)</f>
        <v>36300</v>
      </c>
      <c r="M290" s="15" t="s">
        <v>52</v>
      </c>
      <c r="N290" s="1" t="s">
        <v>302</v>
      </c>
      <c r="O290" s="1" t="s">
        <v>1726</v>
      </c>
      <c r="P290" s="1" t="s">
        <v>64</v>
      </c>
      <c r="Q290" s="1" t="s">
        <v>64</v>
      </c>
      <c r="R290" s="1" t="s">
        <v>63</v>
      </c>
      <c r="AV290" s="1" t="s">
        <v>52</v>
      </c>
      <c r="AW290" s="1" t="s">
        <v>1727</v>
      </c>
      <c r="AX290" s="1" t="s">
        <v>52</v>
      </c>
      <c r="AY290" s="1" t="s">
        <v>52</v>
      </c>
      <c r="AZ290" s="1" t="s">
        <v>52</v>
      </c>
    </row>
    <row r="291" spans="1:52" ht="30" customHeight="1" x14ac:dyDescent="0.3">
      <c r="A291" s="15" t="s">
        <v>1718</v>
      </c>
      <c r="B291" s="15" t="s">
        <v>1719</v>
      </c>
      <c r="C291" s="15" t="s">
        <v>112</v>
      </c>
      <c r="D291" s="16">
        <v>1</v>
      </c>
      <c r="E291" s="18">
        <f>일위대가목록!E181</f>
        <v>0</v>
      </c>
      <c r="F291" s="21">
        <f>TRUNC(E291*D291,1)</f>
        <v>0</v>
      </c>
      <c r="G291" s="18">
        <f>일위대가목록!F181</f>
        <v>9692</v>
      </c>
      <c r="H291" s="21">
        <f>TRUNC(G291*D291,1)</f>
        <v>9692</v>
      </c>
      <c r="I291" s="18">
        <f>일위대가목록!G181</f>
        <v>193</v>
      </c>
      <c r="J291" s="21">
        <f>TRUNC(I291*D291,1)</f>
        <v>193</v>
      </c>
      <c r="K291" s="18">
        <f>TRUNC(E291+G291+I291,1)</f>
        <v>9885</v>
      </c>
      <c r="L291" s="21">
        <f>TRUNC(F291+H291+J291,1)</f>
        <v>9885</v>
      </c>
      <c r="M291" s="15" t="s">
        <v>1720</v>
      </c>
      <c r="N291" s="1" t="s">
        <v>302</v>
      </c>
      <c r="O291" s="1" t="s">
        <v>1721</v>
      </c>
      <c r="P291" s="1" t="s">
        <v>63</v>
      </c>
      <c r="Q291" s="1" t="s">
        <v>64</v>
      </c>
      <c r="R291" s="1" t="s">
        <v>64</v>
      </c>
      <c r="AV291" s="1" t="s">
        <v>52</v>
      </c>
      <c r="AW291" s="1" t="s">
        <v>1728</v>
      </c>
      <c r="AX291" s="1" t="s">
        <v>52</v>
      </c>
      <c r="AY291" s="1" t="s">
        <v>52</v>
      </c>
      <c r="AZ291" s="1" t="s">
        <v>52</v>
      </c>
    </row>
    <row r="292" spans="1:52" ht="30" customHeight="1" x14ac:dyDescent="0.3">
      <c r="A292" s="15" t="s">
        <v>1229</v>
      </c>
      <c r="B292" s="15" t="s">
        <v>52</v>
      </c>
      <c r="C292" s="15" t="s">
        <v>52</v>
      </c>
      <c r="D292" s="16"/>
      <c r="E292" s="18"/>
      <c r="F292" s="21">
        <f>TRUNC(SUMIF(N290:N291, N289, F290:F291),0)</f>
        <v>36300</v>
      </c>
      <c r="G292" s="18"/>
      <c r="H292" s="21">
        <f>TRUNC(SUMIF(N290:N291, N289, H290:H291),0)</f>
        <v>9692</v>
      </c>
      <c r="I292" s="18"/>
      <c r="J292" s="21">
        <f>TRUNC(SUMIF(N290:N291, N289, J290:J291),0)</f>
        <v>193</v>
      </c>
      <c r="K292" s="18"/>
      <c r="L292" s="21">
        <f>F292+H292+J292</f>
        <v>46185</v>
      </c>
      <c r="M292" s="15" t="s">
        <v>52</v>
      </c>
      <c r="N292" s="1" t="s">
        <v>92</v>
      </c>
      <c r="O292" s="1" t="s">
        <v>92</v>
      </c>
      <c r="P292" s="1" t="s">
        <v>52</v>
      </c>
      <c r="Q292" s="1" t="s">
        <v>52</v>
      </c>
      <c r="R292" s="1" t="s">
        <v>52</v>
      </c>
      <c r="AV292" s="1" t="s">
        <v>52</v>
      </c>
      <c r="AW292" s="1" t="s">
        <v>52</v>
      </c>
      <c r="AX292" s="1" t="s">
        <v>52</v>
      </c>
      <c r="AY292" s="1" t="s">
        <v>52</v>
      </c>
      <c r="AZ292" s="1" t="s">
        <v>52</v>
      </c>
    </row>
    <row r="293" spans="1:52" ht="30" customHeight="1" x14ac:dyDescent="0.3">
      <c r="A293" s="16"/>
      <c r="B293" s="16"/>
      <c r="C293" s="16"/>
      <c r="D293" s="16"/>
      <c r="E293" s="18"/>
      <c r="F293" s="21"/>
      <c r="G293" s="18"/>
      <c r="H293" s="21"/>
      <c r="I293" s="18"/>
      <c r="J293" s="21"/>
      <c r="K293" s="18"/>
      <c r="L293" s="21"/>
      <c r="M293" s="16"/>
    </row>
    <row r="294" spans="1:52" ht="30" customHeight="1" x14ac:dyDescent="0.3">
      <c r="A294" s="12" t="s">
        <v>1729</v>
      </c>
      <c r="B294" s="13"/>
      <c r="C294" s="13"/>
      <c r="D294" s="13"/>
      <c r="E294" s="17"/>
      <c r="F294" s="20"/>
      <c r="G294" s="17"/>
      <c r="H294" s="20"/>
      <c r="I294" s="17"/>
      <c r="J294" s="20"/>
      <c r="K294" s="17"/>
      <c r="L294" s="20"/>
      <c r="M294" s="14"/>
      <c r="N294" s="1" t="s">
        <v>307</v>
      </c>
    </row>
    <row r="295" spans="1:52" ht="30" customHeight="1" x14ac:dyDescent="0.3">
      <c r="A295" s="15" t="s">
        <v>1730</v>
      </c>
      <c r="B295" s="15" t="s">
        <v>1731</v>
      </c>
      <c r="C295" s="15" t="s">
        <v>112</v>
      </c>
      <c r="D295" s="16">
        <v>94.5</v>
      </c>
      <c r="E295" s="18">
        <f>단가대비표!O84</f>
        <v>132.4</v>
      </c>
      <c r="F295" s="21">
        <f>TRUNC(E295*D295,1)</f>
        <v>12511.8</v>
      </c>
      <c r="G295" s="18">
        <f>단가대비표!P84</f>
        <v>0</v>
      </c>
      <c r="H295" s="21">
        <f>TRUNC(G295*D295,1)</f>
        <v>0</v>
      </c>
      <c r="I295" s="18">
        <f>단가대비표!V84</f>
        <v>0</v>
      </c>
      <c r="J295" s="21">
        <f>TRUNC(I295*D295,1)</f>
        <v>0</v>
      </c>
      <c r="K295" s="18">
        <f>TRUNC(E295+G295+I295,1)</f>
        <v>132.4</v>
      </c>
      <c r="L295" s="21">
        <f>TRUNC(F295+H295+J295,1)</f>
        <v>12511.8</v>
      </c>
      <c r="M295" s="15" t="s">
        <v>52</v>
      </c>
      <c r="N295" s="1" t="s">
        <v>307</v>
      </c>
      <c r="O295" s="1" t="s">
        <v>1732</v>
      </c>
      <c r="P295" s="1" t="s">
        <v>64</v>
      </c>
      <c r="Q295" s="1" t="s">
        <v>64</v>
      </c>
      <c r="R295" s="1" t="s">
        <v>63</v>
      </c>
      <c r="AV295" s="1" t="s">
        <v>52</v>
      </c>
      <c r="AW295" s="1" t="s">
        <v>1733</v>
      </c>
      <c r="AX295" s="1" t="s">
        <v>52</v>
      </c>
      <c r="AY295" s="1" t="s">
        <v>52</v>
      </c>
      <c r="AZ295" s="1" t="s">
        <v>52</v>
      </c>
    </row>
    <row r="296" spans="1:52" ht="30" customHeight="1" x14ac:dyDescent="0.3">
      <c r="A296" s="15" t="s">
        <v>1734</v>
      </c>
      <c r="B296" s="15" t="s">
        <v>1719</v>
      </c>
      <c r="C296" s="15" t="s">
        <v>112</v>
      </c>
      <c r="D296" s="16">
        <v>1</v>
      </c>
      <c r="E296" s="18">
        <f>일위대가목록!E182</f>
        <v>0</v>
      </c>
      <c r="F296" s="21">
        <f>TRUNC(E296*D296,1)</f>
        <v>0</v>
      </c>
      <c r="G296" s="18">
        <f>일위대가목록!F182</f>
        <v>3059</v>
      </c>
      <c r="H296" s="21">
        <f>TRUNC(G296*D296,1)</f>
        <v>3059</v>
      </c>
      <c r="I296" s="18">
        <f>일위대가목록!G182</f>
        <v>0</v>
      </c>
      <c r="J296" s="21">
        <f>TRUNC(I296*D296,1)</f>
        <v>0</v>
      </c>
      <c r="K296" s="18">
        <f>TRUNC(E296+G296+I296,1)</f>
        <v>3059</v>
      </c>
      <c r="L296" s="21">
        <f>TRUNC(F296+H296+J296,1)</f>
        <v>3059</v>
      </c>
      <c r="M296" s="15" t="s">
        <v>1735</v>
      </c>
      <c r="N296" s="1" t="s">
        <v>307</v>
      </c>
      <c r="O296" s="1" t="s">
        <v>1736</v>
      </c>
      <c r="P296" s="1" t="s">
        <v>63</v>
      </c>
      <c r="Q296" s="1" t="s">
        <v>64</v>
      </c>
      <c r="R296" s="1" t="s">
        <v>64</v>
      </c>
      <c r="AV296" s="1" t="s">
        <v>52</v>
      </c>
      <c r="AW296" s="1" t="s">
        <v>1737</v>
      </c>
      <c r="AX296" s="1" t="s">
        <v>52</v>
      </c>
      <c r="AY296" s="1" t="s">
        <v>52</v>
      </c>
      <c r="AZ296" s="1" t="s">
        <v>52</v>
      </c>
    </row>
    <row r="297" spans="1:52" ht="30" customHeight="1" x14ac:dyDescent="0.3">
      <c r="A297" s="15" t="s">
        <v>1229</v>
      </c>
      <c r="B297" s="15" t="s">
        <v>52</v>
      </c>
      <c r="C297" s="15" t="s">
        <v>52</v>
      </c>
      <c r="D297" s="16"/>
      <c r="E297" s="18"/>
      <c r="F297" s="21">
        <f>TRUNC(SUMIF(N295:N296, N294, F295:F296),0)</f>
        <v>12511</v>
      </c>
      <c r="G297" s="18"/>
      <c r="H297" s="21">
        <f>TRUNC(SUMIF(N295:N296, N294, H295:H296),0)</f>
        <v>3059</v>
      </c>
      <c r="I297" s="18"/>
      <c r="J297" s="21">
        <f>TRUNC(SUMIF(N295:N296, N294, J295:J296),0)</f>
        <v>0</v>
      </c>
      <c r="K297" s="18"/>
      <c r="L297" s="21">
        <f>F297+H297+J297</f>
        <v>15570</v>
      </c>
      <c r="M297" s="15" t="s">
        <v>52</v>
      </c>
      <c r="N297" s="1" t="s">
        <v>92</v>
      </c>
      <c r="O297" s="1" t="s">
        <v>92</v>
      </c>
      <c r="P297" s="1" t="s">
        <v>52</v>
      </c>
      <c r="Q297" s="1" t="s">
        <v>52</v>
      </c>
      <c r="R297" s="1" t="s">
        <v>52</v>
      </c>
      <c r="AV297" s="1" t="s">
        <v>52</v>
      </c>
      <c r="AW297" s="1" t="s">
        <v>52</v>
      </c>
      <c r="AX297" s="1" t="s">
        <v>52</v>
      </c>
      <c r="AY297" s="1" t="s">
        <v>52</v>
      </c>
      <c r="AZ297" s="1" t="s">
        <v>52</v>
      </c>
    </row>
    <row r="298" spans="1:52" ht="30" customHeight="1" x14ac:dyDescent="0.3">
      <c r="A298" s="16"/>
      <c r="B298" s="16"/>
      <c r="C298" s="16"/>
      <c r="D298" s="16"/>
      <c r="E298" s="18"/>
      <c r="F298" s="21"/>
      <c r="G298" s="18"/>
      <c r="H298" s="21"/>
      <c r="I298" s="18"/>
      <c r="J298" s="21"/>
      <c r="K298" s="18"/>
      <c r="L298" s="21"/>
      <c r="M298" s="16"/>
    </row>
    <row r="299" spans="1:52" ht="30" customHeight="1" x14ac:dyDescent="0.3">
      <c r="A299" s="12" t="s">
        <v>1738</v>
      </c>
      <c r="B299" s="13"/>
      <c r="C299" s="13"/>
      <c r="D299" s="13"/>
      <c r="E299" s="17"/>
      <c r="F299" s="20"/>
      <c r="G299" s="17"/>
      <c r="H299" s="20"/>
      <c r="I299" s="17"/>
      <c r="J299" s="20"/>
      <c r="K299" s="17"/>
      <c r="L299" s="20"/>
      <c r="M299" s="14"/>
      <c r="N299" s="1" t="s">
        <v>312</v>
      </c>
    </row>
    <row r="300" spans="1:52" ht="30" customHeight="1" x14ac:dyDescent="0.3">
      <c r="A300" s="15" t="s">
        <v>1724</v>
      </c>
      <c r="B300" s="15" t="s">
        <v>1725</v>
      </c>
      <c r="C300" s="15" t="s">
        <v>112</v>
      </c>
      <c r="D300" s="16">
        <v>157.5</v>
      </c>
      <c r="E300" s="18">
        <f>단가대비표!O85</f>
        <v>220</v>
      </c>
      <c r="F300" s="21">
        <f>TRUNC(E300*D300,1)</f>
        <v>34650</v>
      </c>
      <c r="G300" s="18">
        <f>단가대비표!P85</f>
        <v>0</v>
      </c>
      <c r="H300" s="21">
        <f>TRUNC(G300*D300,1)</f>
        <v>0</v>
      </c>
      <c r="I300" s="18">
        <f>단가대비표!V85</f>
        <v>0</v>
      </c>
      <c r="J300" s="21">
        <f>TRUNC(I300*D300,1)</f>
        <v>0</v>
      </c>
      <c r="K300" s="18">
        <f>TRUNC(E300+G300+I300,1)</f>
        <v>220</v>
      </c>
      <c r="L300" s="21">
        <f>TRUNC(F300+H300+J300,1)</f>
        <v>34650</v>
      </c>
      <c r="M300" s="15" t="s">
        <v>52</v>
      </c>
      <c r="N300" s="1" t="s">
        <v>312</v>
      </c>
      <c r="O300" s="1" t="s">
        <v>1726</v>
      </c>
      <c r="P300" s="1" t="s">
        <v>64</v>
      </c>
      <c r="Q300" s="1" t="s">
        <v>64</v>
      </c>
      <c r="R300" s="1" t="s">
        <v>63</v>
      </c>
      <c r="AV300" s="1" t="s">
        <v>52</v>
      </c>
      <c r="AW300" s="1" t="s">
        <v>1739</v>
      </c>
      <c r="AX300" s="1" t="s">
        <v>52</v>
      </c>
      <c r="AY300" s="1" t="s">
        <v>52</v>
      </c>
      <c r="AZ300" s="1" t="s">
        <v>52</v>
      </c>
    </row>
    <row r="301" spans="1:52" ht="30" customHeight="1" x14ac:dyDescent="0.3">
      <c r="A301" s="15" t="s">
        <v>1734</v>
      </c>
      <c r="B301" s="15" t="s">
        <v>1740</v>
      </c>
      <c r="C301" s="15" t="s">
        <v>112</v>
      </c>
      <c r="D301" s="16">
        <v>1</v>
      </c>
      <c r="E301" s="18">
        <f>일위대가목록!E183</f>
        <v>0</v>
      </c>
      <c r="F301" s="21">
        <f>TRUNC(E301*D301,1)</f>
        <v>0</v>
      </c>
      <c r="G301" s="18">
        <f>일위대가목록!F183</f>
        <v>3548</v>
      </c>
      <c r="H301" s="21">
        <f>TRUNC(G301*D301,1)</f>
        <v>3548</v>
      </c>
      <c r="I301" s="18">
        <f>일위대가목록!G183</f>
        <v>0</v>
      </c>
      <c r="J301" s="21">
        <f>TRUNC(I301*D301,1)</f>
        <v>0</v>
      </c>
      <c r="K301" s="18">
        <f>TRUNC(E301+G301+I301,1)</f>
        <v>3548</v>
      </c>
      <c r="L301" s="21">
        <f>TRUNC(F301+H301+J301,1)</f>
        <v>3548</v>
      </c>
      <c r="M301" s="15" t="s">
        <v>1741</v>
      </c>
      <c r="N301" s="1" t="s">
        <v>312</v>
      </c>
      <c r="O301" s="1" t="s">
        <v>1742</v>
      </c>
      <c r="P301" s="1" t="s">
        <v>63</v>
      </c>
      <c r="Q301" s="1" t="s">
        <v>64</v>
      </c>
      <c r="R301" s="1" t="s">
        <v>64</v>
      </c>
      <c r="AV301" s="1" t="s">
        <v>52</v>
      </c>
      <c r="AW301" s="1" t="s">
        <v>1743</v>
      </c>
      <c r="AX301" s="1" t="s">
        <v>52</v>
      </c>
      <c r="AY301" s="1" t="s">
        <v>52</v>
      </c>
      <c r="AZ301" s="1" t="s">
        <v>52</v>
      </c>
    </row>
    <row r="302" spans="1:52" ht="30" customHeight="1" x14ac:dyDescent="0.3">
      <c r="A302" s="15" t="s">
        <v>1229</v>
      </c>
      <c r="B302" s="15" t="s">
        <v>52</v>
      </c>
      <c r="C302" s="15" t="s">
        <v>52</v>
      </c>
      <c r="D302" s="16"/>
      <c r="E302" s="18"/>
      <c r="F302" s="21">
        <f>TRUNC(SUMIF(N300:N301, N299, F300:F301),0)</f>
        <v>34650</v>
      </c>
      <c r="G302" s="18"/>
      <c r="H302" s="21">
        <f>TRUNC(SUMIF(N300:N301, N299, H300:H301),0)</f>
        <v>3548</v>
      </c>
      <c r="I302" s="18"/>
      <c r="J302" s="21">
        <f>TRUNC(SUMIF(N300:N301, N299, J300:J301),0)</f>
        <v>0</v>
      </c>
      <c r="K302" s="18"/>
      <c r="L302" s="21">
        <f>F302+H302+J302</f>
        <v>38198</v>
      </c>
      <c r="M302" s="15" t="s">
        <v>52</v>
      </c>
      <c r="N302" s="1" t="s">
        <v>92</v>
      </c>
      <c r="O302" s="1" t="s">
        <v>92</v>
      </c>
      <c r="P302" s="1" t="s">
        <v>52</v>
      </c>
      <c r="Q302" s="1" t="s">
        <v>52</v>
      </c>
      <c r="R302" s="1" t="s">
        <v>52</v>
      </c>
      <c r="AV302" s="1" t="s">
        <v>52</v>
      </c>
      <c r="AW302" s="1" t="s">
        <v>52</v>
      </c>
      <c r="AX302" s="1" t="s">
        <v>52</v>
      </c>
      <c r="AY302" s="1" t="s">
        <v>52</v>
      </c>
      <c r="AZ302" s="1" t="s">
        <v>52</v>
      </c>
    </row>
    <row r="303" spans="1:52" ht="30" customHeight="1" x14ac:dyDescent="0.3">
      <c r="A303" s="16"/>
      <c r="B303" s="16"/>
      <c r="C303" s="16"/>
      <c r="D303" s="16"/>
      <c r="E303" s="18"/>
      <c r="F303" s="21"/>
      <c r="G303" s="18"/>
      <c r="H303" s="21"/>
      <c r="I303" s="18"/>
      <c r="J303" s="21"/>
      <c r="K303" s="18"/>
      <c r="L303" s="21"/>
      <c r="M303" s="16"/>
    </row>
    <row r="304" spans="1:52" ht="30" customHeight="1" x14ac:dyDescent="0.3">
      <c r="A304" s="12" t="s">
        <v>1744</v>
      </c>
      <c r="B304" s="13"/>
      <c r="C304" s="13"/>
      <c r="D304" s="13"/>
      <c r="E304" s="17"/>
      <c r="F304" s="20"/>
      <c r="G304" s="17"/>
      <c r="H304" s="20"/>
      <c r="I304" s="17"/>
      <c r="J304" s="20"/>
      <c r="K304" s="17"/>
      <c r="L304" s="20"/>
      <c r="M304" s="14"/>
      <c r="N304" s="1" t="s">
        <v>329</v>
      </c>
    </row>
    <row r="305" spans="1:52" ht="30" customHeight="1" x14ac:dyDescent="0.3">
      <c r="A305" s="15" t="s">
        <v>1745</v>
      </c>
      <c r="B305" s="15" t="s">
        <v>326</v>
      </c>
      <c r="C305" s="15" t="s">
        <v>327</v>
      </c>
      <c r="D305" s="16">
        <v>1</v>
      </c>
      <c r="E305" s="18">
        <f>단가대비표!O236</f>
        <v>2787</v>
      </c>
      <c r="F305" s="21">
        <f>TRUNC(E305*D305,1)</f>
        <v>2787</v>
      </c>
      <c r="G305" s="18">
        <f>단가대비표!P236</f>
        <v>26997</v>
      </c>
      <c r="H305" s="21">
        <f>TRUNC(G305*D305,1)</f>
        <v>26997</v>
      </c>
      <c r="I305" s="18">
        <f>단가대비표!V236</f>
        <v>14184</v>
      </c>
      <c r="J305" s="21">
        <f>TRUNC(I305*D305,1)</f>
        <v>14184</v>
      </c>
      <c r="K305" s="18">
        <f>TRUNC(E305+G305+I305,1)</f>
        <v>43968</v>
      </c>
      <c r="L305" s="21">
        <f>TRUNC(F305+H305+J305,1)</f>
        <v>43968</v>
      </c>
      <c r="M305" s="15" t="s">
        <v>52</v>
      </c>
      <c r="N305" s="1" t="s">
        <v>329</v>
      </c>
      <c r="O305" s="1" t="s">
        <v>1746</v>
      </c>
      <c r="P305" s="1" t="s">
        <v>64</v>
      </c>
      <c r="Q305" s="1" t="s">
        <v>64</v>
      </c>
      <c r="R305" s="1" t="s">
        <v>63</v>
      </c>
      <c r="AV305" s="1" t="s">
        <v>52</v>
      </c>
      <c r="AW305" s="1" t="s">
        <v>1747</v>
      </c>
      <c r="AX305" s="1" t="s">
        <v>52</v>
      </c>
      <c r="AY305" s="1" t="s">
        <v>52</v>
      </c>
      <c r="AZ305" s="1" t="s">
        <v>52</v>
      </c>
    </row>
    <row r="306" spans="1:52" ht="30" customHeight="1" x14ac:dyDescent="0.3">
      <c r="A306" s="15" t="s">
        <v>1229</v>
      </c>
      <c r="B306" s="15" t="s">
        <v>52</v>
      </c>
      <c r="C306" s="15" t="s">
        <v>52</v>
      </c>
      <c r="D306" s="16"/>
      <c r="E306" s="18"/>
      <c r="F306" s="21">
        <f>TRUNC(SUMIF(N305:N305, N304, F305:F305),0)</f>
        <v>2787</v>
      </c>
      <c r="G306" s="18"/>
      <c r="H306" s="21">
        <f>TRUNC(SUMIF(N305:N305, N304, H305:H305),0)</f>
        <v>26997</v>
      </c>
      <c r="I306" s="18"/>
      <c r="J306" s="21">
        <f>TRUNC(SUMIF(N305:N305, N304, J305:J305),0)</f>
        <v>14184</v>
      </c>
      <c r="K306" s="18"/>
      <c r="L306" s="21">
        <f>F306+H306+J306</f>
        <v>43968</v>
      </c>
      <c r="M306" s="15" t="s">
        <v>52</v>
      </c>
      <c r="N306" s="1" t="s">
        <v>92</v>
      </c>
      <c r="O306" s="1" t="s">
        <v>92</v>
      </c>
      <c r="P306" s="1" t="s">
        <v>52</v>
      </c>
      <c r="Q306" s="1" t="s">
        <v>52</v>
      </c>
      <c r="R306" s="1" t="s">
        <v>52</v>
      </c>
      <c r="AV306" s="1" t="s">
        <v>52</v>
      </c>
      <c r="AW306" s="1" t="s">
        <v>52</v>
      </c>
      <c r="AX306" s="1" t="s">
        <v>52</v>
      </c>
      <c r="AY306" s="1" t="s">
        <v>52</v>
      </c>
      <c r="AZ306" s="1" t="s">
        <v>52</v>
      </c>
    </row>
    <row r="307" spans="1:52" ht="30" customHeight="1" x14ac:dyDescent="0.3">
      <c r="A307" s="16"/>
      <c r="B307" s="16"/>
      <c r="C307" s="16"/>
      <c r="D307" s="16"/>
      <c r="E307" s="18"/>
      <c r="F307" s="21"/>
      <c r="G307" s="18"/>
      <c r="H307" s="21"/>
      <c r="I307" s="18"/>
      <c r="J307" s="21"/>
      <c r="K307" s="18"/>
      <c r="L307" s="21"/>
      <c r="M307" s="16"/>
    </row>
    <row r="308" spans="1:52" ht="30" customHeight="1" x14ac:dyDescent="0.3">
      <c r="A308" s="12" t="s">
        <v>1748</v>
      </c>
      <c r="B308" s="13"/>
      <c r="C308" s="13"/>
      <c r="D308" s="13"/>
      <c r="E308" s="17"/>
      <c r="F308" s="20"/>
      <c r="G308" s="17"/>
      <c r="H308" s="20"/>
      <c r="I308" s="17"/>
      <c r="J308" s="20"/>
      <c r="K308" s="17"/>
      <c r="L308" s="20"/>
      <c r="M308" s="14"/>
      <c r="N308" s="1" t="s">
        <v>334</v>
      </c>
    </row>
    <row r="309" spans="1:52" ht="30" customHeight="1" x14ac:dyDescent="0.3">
      <c r="A309" s="15" t="s">
        <v>1749</v>
      </c>
      <c r="B309" s="15" t="s">
        <v>1291</v>
      </c>
      <c r="C309" s="15" t="s">
        <v>1292</v>
      </c>
      <c r="D309" s="16">
        <v>0.12</v>
      </c>
      <c r="E309" s="18">
        <f>단가대비표!O265</f>
        <v>0</v>
      </c>
      <c r="F309" s="21">
        <f>TRUNC(E309*D309,1)</f>
        <v>0</v>
      </c>
      <c r="G309" s="18">
        <f>단가대비표!P265</f>
        <v>266624</v>
      </c>
      <c r="H309" s="21">
        <f>TRUNC(G309*D309,1)</f>
        <v>31994.799999999999</v>
      </c>
      <c r="I309" s="18">
        <f>단가대비표!V265</f>
        <v>0</v>
      </c>
      <c r="J309" s="21">
        <f>TRUNC(I309*D309,1)</f>
        <v>0</v>
      </c>
      <c r="K309" s="18">
        <f t="shared" ref="K309:L313" si="64">TRUNC(E309+G309+I309,1)</f>
        <v>266624</v>
      </c>
      <c r="L309" s="21">
        <f t="shared" si="64"/>
        <v>31994.799999999999</v>
      </c>
      <c r="M309" s="15" t="s">
        <v>52</v>
      </c>
      <c r="N309" s="1" t="s">
        <v>334</v>
      </c>
      <c r="O309" s="1" t="s">
        <v>1750</v>
      </c>
      <c r="P309" s="1" t="s">
        <v>64</v>
      </c>
      <c r="Q309" s="1" t="s">
        <v>64</v>
      </c>
      <c r="R309" s="1" t="s">
        <v>63</v>
      </c>
      <c r="V309">
        <v>1</v>
      </c>
      <c r="AV309" s="1" t="s">
        <v>52</v>
      </c>
      <c r="AW309" s="1" t="s">
        <v>1751</v>
      </c>
      <c r="AX309" s="1" t="s">
        <v>52</v>
      </c>
      <c r="AY309" s="1" t="s">
        <v>52</v>
      </c>
      <c r="AZ309" s="1" t="s">
        <v>52</v>
      </c>
    </row>
    <row r="310" spans="1:52" ht="30" customHeight="1" x14ac:dyDescent="0.3">
      <c r="A310" s="15" t="s">
        <v>1298</v>
      </c>
      <c r="B310" s="15" t="s">
        <v>1291</v>
      </c>
      <c r="C310" s="15" t="s">
        <v>1292</v>
      </c>
      <c r="D310" s="16">
        <v>0.04</v>
      </c>
      <c r="E310" s="18">
        <f>단가대비표!O256</f>
        <v>0</v>
      </c>
      <c r="F310" s="21">
        <f>TRUNC(E310*D310,1)</f>
        <v>0</v>
      </c>
      <c r="G310" s="18">
        <f>단가대비표!P256</f>
        <v>169804</v>
      </c>
      <c r="H310" s="21">
        <f>TRUNC(G310*D310,1)</f>
        <v>6792.1</v>
      </c>
      <c r="I310" s="18">
        <f>단가대비표!V256</f>
        <v>0</v>
      </c>
      <c r="J310" s="21">
        <f>TRUNC(I310*D310,1)</f>
        <v>0</v>
      </c>
      <c r="K310" s="18">
        <f t="shared" si="64"/>
        <v>169804</v>
      </c>
      <c r="L310" s="21">
        <f t="shared" si="64"/>
        <v>6792.1</v>
      </c>
      <c r="M310" s="15" t="s">
        <v>52</v>
      </c>
      <c r="N310" s="1" t="s">
        <v>334</v>
      </c>
      <c r="O310" s="1" t="s">
        <v>1299</v>
      </c>
      <c r="P310" s="1" t="s">
        <v>64</v>
      </c>
      <c r="Q310" s="1" t="s">
        <v>64</v>
      </c>
      <c r="R310" s="1" t="s">
        <v>63</v>
      </c>
      <c r="V310">
        <v>1</v>
      </c>
      <c r="AV310" s="1" t="s">
        <v>52</v>
      </c>
      <c r="AW310" s="1" t="s">
        <v>1752</v>
      </c>
      <c r="AX310" s="1" t="s">
        <v>52</v>
      </c>
      <c r="AY310" s="1" t="s">
        <v>52</v>
      </c>
      <c r="AZ310" s="1" t="s">
        <v>52</v>
      </c>
    </row>
    <row r="311" spans="1:52" ht="30" customHeight="1" x14ac:dyDescent="0.3">
      <c r="A311" s="15" t="s">
        <v>1597</v>
      </c>
      <c r="B311" s="15" t="s">
        <v>1753</v>
      </c>
      <c r="C311" s="15" t="s">
        <v>602</v>
      </c>
      <c r="D311" s="16">
        <v>1</v>
      </c>
      <c r="E311" s="18">
        <v>0</v>
      </c>
      <c r="F311" s="21">
        <f>TRUNC(E311*D311,1)</f>
        <v>0</v>
      </c>
      <c r="G311" s="18">
        <v>0</v>
      </c>
      <c r="H311" s="21">
        <f>TRUNC(G311*D311,1)</f>
        <v>0</v>
      </c>
      <c r="I311" s="18">
        <f>TRUNC(SUMIF(V309:V313, RIGHTB(O311, 1), H309:H313)*U311, 2)</f>
        <v>775.73</v>
      </c>
      <c r="J311" s="21">
        <f>TRUNC(I311*D311,1)</f>
        <v>775.7</v>
      </c>
      <c r="K311" s="18">
        <f t="shared" si="64"/>
        <v>775.7</v>
      </c>
      <c r="L311" s="21">
        <f t="shared" si="64"/>
        <v>775.7</v>
      </c>
      <c r="M311" s="15" t="s">
        <v>52</v>
      </c>
      <c r="N311" s="1" t="s">
        <v>334</v>
      </c>
      <c r="O311" s="1" t="s">
        <v>1079</v>
      </c>
      <c r="P311" s="1" t="s">
        <v>64</v>
      </c>
      <c r="Q311" s="1" t="s">
        <v>64</v>
      </c>
      <c r="R311" s="1" t="s">
        <v>64</v>
      </c>
      <c r="S311">
        <v>1</v>
      </c>
      <c r="T311">
        <v>2</v>
      </c>
      <c r="U311">
        <v>0.02</v>
      </c>
      <c r="AV311" s="1" t="s">
        <v>52</v>
      </c>
      <c r="AW311" s="1" t="s">
        <v>1754</v>
      </c>
      <c r="AX311" s="1" t="s">
        <v>52</v>
      </c>
      <c r="AY311" s="1" t="s">
        <v>52</v>
      </c>
      <c r="AZ311" s="1" t="s">
        <v>52</v>
      </c>
    </row>
    <row r="312" spans="1:52" ht="30" customHeight="1" x14ac:dyDescent="0.3">
      <c r="A312" s="15" t="s">
        <v>316</v>
      </c>
      <c r="B312" s="15" t="s">
        <v>317</v>
      </c>
      <c r="C312" s="15" t="s">
        <v>318</v>
      </c>
      <c r="D312" s="16">
        <v>75</v>
      </c>
      <c r="E312" s="18">
        <f>단가대비표!O73</f>
        <v>0</v>
      </c>
      <c r="F312" s="21">
        <f>TRUNC(E312*D312,1)</f>
        <v>0</v>
      </c>
      <c r="G312" s="18">
        <f>단가대비표!P73</f>
        <v>0</v>
      </c>
      <c r="H312" s="21">
        <f>TRUNC(G312*D312,1)</f>
        <v>0</v>
      </c>
      <c r="I312" s="18">
        <f>단가대비표!V73</f>
        <v>0</v>
      </c>
      <c r="J312" s="21">
        <f>TRUNC(I312*D312,1)</f>
        <v>0</v>
      </c>
      <c r="K312" s="18">
        <f t="shared" si="64"/>
        <v>0</v>
      </c>
      <c r="L312" s="21">
        <f t="shared" si="64"/>
        <v>0</v>
      </c>
      <c r="M312" s="15" t="s">
        <v>1755</v>
      </c>
      <c r="N312" s="1" t="s">
        <v>334</v>
      </c>
      <c r="O312" s="1" t="s">
        <v>1756</v>
      </c>
      <c r="P312" s="1" t="s">
        <v>64</v>
      </c>
      <c r="Q312" s="1" t="s">
        <v>64</v>
      </c>
      <c r="R312" s="1" t="s">
        <v>63</v>
      </c>
      <c r="AV312" s="1" t="s">
        <v>52</v>
      </c>
      <c r="AW312" s="1" t="s">
        <v>1757</v>
      </c>
      <c r="AX312" s="1" t="s">
        <v>52</v>
      </c>
      <c r="AY312" s="1" t="s">
        <v>52</v>
      </c>
      <c r="AZ312" s="1" t="s">
        <v>52</v>
      </c>
    </row>
    <row r="313" spans="1:52" ht="30" customHeight="1" x14ac:dyDescent="0.3">
      <c r="A313" s="15" t="s">
        <v>1758</v>
      </c>
      <c r="B313" s="15" t="s">
        <v>1759</v>
      </c>
      <c r="C313" s="15" t="s">
        <v>146</v>
      </c>
      <c r="D313" s="16">
        <v>1.9E-2</v>
      </c>
      <c r="E313" s="18">
        <f>일위대가목록!E184</f>
        <v>0</v>
      </c>
      <c r="F313" s="21">
        <f>TRUNC(E313*D313,1)</f>
        <v>0</v>
      </c>
      <c r="G313" s="18">
        <f>일위대가목록!F184</f>
        <v>112070</v>
      </c>
      <c r="H313" s="21">
        <f>TRUNC(G313*D313,1)</f>
        <v>2129.3000000000002</v>
      </c>
      <c r="I313" s="18">
        <f>일위대가목록!G184</f>
        <v>0</v>
      </c>
      <c r="J313" s="21">
        <f>TRUNC(I313*D313,1)</f>
        <v>0</v>
      </c>
      <c r="K313" s="18">
        <f t="shared" si="64"/>
        <v>112070</v>
      </c>
      <c r="L313" s="21">
        <f t="shared" si="64"/>
        <v>2129.3000000000002</v>
      </c>
      <c r="M313" s="15" t="s">
        <v>1760</v>
      </c>
      <c r="N313" s="1" t="s">
        <v>334</v>
      </c>
      <c r="O313" s="1" t="s">
        <v>1761</v>
      </c>
      <c r="P313" s="1" t="s">
        <v>63</v>
      </c>
      <c r="Q313" s="1" t="s">
        <v>64</v>
      </c>
      <c r="R313" s="1" t="s">
        <v>64</v>
      </c>
      <c r="AV313" s="1" t="s">
        <v>52</v>
      </c>
      <c r="AW313" s="1" t="s">
        <v>1762</v>
      </c>
      <c r="AX313" s="1" t="s">
        <v>52</v>
      </c>
      <c r="AY313" s="1" t="s">
        <v>52</v>
      </c>
      <c r="AZ313" s="1" t="s">
        <v>52</v>
      </c>
    </row>
    <row r="314" spans="1:52" ht="30" customHeight="1" x14ac:dyDescent="0.3">
      <c r="A314" s="15" t="s">
        <v>1229</v>
      </c>
      <c r="B314" s="15" t="s">
        <v>52</v>
      </c>
      <c r="C314" s="15" t="s">
        <v>52</v>
      </c>
      <c r="D314" s="16"/>
      <c r="E314" s="18"/>
      <c r="F314" s="21">
        <f>TRUNC(SUMIF(N309:N313, N308, F309:F313),0)</f>
        <v>0</v>
      </c>
      <c r="G314" s="18"/>
      <c r="H314" s="21">
        <f>TRUNC(SUMIF(N309:N313, N308, H309:H313),0)</f>
        <v>40916</v>
      </c>
      <c r="I314" s="18"/>
      <c r="J314" s="21">
        <f>TRUNC(SUMIF(N309:N313, N308, J309:J313),0)</f>
        <v>775</v>
      </c>
      <c r="K314" s="18"/>
      <c r="L314" s="21">
        <f>F314+H314+J314</f>
        <v>41691</v>
      </c>
      <c r="M314" s="15" t="s">
        <v>52</v>
      </c>
      <c r="N314" s="1" t="s">
        <v>92</v>
      </c>
      <c r="O314" s="1" t="s">
        <v>92</v>
      </c>
      <c r="P314" s="1" t="s">
        <v>52</v>
      </c>
      <c r="Q314" s="1" t="s">
        <v>52</v>
      </c>
      <c r="R314" s="1" t="s">
        <v>52</v>
      </c>
      <c r="AV314" s="1" t="s">
        <v>52</v>
      </c>
      <c r="AW314" s="1" t="s">
        <v>52</v>
      </c>
      <c r="AX314" s="1" t="s">
        <v>52</v>
      </c>
      <c r="AY314" s="1" t="s">
        <v>52</v>
      </c>
      <c r="AZ314" s="1" t="s">
        <v>52</v>
      </c>
    </row>
    <row r="315" spans="1:52" ht="30" customHeight="1" x14ac:dyDescent="0.3">
      <c r="A315" s="16"/>
      <c r="B315" s="16"/>
      <c r="C315" s="16"/>
      <c r="D315" s="16"/>
      <c r="E315" s="18"/>
      <c r="F315" s="21"/>
      <c r="G315" s="18"/>
      <c r="H315" s="21"/>
      <c r="I315" s="18"/>
      <c r="J315" s="21"/>
      <c r="K315" s="18"/>
      <c r="L315" s="21"/>
      <c r="M315" s="16"/>
    </row>
    <row r="316" spans="1:52" ht="30" customHeight="1" x14ac:dyDescent="0.3">
      <c r="A316" s="12" t="s">
        <v>1763</v>
      </c>
      <c r="B316" s="13"/>
      <c r="C316" s="13"/>
      <c r="D316" s="13"/>
      <c r="E316" s="17"/>
      <c r="F316" s="20"/>
      <c r="G316" s="17"/>
      <c r="H316" s="20"/>
      <c r="I316" s="17"/>
      <c r="J316" s="20"/>
      <c r="K316" s="17"/>
      <c r="L316" s="20"/>
      <c r="M316" s="14"/>
      <c r="N316" s="1" t="s">
        <v>339</v>
      </c>
    </row>
    <row r="317" spans="1:52" ht="30" customHeight="1" x14ac:dyDescent="0.3">
      <c r="A317" s="15" t="s">
        <v>1749</v>
      </c>
      <c r="B317" s="15" t="s">
        <v>1291</v>
      </c>
      <c r="C317" s="15" t="s">
        <v>1292</v>
      </c>
      <c r="D317" s="16">
        <v>0.2</v>
      </c>
      <c r="E317" s="18">
        <f>단가대비표!O265</f>
        <v>0</v>
      </c>
      <c r="F317" s="21">
        <f>TRUNC(E317*D317,1)</f>
        <v>0</v>
      </c>
      <c r="G317" s="18">
        <f>단가대비표!P265</f>
        <v>266624</v>
      </c>
      <c r="H317" s="21">
        <f>TRUNC(G317*D317,1)</f>
        <v>53324.800000000003</v>
      </c>
      <c r="I317" s="18">
        <f>단가대비표!V265</f>
        <v>0</v>
      </c>
      <c r="J317" s="21">
        <f>TRUNC(I317*D317,1)</f>
        <v>0</v>
      </c>
      <c r="K317" s="18">
        <f t="shared" ref="K317:L321" si="65">TRUNC(E317+G317+I317,1)</f>
        <v>266624</v>
      </c>
      <c r="L317" s="21">
        <f t="shared" si="65"/>
        <v>53324.800000000003</v>
      </c>
      <c r="M317" s="15" t="s">
        <v>52</v>
      </c>
      <c r="N317" s="1" t="s">
        <v>339</v>
      </c>
      <c r="O317" s="1" t="s">
        <v>1750</v>
      </c>
      <c r="P317" s="1" t="s">
        <v>64</v>
      </c>
      <c r="Q317" s="1" t="s">
        <v>64</v>
      </c>
      <c r="R317" s="1" t="s">
        <v>63</v>
      </c>
      <c r="V317">
        <v>1</v>
      </c>
      <c r="AV317" s="1" t="s">
        <v>52</v>
      </c>
      <c r="AW317" s="1" t="s">
        <v>1764</v>
      </c>
      <c r="AX317" s="1" t="s">
        <v>52</v>
      </c>
      <c r="AY317" s="1" t="s">
        <v>52</v>
      </c>
      <c r="AZ317" s="1" t="s">
        <v>52</v>
      </c>
    </row>
    <row r="318" spans="1:52" ht="30" customHeight="1" x14ac:dyDescent="0.3">
      <c r="A318" s="15" t="s">
        <v>1298</v>
      </c>
      <c r="B318" s="15" t="s">
        <v>1291</v>
      </c>
      <c r="C318" s="15" t="s">
        <v>1292</v>
      </c>
      <c r="D318" s="16">
        <v>6.7000000000000004E-2</v>
      </c>
      <c r="E318" s="18">
        <f>단가대비표!O256</f>
        <v>0</v>
      </c>
      <c r="F318" s="21">
        <f>TRUNC(E318*D318,1)</f>
        <v>0</v>
      </c>
      <c r="G318" s="18">
        <f>단가대비표!P256</f>
        <v>169804</v>
      </c>
      <c r="H318" s="21">
        <f>TRUNC(G318*D318,1)</f>
        <v>11376.8</v>
      </c>
      <c r="I318" s="18">
        <f>단가대비표!V256</f>
        <v>0</v>
      </c>
      <c r="J318" s="21">
        <f>TRUNC(I318*D318,1)</f>
        <v>0</v>
      </c>
      <c r="K318" s="18">
        <f t="shared" si="65"/>
        <v>169804</v>
      </c>
      <c r="L318" s="21">
        <f t="shared" si="65"/>
        <v>11376.8</v>
      </c>
      <c r="M318" s="15" t="s">
        <v>52</v>
      </c>
      <c r="N318" s="1" t="s">
        <v>339</v>
      </c>
      <c r="O318" s="1" t="s">
        <v>1299</v>
      </c>
      <c r="P318" s="1" t="s">
        <v>64</v>
      </c>
      <c r="Q318" s="1" t="s">
        <v>64</v>
      </c>
      <c r="R318" s="1" t="s">
        <v>63</v>
      </c>
      <c r="V318">
        <v>1</v>
      </c>
      <c r="AV318" s="1" t="s">
        <v>52</v>
      </c>
      <c r="AW318" s="1" t="s">
        <v>1765</v>
      </c>
      <c r="AX318" s="1" t="s">
        <v>52</v>
      </c>
      <c r="AY318" s="1" t="s">
        <v>52</v>
      </c>
      <c r="AZ318" s="1" t="s">
        <v>52</v>
      </c>
    </row>
    <row r="319" spans="1:52" ht="30" customHeight="1" x14ac:dyDescent="0.3">
      <c r="A319" s="15" t="s">
        <v>1597</v>
      </c>
      <c r="B319" s="15" t="s">
        <v>1753</v>
      </c>
      <c r="C319" s="15" t="s">
        <v>602</v>
      </c>
      <c r="D319" s="16">
        <v>1</v>
      </c>
      <c r="E319" s="18">
        <v>0</v>
      </c>
      <c r="F319" s="21">
        <f>TRUNC(E319*D319,1)</f>
        <v>0</v>
      </c>
      <c r="G319" s="18">
        <v>0</v>
      </c>
      <c r="H319" s="21">
        <f>TRUNC(G319*D319,1)</f>
        <v>0</v>
      </c>
      <c r="I319" s="18">
        <f>TRUNC(SUMIF(V317:V321, RIGHTB(O319, 1), H317:H321)*U319, 2)</f>
        <v>1294.03</v>
      </c>
      <c r="J319" s="21">
        <f>TRUNC(I319*D319,1)</f>
        <v>1294</v>
      </c>
      <c r="K319" s="18">
        <f t="shared" si="65"/>
        <v>1294</v>
      </c>
      <c r="L319" s="21">
        <f t="shared" si="65"/>
        <v>1294</v>
      </c>
      <c r="M319" s="15" t="s">
        <v>52</v>
      </c>
      <c r="N319" s="1" t="s">
        <v>339</v>
      </c>
      <c r="O319" s="1" t="s">
        <v>1079</v>
      </c>
      <c r="P319" s="1" t="s">
        <v>64</v>
      </c>
      <c r="Q319" s="1" t="s">
        <v>64</v>
      </c>
      <c r="R319" s="1" t="s">
        <v>64</v>
      </c>
      <c r="S319">
        <v>1</v>
      </c>
      <c r="T319">
        <v>2</v>
      </c>
      <c r="U319">
        <v>0.02</v>
      </c>
      <c r="AV319" s="1" t="s">
        <v>52</v>
      </c>
      <c r="AW319" s="1" t="s">
        <v>1766</v>
      </c>
      <c r="AX319" s="1" t="s">
        <v>52</v>
      </c>
      <c r="AY319" s="1" t="s">
        <v>52</v>
      </c>
      <c r="AZ319" s="1" t="s">
        <v>52</v>
      </c>
    </row>
    <row r="320" spans="1:52" ht="30" customHeight="1" x14ac:dyDescent="0.3">
      <c r="A320" s="15" t="s">
        <v>316</v>
      </c>
      <c r="B320" s="15" t="s">
        <v>317</v>
      </c>
      <c r="C320" s="15" t="s">
        <v>318</v>
      </c>
      <c r="D320" s="16">
        <v>149</v>
      </c>
      <c r="E320" s="18">
        <f>단가대비표!O73</f>
        <v>0</v>
      </c>
      <c r="F320" s="21">
        <f>TRUNC(E320*D320,1)</f>
        <v>0</v>
      </c>
      <c r="G320" s="18">
        <f>단가대비표!P73</f>
        <v>0</v>
      </c>
      <c r="H320" s="21">
        <f>TRUNC(G320*D320,1)</f>
        <v>0</v>
      </c>
      <c r="I320" s="18">
        <f>단가대비표!V73</f>
        <v>0</v>
      </c>
      <c r="J320" s="21">
        <f>TRUNC(I320*D320,1)</f>
        <v>0</v>
      </c>
      <c r="K320" s="18">
        <f t="shared" si="65"/>
        <v>0</v>
      </c>
      <c r="L320" s="21">
        <f t="shared" si="65"/>
        <v>0</v>
      </c>
      <c r="M320" s="15" t="s">
        <v>1755</v>
      </c>
      <c r="N320" s="1" t="s">
        <v>339</v>
      </c>
      <c r="O320" s="1" t="s">
        <v>1756</v>
      </c>
      <c r="P320" s="1" t="s">
        <v>64</v>
      </c>
      <c r="Q320" s="1" t="s">
        <v>64</v>
      </c>
      <c r="R320" s="1" t="s">
        <v>63</v>
      </c>
      <c r="AV320" s="1" t="s">
        <v>52</v>
      </c>
      <c r="AW320" s="1" t="s">
        <v>1767</v>
      </c>
      <c r="AX320" s="1" t="s">
        <v>52</v>
      </c>
      <c r="AY320" s="1" t="s">
        <v>52</v>
      </c>
      <c r="AZ320" s="1" t="s">
        <v>52</v>
      </c>
    </row>
    <row r="321" spans="1:52" ht="30" customHeight="1" x14ac:dyDescent="0.3">
      <c r="A321" s="15" t="s">
        <v>1758</v>
      </c>
      <c r="B321" s="15" t="s">
        <v>1759</v>
      </c>
      <c r="C321" s="15" t="s">
        <v>146</v>
      </c>
      <c r="D321" s="16">
        <v>4.9000000000000002E-2</v>
      </c>
      <c r="E321" s="18">
        <f>일위대가목록!E184</f>
        <v>0</v>
      </c>
      <c r="F321" s="21">
        <f>TRUNC(E321*D321,1)</f>
        <v>0</v>
      </c>
      <c r="G321" s="18">
        <f>일위대가목록!F184</f>
        <v>112070</v>
      </c>
      <c r="H321" s="21">
        <f>TRUNC(G321*D321,1)</f>
        <v>5491.4</v>
      </c>
      <c r="I321" s="18">
        <f>일위대가목록!G184</f>
        <v>0</v>
      </c>
      <c r="J321" s="21">
        <f>TRUNC(I321*D321,1)</f>
        <v>0</v>
      </c>
      <c r="K321" s="18">
        <f t="shared" si="65"/>
        <v>112070</v>
      </c>
      <c r="L321" s="21">
        <f t="shared" si="65"/>
        <v>5491.4</v>
      </c>
      <c r="M321" s="15" t="s">
        <v>1760</v>
      </c>
      <c r="N321" s="1" t="s">
        <v>339</v>
      </c>
      <c r="O321" s="1" t="s">
        <v>1761</v>
      </c>
      <c r="P321" s="1" t="s">
        <v>63</v>
      </c>
      <c r="Q321" s="1" t="s">
        <v>64</v>
      </c>
      <c r="R321" s="1" t="s">
        <v>64</v>
      </c>
      <c r="AV321" s="1" t="s">
        <v>52</v>
      </c>
      <c r="AW321" s="1" t="s">
        <v>1768</v>
      </c>
      <c r="AX321" s="1" t="s">
        <v>52</v>
      </c>
      <c r="AY321" s="1" t="s">
        <v>52</v>
      </c>
      <c r="AZ321" s="1" t="s">
        <v>52</v>
      </c>
    </row>
    <row r="322" spans="1:52" ht="30" customHeight="1" x14ac:dyDescent="0.3">
      <c r="A322" s="15" t="s">
        <v>1229</v>
      </c>
      <c r="B322" s="15" t="s">
        <v>52</v>
      </c>
      <c r="C322" s="15" t="s">
        <v>52</v>
      </c>
      <c r="D322" s="16"/>
      <c r="E322" s="18"/>
      <c r="F322" s="21">
        <f>TRUNC(SUMIF(N317:N321, N316, F317:F321),0)</f>
        <v>0</v>
      </c>
      <c r="G322" s="18"/>
      <c r="H322" s="21">
        <f>TRUNC(SUMIF(N317:N321, N316, H317:H321),0)</f>
        <v>70193</v>
      </c>
      <c r="I322" s="18"/>
      <c r="J322" s="21">
        <f>TRUNC(SUMIF(N317:N321, N316, J317:J321),0)</f>
        <v>1294</v>
      </c>
      <c r="K322" s="18"/>
      <c r="L322" s="21">
        <f>F322+H322+J322</f>
        <v>71487</v>
      </c>
      <c r="M322" s="15" t="s">
        <v>52</v>
      </c>
      <c r="N322" s="1" t="s">
        <v>92</v>
      </c>
      <c r="O322" s="1" t="s">
        <v>92</v>
      </c>
      <c r="P322" s="1" t="s">
        <v>52</v>
      </c>
      <c r="Q322" s="1" t="s">
        <v>52</v>
      </c>
      <c r="R322" s="1" t="s">
        <v>52</v>
      </c>
      <c r="AV322" s="1" t="s">
        <v>52</v>
      </c>
      <c r="AW322" s="1" t="s">
        <v>52</v>
      </c>
      <c r="AX322" s="1" t="s">
        <v>52</v>
      </c>
      <c r="AY322" s="1" t="s">
        <v>52</v>
      </c>
      <c r="AZ322" s="1" t="s">
        <v>52</v>
      </c>
    </row>
    <row r="323" spans="1:52" ht="30" customHeight="1" x14ac:dyDescent="0.3">
      <c r="A323" s="16"/>
      <c r="B323" s="16"/>
      <c r="C323" s="16"/>
      <c r="D323" s="16"/>
      <c r="E323" s="18"/>
      <c r="F323" s="21"/>
      <c r="G323" s="18"/>
      <c r="H323" s="21"/>
      <c r="I323" s="18"/>
      <c r="J323" s="21"/>
      <c r="K323" s="18"/>
      <c r="L323" s="21"/>
      <c r="M323" s="16"/>
    </row>
    <row r="324" spans="1:52" ht="30" customHeight="1" x14ac:dyDescent="0.3">
      <c r="A324" s="12" t="s">
        <v>1769</v>
      </c>
      <c r="B324" s="13"/>
      <c r="C324" s="13"/>
      <c r="D324" s="13"/>
      <c r="E324" s="17"/>
      <c r="F324" s="20"/>
      <c r="G324" s="17"/>
      <c r="H324" s="20"/>
      <c r="I324" s="17"/>
      <c r="J324" s="20"/>
      <c r="K324" s="17"/>
      <c r="L324" s="20"/>
      <c r="M324" s="14"/>
      <c r="N324" s="1" t="s">
        <v>344</v>
      </c>
    </row>
    <row r="325" spans="1:52" ht="30" customHeight="1" x14ac:dyDescent="0.3">
      <c r="A325" s="15" t="s">
        <v>1749</v>
      </c>
      <c r="B325" s="15" t="s">
        <v>1291</v>
      </c>
      <c r="C325" s="15" t="s">
        <v>1292</v>
      </c>
      <c r="D325" s="16">
        <v>0.15</v>
      </c>
      <c r="E325" s="18">
        <f>단가대비표!O265</f>
        <v>0</v>
      </c>
      <c r="F325" s="21">
        <f t="shared" ref="F325:F331" si="66">TRUNC(E325*D325,1)</f>
        <v>0</v>
      </c>
      <c r="G325" s="18">
        <f>단가대비표!P265</f>
        <v>266624</v>
      </c>
      <c r="H325" s="21">
        <f t="shared" ref="H325:H331" si="67">TRUNC(G325*D325,1)</f>
        <v>39993.599999999999</v>
      </c>
      <c r="I325" s="18">
        <f>단가대비표!V265</f>
        <v>0</v>
      </c>
      <c r="J325" s="21">
        <f t="shared" ref="J325:J331" si="68">TRUNC(I325*D325,1)</f>
        <v>0</v>
      </c>
      <c r="K325" s="18">
        <f t="shared" ref="K325:L331" si="69">TRUNC(E325+G325+I325,1)</f>
        <v>266624</v>
      </c>
      <c r="L325" s="21">
        <f t="shared" si="69"/>
        <v>39993.599999999999</v>
      </c>
      <c r="M325" s="15" t="s">
        <v>52</v>
      </c>
      <c r="N325" s="1" t="s">
        <v>344</v>
      </c>
      <c r="O325" s="1" t="s">
        <v>1750</v>
      </c>
      <c r="P325" s="1" t="s">
        <v>64</v>
      </c>
      <c r="Q325" s="1" t="s">
        <v>64</v>
      </c>
      <c r="R325" s="1" t="s">
        <v>63</v>
      </c>
      <c r="V325">
        <v>1</v>
      </c>
      <c r="AV325" s="1" t="s">
        <v>52</v>
      </c>
      <c r="AW325" s="1" t="s">
        <v>1770</v>
      </c>
      <c r="AX325" s="1" t="s">
        <v>52</v>
      </c>
      <c r="AY325" s="1" t="s">
        <v>52</v>
      </c>
      <c r="AZ325" s="1" t="s">
        <v>52</v>
      </c>
    </row>
    <row r="326" spans="1:52" ht="30" customHeight="1" x14ac:dyDescent="0.3">
      <c r="A326" s="15" t="s">
        <v>1771</v>
      </c>
      <c r="B326" s="15" t="s">
        <v>1291</v>
      </c>
      <c r="C326" s="15" t="s">
        <v>1292</v>
      </c>
      <c r="D326" s="16">
        <v>0.1</v>
      </c>
      <c r="E326" s="18">
        <f>단가대비표!O276</f>
        <v>0</v>
      </c>
      <c r="F326" s="21">
        <f t="shared" si="66"/>
        <v>0</v>
      </c>
      <c r="G326" s="18">
        <f>단가대비표!P276</f>
        <v>202696</v>
      </c>
      <c r="H326" s="21">
        <f t="shared" si="67"/>
        <v>20269.599999999999</v>
      </c>
      <c r="I326" s="18">
        <f>단가대비표!V276</f>
        <v>0</v>
      </c>
      <c r="J326" s="21">
        <f t="shared" si="68"/>
        <v>0</v>
      </c>
      <c r="K326" s="18">
        <f t="shared" si="69"/>
        <v>202696</v>
      </c>
      <c r="L326" s="21">
        <f t="shared" si="69"/>
        <v>20269.599999999999</v>
      </c>
      <c r="M326" s="15" t="s">
        <v>52</v>
      </c>
      <c r="N326" s="1" t="s">
        <v>344</v>
      </c>
      <c r="O326" s="1" t="s">
        <v>1772</v>
      </c>
      <c r="P326" s="1" t="s">
        <v>64</v>
      </c>
      <c r="Q326" s="1" t="s">
        <v>64</v>
      </c>
      <c r="R326" s="1" t="s">
        <v>63</v>
      </c>
      <c r="V326">
        <v>1</v>
      </c>
      <c r="AV326" s="1" t="s">
        <v>52</v>
      </c>
      <c r="AW326" s="1" t="s">
        <v>1773</v>
      </c>
      <c r="AX326" s="1" t="s">
        <v>52</v>
      </c>
      <c r="AY326" s="1" t="s">
        <v>52</v>
      </c>
      <c r="AZ326" s="1" t="s">
        <v>52</v>
      </c>
    </row>
    <row r="327" spans="1:52" ht="30" customHeight="1" x14ac:dyDescent="0.3">
      <c r="A327" s="15" t="s">
        <v>1298</v>
      </c>
      <c r="B327" s="15" t="s">
        <v>1291</v>
      </c>
      <c r="C327" s="15" t="s">
        <v>1292</v>
      </c>
      <c r="D327" s="16">
        <v>0.05</v>
      </c>
      <c r="E327" s="18">
        <f>단가대비표!O256</f>
        <v>0</v>
      </c>
      <c r="F327" s="21">
        <f t="shared" si="66"/>
        <v>0</v>
      </c>
      <c r="G327" s="18">
        <f>단가대비표!P256</f>
        <v>169804</v>
      </c>
      <c r="H327" s="21">
        <f t="shared" si="67"/>
        <v>8490.2000000000007</v>
      </c>
      <c r="I327" s="18">
        <f>단가대비표!V256</f>
        <v>0</v>
      </c>
      <c r="J327" s="21">
        <f t="shared" si="68"/>
        <v>0</v>
      </c>
      <c r="K327" s="18">
        <f t="shared" si="69"/>
        <v>169804</v>
      </c>
      <c r="L327" s="21">
        <f t="shared" si="69"/>
        <v>8490.2000000000007</v>
      </c>
      <c r="M327" s="15" t="s">
        <v>52</v>
      </c>
      <c r="N327" s="1" t="s">
        <v>344</v>
      </c>
      <c r="O327" s="1" t="s">
        <v>1299</v>
      </c>
      <c r="P327" s="1" t="s">
        <v>64</v>
      </c>
      <c r="Q327" s="1" t="s">
        <v>64</v>
      </c>
      <c r="R327" s="1" t="s">
        <v>63</v>
      </c>
      <c r="V327">
        <v>1</v>
      </c>
      <c r="AV327" s="1" t="s">
        <v>52</v>
      </c>
      <c r="AW327" s="1" t="s">
        <v>1774</v>
      </c>
      <c r="AX327" s="1" t="s">
        <v>52</v>
      </c>
      <c r="AY327" s="1" t="s">
        <v>52</v>
      </c>
      <c r="AZ327" s="1" t="s">
        <v>52</v>
      </c>
    </row>
    <row r="328" spans="1:52" ht="30" customHeight="1" x14ac:dyDescent="0.3">
      <c r="A328" s="15" t="s">
        <v>1597</v>
      </c>
      <c r="B328" s="15" t="s">
        <v>1753</v>
      </c>
      <c r="C328" s="15" t="s">
        <v>602</v>
      </c>
      <c r="D328" s="16">
        <v>1</v>
      </c>
      <c r="E328" s="18">
        <v>0</v>
      </c>
      <c r="F328" s="21">
        <f t="shared" si="66"/>
        <v>0</v>
      </c>
      <c r="G328" s="18">
        <v>0</v>
      </c>
      <c r="H328" s="21">
        <f t="shared" si="67"/>
        <v>0</v>
      </c>
      <c r="I328" s="18">
        <f>TRUNC(SUMIF(V325:V331, RIGHTB(O328, 1), H325:H331)*U328, 2)</f>
        <v>1375.06</v>
      </c>
      <c r="J328" s="21">
        <f t="shared" si="68"/>
        <v>1375</v>
      </c>
      <c r="K328" s="18">
        <f t="shared" si="69"/>
        <v>1375</v>
      </c>
      <c r="L328" s="21">
        <f t="shared" si="69"/>
        <v>1375</v>
      </c>
      <c r="M328" s="15" t="s">
        <v>52</v>
      </c>
      <c r="N328" s="1" t="s">
        <v>344</v>
      </c>
      <c r="O328" s="1" t="s">
        <v>1079</v>
      </c>
      <c r="P328" s="1" t="s">
        <v>64</v>
      </c>
      <c r="Q328" s="1" t="s">
        <v>64</v>
      </c>
      <c r="R328" s="1" t="s">
        <v>64</v>
      </c>
      <c r="S328">
        <v>1</v>
      </c>
      <c r="T328">
        <v>2</v>
      </c>
      <c r="U328">
        <v>0.02</v>
      </c>
      <c r="AV328" s="1" t="s">
        <v>52</v>
      </c>
      <c r="AW328" s="1" t="s">
        <v>1775</v>
      </c>
      <c r="AX328" s="1" t="s">
        <v>52</v>
      </c>
      <c r="AY328" s="1" t="s">
        <v>52</v>
      </c>
      <c r="AZ328" s="1" t="s">
        <v>52</v>
      </c>
    </row>
    <row r="329" spans="1:52" ht="30" customHeight="1" x14ac:dyDescent="0.3">
      <c r="A329" s="15" t="s">
        <v>321</v>
      </c>
      <c r="B329" s="15" t="s">
        <v>1776</v>
      </c>
      <c r="C329" s="15" t="s">
        <v>318</v>
      </c>
      <c r="D329" s="16">
        <v>75</v>
      </c>
      <c r="E329" s="18">
        <f>단가대비표!O70</f>
        <v>0</v>
      </c>
      <c r="F329" s="21">
        <f t="shared" si="66"/>
        <v>0</v>
      </c>
      <c r="G329" s="18">
        <f>단가대비표!P70</f>
        <v>0</v>
      </c>
      <c r="H329" s="21">
        <f t="shared" si="67"/>
        <v>0</v>
      </c>
      <c r="I329" s="18">
        <f>단가대비표!V70</f>
        <v>0</v>
      </c>
      <c r="J329" s="21">
        <f t="shared" si="68"/>
        <v>0</v>
      </c>
      <c r="K329" s="18">
        <f t="shared" si="69"/>
        <v>0</v>
      </c>
      <c r="L329" s="21">
        <f t="shared" si="69"/>
        <v>0</v>
      </c>
      <c r="M329" s="15" t="s">
        <v>1755</v>
      </c>
      <c r="N329" s="1" t="s">
        <v>344</v>
      </c>
      <c r="O329" s="1" t="s">
        <v>1777</v>
      </c>
      <c r="P329" s="1" t="s">
        <v>64</v>
      </c>
      <c r="Q329" s="1" t="s">
        <v>64</v>
      </c>
      <c r="R329" s="1" t="s">
        <v>63</v>
      </c>
      <c r="AV329" s="1" t="s">
        <v>52</v>
      </c>
      <c r="AW329" s="1" t="s">
        <v>1778</v>
      </c>
      <c r="AX329" s="1" t="s">
        <v>52</v>
      </c>
      <c r="AY329" s="1" t="s">
        <v>52</v>
      </c>
      <c r="AZ329" s="1" t="s">
        <v>52</v>
      </c>
    </row>
    <row r="330" spans="1:52" ht="30" customHeight="1" x14ac:dyDescent="0.3">
      <c r="A330" s="15" t="s">
        <v>1758</v>
      </c>
      <c r="B330" s="15" t="s">
        <v>1759</v>
      </c>
      <c r="C330" s="15" t="s">
        <v>146</v>
      </c>
      <c r="D330" s="16">
        <v>1.9E-2</v>
      </c>
      <c r="E330" s="18">
        <f>일위대가목록!E184</f>
        <v>0</v>
      </c>
      <c r="F330" s="21">
        <f t="shared" si="66"/>
        <v>0</v>
      </c>
      <c r="G330" s="18">
        <f>일위대가목록!F184</f>
        <v>112070</v>
      </c>
      <c r="H330" s="21">
        <f t="shared" si="67"/>
        <v>2129.3000000000002</v>
      </c>
      <c r="I330" s="18">
        <f>일위대가목록!G184</f>
        <v>0</v>
      </c>
      <c r="J330" s="21">
        <f t="shared" si="68"/>
        <v>0</v>
      </c>
      <c r="K330" s="18">
        <f t="shared" si="69"/>
        <v>112070</v>
      </c>
      <c r="L330" s="21">
        <f t="shared" si="69"/>
        <v>2129.3000000000002</v>
      </c>
      <c r="M330" s="15" t="s">
        <v>1760</v>
      </c>
      <c r="N330" s="1" t="s">
        <v>344</v>
      </c>
      <c r="O330" s="1" t="s">
        <v>1761</v>
      </c>
      <c r="P330" s="1" t="s">
        <v>63</v>
      </c>
      <c r="Q330" s="1" t="s">
        <v>64</v>
      </c>
      <c r="R330" s="1" t="s">
        <v>64</v>
      </c>
      <c r="AV330" s="1" t="s">
        <v>52</v>
      </c>
      <c r="AW330" s="1" t="s">
        <v>1779</v>
      </c>
      <c r="AX330" s="1" t="s">
        <v>52</v>
      </c>
      <c r="AY330" s="1" t="s">
        <v>52</v>
      </c>
      <c r="AZ330" s="1" t="s">
        <v>52</v>
      </c>
    </row>
    <row r="331" spans="1:52" ht="30" customHeight="1" x14ac:dyDescent="0.3">
      <c r="A331" s="15" t="s">
        <v>1758</v>
      </c>
      <c r="B331" s="15" t="s">
        <v>1780</v>
      </c>
      <c r="C331" s="15" t="s">
        <v>146</v>
      </c>
      <c r="D331" s="16">
        <v>3.0000000000000001E-3</v>
      </c>
      <c r="E331" s="18">
        <f>일위대가목록!E185</f>
        <v>0</v>
      </c>
      <c r="F331" s="21">
        <f t="shared" si="66"/>
        <v>0</v>
      </c>
      <c r="G331" s="18">
        <f>일위대가목록!F185</f>
        <v>112070</v>
      </c>
      <c r="H331" s="21">
        <f t="shared" si="67"/>
        <v>336.2</v>
      </c>
      <c r="I331" s="18">
        <f>일위대가목록!G185</f>
        <v>0</v>
      </c>
      <c r="J331" s="21">
        <f t="shared" si="68"/>
        <v>0</v>
      </c>
      <c r="K331" s="18">
        <f t="shared" si="69"/>
        <v>112070</v>
      </c>
      <c r="L331" s="21">
        <f t="shared" si="69"/>
        <v>336.2</v>
      </c>
      <c r="M331" s="15" t="s">
        <v>1781</v>
      </c>
      <c r="N331" s="1" t="s">
        <v>344</v>
      </c>
      <c r="O331" s="1" t="s">
        <v>1782</v>
      </c>
      <c r="P331" s="1" t="s">
        <v>63</v>
      </c>
      <c r="Q331" s="1" t="s">
        <v>64</v>
      </c>
      <c r="R331" s="1" t="s">
        <v>64</v>
      </c>
      <c r="AV331" s="1" t="s">
        <v>52</v>
      </c>
      <c r="AW331" s="1" t="s">
        <v>1783</v>
      </c>
      <c r="AX331" s="1" t="s">
        <v>52</v>
      </c>
      <c r="AY331" s="1" t="s">
        <v>52</v>
      </c>
      <c r="AZ331" s="1" t="s">
        <v>52</v>
      </c>
    </row>
    <row r="332" spans="1:52" ht="30" customHeight="1" x14ac:dyDescent="0.3">
      <c r="A332" s="15" t="s">
        <v>1229</v>
      </c>
      <c r="B332" s="15" t="s">
        <v>52</v>
      </c>
      <c r="C332" s="15" t="s">
        <v>52</v>
      </c>
      <c r="D332" s="16"/>
      <c r="E332" s="18"/>
      <c r="F332" s="21">
        <f>TRUNC(SUMIF(N325:N331, N324, F325:F331),0)</f>
        <v>0</v>
      </c>
      <c r="G332" s="18"/>
      <c r="H332" s="21">
        <f>TRUNC(SUMIF(N325:N331, N324, H325:H331),0)</f>
        <v>71218</v>
      </c>
      <c r="I332" s="18"/>
      <c r="J332" s="21">
        <f>TRUNC(SUMIF(N325:N331, N324, J325:J331),0)</f>
        <v>1375</v>
      </c>
      <c r="K332" s="18"/>
      <c r="L332" s="21">
        <f>F332+H332+J332</f>
        <v>72593</v>
      </c>
      <c r="M332" s="15" t="s">
        <v>52</v>
      </c>
      <c r="N332" s="1" t="s">
        <v>92</v>
      </c>
      <c r="O332" s="1" t="s">
        <v>92</v>
      </c>
      <c r="P332" s="1" t="s">
        <v>52</v>
      </c>
      <c r="Q332" s="1" t="s">
        <v>52</v>
      </c>
      <c r="R332" s="1" t="s">
        <v>52</v>
      </c>
      <c r="AV332" s="1" t="s">
        <v>52</v>
      </c>
      <c r="AW332" s="1" t="s">
        <v>52</v>
      </c>
      <c r="AX332" s="1" t="s">
        <v>52</v>
      </c>
      <c r="AY332" s="1" t="s">
        <v>52</v>
      </c>
      <c r="AZ332" s="1" t="s">
        <v>52</v>
      </c>
    </row>
    <row r="333" spans="1:52" ht="30" customHeight="1" x14ac:dyDescent="0.3">
      <c r="A333" s="16"/>
      <c r="B333" s="16"/>
      <c r="C333" s="16"/>
      <c r="D333" s="16"/>
      <c r="E333" s="18"/>
      <c r="F333" s="21"/>
      <c r="G333" s="18"/>
      <c r="H333" s="21"/>
      <c r="I333" s="18"/>
      <c r="J333" s="21"/>
      <c r="K333" s="18"/>
      <c r="L333" s="21"/>
      <c r="M333" s="16"/>
    </row>
    <row r="334" spans="1:52" ht="30" customHeight="1" x14ac:dyDescent="0.3">
      <c r="A334" s="12" t="s">
        <v>1784</v>
      </c>
      <c r="B334" s="13"/>
      <c r="C334" s="13"/>
      <c r="D334" s="13"/>
      <c r="E334" s="17"/>
      <c r="F334" s="20"/>
      <c r="G334" s="17"/>
      <c r="H334" s="20"/>
      <c r="I334" s="17"/>
      <c r="J334" s="20"/>
      <c r="K334" s="17"/>
      <c r="L334" s="20"/>
      <c r="M334" s="14"/>
      <c r="N334" s="1" t="s">
        <v>349</v>
      </c>
    </row>
    <row r="335" spans="1:52" ht="30" customHeight="1" x14ac:dyDescent="0.3">
      <c r="A335" s="15" t="s">
        <v>1785</v>
      </c>
      <c r="B335" s="15" t="s">
        <v>1786</v>
      </c>
      <c r="C335" s="15" t="s">
        <v>547</v>
      </c>
      <c r="D335" s="16">
        <v>2.8</v>
      </c>
      <c r="E335" s="18">
        <f>단가대비표!O66</f>
        <v>1000</v>
      </c>
      <c r="F335" s="21">
        <f>TRUNC(E335*D335,1)</f>
        <v>2800</v>
      </c>
      <c r="G335" s="18">
        <f>단가대비표!P66</f>
        <v>0</v>
      </c>
      <c r="H335" s="21">
        <f>TRUNC(G335*D335,1)</f>
        <v>0</v>
      </c>
      <c r="I335" s="18">
        <f>단가대비표!V66</f>
        <v>0</v>
      </c>
      <c r="J335" s="21">
        <f>TRUNC(I335*D335,1)</f>
        <v>0</v>
      </c>
      <c r="K335" s="18">
        <f t="shared" ref="K335:L337" si="70">TRUNC(E335+G335+I335,1)</f>
        <v>1000</v>
      </c>
      <c r="L335" s="21">
        <f t="shared" si="70"/>
        <v>2800</v>
      </c>
      <c r="M335" s="15" t="s">
        <v>52</v>
      </c>
      <c r="N335" s="1" t="s">
        <v>349</v>
      </c>
      <c r="O335" s="1" t="s">
        <v>1787</v>
      </c>
      <c r="P335" s="1" t="s">
        <v>64</v>
      </c>
      <c r="Q335" s="1" t="s">
        <v>64</v>
      </c>
      <c r="R335" s="1" t="s">
        <v>63</v>
      </c>
      <c r="AV335" s="1" t="s">
        <v>52</v>
      </c>
      <c r="AW335" s="1" t="s">
        <v>1788</v>
      </c>
      <c r="AX335" s="1" t="s">
        <v>52</v>
      </c>
      <c r="AY335" s="1" t="s">
        <v>52</v>
      </c>
      <c r="AZ335" s="1" t="s">
        <v>52</v>
      </c>
    </row>
    <row r="336" spans="1:52" ht="30" customHeight="1" x14ac:dyDescent="0.3">
      <c r="A336" s="15" t="s">
        <v>1789</v>
      </c>
      <c r="B336" s="15" t="s">
        <v>1790</v>
      </c>
      <c r="C336" s="15" t="s">
        <v>1310</v>
      </c>
      <c r="D336" s="16">
        <v>2.5</v>
      </c>
      <c r="E336" s="18">
        <f>단가대비표!O65</f>
        <v>300</v>
      </c>
      <c r="F336" s="21">
        <f>TRUNC(E336*D336,1)</f>
        <v>750</v>
      </c>
      <c r="G336" s="18">
        <f>단가대비표!P65</f>
        <v>0</v>
      </c>
      <c r="H336" s="21">
        <f>TRUNC(G336*D336,1)</f>
        <v>0</v>
      </c>
      <c r="I336" s="18">
        <f>단가대비표!V65</f>
        <v>0</v>
      </c>
      <c r="J336" s="21">
        <f>TRUNC(I336*D336,1)</f>
        <v>0</v>
      </c>
      <c r="K336" s="18">
        <f t="shared" si="70"/>
        <v>300</v>
      </c>
      <c r="L336" s="21">
        <f t="shared" si="70"/>
        <v>750</v>
      </c>
      <c r="M336" s="15" t="s">
        <v>52</v>
      </c>
      <c r="N336" s="1" t="s">
        <v>349</v>
      </c>
      <c r="O336" s="1" t="s">
        <v>1791</v>
      </c>
      <c r="P336" s="1" t="s">
        <v>64</v>
      </c>
      <c r="Q336" s="1" t="s">
        <v>64</v>
      </c>
      <c r="R336" s="1" t="s">
        <v>63</v>
      </c>
      <c r="AV336" s="1" t="s">
        <v>52</v>
      </c>
      <c r="AW336" s="1" t="s">
        <v>1792</v>
      </c>
      <c r="AX336" s="1" t="s">
        <v>52</v>
      </c>
      <c r="AY336" s="1" t="s">
        <v>52</v>
      </c>
      <c r="AZ336" s="1" t="s">
        <v>52</v>
      </c>
    </row>
    <row r="337" spans="1:52" ht="30" customHeight="1" x14ac:dyDescent="0.3">
      <c r="A337" s="15" t="s">
        <v>1793</v>
      </c>
      <c r="B337" s="15" t="s">
        <v>1794</v>
      </c>
      <c r="C337" s="15" t="s">
        <v>547</v>
      </c>
      <c r="D337" s="16">
        <v>5.6</v>
      </c>
      <c r="E337" s="18">
        <f>단가대비표!O67</f>
        <v>150</v>
      </c>
      <c r="F337" s="21">
        <f>TRUNC(E337*D337,1)</f>
        <v>840</v>
      </c>
      <c r="G337" s="18">
        <f>단가대비표!P67</f>
        <v>0</v>
      </c>
      <c r="H337" s="21">
        <f>TRUNC(G337*D337,1)</f>
        <v>0</v>
      </c>
      <c r="I337" s="18">
        <f>단가대비표!V67</f>
        <v>0</v>
      </c>
      <c r="J337" s="21">
        <f>TRUNC(I337*D337,1)</f>
        <v>0</v>
      </c>
      <c r="K337" s="18">
        <f t="shared" si="70"/>
        <v>150</v>
      </c>
      <c r="L337" s="21">
        <f t="shared" si="70"/>
        <v>840</v>
      </c>
      <c r="M337" s="15" t="s">
        <v>52</v>
      </c>
      <c r="N337" s="1" t="s">
        <v>349</v>
      </c>
      <c r="O337" s="1" t="s">
        <v>1795</v>
      </c>
      <c r="P337" s="1" t="s">
        <v>64</v>
      </c>
      <c r="Q337" s="1" t="s">
        <v>64</v>
      </c>
      <c r="R337" s="1" t="s">
        <v>63</v>
      </c>
      <c r="AV337" s="1" t="s">
        <v>52</v>
      </c>
      <c r="AW337" s="1" t="s">
        <v>1796</v>
      </c>
      <c r="AX337" s="1" t="s">
        <v>52</v>
      </c>
      <c r="AY337" s="1" t="s">
        <v>52</v>
      </c>
      <c r="AZ337" s="1" t="s">
        <v>52</v>
      </c>
    </row>
    <row r="338" spans="1:52" ht="30" customHeight="1" x14ac:dyDescent="0.3">
      <c r="A338" s="15" t="s">
        <v>1229</v>
      </c>
      <c r="B338" s="15" t="s">
        <v>52</v>
      </c>
      <c r="C338" s="15" t="s">
        <v>52</v>
      </c>
      <c r="D338" s="16"/>
      <c r="E338" s="18"/>
      <c r="F338" s="21">
        <f>TRUNC(SUMIF(N335:N337, N334, F335:F337),0)</f>
        <v>4390</v>
      </c>
      <c r="G338" s="18"/>
      <c r="H338" s="21">
        <f>TRUNC(SUMIF(N335:N337, N334, H335:H337),0)</f>
        <v>0</v>
      </c>
      <c r="I338" s="18"/>
      <c r="J338" s="21">
        <f>TRUNC(SUMIF(N335:N337, N334, J335:J337),0)</f>
        <v>0</v>
      </c>
      <c r="K338" s="18"/>
      <c r="L338" s="21">
        <f>F338+H338+J338</f>
        <v>4390</v>
      </c>
      <c r="M338" s="15" t="s">
        <v>52</v>
      </c>
      <c r="N338" s="1" t="s">
        <v>92</v>
      </c>
      <c r="O338" s="1" t="s">
        <v>92</v>
      </c>
      <c r="P338" s="1" t="s">
        <v>52</v>
      </c>
      <c r="Q338" s="1" t="s">
        <v>52</v>
      </c>
      <c r="R338" s="1" t="s">
        <v>52</v>
      </c>
      <c r="AV338" s="1" t="s">
        <v>52</v>
      </c>
      <c r="AW338" s="1" t="s">
        <v>52</v>
      </c>
      <c r="AX338" s="1" t="s">
        <v>52</v>
      </c>
      <c r="AY338" s="1" t="s">
        <v>52</v>
      </c>
      <c r="AZ338" s="1" t="s">
        <v>52</v>
      </c>
    </row>
    <row r="339" spans="1:52" ht="30" customHeight="1" x14ac:dyDescent="0.3">
      <c r="A339" s="16"/>
      <c r="B339" s="16"/>
      <c r="C339" s="16"/>
      <c r="D339" s="16"/>
      <c r="E339" s="18"/>
      <c r="F339" s="21"/>
      <c r="G339" s="18"/>
      <c r="H339" s="21"/>
      <c r="I339" s="18"/>
      <c r="J339" s="21"/>
      <c r="K339" s="18"/>
      <c r="L339" s="21"/>
      <c r="M339" s="16"/>
    </row>
    <row r="340" spans="1:52" ht="30" customHeight="1" x14ac:dyDescent="0.3">
      <c r="A340" s="12" t="s">
        <v>1797</v>
      </c>
      <c r="B340" s="13"/>
      <c r="C340" s="13"/>
      <c r="D340" s="13"/>
      <c r="E340" s="17"/>
      <c r="F340" s="20"/>
      <c r="G340" s="17"/>
      <c r="H340" s="20"/>
      <c r="I340" s="17"/>
      <c r="J340" s="20"/>
      <c r="K340" s="17"/>
      <c r="L340" s="20"/>
      <c r="M340" s="14"/>
      <c r="N340" s="1" t="s">
        <v>354</v>
      </c>
    </row>
    <row r="341" spans="1:52" ht="30" customHeight="1" x14ac:dyDescent="0.3">
      <c r="A341" s="15" t="s">
        <v>1798</v>
      </c>
      <c r="B341" s="15" t="s">
        <v>1799</v>
      </c>
      <c r="C341" s="15" t="s">
        <v>72</v>
      </c>
      <c r="D341" s="16">
        <v>1</v>
      </c>
      <c r="E341" s="18">
        <f>단가대비표!O69</f>
        <v>142497</v>
      </c>
      <c r="F341" s="21">
        <f>TRUNC(E341*D341,1)</f>
        <v>142497</v>
      </c>
      <c r="G341" s="18">
        <f>단가대비표!P69</f>
        <v>0</v>
      </c>
      <c r="H341" s="21">
        <f>TRUNC(G341*D341,1)</f>
        <v>0</v>
      </c>
      <c r="I341" s="18">
        <f>단가대비표!V69</f>
        <v>0</v>
      </c>
      <c r="J341" s="21">
        <f>TRUNC(I341*D341,1)</f>
        <v>0</v>
      </c>
      <c r="K341" s="18">
        <f t="shared" ref="K341:L345" si="71">TRUNC(E341+G341+I341,1)</f>
        <v>142497</v>
      </c>
      <c r="L341" s="21">
        <f t="shared" si="71"/>
        <v>142497</v>
      </c>
      <c r="M341" s="15" t="s">
        <v>52</v>
      </c>
      <c r="N341" s="1" t="s">
        <v>354</v>
      </c>
      <c r="O341" s="1" t="s">
        <v>1800</v>
      </c>
      <c r="P341" s="1" t="s">
        <v>64</v>
      </c>
      <c r="Q341" s="1" t="s">
        <v>64</v>
      </c>
      <c r="R341" s="1" t="s">
        <v>63</v>
      </c>
      <c r="AV341" s="1" t="s">
        <v>52</v>
      </c>
      <c r="AW341" s="1" t="s">
        <v>1801</v>
      </c>
      <c r="AX341" s="1" t="s">
        <v>52</v>
      </c>
      <c r="AY341" s="1" t="s">
        <v>52</v>
      </c>
      <c r="AZ341" s="1" t="s">
        <v>52</v>
      </c>
    </row>
    <row r="342" spans="1:52" ht="30" customHeight="1" x14ac:dyDescent="0.3">
      <c r="A342" s="15" t="s">
        <v>1290</v>
      </c>
      <c r="B342" s="15" t="s">
        <v>1291</v>
      </c>
      <c r="C342" s="15" t="s">
        <v>1292</v>
      </c>
      <c r="D342" s="16">
        <v>0.157</v>
      </c>
      <c r="E342" s="18">
        <f>단가대비표!O261</f>
        <v>0</v>
      </c>
      <c r="F342" s="21">
        <f>TRUNC(E342*D342,1)</f>
        <v>0</v>
      </c>
      <c r="G342" s="18">
        <f>단가대비표!P261</f>
        <v>237754</v>
      </c>
      <c r="H342" s="21">
        <f>TRUNC(G342*D342,1)</f>
        <v>37327.300000000003</v>
      </c>
      <c r="I342" s="18">
        <f>단가대비표!V261</f>
        <v>0</v>
      </c>
      <c r="J342" s="21">
        <f>TRUNC(I342*D342,1)</f>
        <v>0</v>
      </c>
      <c r="K342" s="18">
        <f t="shared" si="71"/>
        <v>237754</v>
      </c>
      <c r="L342" s="21">
        <f t="shared" si="71"/>
        <v>37327.300000000003</v>
      </c>
      <c r="M342" s="15" t="s">
        <v>52</v>
      </c>
      <c r="N342" s="1" t="s">
        <v>354</v>
      </c>
      <c r="O342" s="1" t="s">
        <v>1293</v>
      </c>
      <c r="P342" s="1" t="s">
        <v>64</v>
      </c>
      <c r="Q342" s="1" t="s">
        <v>64</v>
      </c>
      <c r="R342" s="1" t="s">
        <v>63</v>
      </c>
      <c r="V342">
        <v>1</v>
      </c>
      <c r="AV342" s="1" t="s">
        <v>52</v>
      </c>
      <c r="AW342" s="1" t="s">
        <v>1802</v>
      </c>
      <c r="AX342" s="1" t="s">
        <v>52</v>
      </c>
      <c r="AY342" s="1" t="s">
        <v>52</v>
      </c>
      <c r="AZ342" s="1" t="s">
        <v>52</v>
      </c>
    </row>
    <row r="343" spans="1:52" ht="30" customHeight="1" x14ac:dyDescent="0.3">
      <c r="A343" s="15" t="s">
        <v>1593</v>
      </c>
      <c r="B343" s="15" t="s">
        <v>1291</v>
      </c>
      <c r="C343" s="15" t="s">
        <v>1292</v>
      </c>
      <c r="D343" s="16">
        <v>4.2999999999999997E-2</v>
      </c>
      <c r="E343" s="18">
        <f>단가대비표!O257</f>
        <v>0</v>
      </c>
      <c r="F343" s="21">
        <f>TRUNC(E343*D343,1)</f>
        <v>0</v>
      </c>
      <c r="G343" s="18">
        <f>단가대비표!P257</f>
        <v>221506</v>
      </c>
      <c r="H343" s="21">
        <f>TRUNC(G343*D343,1)</f>
        <v>9524.7000000000007</v>
      </c>
      <c r="I343" s="18">
        <f>단가대비표!V257</f>
        <v>0</v>
      </c>
      <c r="J343" s="21">
        <f>TRUNC(I343*D343,1)</f>
        <v>0</v>
      </c>
      <c r="K343" s="18">
        <f t="shared" si="71"/>
        <v>221506</v>
      </c>
      <c r="L343" s="21">
        <f t="shared" si="71"/>
        <v>9524.7000000000007</v>
      </c>
      <c r="M343" s="15" t="s">
        <v>52</v>
      </c>
      <c r="N343" s="1" t="s">
        <v>354</v>
      </c>
      <c r="O343" s="1" t="s">
        <v>1594</v>
      </c>
      <c r="P343" s="1" t="s">
        <v>64</v>
      </c>
      <c r="Q343" s="1" t="s">
        <v>64</v>
      </c>
      <c r="R343" s="1" t="s">
        <v>63</v>
      </c>
      <c r="V343">
        <v>1</v>
      </c>
      <c r="AV343" s="1" t="s">
        <v>52</v>
      </c>
      <c r="AW343" s="1" t="s">
        <v>1803</v>
      </c>
      <c r="AX343" s="1" t="s">
        <v>52</v>
      </c>
      <c r="AY343" s="1" t="s">
        <v>52</v>
      </c>
      <c r="AZ343" s="1" t="s">
        <v>52</v>
      </c>
    </row>
    <row r="344" spans="1:52" ht="30" customHeight="1" x14ac:dyDescent="0.3">
      <c r="A344" s="15" t="s">
        <v>1298</v>
      </c>
      <c r="B344" s="15" t="s">
        <v>1291</v>
      </c>
      <c r="C344" s="15" t="s">
        <v>1292</v>
      </c>
      <c r="D344" s="16">
        <v>2.8000000000000001E-2</v>
      </c>
      <c r="E344" s="18">
        <f>단가대비표!O256</f>
        <v>0</v>
      </c>
      <c r="F344" s="21">
        <f>TRUNC(E344*D344,1)</f>
        <v>0</v>
      </c>
      <c r="G344" s="18">
        <f>단가대비표!P256</f>
        <v>169804</v>
      </c>
      <c r="H344" s="21">
        <f>TRUNC(G344*D344,1)</f>
        <v>4754.5</v>
      </c>
      <c r="I344" s="18">
        <f>단가대비표!V256</f>
        <v>0</v>
      </c>
      <c r="J344" s="21">
        <f>TRUNC(I344*D344,1)</f>
        <v>0</v>
      </c>
      <c r="K344" s="18">
        <f t="shared" si="71"/>
        <v>169804</v>
      </c>
      <c r="L344" s="21">
        <f t="shared" si="71"/>
        <v>4754.5</v>
      </c>
      <c r="M344" s="15" t="s">
        <v>52</v>
      </c>
      <c r="N344" s="1" t="s">
        <v>354</v>
      </c>
      <c r="O344" s="1" t="s">
        <v>1299</v>
      </c>
      <c r="P344" s="1" t="s">
        <v>64</v>
      </c>
      <c r="Q344" s="1" t="s">
        <v>64</v>
      </c>
      <c r="R344" s="1" t="s">
        <v>63</v>
      </c>
      <c r="V344">
        <v>1</v>
      </c>
      <c r="AV344" s="1" t="s">
        <v>52</v>
      </c>
      <c r="AW344" s="1" t="s">
        <v>1804</v>
      </c>
      <c r="AX344" s="1" t="s">
        <v>52</v>
      </c>
      <c r="AY344" s="1" t="s">
        <v>52</v>
      </c>
      <c r="AZ344" s="1" t="s">
        <v>52</v>
      </c>
    </row>
    <row r="345" spans="1:52" ht="30" customHeight="1" x14ac:dyDescent="0.3">
      <c r="A345" s="15" t="s">
        <v>1597</v>
      </c>
      <c r="B345" s="15" t="s">
        <v>1598</v>
      </c>
      <c r="C345" s="15" t="s">
        <v>602</v>
      </c>
      <c r="D345" s="16">
        <v>1</v>
      </c>
      <c r="E345" s="18">
        <v>0</v>
      </c>
      <c r="F345" s="21">
        <f>TRUNC(E345*D345,1)</f>
        <v>0</v>
      </c>
      <c r="G345" s="18">
        <v>0</v>
      </c>
      <c r="H345" s="21">
        <f>TRUNC(G345*D345,1)</f>
        <v>0</v>
      </c>
      <c r="I345" s="18">
        <f>TRUNC(SUMIF(V341:V345, RIGHTB(O345, 1), H341:H345)*U345, 2)</f>
        <v>2580.3200000000002</v>
      </c>
      <c r="J345" s="21">
        <f>TRUNC(I345*D345,1)</f>
        <v>2580.3000000000002</v>
      </c>
      <c r="K345" s="18">
        <f t="shared" si="71"/>
        <v>2580.3000000000002</v>
      </c>
      <c r="L345" s="21">
        <f t="shared" si="71"/>
        <v>2580.3000000000002</v>
      </c>
      <c r="M345" s="15" t="s">
        <v>52</v>
      </c>
      <c r="N345" s="1" t="s">
        <v>354</v>
      </c>
      <c r="O345" s="1" t="s">
        <v>1079</v>
      </c>
      <c r="P345" s="1" t="s">
        <v>64</v>
      </c>
      <c r="Q345" s="1" t="s">
        <v>64</v>
      </c>
      <c r="R345" s="1" t="s">
        <v>64</v>
      </c>
      <c r="S345">
        <v>1</v>
      </c>
      <c r="T345">
        <v>2</v>
      </c>
      <c r="U345">
        <v>0.05</v>
      </c>
      <c r="AV345" s="1" t="s">
        <v>52</v>
      </c>
      <c r="AW345" s="1" t="s">
        <v>1805</v>
      </c>
      <c r="AX345" s="1" t="s">
        <v>52</v>
      </c>
      <c r="AY345" s="1" t="s">
        <v>52</v>
      </c>
      <c r="AZ345" s="1" t="s">
        <v>52</v>
      </c>
    </row>
    <row r="346" spans="1:52" ht="30" customHeight="1" x14ac:dyDescent="0.3">
      <c r="A346" s="15" t="s">
        <v>1229</v>
      </c>
      <c r="B346" s="15" t="s">
        <v>52</v>
      </c>
      <c r="C346" s="15" t="s">
        <v>52</v>
      </c>
      <c r="D346" s="16"/>
      <c r="E346" s="18"/>
      <c r="F346" s="21">
        <f>TRUNC(SUMIF(N341:N345, N340, F341:F345),0)</f>
        <v>142497</v>
      </c>
      <c r="G346" s="18"/>
      <c r="H346" s="21">
        <f>TRUNC(SUMIF(N341:N345, N340, H341:H345),0)</f>
        <v>51606</v>
      </c>
      <c r="I346" s="18"/>
      <c r="J346" s="21">
        <f>TRUNC(SUMIF(N341:N345, N340, J341:J345),0)</f>
        <v>2580</v>
      </c>
      <c r="K346" s="18"/>
      <c r="L346" s="21">
        <f>F346+H346+J346</f>
        <v>196683</v>
      </c>
      <c r="M346" s="15" t="s">
        <v>52</v>
      </c>
      <c r="N346" s="1" t="s">
        <v>92</v>
      </c>
      <c r="O346" s="1" t="s">
        <v>92</v>
      </c>
      <c r="P346" s="1" t="s">
        <v>52</v>
      </c>
      <c r="Q346" s="1" t="s">
        <v>52</v>
      </c>
      <c r="R346" s="1" t="s">
        <v>52</v>
      </c>
      <c r="AV346" s="1" t="s">
        <v>52</v>
      </c>
      <c r="AW346" s="1" t="s">
        <v>52</v>
      </c>
      <c r="AX346" s="1" t="s">
        <v>52</v>
      </c>
      <c r="AY346" s="1" t="s">
        <v>52</v>
      </c>
      <c r="AZ346" s="1" t="s">
        <v>52</v>
      </c>
    </row>
    <row r="347" spans="1:52" ht="30" customHeight="1" x14ac:dyDescent="0.3">
      <c r="A347" s="16"/>
      <c r="B347" s="16"/>
      <c r="C347" s="16"/>
      <c r="D347" s="16"/>
      <c r="E347" s="18"/>
      <c r="F347" s="21"/>
      <c r="G347" s="18"/>
      <c r="H347" s="21"/>
      <c r="I347" s="18"/>
      <c r="J347" s="21"/>
      <c r="K347" s="18"/>
      <c r="L347" s="21"/>
      <c r="M347" s="16"/>
    </row>
    <row r="348" spans="1:52" ht="30" customHeight="1" x14ac:dyDescent="0.3">
      <c r="A348" s="12" t="s">
        <v>1806</v>
      </c>
      <c r="B348" s="13"/>
      <c r="C348" s="13"/>
      <c r="D348" s="13"/>
      <c r="E348" s="17"/>
      <c r="F348" s="20"/>
      <c r="G348" s="17"/>
      <c r="H348" s="20"/>
      <c r="I348" s="17"/>
      <c r="J348" s="20"/>
      <c r="K348" s="17"/>
      <c r="L348" s="20"/>
      <c r="M348" s="14"/>
      <c r="N348" s="1" t="s">
        <v>359</v>
      </c>
    </row>
    <row r="349" spans="1:52" ht="30" customHeight="1" x14ac:dyDescent="0.3">
      <c r="A349" s="15" t="s">
        <v>1807</v>
      </c>
      <c r="B349" s="15" t="s">
        <v>1808</v>
      </c>
      <c r="C349" s="15" t="s">
        <v>72</v>
      </c>
      <c r="D349" s="16">
        <v>1</v>
      </c>
      <c r="E349" s="18">
        <f>단가대비표!O68</f>
        <v>28000</v>
      </c>
      <c r="F349" s="21">
        <f>TRUNC(E349*D349,1)</f>
        <v>28000</v>
      </c>
      <c r="G349" s="18">
        <f>단가대비표!P68</f>
        <v>0</v>
      </c>
      <c r="H349" s="21">
        <f>TRUNC(G349*D349,1)</f>
        <v>0</v>
      </c>
      <c r="I349" s="18">
        <f>단가대비표!V68</f>
        <v>0</v>
      </c>
      <c r="J349" s="21">
        <f>TRUNC(I349*D349,1)</f>
        <v>0</v>
      </c>
      <c r="K349" s="18">
        <f>TRUNC(E349+G349+I349,1)</f>
        <v>28000</v>
      </c>
      <c r="L349" s="21">
        <f>TRUNC(F349+H349+J349,1)</f>
        <v>28000</v>
      </c>
      <c r="M349" s="15" t="s">
        <v>52</v>
      </c>
      <c r="N349" s="1" t="s">
        <v>359</v>
      </c>
      <c r="O349" s="1" t="s">
        <v>1809</v>
      </c>
      <c r="P349" s="1" t="s">
        <v>64</v>
      </c>
      <c r="Q349" s="1" t="s">
        <v>64</v>
      </c>
      <c r="R349" s="1" t="s">
        <v>63</v>
      </c>
      <c r="AV349" s="1" t="s">
        <v>52</v>
      </c>
      <c r="AW349" s="1" t="s">
        <v>1810</v>
      </c>
      <c r="AX349" s="1" t="s">
        <v>52</v>
      </c>
      <c r="AY349" s="1" t="s">
        <v>52</v>
      </c>
      <c r="AZ349" s="1" t="s">
        <v>52</v>
      </c>
    </row>
    <row r="350" spans="1:52" ht="30" customHeight="1" x14ac:dyDescent="0.3">
      <c r="A350" s="15" t="s">
        <v>1811</v>
      </c>
      <c r="B350" s="15" t="s">
        <v>1812</v>
      </c>
      <c r="C350" s="15" t="s">
        <v>72</v>
      </c>
      <c r="D350" s="16">
        <v>1</v>
      </c>
      <c r="E350" s="18">
        <f>일위대가목록!E186</f>
        <v>0</v>
      </c>
      <c r="F350" s="21">
        <f>TRUNC(E350*D350,1)</f>
        <v>0</v>
      </c>
      <c r="G350" s="18">
        <f>일위대가목록!F186</f>
        <v>15997</v>
      </c>
      <c r="H350" s="21">
        <f>TRUNC(G350*D350,1)</f>
        <v>15997</v>
      </c>
      <c r="I350" s="18">
        <f>일위대가목록!G186</f>
        <v>0</v>
      </c>
      <c r="J350" s="21">
        <f>TRUNC(I350*D350,1)</f>
        <v>0</v>
      </c>
      <c r="K350" s="18">
        <f>TRUNC(E350+G350+I350,1)</f>
        <v>15997</v>
      </c>
      <c r="L350" s="21">
        <f>TRUNC(F350+H350+J350,1)</f>
        <v>15997</v>
      </c>
      <c r="M350" s="15" t="s">
        <v>1813</v>
      </c>
      <c r="N350" s="1" t="s">
        <v>359</v>
      </c>
      <c r="O350" s="1" t="s">
        <v>1814</v>
      </c>
      <c r="P350" s="1" t="s">
        <v>63</v>
      </c>
      <c r="Q350" s="1" t="s">
        <v>64</v>
      </c>
      <c r="R350" s="1" t="s">
        <v>64</v>
      </c>
      <c r="AV350" s="1" t="s">
        <v>52</v>
      </c>
      <c r="AW350" s="1" t="s">
        <v>1815</v>
      </c>
      <c r="AX350" s="1" t="s">
        <v>52</v>
      </c>
      <c r="AY350" s="1" t="s">
        <v>52</v>
      </c>
      <c r="AZ350" s="1" t="s">
        <v>52</v>
      </c>
    </row>
    <row r="351" spans="1:52" ht="30" customHeight="1" x14ac:dyDescent="0.3">
      <c r="A351" s="15" t="s">
        <v>1229</v>
      </c>
      <c r="B351" s="15" t="s">
        <v>52</v>
      </c>
      <c r="C351" s="15" t="s">
        <v>52</v>
      </c>
      <c r="D351" s="16"/>
      <c r="E351" s="18"/>
      <c r="F351" s="21">
        <f>TRUNC(SUMIF(N349:N350, N348, F349:F350),0)</f>
        <v>28000</v>
      </c>
      <c r="G351" s="18"/>
      <c r="H351" s="21">
        <f>TRUNC(SUMIF(N349:N350, N348, H349:H350),0)</f>
        <v>15997</v>
      </c>
      <c r="I351" s="18"/>
      <c r="J351" s="21">
        <f>TRUNC(SUMIF(N349:N350, N348, J349:J350),0)</f>
        <v>0</v>
      </c>
      <c r="K351" s="18"/>
      <c r="L351" s="21">
        <f>F351+H351+J351</f>
        <v>43997</v>
      </c>
      <c r="M351" s="15" t="s">
        <v>52</v>
      </c>
      <c r="N351" s="1" t="s">
        <v>92</v>
      </c>
      <c r="O351" s="1" t="s">
        <v>92</v>
      </c>
      <c r="P351" s="1" t="s">
        <v>52</v>
      </c>
      <c r="Q351" s="1" t="s">
        <v>52</v>
      </c>
      <c r="R351" s="1" t="s">
        <v>52</v>
      </c>
      <c r="AV351" s="1" t="s">
        <v>52</v>
      </c>
      <c r="AW351" s="1" t="s">
        <v>52</v>
      </c>
      <c r="AX351" s="1" t="s">
        <v>52</v>
      </c>
      <c r="AY351" s="1" t="s">
        <v>52</v>
      </c>
      <c r="AZ351" s="1" t="s">
        <v>52</v>
      </c>
    </row>
    <row r="352" spans="1:52" ht="30" customHeight="1" x14ac:dyDescent="0.3">
      <c r="A352" s="16"/>
      <c r="B352" s="16"/>
      <c r="C352" s="16"/>
      <c r="D352" s="16"/>
      <c r="E352" s="18"/>
      <c r="F352" s="21"/>
      <c r="G352" s="18"/>
      <c r="H352" s="21"/>
      <c r="I352" s="18"/>
      <c r="J352" s="21"/>
      <c r="K352" s="18"/>
      <c r="L352" s="21"/>
      <c r="M352" s="16"/>
    </row>
    <row r="353" spans="1:52" ht="30" customHeight="1" x14ac:dyDescent="0.3">
      <c r="A353" s="12" t="s">
        <v>1816</v>
      </c>
      <c r="B353" s="13"/>
      <c r="C353" s="13"/>
      <c r="D353" s="13"/>
      <c r="E353" s="17"/>
      <c r="F353" s="20"/>
      <c r="G353" s="17"/>
      <c r="H353" s="20"/>
      <c r="I353" s="17"/>
      <c r="J353" s="20"/>
      <c r="K353" s="17"/>
      <c r="L353" s="20"/>
      <c r="M353" s="14"/>
      <c r="N353" s="1" t="s">
        <v>374</v>
      </c>
    </row>
    <row r="354" spans="1:52" ht="30" customHeight="1" x14ac:dyDescent="0.3">
      <c r="A354" s="15" t="s">
        <v>1817</v>
      </c>
      <c r="B354" s="15" t="s">
        <v>1818</v>
      </c>
      <c r="C354" s="15" t="s">
        <v>146</v>
      </c>
      <c r="D354" s="16">
        <v>0.02</v>
      </c>
      <c r="E354" s="18">
        <f>일위대가목록!E187</f>
        <v>133571</v>
      </c>
      <c r="F354" s="21">
        <f>TRUNC(E354*D354,1)</f>
        <v>2671.4</v>
      </c>
      <c r="G354" s="18">
        <f>일위대가목록!F187</f>
        <v>112070</v>
      </c>
      <c r="H354" s="21">
        <f>TRUNC(G354*D354,1)</f>
        <v>2241.4</v>
      </c>
      <c r="I354" s="18">
        <f>일위대가목록!G187</f>
        <v>0</v>
      </c>
      <c r="J354" s="21">
        <f>TRUNC(I354*D354,1)</f>
        <v>0</v>
      </c>
      <c r="K354" s="18">
        <f>TRUNC(E354+G354+I354,1)</f>
        <v>245641</v>
      </c>
      <c r="L354" s="21">
        <f>TRUNC(F354+H354+J354,1)</f>
        <v>4912.8</v>
      </c>
      <c r="M354" s="15" t="s">
        <v>1819</v>
      </c>
      <c r="N354" s="1" t="s">
        <v>374</v>
      </c>
      <c r="O354" s="1" t="s">
        <v>1820</v>
      </c>
      <c r="P354" s="1" t="s">
        <v>63</v>
      </c>
      <c r="Q354" s="1" t="s">
        <v>64</v>
      </c>
      <c r="R354" s="1" t="s">
        <v>64</v>
      </c>
      <c r="AV354" s="1" t="s">
        <v>52</v>
      </c>
      <c r="AW354" s="1" t="s">
        <v>1821</v>
      </c>
      <c r="AX354" s="1" t="s">
        <v>52</v>
      </c>
      <c r="AY354" s="1" t="s">
        <v>52</v>
      </c>
      <c r="AZ354" s="1" t="s">
        <v>52</v>
      </c>
    </row>
    <row r="355" spans="1:52" ht="30" customHeight="1" x14ac:dyDescent="0.3">
      <c r="A355" s="15" t="s">
        <v>1822</v>
      </c>
      <c r="B355" s="15" t="s">
        <v>1823</v>
      </c>
      <c r="C355" s="15" t="s">
        <v>112</v>
      </c>
      <c r="D355" s="16">
        <v>1</v>
      </c>
      <c r="E355" s="18">
        <f>일위대가목록!E188</f>
        <v>0</v>
      </c>
      <c r="F355" s="21">
        <f>TRUNC(E355*D355,1)</f>
        <v>0</v>
      </c>
      <c r="G355" s="18">
        <f>일위대가목록!F188</f>
        <v>11432</v>
      </c>
      <c r="H355" s="21">
        <f>TRUNC(G355*D355,1)</f>
        <v>11432</v>
      </c>
      <c r="I355" s="18">
        <f>일위대가목록!G188</f>
        <v>228</v>
      </c>
      <c r="J355" s="21">
        <f>TRUNC(I355*D355,1)</f>
        <v>228</v>
      </c>
      <c r="K355" s="18">
        <f>TRUNC(E355+G355+I355,1)</f>
        <v>11660</v>
      </c>
      <c r="L355" s="21">
        <f>TRUNC(F355+H355+J355,1)</f>
        <v>11660</v>
      </c>
      <c r="M355" s="15" t="s">
        <v>1824</v>
      </c>
      <c r="N355" s="1" t="s">
        <v>374</v>
      </c>
      <c r="O355" s="1" t="s">
        <v>1825</v>
      </c>
      <c r="P355" s="1" t="s">
        <v>63</v>
      </c>
      <c r="Q355" s="1" t="s">
        <v>64</v>
      </c>
      <c r="R355" s="1" t="s">
        <v>64</v>
      </c>
      <c r="AV355" s="1" t="s">
        <v>52</v>
      </c>
      <c r="AW355" s="1" t="s">
        <v>1826</v>
      </c>
      <c r="AX355" s="1" t="s">
        <v>52</v>
      </c>
      <c r="AY355" s="1" t="s">
        <v>52</v>
      </c>
      <c r="AZ355" s="1" t="s">
        <v>52</v>
      </c>
    </row>
    <row r="356" spans="1:52" ht="30" customHeight="1" x14ac:dyDescent="0.3">
      <c r="A356" s="15" t="s">
        <v>1229</v>
      </c>
      <c r="B356" s="15" t="s">
        <v>52</v>
      </c>
      <c r="C356" s="15" t="s">
        <v>52</v>
      </c>
      <c r="D356" s="16"/>
      <c r="E356" s="18"/>
      <c r="F356" s="21">
        <f>TRUNC(SUMIF(N354:N355, N353, F354:F355),0)</f>
        <v>2671</v>
      </c>
      <c r="G356" s="18"/>
      <c r="H356" s="21">
        <f>TRUNC(SUMIF(N354:N355, N353, H354:H355),0)</f>
        <v>13673</v>
      </c>
      <c r="I356" s="18"/>
      <c r="J356" s="21">
        <f>TRUNC(SUMIF(N354:N355, N353, J354:J355),0)</f>
        <v>228</v>
      </c>
      <c r="K356" s="18"/>
      <c r="L356" s="21">
        <f>F356+H356+J356</f>
        <v>16572</v>
      </c>
      <c r="M356" s="15" t="s">
        <v>52</v>
      </c>
      <c r="N356" s="1" t="s">
        <v>92</v>
      </c>
      <c r="O356" s="1" t="s">
        <v>92</v>
      </c>
      <c r="P356" s="1" t="s">
        <v>52</v>
      </c>
      <c r="Q356" s="1" t="s">
        <v>52</v>
      </c>
      <c r="R356" s="1" t="s">
        <v>52</v>
      </c>
      <c r="AV356" s="1" t="s">
        <v>52</v>
      </c>
      <c r="AW356" s="1" t="s">
        <v>52</v>
      </c>
      <c r="AX356" s="1" t="s">
        <v>52</v>
      </c>
      <c r="AY356" s="1" t="s">
        <v>52</v>
      </c>
      <c r="AZ356" s="1" t="s">
        <v>52</v>
      </c>
    </row>
    <row r="357" spans="1:52" ht="30" customHeight="1" x14ac:dyDescent="0.3">
      <c r="A357" s="16"/>
      <c r="B357" s="16"/>
      <c r="C357" s="16"/>
      <c r="D357" s="16"/>
      <c r="E357" s="18"/>
      <c r="F357" s="21"/>
      <c r="G357" s="18"/>
      <c r="H357" s="21"/>
      <c r="I357" s="18"/>
      <c r="J357" s="21"/>
      <c r="K357" s="18"/>
      <c r="L357" s="21"/>
      <c r="M357" s="16"/>
    </row>
    <row r="358" spans="1:52" ht="30" customHeight="1" x14ac:dyDescent="0.3">
      <c r="A358" s="12" t="s">
        <v>1827</v>
      </c>
      <c r="B358" s="13"/>
      <c r="C358" s="13"/>
      <c r="D358" s="13"/>
      <c r="E358" s="17"/>
      <c r="F358" s="20"/>
      <c r="G358" s="17"/>
      <c r="H358" s="20"/>
      <c r="I358" s="17"/>
      <c r="J358" s="20"/>
      <c r="K358" s="17"/>
      <c r="L358" s="20"/>
      <c r="M358" s="14"/>
      <c r="N358" s="1" t="s">
        <v>379</v>
      </c>
    </row>
    <row r="359" spans="1:52" ht="30" customHeight="1" x14ac:dyDescent="0.3">
      <c r="A359" s="15" t="s">
        <v>1828</v>
      </c>
      <c r="B359" s="15" t="s">
        <v>1829</v>
      </c>
      <c r="C359" s="15" t="s">
        <v>1830</v>
      </c>
      <c r="D359" s="16">
        <v>0.65500000000000003</v>
      </c>
      <c r="E359" s="18">
        <f>단가대비표!O24</f>
        <v>3752</v>
      </c>
      <c r="F359" s="21">
        <f>TRUNC(E359*D359,1)</f>
        <v>2457.5</v>
      </c>
      <c r="G359" s="18">
        <f>단가대비표!P24</f>
        <v>0</v>
      </c>
      <c r="H359" s="21">
        <f>TRUNC(G359*D359,1)</f>
        <v>0</v>
      </c>
      <c r="I359" s="18">
        <f>단가대비표!V24</f>
        <v>0</v>
      </c>
      <c r="J359" s="21">
        <f>TRUNC(I359*D359,1)</f>
        <v>0</v>
      </c>
      <c r="K359" s="18">
        <f t="shared" ref="K359:L361" si="72">TRUNC(E359+G359+I359,1)</f>
        <v>3752</v>
      </c>
      <c r="L359" s="21">
        <f t="shared" si="72"/>
        <v>2457.5</v>
      </c>
      <c r="M359" s="15" t="s">
        <v>52</v>
      </c>
      <c r="N359" s="1" t="s">
        <v>379</v>
      </c>
      <c r="O359" s="1" t="s">
        <v>1831</v>
      </c>
      <c r="P359" s="1" t="s">
        <v>64</v>
      </c>
      <c r="Q359" s="1" t="s">
        <v>64</v>
      </c>
      <c r="R359" s="1" t="s">
        <v>63</v>
      </c>
      <c r="AV359" s="1" t="s">
        <v>52</v>
      </c>
      <c r="AW359" s="1" t="s">
        <v>1832</v>
      </c>
      <c r="AX359" s="1" t="s">
        <v>52</v>
      </c>
      <c r="AY359" s="1" t="s">
        <v>52</v>
      </c>
      <c r="AZ359" s="1" t="s">
        <v>52</v>
      </c>
    </row>
    <row r="360" spans="1:52" ht="30" customHeight="1" x14ac:dyDescent="0.3">
      <c r="A360" s="15" t="s">
        <v>1833</v>
      </c>
      <c r="B360" s="15" t="s">
        <v>377</v>
      </c>
      <c r="C360" s="15" t="s">
        <v>112</v>
      </c>
      <c r="D360" s="16">
        <v>1</v>
      </c>
      <c r="E360" s="18">
        <f>일위대가목록!E189</f>
        <v>0</v>
      </c>
      <c r="F360" s="21">
        <f>TRUNC(E360*D360,1)</f>
        <v>0</v>
      </c>
      <c r="G360" s="18">
        <f>일위대가목록!F189</f>
        <v>23346</v>
      </c>
      <c r="H360" s="21">
        <f>TRUNC(G360*D360,1)</f>
        <v>23346</v>
      </c>
      <c r="I360" s="18">
        <f>일위대가목록!G189</f>
        <v>700</v>
      </c>
      <c r="J360" s="21">
        <f>TRUNC(I360*D360,1)</f>
        <v>700</v>
      </c>
      <c r="K360" s="18">
        <f t="shared" si="72"/>
        <v>24046</v>
      </c>
      <c r="L360" s="21">
        <f t="shared" si="72"/>
        <v>24046</v>
      </c>
      <c r="M360" s="15" t="s">
        <v>1834</v>
      </c>
      <c r="N360" s="1" t="s">
        <v>379</v>
      </c>
      <c r="O360" s="1" t="s">
        <v>1835</v>
      </c>
      <c r="P360" s="1" t="s">
        <v>63</v>
      </c>
      <c r="Q360" s="1" t="s">
        <v>64</v>
      </c>
      <c r="R360" s="1" t="s">
        <v>64</v>
      </c>
      <c r="AV360" s="1" t="s">
        <v>52</v>
      </c>
      <c r="AW360" s="1" t="s">
        <v>1836</v>
      </c>
      <c r="AX360" s="1" t="s">
        <v>52</v>
      </c>
      <c r="AY360" s="1" t="s">
        <v>52</v>
      </c>
      <c r="AZ360" s="1" t="s">
        <v>52</v>
      </c>
    </row>
    <row r="361" spans="1:52" ht="30" customHeight="1" x14ac:dyDescent="0.3">
      <c r="A361" s="15" t="s">
        <v>1758</v>
      </c>
      <c r="B361" s="15" t="s">
        <v>1837</v>
      </c>
      <c r="C361" s="15" t="s">
        <v>146</v>
      </c>
      <c r="D361" s="16">
        <v>0.02</v>
      </c>
      <c r="E361" s="18">
        <f>일위대가목록!E190</f>
        <v>0</v>
      </c>
      <c r="F361" s="21">
        <f>TRUNC(E361*D361,1)</f>
        <v>0</v>
      </c>
      <c r="G361" s="18">
        <f>일위대가목록!F190</f>
        <v>112070</v>
      </c>
      <c r="H361" s="21">
        <f>TRUNC(G361*D361,1)</f>
        <v>2241.4</v>
      </c>
      <c r="I361" s="18">
        <f>일위대가목록!G190</f>
        <v>0</v>
      </c>
      <c r="J361" s="21">
        <f>TRUNC(I361*D361,1)</f>
        <v>0</v>
      </c>
      <c r="K361" s="18">
        <f t="shared" si="72"/>
        <v>112070</v>
      </c>
      <c r="L361" s="21">
        <f t="shared" si="72"/>
        <v>2241.4</v>
      </c>
      <c r="M361" s="15" t="s">
        <v>1838</v>
      </c>
      <c r="N361" s="1" t="s">
        <v>379</v>
      </c>
      <c r="O361" s="1" t="s">
        <v>1839</v>
      </c>
      <c r="P361" s="1" t="s">
        <v>63</v>
      </c>
      <c r="Q361" s="1" t="s">
        <v>64</v>
      </c>
      <c r="R361" s="1" t="s">
        <v>64</v>
      </c>
      <c r="AV361" s="1" t="s">
        <v>52</v>
      </c>
      <c r="AW361" s="1" t="s">
        <v>1840</v>
      </c>
      <c r="AX361" s="1" t="s">
        <v>52</v>
      </c>
      <c r="AY361" s="1" t="s">
        <v>52</v>
      </c>
      <c r="AZ361" s="1" t="s">
        <v>52</v>
      </c>
    </row>
    <row r="362" spans="1:52" ht="30" customHeight="1" x14ac:dyDescent="0.3">
      <c r="A362" s="15" t="s">
        <v>1229</v>
      </c>
      <c r="B362" s="15" t="s">
        <v>52</v>
      </c>
      <c r="C362" s="15" t="s">
        <v>52</v>
      </c>
      <c r="D362" s="16"/>
      <c r="E362" s="18"/>
      <c r="F362" s="21">
        <f>TRUNC(SUMIF(N359:N361, N358, F359:F361),0)</f>
        <v>2457</v>
      </c>
      <c r="G362" s="18"/>
      <c r="H362" s="21">
        <f>TRUNC(SUMIF(N359:N361, N358, H359:H361),0)</f>
        <v>25587</v>
      </c>
      <c r="I362" s="18"/>
      <c r="J362" s="21">
        <f>TRUNC(SUMIF(N359:N361, N358, J359:J361),0)</f>
        <v>700</v>
      </c>
      <c r="K362" s="18"/>
      <c r="L362" s="21">
        <f>F362+H362+J362</f>
        <v>28744</v>
      </c>
      <c r="M362" s="15" t="s">
        <v>52</v>
      </c>
      <c r="N362" s="1" t="s">
        <v>92</v>
      </c>
      <c r="O362" s="1" t="s">
        <v>92</v>
      </c>
      <c r="P362" s="1" t="s">
        <v>52</v>
      </c>
      <c r="Q362" s="1" t="s">
        <v>52</v>
      </c>
      <c r="R362" s="1" t="s">
        <v>52</v>
      </c>
      <c r="AV362" s="1" t="s">
        <v>52</v>
      </c>
      <c r="AW362" s="1" t="s">
        <v>52</v>
      </c>
      <c r="AX362" s="1" t="s">
        <v>52</v>
      </c>
      <c r="AY362" s="1" t="s">
        <v>52</v>
      </c>
      <c r="AZ362" s="1" t="s">
        <v>52</v>
      </c>
    </row>
    <row r="363" spans="1:52" ht="30" customHeight="1" x14ac:dyDescent="0.3">
      <c r="A363" s="16"/>
      <c r="B363" s="16"/>
      <c r="C363" s="16"/>
      <c r="D363" s="16"/>
      <c r="E363" s="18"/>
      <c r="F363" s="21"/>
      <c r="G363" s="18"/>
      <c r="H363" s="21"/>
      <c r="I363" s="18"/>
      <c r="J363" s="21"/>
      <c r="K363" s="18"/>
      <c r="L363" s="21"/>
      <c r="M363" s="16"/>
    </row>
    <row r="364" spans="1:52" ht="30" customHeight="1" x14ac:dyDescent="0.3">
      <c r="A364" s="12" t="s">
        <v>1841</v>
      </c>
      <c r="B364" s="13"/>
      <c r="C364" s="13"/>
      <c r="D364" s="13"/>
      <c r="E364" s="17"/>
      <c r="F364" s="20"/>
      <c r="G364" s="17"/>
      <c r="H364" s="20"/>
      <c r="I364" s="17"/>
      <c r="J364" s="20"/>
      <c r="K364" s="17"/>
      <c r="L364" s="20"/>
      <c r="M364" s="14"/>
      <c r="N364" s="1" t="s">
        <v>383</v>
      </c>
    </row>
    <row r="365" spans="1:52" ht="30" customHeight="1" x14ac:dyDescent="0.3">
      <c r="A365" s="15" t="s">
        <v>1828</v>
      </c>
      <c r="B365" s="15" t="s">
        <v>1829</v>
      </c>
      <c r="C365" s="15" t="s">
        <v>1830</v>
      </c>
      <c r="D365" s="16">
        <v>0.46</v>
      </c>
      <c r="E365" s="18">
        <f>단가대비표!O24</f>
        <v>3752</v>
      </c>
      <c r="F365" s="21">
        <f>TRUNC(E365*D365,1)</f>
        <v>1725.9</v>
      </c>
      <c r="G365" s="18">
        <f>단가대비표!P24</f>
        <v>0</v>
      </c>
      <c r="H365" s="21">
        <f>TRUNC(G365*D365,1)</f>
        <v>0</v>
      </c>
      <c r="I365" s="18">
        <f>단가대비표!V24</f>
        <v>0</v>
      </c>
      <c r="J365" s="21">
        <f>TRUNC(I365*D365,1)</f>
        <v>0</v>
      </c>
      <c r="K365" s="18">
        <f t="shared" ref="K365:L367" si="73">TRUNC(E365+G365+I365,1)</f>
        <v>3752</v>
      </c>
      <c r="L365" s="21">
        <f t="shared" si="73"/>
        <v>1725.9</v>
      </c>
      <c r="M365" s="15" t="s">
        <v>52</v>
      </c>
      <c r="N365" s="1" t="s">
        <v>383</v>
      </c>
      <c r="O365" s="1" t="s">
        <v>1831</v>
      </c>
      <c r="P365" s="1" t="s">
        <v>64</v>
      </c>
      <c r="Q365" s="1" t="s">
        <v>64</v>
      </c>
      <c r="R365" s="1" t="s">
        <v>63</v>
      </c>
      <c r="AV365" s="1" t="s">
        <v>52</v>
      </c>
      <c r="AW365" s="1" t="s">
        <v>1842</v>
      </c>
      <c r="AX365" s="1" t="s">
        <v>52</v>
      </c>
      <c r="AY365" s="1" t="s">
        <v>52</v>
      </c>
      <c r="AZ365" s="1" t="s">
        <v>52</v>
      </c>
    </row>
    <row r="366" spans="1:52" ht="30" customHeight="1" x14ac:dyDescent="0.3">
      <c r="A366" s="15" t="s">
        <v>1833</v>
      </c>
      <c r="B366" s="15" t="s">
        <v>381</v>
      </c>
      <c r="C366" s="15" t="s">
        <v>112</v>
      </c>
      <c r="D366" s="16">
        <v>1</v>
      </c>
      <c r="E366" s="18">
        <f>일위대가목록!E191</f>
        <v>0</v>
      </c>
      <c r="F366" s="21">
        <f>TRUNC(E366*D366,1)</f>
        <v>0</v>
      </c>
      <c r="G366" s="18">
        <f>일위대가목록!F191</f>
        <v>18337</v>
      </c>
      <c r="H366" s="21">
        <f>TRUNC(G366*D366,1)</f>
        <v>18337</v>
      </c>
      <c r="I366" s="18">
        <f>일위대가목록!G191</f>
        <v>550</v>
      </c>
      <c r="J366" s="21">
        <f>TRUNC(I366*D366,1)</f>
        <v>550</v>
      </c>
      <c r="K366" s="18">
        <f t="shared" si="73"/>
        <v>18887</v>
      </c>
      <c r="L366" s="21">
        <f t="shared" si="73"/>
        <v>18887</v>
      </c>
      <c r="M366" s="15" t="s">
        <v>1843</v>
      </c>
      <c r="N366" s="1" t="s">
        <v>383</v>
      </c>
      <c r="O366" s="1" t="s">
        <v>1844</v>
      </c>
      <c r="P366" s="1" t="s">
        <v>63</v>
      </c>
      <c r="Q366" s="1" t="s">
        <v>64</v>
      </c>
      <c r="R366" s="1" t="s">
        <v>64</v>
      </c>
      <c r="AV366" s="1" t="s">
        <v>52</v>
      </c>
      <c r="AW366" s="1" t="s">
        <v>1845</v>
      </c>
      <c r="AX366" s="1" t="s">
        <v>52</v>
      </c>
      <c r="AY366" s="1" t="s">
        <v>52</v>
      </c>
      <c r="AZ366" s="1" t="s">
        <v>52</v>
      </c>
    </row>
    <row r="367" spans="1:52" ht="30" customHeight="1" x14ac:dyDescent="0.3">
      <c r="A367" s="15" t="s">
        <v>1758</v>
      </c>
      <c r="B367" s="15" t="s">
        <v>1837</v>
      </c>
      <c r="C367" s="15" t="s">
        <v>146</v>
      </c>
      <c r="D367" s="16">
        <v>0.01</v>
      </c>
      <c r="E367" s="18">
        <f>일위대가목록!E190</f>
        <v>0</v>
      </c>
      <c r="F367" s="21">
        <f>TRUNC(E367*D367,1)</f>
        <v>0</v>
      </c>
      <c r="G367" s="18">
        <f>일위대가목록!F190</f>
        <v>112070</v>
      </c>
      <c r="H367" s="21">
        <f>TRUNC(G367*D367,1)</f>
        <v>1120.7</v>
      </c>
      <c r="I367" s="18">
        <f>일위대가목록!G190</f>
        <v>0</v>
      </c>
      <c r="J367" s="21">
        <f>TRUNC(I367*D367,1)</f>
        <v>0</v>
      </c>
      <c r="K367" s="18">
        <f t="shared" si="73"/>
        <v>112070</v>
      </c>
      <c r="L367" s="21">
        <f t="shared" si="73"/>
        <v>1120.7</v>
      </c>
      <c r="M367" s="15" t="s">
        <v>1838</v>
      </c>
      <c r="N367" s="1" t="s">
        <v>383</v>
      </c>
      <c r="O367" s="1" t="s">
        <v>1839</v>
      </c>
      <c r="P367" s="1" t="s">
        <v>63</v>
      </c>
      <c r="Q367" s="1" t="s">
        <v>64</v>
      </c>
      <c r="R367" s="1" t="s">
        <v>64</v>
      </c>
      <c r="AV367" s="1" t="s">
        <v>52</v>
      </c>
      <c r="AW367" s="1" t="s">
        <v>1846</v>
      </c>
      <c r="AX367" s="1" t="s">
        <v>52</v>
      </c>
      <c r="AY367" s="1" t="s">
        <v>52</v>
      </c>
      <c r="AZ367" s="1" t="s">
        <v>52</v>
      </c>
    </row>
    <row r="368" spans="1:52" ht="30" customHeight="1" x14ac:dyDescent="0.3">
      <c r="A368" s="15" t="s">
        <v>1229</v>
      </c>
      <c r="B368" s="15" t="s">
        <v>52</v>
      </c>
      <c r="C368" s="15" t="s">
        <v>52</v>
      </c>
      <c r="D368" s="16"/>
      <c r="E368" s="18"/>
      <c r="F368" s="21">
        <f>TRUNC(SUMIF(N365:N367, N364, F365:F367),0)</f>
        <v>1725</v>
      </c>
      <c r="G368" s="18"/>
      <c r="H368" s="21">
        <f>TRUNC(SUMIF(N365:N367, N364, H365:H367),0)</f>
        <v>19457</v>
      </c>
      <c r="I368" s="18"/>
      <c r="J368" s="21">
        <f>TRUNC(SUMIF(N365:N367, N364, J365:J367),0)</f>
        <v>550</v>
      </c>
      <c r="K368" s="18"/>
      <c r="L368" s="21">
        <f>F368+H368+J368</f>
        <v>21732</v>
      </c>
      <c r="M368" s="15" t="s">
        <v>52</v>
      </c>
      <c r="N368" s="1" t="s">
        <v>92</v>
      </c>
      <c r="O368" s="1" t="s">
        <v>92</v>
      </c>
      <c r="P368" s="1" t="s">
        <v>52</v>
      </c>
      <c r="Q368" s="1" t="s">
        <v>52</v>
      </c>
      <c r="R368" s="1" t="s">
        <v>52</v>
      </c>
      <c r="AV368" s="1" t="s">
        <v>52</v>
      </c>
      <c r="AW368" s="1" t="s">
        <v>52</v>
      </c>
      <c r="AX368" s="1" t="s">
        <v>52</v>
      </c>
      <c r="AY368" s="1" t="s">
        <v>52</v>
      </c>
      <c r="AZ368" s="1" t="s">
        <v>52</v>
      </c>
    </row>
    <row r="369" spans="1:52" ht="30" customHeight="1" x14ac:dyDescent="0.3">
      <c r="A369" s="16"/>
      <c r="B369" s="16"/>
      <c r="C369" s="16"/>
      <c r="D369" s="16"/>
      <c r="E369" s="18"/>
      <c r="F369" s="21"/>
      <c r="G369" s="18"/>
      <c r="H369" s="21"/>
      <c r="I369" s="18"/>
      <c r="J369" s="21"/>
      <c r="K369" s="18"/>
      <c r="L369" s="21"/>
      <c r="M369" s="16"/>
    </row>
    <row r="370" spans="1:52" ht="30" customHeight="1" x14ac:dyDescent="0.3">
      <c r="A370" s="12" t="s">
        <v>1847</v>
      </c>
      <c r="B370" s="13"/>
      <c r="C370" s="13"/>
      <c r="D370" s="13"/>
      <c r="E370" s="17"/>
      <c r="F370" s="20"/>
      <c r="G370" s="17"/>
      <c r="H370" s="20"/>
      <c r="I370" s="17"/>
      <c r="J370" s="20"/>
      <c r="K370" s="17"/>
      <c r="L370" s="20"/>
      <c r="M370" s="14"/>
      <c r="N370" s="1" t="s">
        <v>387</v>
      </c>
    </row>
    <row r="371" spans="1:52" ht="30" customHeight="1" x14ac:dyDescent="0.3">
      <c r="A371" s="15" t="s">
        <v>1848</v>
      </c>
      <c r="B371" s="15" t="s">
        <v>1849</v>
      </c>
      <c r="C371" s="15" t="s">
        <v>1153</v>
      </c>
      <c r="D371" s="16">
        <v>1.4239999999999999</v>
      </c>
      <c r="E371" s="18">
        <f>단가대비표!O23</f>
        <v>2800</v>
      </c>
      <c r="F371" s="21">
        <f>TRUNC(E371*D371,1)</f>
        <v>3987.2</v>
      </c>
      <c r="G371" s="18">
        <f>단가대비표!P23</f>
        <v>0</v>
      </c>
      <c r="H371" s="21">
        <f>TRUNC(G371*D371,1)</f>
        <v>0</v>
      </c>
      <c r="I371" s="18">
        <f>단가대비표!V23</f>
        <v>0</v>
      </c>
      <c r="J371" s="21">
        <f>TRUNC(I371*D371,1)</f>
        <v>0</v>
      </c>
      <c r="K371" s="18">
        <f t="shared" ref="K371:L374" si="74">TRUNC(E371+G371+I371,1)</f>
        <v>2800</v>
      </c>
      <c r="L371" s="21">
        <f t="shared" si="74"/>
        <v>3987.2</v>
      </c>
      <c r="M371" s="15" t="s">
        <v>52</v>
      </c>
      <c r="N371" s="1" t="s">
        <v>387</v>
      </c>
      <c r="O371" s="1" t="s">
        <v>1850</v>
      </c>
      <c r="P371" s="1" t="s">
        <v>64</v>
      </c>
      <c r="Q371" s="1" t="s">
        <v>64</v>
      </c>
      <c r="R371" s="1" t="s">
        <v>63</v>
      </c>
      <c r="AV371" s="1" t="s">
        <v>52</v>
      </c>
      <c r="AW371" s="1" t="s">
        <v>1851</v>
      </c>
      <c r="AX371" s="1" t="s">
        <v>52</v>
      </c>
      <c r="AY371" s="1" t="s">
        <v>52</v>
      </c>
      <c r="AZ371" s="1" t="s">
        <v>52</v>
      </c>
    </row>
    <row r="372" spans="1:52" ht="30" customHeight="1" x14ac:dyDescent="0.3">
      <c r="A372" s="15" t="s">
        <v>987</v>
      </c>
      <c r="B372" s="15" t="s">
        <v>1852</v>
      </c>
      <c r="C372" s="15" t="s">
        <v>1692</v>
      </c>
      <c r="D372" s="16">
        <v>2.194</v>
      </c>
      <c r="E372" s="18">
        <f>단가대비표!O60</f>
        <v>0</v>
      </c>
      <c r="F372" s="21">
        <f>TRUNC(E372*D372,1)</f>
        <v>0</v>
      </c>
      <c r="G372" s="18">
        <f>단가대비표!P60</f>
        <v>0</v>
      </c>
      <c r="H372" s="21">
        <f>TRUNC(G372*D372,1)</f>
        <v>0</v>
      </c>
      <c r="I372" s="18">
        <f>단가대비표!V60</f>
        <v>0</v>
      </c>
      <c r="J372" s="21">
        <f>TRUNC(I372*D372,1)</f>
        <v>0</v>
      </c>
      <c r="K372" s="18">
        <f t="shared" si="74"/>
        <v>0</v>
      </c>
      <c r="L372" s="21">
        <f t="shared" si="74"/>
        <v>0</v>
      </c>
      <c r="M372" s="15" t="s">
        <v>1755</v>
      </c>
      <c r="N372" s="1" t="s">
        <v>387</v>
      </c>
      <c r="O372" s="1" t="s">
        <v>1853</v>
      </c>
      <c r="P372" s="1" t="s">
        <v>64</v>
      </c>
      <c r="Q372" s="1" t="s">
        <v>64</v>
      </c>
      <c r="R372" s="1" t="s">
        <v>63</v>
      </c>
      <c r="AV372" s="1" t="s">
        <v>52</v>
      </c>
      <c r="AW372" s="1" t="s">
        <v>1854</v>
      </c>
      <c r="AX372" s="1" t="s">
        <v>52</v>
      </c>
      <c r="AY372" s="1" t="s">
        <v>52</v>
      </c>
      <c r="AZ372" s="1" t="s">
        <v>52</v>
      </c>
    </row>
    <row r="373" spans="1:52" ht="30" customHeight="1" x14ac:dyDescent="0.3">
      <c r="A373" s="15" t="s">
        <v>983</v>
      </c>
      <c r="B373" s="15" t="s">
        <v>1855</v>
      </c>
      <c r="C373" s="15" t="s">
        <v>146</v>
      </c>
      <c r="D373" s="16">
        <v>0.01</v>
      </c>
      <c r="E373" s="18">
        <f>단가대비표!O17</f>
        <v>0</v>
      </c>
      <c r="F373" s="21">
        <f>TRUNC(E373*D373,1)</f>
        <v>0</v>
      </c>
      <c r="G373" s="18">
        <f>단가대비표!P17</f>
        <v>0</v>
      </c>
      <c r="H373" s="21">
        <f>TRUNC(G373*D373,1)</f>
        <v>0</v>
      </c>
      <c r="I373" s="18">
        <f>단가대비표!V17</f>
        <v>0</v>
      </c>
      <c r="J373" s="21">
        <f>TRUNC(I373*D373,1)</f>
        <v>0</v>
      </c>
      <c r="K373" s="18">
        <f t="shared" si="74"/>
        <v>0</v>
      </c>
      <c r="L373" s="21">
        <f t="shared" si="74"/>
        <v>0</v>
      </c>
      <c r="M373" s="15" t="s">
        <v>1755</v>
      </c>
      <c r="N373" s="1" t="s">
        <v>387</v>
      </c>
      <c r="O373" s="1" t="s">
        <v>1856</v>
      </c>
      <c r="P373" s="1" t="s">
        <v>64</v>
      </c>
      <c r="Q373" s="1" t="s">
        <v>64</v>
      </c>
      <c r="R373" s="1" t="s">
        <v>63</v>
      </c>
      <c r="AV373" s="1" t="s">
        <v>52</v>
      </c>
      <c r="AW373" s="1" t="s">
        <v>1857</v>
      </c>
      <c r="AX373" s="1" t="s">
        <v>52</v>
      </c>
      <c r="AY373" s="1" t="s">
        <v>52</v>
      </c>
      <c r="AZ373" s="1" t="s">
        <v>52</v>
      </c>
    </row>
    <row r="374" spans="1:52" ht="30" customHeight="1" x14ac:dyDescent="0.3">
      <c r="A374" s="15" t="s">
        <v>1858</v>
      </c>
      <c r="B374" s="15" t="s">
        <v>377</v>
      </c>
      <c r="C374" s="15" t="s">
        <v>112</v>
      </c>
      <c r="D374" s="16">
        <v>1</v>
      </c>
      <c r="E374" s="18">
        <f>일위대가목록!E192</f>
        <v>0</v>
      </c>
      <c r="F374" s="21">
        <f>TRUNC(E374*D374,1)</f>
        <v>0</v>
      </c>
      <c r="G374" s="18">
        <f>일위대가목록!F192</f>
        <v>16588</v>
      </c>
      <c r="H374" s="21">
        <f>TRUNC(G374*D374,1)</f>
        <v>16588</v>
      </c>
      <c r="I374" s="18">
        <f>일위대가목록!G192</f>
        <v>497</v>
      </c>
      <c r="J374" s="21">
        <f>TRUNC(I374*D374,1)</f>
        <v>497</v>
      </c>
      <c r="K374" s="18">
        <f t="shared" si="74"/>
        <v>17085</v>
      </c>
      <c r="L374" s="21">
        <f t="shared" si="74"/>
        <v>17085</v>
      </c>
      <c r="M374" s="15" t="s">
        <v>1859</v>
      </c>
      <c r="N374" s="1" t="s">
        <v>387</v>
      </c>
      <c r="O374" s="1" t="s">
        <v>1860</v>
      </c>
      <c r="P374" s="1" t="s">
        <v>63</v>
      </c>
      <c r="Q374" s="1" t="s">
        <v>64</v>
      </c>
      <c r="R374" s="1" t="s">
        <v>64</v>
      </c>
      <c r="AV374" s="1" t="s">
        <v>52</v>
      </c>
      <c r="AW374" s="1" t="s">
        <v>1861</v>
      </c>
      <c r="AX374" s="1" t="s">
        <v>52</v>
      </c>
      <c r="AY374" s="1" t="s">
        <v>52</v>
      </c>
      <c r="AZ374" s="1" t="s">
        <v>52</v>
      </c>
    </row>
    <row r="375" spans="1:52" ht="30" customHeight="1" x14ac:dyDescent="0.3">
      <c r="A375" s="15" t="s">
        <v>1229</v>
      </c>
      <c r="B375" s="15" t="s">
        <v>52</v>
      </c>
      <c r="C375" s="15" t="s">
        <v>52</v>
      </c>
      <c r="D375" s="16"/>
      <c r="E375" s="18"/>
      <c r="F375" s="21">
        <f>TRUNC(SUMIF(N371:N374, N370, F371:F374),0)</f>
        <v>3987</v>
      </c>
      <c r="G375" s="18"/>
      <c r="H375" s="21">
        <f>TRUNC(SUMIF(N371:N374, N370, H371:H374),0)</f>
        <v>16588</v>
      </c>
      <c r="I375" s="18"/>
      <c r="J375" s="21">
        <f>TRUNC(SUMIF(N371:N374, N370, J371:J374),0)</f>
        <v>497</v>
      </c>
      <c r="K375" s="18"/>
      <c r="L375" s="21">
        <f>F375+H375+J375</f>
        <v>21072</v>
      </c>
      <c r="M375" s="15" t="s">
        <v>52</v>
      </c>
      <c r="N375" s="1" t="s">
        <v>92</v>
      </c>
      <c r="O375" s="1" t="s">
        <v>92</v>
      </c>
      <c r="P375" s="1" t="s">
        <v>52</v>
      </c>
      <c r="Q375" s="1" t="s">
        <v>52</v>
      </c>
      <c r="R375" s="1" t="s">
        <v>52</v>
      </c>
      <c r="AV375" s="1" t="s">
        <v>52</v>
      </c>
      <c r="AW375" s="1" t="s">
        <v>52</v>
      </c>
      <c r="AX375" s="1" t="s">
        <v>52</v>
      </c>
      <c r="AY375" s="1" t="s">
        <v>52</v>
      </c>
      <c r="AZ375" s="1" t="s">
        <v>52</v>
      </c>
    </row>
    <row r="376" spans="1:52" ht="30" customHeight="1" x14ac:dyDescent="0.3">
      <c r="A376" s="16"/>
      <c r="B376" s="16"/>
      <c r="C376" s="16"/>
      <c r="D376" s="16"/>
      <c r="E376" s="18"/>
      <c r="F376" s="21"/>
      <c r="G376" s="18"/>
      <c r="H376" s="21"/>
      <c r="I376" s="18"/>
      <c r="J376" s="21"/>
      <c r="K376" s="18"/>
      <c r="L376" s="21"/>
      <c r="M376" s="16"/>
    </row>
    <row r="377" spans="1:52" ht="30" customHeight="1" x14ac:dyDescent="0.3">
      <c r="A377" s="12" t="s">
        <v>1862</v>
      </c>
      <c r="B377" s="13"/>
      <c r="C377" s="13"/>
      <c r="D377" s="13"/>
      <c r="E377" s="17"/>
      <c r="F377" s="20"/>
      <c r="G377" s="17"/>
      <c r="H377" s="20"/>
      <c r="I377" s="17"/>
      <c r="J377" s="20"/>
      <c r="K377" s="17"/>
      <c r="L377" s="20"/>
      <c r="M377" s="14"/>
      <c r="N377" s="1" t="s">
        <v>391</v>
      </c>
    </row>
    <row r="378" spans="1:52" ht="30" customHeight="1" x14ac:dyDescent="0.3">
      <c r="A378" s="15" t="s">
        <v>1848</v>
      </c>
      <c r="B378" s="15" t="s">
        <v>1849</v>
      </c>
      <c r="C378" s="15" t="s">
        <v>1153</v>
      </c>
      <c r="D378" s="16">
        <v>1.4239999999999999</v>
      </c>
      <c r="E378" s="18">
        <f>단가대비표!O23</f>
        <v>2800</v>
      </c>
      <c r="F378" s="21">
        <f>TRUNC(E378*D378,1)</f>
        <v>3987.2</v>
      </c>
      <c r="G378" s="18">
        <f>단가대비표!P23</f>
        <v>0</v>
      </c>
      <c r="H378" s="21">
        <f>TRUNC(G378*D378,1)</f>
        <v>0</v>
      </c>
      <c r="I378" s="18">
        <f>단가대비표!V23</f>
        <v>0</v>
      </c>
      <c r="J378" s="21">
        <f>TRUNC(I378*D378,1)</f>
        <v>0</v>
      </c>
      <c r="K378" s="18">
        <f t="shared" ref="K378:L381" si="75">TRUNC(E378+G378+I378,1)</f>
        <v>2800</v>
      </c>
      <c r="L378" s="21">
        <f t="shared" si="75"/>
        <v>3987.2</v>
      </c>
      <c r="M378" s="15" t="s">
        <v>52</v>
      </c>
      <c r="N378" s="1" t="s">
        <v>391</v>
      </c>
      <c r="O378" s="1" t="s">
        <v>1850</v>
      </c>
      <c r="P378" s="1" t="s">
        <v>64</v>
      </c>
      <c r="Q378" s="1" t="s">
        <v>64</v>
      </c>
      <c r="R378" s="1" t="s">
        <v>63</v>
      </c>
      <c r="AV378" s="1" t="s">
        <v>52</v>
      </c>
      <c r="AW378" s="1" t="s">
        <v>1863</v>
      </c>
      <c r="AX378" s="1" t="s">
        <v>52</v>
      </c>
      <c r="AY378" s="1" t="s">
        <v>52</v>
      </c>
      <c r="AZ378" s="1" t="s">
        <v>52</v>
      </c>
    </row>
    <row r="379" spans="1:52" ht="30" customHeight="1" x14ac:dyDescent="0.3">
      <c r="A379" s="15" t="s">
        <v>987</v>
      </c>
      <c r="B379" s="15" t="s">
        <v>1852</v>
      </c>
      <c r="C379" s="15" t="s">
        <v>1692</v>
      </c>
      <c r="D379" s="16">
        <v>2.194</v>
      </c>
      <c r="E379" s="18">
        <f>단가대비표!O60</f>
        <v>0</v>
      </c>
      <c r="F379" s="21">
        <f>TRUNC(E379*D379,1)</f>
        <v>0</v>
      </c>
      <c r="G379" s="18">
        <f>단가대비표!P60</f>
        <v>0</v>
      </c>
      <c r="H379" s="21">
        <f>TRUNC(G379*D379,1)</f>
        <v>0</v>
      </c>
      <c r="I379" s="18">
        <f>단가대비표!V60</f>
        <v>0</v>
      </c>
      <c r="J379" s="21">
        <f>TRUNC(I379*D379,1)</f>
        <v>0</v>
      </c>
      <c r="K379" s="18">
        <f t="shared" si="75"/>
        <v>0</v>
      </c>
      <c r="L379" s="21">
        <f t="shared" si="75"/>
        <v>0</v>
      </c>
      <c r="M379" s="15" t="s">
        <v>1755</v>
      </c>
      <c r="N379" s="1" t="s">
        <v>391</v>
      </c>
      <c r="O379" s="1" t="s">
        <v>1853</v>
      </c>
      <c r="P379" s="1" t="s">
        <v>64</v>
      </c>
      <c r="Q379" s="1" t="s">
        <v>64</v>
      </c>
      <c r="R379" s="1" t="s">
        <v>63</v>
      </c>
      <c r="AV379" s="1" t="s">
        <v>52</v>
      </c>
      <c r="AW379" s="1" t="s">
        <v>1864</v>
      </c>
      <c r="AX379" s="1" t="s">
        <v>52</v>
      </c>
      <c r="AY379" s="1" t="s">
        <v>52</v>
      </c>
      <c r="AZ379" s="1" t="s">
        <v>52</v>
      </c>
    </row>
    <row r="380" spans="1:52" ht="30" customHeight="1" x14ac:dyDescent="0.3">
      <c r="A380" s="15" t="s">
        <v>983</v>
      </c>
      <c r="B380" s="15" t="s">
        <v>1855</v>
      </c>
      <c r="C380" s="15" t="s">
        <v>146</v>
      </c>
      <c r="D380" s="16">
        <v>0.01</v>
      </c>
      <c r="E380" s="18">
        <f>단가대비표!O17</f>
        <v>0</v>
      </c>
      <c r="F380" s="21">
        <f>TRUNC(E380*D380,1)</f>
        <v>0</v>
      </c>
      <c r="G380" s="18">
        <f>단가대비표!P17</f>
        <v>0</v>
      </c>
      <c r="H380" s="21">
        <f>TRUNC(G380*D380,1)</f>
        <v>0</v>
      </c>
      <c r="I380" s="18">
        <f>단가대비표!V17</f>
        <v>0</v>
      </c>
      <c r="J380" s="21">
        <f>TRUNC(I380*D380,1)</f>
        <v>0</v>
      </c>
      <c r="K380" s="18">
        <f t="shared" si="75"/>
        <v>0</v>
      </c>
      <c r="L380" s="21">
        <f t="shared" si="75"/>
        <v>0</v>
      </c>
      <c r="M380" s="15" t="s">
        <v>1755</v>
      </c>
      <c r="N380" s="1" t="s">
        <v>391</v>
      </c>
      <c r="O380" s="1" t="s">
        <v>1856</v>
      </c>
      <c r="P380" s="1" t="s">
        <v>64</v>
      </c>
      <c r="Q380" s="1" t="s">
        <v>64</v>
      </c>
      <c r="R380" s="1" t="s">
        <v>63</v>
      </c>
      <c r="AV380" s="1" t="s">
        <v>52</v>
      </c>
      <c r="AW380" s="1" t="s">
        <v>1865</v>
      </c>
      <c r="AX380" s="1" t="s">
        <v>52</v>
      </c>
      <c r="AY380" s="1" t="s">
        <v>52</v>
      </c>
      <c r="AZ380" s="1" t="s">
        <v>52</v>
      </c>
    </row>
    <row r="381" spans="1:52" ht="30" customHeight="1" x14ac:dyDescent="0.3">
      <c r="A381" s="15" t="s">
        <v>1858</v>
      </c>
      <c r="B381" s="15" t="s">
        <v>381</v>
      </c>
      <c r="C381" s="15" t="s">
        <v>112</v>
      </c>
      <c r="D381" s="16">
        <v>1</v>
      </c>
      <c r="E381" s="18">
        <f>일위대가목록!E193</f>
        <v>0</v>
      </c>
      <c r="F381" s="21">
        <f>TRUNC(E381*D381,1)</f>
        <v>0</v>
      </c>
      <c r="G381" s="18">
        <f>일위대가목록!F193</f>
        <v>18252</v>
      </c>
      <c r="H381" s="21">
        <f>TRUNC(G381*D381,1)</f>
        <v>18252</v>
      </c>
      <c r="I381" s="18">
        <f>일위대가목록!G193</f>
        <v>547</v>
      </c>
      <c r="J381" s="21">
        <f>TRUNC(I381*D381,1)</f>
        <v>547</v>
      </c>
      <c r="K381" s="18">
        <f t="shared" si="75"/>
        <v>18799</v>
      </c>
      <c r="L381" s="21">
        <f t="shared" si="75"/>
        <v>18799</v>
      </c>
      <c r="M381" s="15" t="s">
        <v>1866</v>
      </c>
      <c r="N381" s="1" t="s">
        <v>391</v>
      </c>
      <c r="O381" s="1" t="s">
        <v>1867</v>
      </c>
      <c r="P381" s="1" t="s">
        <v>63</v>
      </c>
      <c r="Q381" s="1" t="s">
        <v>64</v>
      </c>
      <c r="R381" s="1" t="s">
        <v>64</v>
      </c>
      <c r="AV381" s="1" t="s">
        <v>52</v>
      </c>
      <c r="AW381" s="1" t="s">
        <v>1868</v>
      </c>
      <c r="AX381" s="1" t="s">
        <v>52</v>
      </c>
      <c r="AY381" s="1" t="s">
        <v>52</v>
      </c>
      <c r="AZ381" s="1" t="s">
        <v>52</v>
      </c>
    </row>
    <row r="382" spans="1:52" ht="30" customHeight="1" x14ac:dyDescent="0.3">
      <c r="A382" s="15" t="s">
        <v>1229</v>
      </c>
      <c r="B382" s="15" t="s">
        <v>52</v>
      </c>
      <c r="C382" s="15" t="s">
        <v>52</v>
      </c>
      <c r="D382" s="16"/>
      <c r="E382" s="18"/>
      <c r="F382" s="21">
        <f>TRUNC(SUMIF(N378:N381, N377, F378:F381),0)</f>
        <v>3987</v>
      </c>
      <c r="G382" s="18"/>
      <c r="H382" s="21">
        <f>TRUNC(SUMIF(N378:N381, N377, H378:H381),0)</f>
        <v>18252</v>
      </c>
      <c r="I382" s="18"/>
      <c r="J382" s="21">
        <f>TRUNC(SUMIF(N378:N381, N377, J378:J381),0)</f>
        <v>547</v>
      </c>
      <c r="K382" s="18"/>
      <c r="L382" s="21">
        <f>F382+H382+J382</f>
        <v>22786</v>
      </c>
      <c r="M382" s="15" t="s">
        <v>52</v>
      </c>
      <c r="N382" s="1" t="s">
        <v>92</v>
      </c>
      <c r="O382" s="1" t="s">
        <v>92</v>
      </c>
      <c r="P382" s="1" t="s">
        <v>52</v>
      </c>
      <c r="Q382" s="1" t="s">
        <v>52</v>
      </c>
      <c r="R382" s="1" t="s">
        <v>52</v>
      </c>
      <c r="AV382" s="1" t="s">
        <v>52</v>
      </c>
      <c r="AW382" s="1" t="s">
        <v>52</v>
      </c>
      <c r="AX382" s="1" t="s">
        <v>52</v>
      </c>
      <c r="AY382" s="1" t="s">
        <v>52</v>
      </c>
      <c r="AZ382" s="1" t="s">
        <v>52</v>
      </c>
    </row>
    <row r="383" spans="1:52" ht="30" customHeight="1" x14ac:dyDescent="0.3">
      <c r="A383" s="16"/>
      <c r="B383" s="16"/>
      <c r="C383" s="16"/>
      <c r="D383" s="16"/>
      <c r="E383" s="18"/>
      <c r="F383" s="21"/>
      <c r="G383" s="18"/>
      <c r="H383" s="21"/>
      <c r="I383" s="18"/>
      <c r="J383" s="21"/>
      <c r="K383" s="18"/>
      <c r="L383" s="21"/>
      <c r="M383" s="16"/>
    </row>
    <row r="384" spans="1:52" ht="30" customHeight="1" x14ac:dyDescent="0.3">
      <c r="A384" s="12" t="s">
        <v>1869</v>
      </c>
      <c r="B384" s="13"/>
      <c r="C384" s="13"/>
      <c r="D384" s="13"/>
      <c r="E384" s="17"/>
      <c r="F384" s="20"/>
      <c r="G384" s="17"/>
      <c r="H384" s="20"/>
      <c r="I384" s="17"/>
      <c r="J384" s="20"/>
      <c r="K384" s="17"/>
      <c r="L384" s="20"/>
      <c r="M384" s="14"/>
      <c r="N384" s="1" t="s">
        <v>396</v>
      </c>
    </row>
    <row r="385" spans="1:52" ht="30" customHeight="1" x14ac:dyDescent="0.3">
      <c r="A385" s="15" t="s">
        <v>1870</v>
      </c>
      <c r="B385" s="15" t="s">
        <v>1871</v>
      </c>
      <c r="C385" s="15" t="s">
        <v>112</v>
      </c>
      <c r="D385" s="16">
        <v>1.1000000000000001</v>
      </c>
      <c r="E385" s="18">
        <f>단가대비표!O86</f>
        <v>3510</v>
      </c>
      <c r="F385" s="21">
        <f>TRUNC(E385*D385,1)</f>
        <v>3861</v>
      </c>
      <c r="G385" s="18">
        <f>단가대비표!P86</f>
        <v>0</v>
      </c>
      <c r="H385" s="21">
        <f>TRUNC(G385*D385,1)</f>
        <v>0</v>
      </c>
      <c r="I385" s="18">
        <f>단가대비표!V86</f>
        <v>0</v>
      </c>
      <c r="J385" s="21">
        <f>TRUNC(I385*D385,1)</f>
        <v>0</v>
      </c>
      <c r="K385" s="18">
        <f>TRUNC(E385+G385+I385,1)</f>
        <v>3510</v>
      </c>
      <c r="L385" s="21">
        <f>TRUNC(F385+H385+J385,1)</f>
        <v>3861</v>
      </c>
      <c r="M385" s="15" t="s">
        <v>52</v>
      </c>
      <c r="N385" s="1" t="s">
        <v>396</v>
      </c>
      <c r="O385" s="1" t="s">
        <v>1872</v>
      </c>
      <c r="P385" s="1" t="s">
        <v>64</v>
      </c>
      <c r="Q385" s="1" t="s">
        <v>64</v>
      </c>
      <c r="R385" s="1" t="s">
        <v>63</v>
      </c>
      <c r="AV385" s="1" t="s">
        <v>52</v>
      </c>
      <c r="AW385" s="1" t="s">
        <v>1873</v>
      </c>
      <c r="AX385" s="1" t="s">
        <v>52</v>
      </c>
      <c r="AY385" s="1" t="s">
        <v>52</v>
      </c>
      <c r="AZ385" s="1" t="s">
        <v>52</v>
      </c>
    </row>
    <row r="386" spans="1:52" ht="30" customHeight="1" x14ac:dyDescent="0.3">
      <c r="A386" s="15" t="s">
        <v>393</v>
      </c>
      <c r="B386" s="15" t="s">
        <v>1874</v>
      </c>
      <c r="C386" s="15" t="s">
        <v>112</v>
      </c>
      <c r="D386" s="16">
        <v>1</v>
      </c>
      <c r="E386" s="18">
        <f>일위대가목록!E194</f>
        <v>0</v>
      </c>
      <c r="F386" s="21">
        <f>TRUNC(E386*D386,1)</f>
        <v>0</v>
      </c>
      <c r="G386" s="18">
        <f>일위대가목록!F194</f>
        <v>4380</v>
      </c>
      <c r="H386" s="21">
        <f>TRUNC(G386*D386,1)</f>
        <v>4380</v>
      </c>
      <c r="I386" s="18">
        <f>일위대가목록!G194</f>
        <v>0</v>
      </c>
      <c r="J386" s="21">
        <f>TRUNC(I386*D386,1)</f>
        <v>0</v>
      </c>
      <c r="K386" s="18">
        <f>TRUNC(E386+G386+I386,1)</f>
        <v>4380</v>
      </c>
      <c r="L386" s="21">
        <f>TRUNC(F386+H386+J386,1)</f>
        <v>4380</v>
      </c>
      <c r="M386" s="15" t="s">
        <v>1875</v>
      </c>
      <c r="N386" s="1" t="s">
        <v>396</v>
      </c>
      <c r="O386" s="1" t="s">
        <v>1876</v>
      </c>
      <c r="P386" s="1" t="s">
        <v>63</v>
      </c>
      <c r="Q386" s="1" t="s">
        <v>64</v>
      </c>
      <c r="R386" s="1" t="s">
        <v>64</v>
      </c>
      <c r="AV386" s="1" t="s">
        <v>52</v>
      </c>
      <c r="AW386" s="1" t="s">
        <v>1877</v>
      </c>
      <c r="AX386" s="1" t="s">
        <v>52</v>
      </c>
      <c r="AY386" s="1" t="s">
        <v>52</v>
      </c>
      <c r="AZ386" s="1" t="s">
        <v>52</v>
      </c>
    </row>
    <row r="387" spans="1:52" ht="30" customHeight="1" x14ac:dyDescent="0.3">
      <c r="A387" s="15" t="s">
        <v>1229</v>
      </c>
      <c r="B387" s="15" t="s">
        <v>52</v>
      </c>
      <c r="C387" s="15" t="s">
        <v>52</v>
      </c>
      <c r="D387" s="16"/>
      <c r="E387" s="18"/>
      <c r="F387" s="21">
        <f>TRUNC(SUMIF(N385:N386, N384, F385:F386),0)</f>
        <v>3861</v>
      </c>
      <c r="G387" s="18"/>
      <c r="H387" s="21">
        <f>TRUNC(SUMIF(N385:N386, N384, H385:H386),0)</f>
        <v>4380</v>
      </c>
      <c r="I387" s="18"/>
      <c r="J387" s="21">
        <f>TRUNC(SUMIF(N385:N386, N384, J385:J386),0)</f>
        <v>0</v>
      </c>
      <c r="K387" s="18"/>
      <c r="L387" s="21">
        <f>F387+H387+J387</f>
        <v>8241</v>
      </c>
      <c r="M387" s="15" t="s">
        <v>52</v>
      </c>
      <c r="N387" s="1" t="s">
        <v>92</v>
      </c>
      <c r="O387" s="1" t="s">
        <v>92</v>
      </c>
      <c r="P387" s="1" t="s">
        <v>52</v>
      </c>
      <c r="Q387" s="1" t="s">
        <v>52</v>
      </c>
      <c r="R387" s="1" t="s">
        <v>52</v>
      </c>
      <c r="AV387" s="1" t="s">
        <v>52</v>
      </c>
      <c r="AW387" s="1" t="s">
        <v>52</v>
      </c>
      <c r="AX387" s="1" t="s">
        <v>52</v>
      </c>
      <c r="AY387" s="1" t="s">
        <v>52</v>
      </c>
      <c r="AZ387" s="1" t="s">
        <v>52</v>
      </c>
    </row>
    <row r="388" spans="1:52" ht="30" customHeight="1" x14ac:dyDescent="0.3">
      <c r="A388" s="16"/>
      <c r="B388" s="16"/>
      <c r="C388" s="16"/>
      <c r="D388" s="16"/>
      <c r="E388" s="18"/>
      <c r="F388" s="21"/>
      <c r="G388" s="18"/>
      <c r="H388" s="21"/>
      <c r="I388" s="18"/>
      <c r="J388" s="21"/>
      <c r="K388" s="18"/>
      <c r="L388" s="21"/>
      <c r="M388" s="16"/>
    </row>
    <row r="389" spans="1:52" ht="30" customHeight="1" x14ac:dyDescent="0.3">
      <c r="A389" s="12" t="s">
        <v>1878</v>
      </c>
      <c r="B389" s="13"/>
      <c r="C389" s="13"/>
      <c r="D389" s="13"/>
      <c r="E389" s="17"/>
      <c r="F389" s="20"/>
      <c r="G389" s="17"/>
      <c r="H389" s="20"/>
      <c r="I389" s="17"/>
      <c r="J389" s="20"/>
      <c r="K389" s="17"/>
      <c r="L389" s="20"/>
      <c r="M389" s="14"/>
      <c r="N389" s="1" t="s">
        <v>401</v>
      </c>
    </row>
    <row r="390" spans="1:52" ht="30" customHeight="1" x14ac:dyDescent="0.3">
      <c r="A390" s="15" t="s">
        <v>1879</v>
      </c>
      <c r="B390" s="15" t="s">
        <v>1880</v>
      </c>
      <c r="C390" s="15" t="s">
        <v>487</v>
      </c>
      <c r="D390" s="16">
        <v>4</v>
      </c>
      <c r="E390" s="18">
        <f>단가대비표!O187</f>
        <v>2300</v>
      </c>
      <c r="F390" s="21">
        <f>TRUNC(E390*D390,1)</f>
        <v>9200</v>
      </c>
      <c r="G390" s="18">
        <f>단가대비표!P187</f>
        <v>0</v>
      </c>
      <c r="H390" s="21">
        <f>TRUNC(G390*D390,1)</f>
        <v>0</v>
      </c>
      <c r="I390" s="18">
        <f>단가대비표!V187</f>
        <v>0</v>
      </c>
      <c r="J390" s="21">
        <f>TRUNC(I390*D390,1)</f>
        <v>0</v>
      </c>
      <c r="K390" s="18">
        <f t="shared" ref="K390:L392" si="76">TRUNC(E390+G390+I390,1)</f>
        <v>2300</v>
      </c>
      <c r="L390" s="21">
        <f t="shared" si="76"/>
        <v>9200</v>
      </c>
      <c r="M390" s="15" t="s">
        <v>52</v>
      </c>
      <c r="N390" s="1" t="s">
        <v>401</v>
      </c>
      <c r="O390" s="1" t="s">
        <v>1881</v>
      </c>
      <c r="P390" s="1" t="s">
        <v>64</v>
      </c>
      <c r="Q390" s="1" t="s">
        <v>64</v>
      </c>
      <c r="R390" s="1" t="s">
        <v>63</v>
      </c>
      <c r="AV390" s="1" t="s">
        <v>52</v>
      </c>
      <c r="AW390" s="1" t="s">
        <v>1882</v>
      </c>
      <c r="AX390" s="1" t="s">
        <v>52</v>
      </c>
      <c r="AY390" s="1" t="s">
        <v>52</v>
      </c>
      <c r="AZ390" s="1" t="s">
        <v>52</v>
      </c>
    </row>
    <row r="391" spans="1:52" ht="30" customHeight="1" x14ac:dyDescent="0.3">
      <c r="A391" s="15" t="s">
        <v>1883</v>
      </c>
      <c r="B391" s="15" t="s">
        <v>1884</v>
      </c>
      <c r="C391" s="15" t="s">
        <v>112</v>
      </c>
      <c r="D391" s="16">
        <v>1.5</v>
      </c>
      <c r="E391" s="18">
        <f>단가대비표!O64</f>
        <v>3400</v>
      </c>
      <c r="F391" s="21">
        <f>TRUNC(E391*D391,1)</f>
        <v>5100</v>
      </c>
      <c r="G391" s="18">
        <f>단가대비표!P64</f>
        <v>0</v>
      </c>
      <c r="H391" s="21">
        <f>TRUNC(G391*D391,1)</f>
        <v>0</v>
      </c>
      <c r="I391" s="18">
        <f>단가대비표!V64</f>
        <v>0</v>
      </c>
      <c r="J391" s="21">
        <f>TRUNC(I391*D391,1)</f>
        <v>0</v>
      </c>
      <c r="K391" s="18">
        <f t="shared" si="76"/>
        <v>3400</v>
      </c>
      <c r="L391" s="21">
        <f t="shared" si="76"/>
        <v>5100</v>
      </c>
      <c r="M391" s="15" t="s">
        <v>52</v>
      </c>
      <c r="N391" s="1" t="s">
        <v>401</v>
      </c>
      <c r="O391" s="1" t="s">
        <v>1885</v>
      </c>
      <c r="P391" s="1" t="s">
        <v>64</v>
      </c>
      <c r="Q391" s="1" t="s">
        <v>64</v>
      </c>
      <c r="R391" s="1" t="s">
        <v>63</v>
      </c>
      <c r="AV391" s="1" t="s">
        <v>52</v>
      </c>
      <c r="AW391" s="1" t="s">
        <v>1886</v>
      </c>
      <c r="AX391" s="1" t="s">
        <v>52</v>
      </c>
      <c r="AY391" s="1" t="s">
        <v>52</v>
      </c>
      <c r="AZ391" s="1" t="s">
        <v>52</v>
      </c>
    </row>
    <row r="392" spans="1:52" ht="30" customHeight="1" x14ac:dyDescent="0.3">
      <c r="A392" s="15" t="s">
        <v>1887</v>
      </c>
      <c r="B392" s="15" t="s">
        <v>1888</v>
      </c>
      <c r="C392" s="15" t="s">
        <v>365</v>
      </c>
      <c r="D392" s="16">
        <v>1</v>
      </c>
      <c r="E392" s="18">
        <f>단가대비표!O239</f>
        <v>0</v>
      </c>
      <c r="F392" s="21">
        <f>TRUNC(E392*D392,1)</f>
        <v>0</v>
      </c>
      <c r="G392" s="18">
        <f>단가대비표!P239</f>
        <v>2913</v>
      </c>
      <c r="H392" s="21">
        <f>TRUNC(G392*D392,1)</f>
        <v>2913</v>
      </c>
      <c r="I392" s="18">
        <f>단가대비표!V239</f>
        <v>0</v>
      </c>
      <c r="J392" s="21">
        <f>TRUNC(I392*D392,1)</f>
        <v>0</v>
      </c>
      <c r="K392" s="18">
        <f t="shared" si="76"/>
        <v>2913</v>
      </c>
      <c r="L392" s="21">
        <f t="shared" si="76"/>
        <v>2913</v>
      </c>
      <c r="M392" s="15" t="s">
        <v>52</v>
      </c>
      <c r="N392" s="1" t="s">
        <v>401</v>
      </c>
      <c r="O392" s="1" t="s">
        <v>1889</v>
      </c>
      <c r="P392" s="1" t="s">
        <v>64</v>
      </c>
      <c r="Q392" s="1" t="s">
        <v>64</v>
      </c>
      <c r="R392" s="1" t="s">
        <v>63</v>
      </c>
      <c r="AV392" s="1" t="s">
        <v>52</v>
      </c>
      <c r="AW392" s="1" t="s">
        <v>1890</v>
      </c>
      <c r="AX392" s="1" t="s">
        <v>52</v>
      </c>
      <c r="AY392" s="1" t="s">
        <v>52</v>
      </c>
      <c r="AZ392" s="1" t="s">
        <v>52</v>
      </c>
    </row>
    <row r="393" spans="1:52" ht="30" customHeight="1" x14ac:dyDescent="0.3">
      <c r="A393" s="15" t="s">
        <v>1229</v>
      </c>
      <c r="B393" s="15" t="s">
        <v>52</v>
      </c>
      <c r="C393" s="15" t="s">
        <v>52</v>
      </c>
      <c r="D393" s="16"/>
      <c r="E393" s="18"/>
      <c r="F393" s="21">
        <f>TRUNC(SUMIF(N390:N392, N389, F390:F392),0)</f>
        <v>14300</v>
      </c>
      <c r="G393" s="18"/>
      <c r="H393" s="21">
        <f>TRUNC(SUMIF(N390:N392, N389, H390:H392),0)</f>
        <v>2913</v>
      </c>
      <c r="I393" s="18"/>
      <c r="J393" s="21">
        <f>TRUNC(SUMIF(N390:N392, N389, J390:J392),0)</f>
        <v>0</v>
      </c>
      <c r="K393" s="18"/>
      <c r="L393" s="21">
        <f>F393+H393+J393</f>
        <v>17213</v>
      </c>
      <c r="M393" s="15" t="s">
        <v>52</v>
      </c>
      <c r="N393" s="1" t="s">
        <v>92</v>
      </c>
      <c r="O393" s="1" t="s">
        <v>92</v>
      </c>
      <c r="P393" s="1" t="s">
        <v>52</v>
      </c>
      <c r="Q393" s="1" t="s">
        <v>52</v>
      </c>
      <c r="R393" s="1" t="s">
        <v>52</v>
      </c>
      <c r="AV393" s="1" t="s">
        <v>52</v>
      </c>
      <c r="AW393" s="1" t="s">
        <v>52</v>
      </c>
      <c r="AX393" s="1" t="s">
        <v>52</v>
      </c>
      <c r="AY393" s="1" t="s">
        <v>52</v>
      </c>
      <c r="AZ393" s="1" t="s">
        <v>52</v>
      </c>
    </row>
    <row r="394" spans="1:52" ht="30" customHeight="1" x14ac:dyDescent="0.3">
      <c r="A394" s="16"/>
      <c r="B394" s="16"/>
      <c r="C394" s="16"/>
      <c r="D394" s="16"/>
      <c r="E394" s="18"/>
      <c r="F394" s="21"/>
      <c r="G394" s="18"/>
      <c r="H394" s="21"/>
      <c r="I394" s="18"/>
      <c r="J394" s="21"/>
      <c r="K394" s="18"/>
      <c r="L394" s="21"/>
      <c r="M394" s="16"/>
    </row>
    <row r="395" spans="1:52" ht="30" customHeight="1" x14ac:dyDescent="0.3">
      <c r="A395" s="12" t="s">
        <v>1891</v>
      </c>
      <c r="B395" s="13"/>
      <c r="C395" s="13"/>
      <c r="D395" s="13"/>
      <c r="E395" s="17"/>
      <c r="F395" s="20"/>
      <c r="G395" s="17"/>
      <c r="H395" s="20"/>
      <c r="I395" s="17"/>
      <c r="J395" s="20"/>
      <c r="K395" s="17"/>
      <c r="L395" s="20"/>
      <c r="M395" s="14"/>
      <c r="N395" s="1" t="s">
        <v>408</v>
      </c>
    </row>
    <row r="396" spans="1:52" ht="30" customHeight="1" x14ac:dyDescent="0.3">
      <c r="A396" s="15" t="s">
        <v>1892</v>
      </c>
      <c r="B396" s="15" t="s">
        <v>1893</v>
      </c>
      <c r="C396" s="15" t="s">
        <v>112</v>
      </c>
      <c r="D396" s="16">
        <v>1.03</v>
      </c>
      <c r="E396" s="18">
        <f>단가대비표!O80</f>
        <v>12000</v>
      </c>
      <c r="F396" s="21">
        <f>TRUNC(E396*D396,1)</f>
        <v>12360</v>
      </c>
      <c r="G396" s="18">
        <f>단가대비표!P80</f>
        <v>0</v>
      </c>
      <c r="H396" s="21">
        <f>TRUNC(G396*D396,1)</f>
        <v>0</v>
      </c>
      <c r="I396" s="18">
        <f>단가대비표!V80</f>
        <v>0</v>
      </c>
      <c r="J396" s="21">
        <f>TRUNC(I396*D396,1)</f>
        <v>0</v>
      </c>
      <c r="K396" s="18">
        <f t="shared" ref="K396:L399" si="77">TRUNC(E396+G396+I396,1)</f>
        <v>12000</v>
      </c>
      <c r="L396" s="21">
        <f t="shared" si="77"/>
        <v>12360</v>
      </c>
      <c r="M396" s="15" t="s">
        <v>52</v>
      </c>
      <c r="N396" s="1" t="s">
        <v>408</v>
      </c>
      <c r="O396" s="1" t="s">
        <v>1894</v>
      </c>
      <c r="P396" s="1" t="s">
        <v>64</v>
      </c>
      <c r="Q396" s="1" t="s">
        <v>64</v>
      </c>
      <c r="R396" s="1" t="s">
        <v>63</v>
      </c>
      <c r="AV396" s="1" t="s">
        <v>52</v>
      </c>
      <c r="AW396" s="1" t="s">
        <v>1895</v>
      </c>
      <c r="AX396" s="1" t="s">
        <v>52</v>
      </c>
      <c r="AY396" s="1" t="s">
        <v>52</v>
      </c>
      <c r="AZ396" s="1" t="s">
        <v>52</v>
      </c>
    </row>
    <row r="397" spans="1:52" ht="30" customHeight="1" x14ac:dyDescent="0.3">
      <c r="A397" s="15" t="s">
        <v>1896</v>
      </c>
      <c r="B397" s="15" t="s">
        <v>1759</v>
      </c>
      <c r="C397" s="15" t="s">
        <v>146</v>
      </c>
      <c r="D397" s="16">
        <v>2.4E-2</v>
      </c>
      <c r="E397" s="18">
        <f>일위대가목록!E195</f>
        <v>0</v>
      </c>
      <c r="F397" s="21">
        <f>TRUNC(E397*D397,1)</f>
        <v>0</v>
      </c>
      <c r="G397" s="18">
        <f>일위대가목록!F195</f>
        <v>0</v>
      </c>
      <c r="H397" s="21">
        <f>TRUNC(G397*D397,1)</f>
        <v>0</v>
      </c>
      <c r="I397" s="18">
        <f>일위대가목록!G195</f>
        <v>0</v>
      </c>
      <c r="J397" s="21">
        <f>TRUNC(I397*D397,1)</f>
        <v>0</v>
      </c>
      <c r="K397" s="18">
        <f t="shared" si="77"/>
        <v>0</v>
      </c>
      <c r="L397" s="21">
        <f t="shared" si="77"/>
        <v>0</v>
      </c>
      <c r="M397" s="15" t="s">
        <v>1897</v>
      </c>
      <c r="N397" s="1" t="s">
        <v>408</v>
      </c>
      <c r="O397" s="1" t="s">
        <v>1898</v>
      </c>
      <c r="P397" s="1" t="s">
        <v>63</v>
      </c>
      <c r="Q397" s="1" t="s">
        <v>64</v>
      </c>
      <c r="R397" s="1" t="s">
        <v>64</v>
      </c>
      <c r="AV397" s="1" t="s">
        <v>52</v>
      </c>
      <c r="AW397" s="1" t="s">
        <v>1899</v>
      </c>
      <c r="AX397" s="1" t="s">
        <v>52</v>
      </c>
      <c r="AY397" s="1" t="s">
        <v>52</v>
      </c>
      <c r="AZ397" s="1" t="s">
        <v>52</v>
      </c>
    </row>
    <row r="398" spans="1:52" ht="30" customHeight="1" x14ac:dyDescent="0.3">
      <c r="A398" s="15" t="s">
        <v>1822</v>
      </c>
      <c r="B398" s="15" t="s">
        <v>1823</v>
      </c>
      <c r="C398" s="15" t="s">
        <v>112</v>
      </c>
      <c r="D398" s="16">
        <v>1</v>
      </c>
      <c r="E398" s="18">
        <f>일위대가목록!E188</f>
        <v>0</v>
      </c>
      <c r="F398" s="21">
        <f>TRUNC(E398*D398,1)</f>
        <v>0</v>
      </c>
      <c r="G398" s="18">
        <f>일위대가목록!F188</f>
        <v>11432</v>
      </c>
      <c r="H398" s="21">
        <f>TRUNC(G398*D398,1)</f>
        <v>11432</v>
      </c>
      <c r="I398" s="18">
        <f>일위대가목록!G188</f>
        <v>228</v>
      </c>
      <c r="J398" s="21">
        <f>TRUNC(I398*D398,1)</f>
        <v>228</v>
      </c>
      <c r="K398" s="18">
        <f t="shared" si="77"/>
        <v>11660</v>
      </c>
      <c r="L398" s="21">
        <f t="shared" si="77"/>
        <v>11660</v>
      </c>
      <c r="M398" s="15" t="s">
        <v>1824</v>
      </c>
      <c r="N398" s="1" t="s">
        <v>408</v>
      </c>
      <c r="O398" s="1" t="s">
        <v>1825</v>
      </c>
      <c r="P398" s="1" t="s">
        <v>63</v>
      </c>
      <c r="Q398" s="1" t="s">
        <v>64</v>
      </c>
      <c r="R398" s="1" t="s">
        <v>64</v>
      </c>
      <c r="AV398" s="1" t="s">
        <v>52</v>
      </c>
      <c r="AW398" s="1" t="s">
        <v>1900</v>
      </c>
      <c r="AX398" s="1" t="s">
        <v>52</v>
      </c>
      <c r="AY398" s="1" t="s">
        <v>52</v>
      </c>
      <c r="AZ398" s="1" t="s">
        <v>52</v>
      </c>
    </row>
    <row r="399" spans="1:52" ht="30" customHeight="1" x14ac:dyDescent="0.3">
      <c r="A399" s="15" t="s">
        <v>1901</v>
      </c>
      <c r="B399" s="15" t="s">
        <v>1902</v>
      </c>
      <c r="C399" s="15" t="s">
        <v>112</v>
      </c>
      <c r="D399" s="16">
        <v>1</v>
      </c>
      <c r="E399" s="18">
        <f>일위대가목록!E196</f>
        <v>409</v>
      </c>
      <c r="F399" s="21">
        <f>TRUNC(E399*D399,1)</f>
        <v>409</v>
      </c>
      <c r="G399" s="18">
        <f>일위대가목록!F196</f>
        <v>44985</v>
      </c>
      <c r="H399" s="21">
        <f>TRUNC(G399*D399,1)</f>
        <v>44985</v>
      </c>
      <c r="I399" s="18">
        <f>일위대가목록!G196</f>
        <v>1232</v>
      </c>
      <c r="J399" s="21">
        <f>TRUNC(I399*D399,1)</f>
        <v>1232</v>
      </c>
      <c r="K399" s="18">
        <f t="shared" si="77"/>
        <v>46626</v>
      </c>
      <c r="L399" s="21">
        <f t="shared" si="77"/>
        <v>46626</v>
      </c>
      <c r="M399" s="15" t="s">
        <v>1903</v>
      </c>
      <c r="N399" s="1" t="s">
        <v>408</v>
      </c>
      <c r="O399" s="1" t="s">
        <v>1904</v>
      </c>
      <c r="P399" s="1" t="s">
        <v>63</v>
      </c>
      <c r="Q399" s="1" t="s">
        <v>64</v>
      </c>
      <c r="R399" s="1" t="s">
        <v>64</v>
      </c>
      <c r="AV399" s="1" t="s">
        <v>52</v>
      </c>
      <c r="AW399" s="1" t="s">
        <v>1905</v>
      </c>
      <c r="AX399" s="1" t="s">
        <v>52</v>
      </c>
      <c r="AY399" s="1" t="s">
        <v>52</v>
      </c>
      <c r="AZ399" s="1" t="s">
        <v>52</v>
      </c>
    </row>
    <row r="400" spans="1:52" ht="30" customHeight="1" x14ac:dyDescent="0.3">
      <c r="A400" s="15" t="s">
        <v>1229</v>
      </c>
      <c r="B400" s="15" t="s">
        <v>52</v>
      </c>
      <c r="C400" s="15" t="s">
        <v>52</v>
      </c>
      <c r="D400" s="16"/>
      <c r="E400" s="18"/>
      <c r="F400" s="21">
        <f>TRUNC(SUMIF(N396:N399, N395, F396:F399),0)</f>
        <v>12769</v>
      </c>
      <c r="G400" s="18"/>
      <c r="H400" s="21">
        <f>TRUNC(SUMIF(N396:N399, N395, H396:H399),0)</f>
        <v>56417</v>
      </c>
      <c r="I400" s="18"/>
      <c r="J400" s="21">
        <f>TRUNC(SUMIF(N396:N399, N395, J396:J399),0)</f>
        <v>1460</v>
      </c>
      <c r="K400" s="18"/>
      <c r="L400" s="21">
        <f>F400+H400+J400</f>
        <v>70646</v>
      </c>
      <c r="M400" s="15" t="s">
        <v>52</v>
      </c>
      <c r="N400" s="1" t="s">
        <v>92</v>
      </c>
      <c r="O400" s="1" t="s">
        <v>92</v>
      </c>
      <c r="P400" s="1" t="s">
        <v>52</v>
      </c>
      <c r="Q400" s="1" t="s">
        <v>52</v>
      </c>
      <c r="R400" s="1" t="s">
        <v>52</v>
      </c>
      <c r="AV400" s="1" t="s">
        <v>52</v>
      </c>
      <c r="AW400" s="1" t="s">
        <v>52</v>
      </c>
      <c r="AX400" s="1" t="s">
        <v>52</v>
      </c>
      <c r="AY400" s="1" t="s">
        <v>52</v>
      </c>
      <c r="AZ400" s="1" t="s">
        <v>52</v>
      </c>
    </row>
    <row r="401" spans="1:52" ht="30" customHeight="1" x14ac:dyDescent="0.3">
      <c r="A401" s="16"/>
      <c r="B401" s="16"/>
      <c r="C401" s="16"/>
      <c r="D401" s="16"/>
      <c r="E401" s="18"/>
      <c r="F401" s="21"/>
      <c r="G401" s="18"/>
      <c r="H401" s="21"/>
      <c r="I401" s="18"/>
      <c r="J401" s="21"/>
      <c r="K401" s="18"/>
      <c r="L401" s="21"/>
      <c r="M401" s="16"/>
    </row>
    <row r="402" spans="1:52" ht="30" customHeight="1" x14ac:dyDescent="0.3">
      <c r="A402" s="12" t="s">
        <v>1906</v>
      </c>
      <c r="B402" s="13"/>
      <c r="C402" s="13"/>
      <c r="D402" s="13"/>
      <c r="E402" s="17"/>
      <c r="F402" s="20"/>
      <c r="G402" s="17"/>
      <c r="H402" s="20"/>
      <c r="I402" s="17"/>
      <c r="J402" s="20"/>
      <c r="K402" s="17"/>
      <c r="L402" s="20"/>
      <c r="M402" s="14"/>
      <c r="N402" s="1" t="s">
        <v>413</v>
      </c>
    </row>
    <row r="403" spans="1:52" ht="30" customHeight="1" x14ac:dyDescent="0.3">
      <c r="A403" s="15" t="s">
        <v>1822</v>
      </c>
      <c r="B403" s="15" t="s">
        <v>1907</v>
      </c>
      <c r="C403" s="15" t="s">
        <v>112</v>
      </c>
      <c r="D403" s="16">
        <v>1</v>
      </c>
      <c r="E403" s="18">
        <f>일위대가목록!E200</f>
        <v>0</v>
      </c>
      <c r="F403" s="21">
        <f>TRUNC(E403*D403,1)</f>
        <v>0</v>
      </c>
      <c r="G403" s="18">
        <f>일위대가목록!F200</f>
        <v>17736</v>
      </c>
      <c r="H403" s="21">
        <f>TRUNC(G403*D403,1)</f>
        <v>17736</v>
      </c>
      <c r="I403" s="18">
        <f>일위대가목록!G200</f>
        <v>314</v>
      </c>
      <c r="J403" s="21">
        <f>TRUNC(I403*D403,1)</f>
        <v>314</v>
      </c>
      <c r="K403" s="18">
        <f>TRUNC(E403+G403+I403,1)</f>
        <v>18050</v>
      </c>
      <c r="L403" s="21">
        <f>TRUNC(F403+H403+J403,1)</f>
        <v>18050</v>
      </c>
      <c r="M403" s="15" t="s">
        <v>1908</v>
      </c>
      <c r="N403" s="1" t="s">
        <v>413</v>
      </c>
      <c r="O403" s="1" t="s">
        <v>1909</v>
      </c>
      <c r="P403" s="1" t="s">
        <v>63</v>
      </c>
      <c r="Q403" s="1" t="s">
        <v>64</v>
      </c>
      <c r="R403" s="1" t="s">
        <v>64</v>
      </c>
      <c r="AV403" s="1" t="s">
        <v>52</v>
      </c>
      <c r="AW403" s="1" t="s">
        <v>1910</v>
      </c>
      <c r="AX403" s="1" t="s">
        <v>52</v>
      </c>
      <c r="AY403" s="1" t="s">
        <v>52</v>
      </c>
      <c r="AZ403" s="1" t="s">
        <v>52</v>
      </c>
    </row>
    <row r="404" spans="1:52" ht="30" customHeight="1" x14ac:dyDescent="0.3">
      <c r="A404" s="15" t="s">
        <v>1911</v>
      </c>
      <c r="B404" s="15" t="s">
        <v>1912</v>
      </c>
      <c r="C404" s="15" t="s">
        <v>112</v>
      </c>
      <c r="D404" s="16">
        <v>1</v>
      </c>
      <c r="E404" s="18">
        <f>일위대가목록!E201</f>
        <v>18819</v>
      </c>
      <c r="F404" s="21">
        <f>TRUNC(E404*D404,1)</f>
        <v>18819</v>
      </c>
      <c r="G404" s="18">
        <f>일위대가목록!F201</f>
        <v>28346</v>
      </c>
      <c r="H404" s="21">
        <f>TRUNC(G404*D404,1)</f>
        <v>28346</v>
      </c>
      <c r="I404" s="18">
        <f>일위대가목록!G201</f>
        <v>850</v>
      </c>
      <c r="J404" s="21">
        <f>TRUNC(I404*D404,1)</f>
        <v>850</v>
      </c>
      <c r="K404" s="18">
        <f>TRUNC(E404+G404+I404,1)</f>
        <v>48015</v>
      </c>
      <c r="L404" s="21">
        <f>TRUNC(F404+H404+J404,1)</f>
        <v>48015</v>
      </c>
      <c r="M404" s="15" t="s">
        <v>1913</v>
      </c>
      <c r="N404" s="1" t="s">
        <v>413</v>
      </c>
      <c r="O404" s="1" t="s">
        <v>1914</v>
      </c>
      <c r="P404" s="1" t="s">
        <v>63</v>
      </c>
      <c r="Q404" s="1" t="s">
        <v>64</v>
      </c>
      <c r="R404" s="1" t="s">
        <v>64</v>
      </c>
      <c r="AV404" s="1" t="s">
        <v>52</v>
      </c>
      <c r="AW404" s="1" t="s">
        <v>1915</v>
      </c>
      <c r="AX404" s="1" t="s">
        <v>52</v>
      </c>
      <c r="AY404" s="1" t="s">
        <v>52</v>
      </c>
      <c r="AZ404" s="1" t="s">
        <v>52</v>
      </c>
    </row>
    <row r="405" spans="1:52" ht="30" customHeight="1" x14ac:dyDescent="0.3">
      <c r="A405" s="15" t="s">
        <v>1229</v>
      </c>
      <c r="B405" s="15" t="s">
        <v>52</v>
      </c>
      <c r="C405" s="15" t="s">
        <v>52</v>
      </c>
      <c r="D405" s="16"/>
      <c r="E405" s="18"/>
      <c r="F405" s="21">
        <f>TRUNC(SUMIF(N403:N404, N402, F403:F404),0)</f>
        <v>18819</v>
      </c>
      <c r="G405" s="18"/>
      <c r="H405" s="21">
        <f>TRUNC(SUMIF(N403:N404, N402, H403:H404),0)</f>
        <v>46082</v>
      </c>
      <c r="I405" s="18"/>
      <c r="J405" s="21">
        <f>TRUNC(SUMIF(N403:N404, N402, J403:J404),0)</f>
        <v>1164</v>
      </c>
      <c r="K405" s="18"/>
      <c r="L405" s="21">
        <f>F405+H405+J405</f>
        <v>66065</v>
      </c>
      <c r="M405" s="15" t="s">
        <v>52</v>
      </c>
      <c r="N405" s="1" t="s">
        <v>92</v>
      </c>
      <c r="O405" s="1" t="s">
        <v>92</v>
      </c>
      <c r="P405" s="1" t="s">
        <v>52</v>
      </c>
      <c r="Q405" s="1" t="s">
        <v>52</v>
      </c>
      <c r="R405" s="1" t="s">
        <v>52</v>
      </c>
      <c r="AV405" s="1" t="s">
        <v>52</v>
      </c>
      <c r="AW405" s="1" t="s">
        <v>52</v>
      </c>
      <c r="AX405" s="1" t="s">
        <v>52</v>
      </c>
      <c r="AY405" s="1" t="s">
        <v>52</v>
      </c>
      <c r="AZ405" s="1" t="s">
        <v>52</v>
      </c>
    </row>
    <row r="406" spans="1:52" ht="30" customHeight="1" x14ac:dyDescent="0.3">
      <c r="A406" s="16"/>
      <c r="B406" s="16"/>
      <c r="C406" s="16"/>
      <c r="D406" s="16"/>
      <c r="E406" s="18"/>
      <c r="F406" s="21"/>
      <c r="G406" s="18"/>
      <c r="H406" s="21"/>
      <c r="I406" s="18"/>
      <c r="J406" s="21"/>
      <c r="K406" s="18"/>
      <c r="L406" s="21"/>
      <c r="M406" s="16"/>
    </row>
    <row r="407" spans="1:52" ht="30" customHeight="1" x14ac:dyDescent="0.3">
      <c r="A407" s="12" t="s">
        <v>1916</v>
      </c>
      <c r="B407" s="13"/>
      <c r="C407" s="13"/>
      <c r="D407" s="13"/>
      <c r="E407" s="17"/>
      <c r="F407" s="20"/>
      <c r="G407" s="17"/>
      <c r="H407" s="20"/>
      <c r="I407" s="17"/>
      <c r="J407" s="20"/>
      <c r="K407" s="17"/>
      <c r="L407" s="20"/>
      <c r="M407" s="14"/>
      <c r="N407" s="1" t="s">
        <v>418</v>
      </c>
    </row>
    <row r="408" spans="1:52" ht="30" customHeight="1" x14ac:dyDescent="0.3">
      <c r="A408" s="15" t="s">
        <v>1917</v>
      </c>
      <c r="B408" s="15" t="s">
        <v>1918</v>
      </c>
      <c r="C408" s="15" t="s">
        <v>72</v>
      </c>
      <c r="D408" s="16">
        <v>1</v>
      </c>
      <c r="E408" s="18">
        <f>단가대비표!O89</f>
        <v>2708</v>
      </c>
      <c r="F408" s="21">
        <f>TRUNC(E408*D408,1)</f>
        <v>2708</v>
      </c>
      <c r="G408" s="18">
        <f>단가대비표!P89</f>
        <v>0</v>
      </c>
      <c r="H408" s="21">
        <f>TRUNC(G408*D408,1)</f>
        <v>0</v>
      </c>
      <c r="I408" s="18">
        <f>단가대비표!V89</f>
        <v>0</v>
      </c>
      <c r="J408" s="21">
        <f>TRUNC(I408*D408,1)</f>
        <v>0</v>
      </c>
      <c r="K408" s="18">
        <f>TRUNC(E408+G408+I408,1)</f>
        <v>2708</v>
      </c>
      <c r="L408" s="21">
        <f>TRUNC(F408+H408+J408,1)</f>
        <v>2708</v>
      </c>
      <c r="M408" s="15" t="s">
        <v>52</v>
      </c>
      <c r="N408" s="1" t="s">
        <v>418</v>
      </c>
      <c r="O408" s="1" t="s">
        <v>1919</v>
      </c>
      <c r="P408" s="1" t="s">
        <v>64</v>
      </c>
      <c r="Q408" s="1" t="s">
        <v>64</v>
      </c>
      <c r="R408" s="1" t="s">
        <v>63</v>
      </c>
      <c r="AV408" s="1" t="s">
        <v>52</v>
      </c>
      <c r="AW408" s="1" t="s">
        <v>1920</v>
      </c>
      <c r="AX408" s="1" t="s">
        <v>52</v>
      </c>
      <c r="AY408" s="1" t="s">
        <v>52</v>
      </c>
      <c r="AZ408" s="1" t="s">
        <v>52</v>
      </c>
    </row>
    <row r="409" spans="1:52" ht="30" customHeight="1" x14ac:dyDescent="0.3">
      <c r="A409" s="15" t="s">
        <v>1921</v>
      </c>
      <c r="B409" s="15" t="s">
        <v>1922</v>
      </c>
      <c r="C409" s="15" t="s">
        <v>72</v>
      </c>
      <c r="D409" s="16">
        <v>1</v>
      </c>
      <c r="E409" s="18">
        <f>일위대가목록!E204</f>
        <v>0</v>
      </c>
      <c r="F409" s="21">
        <f>TRUNC(E409*D409,1)</f>
        <v>0</v>
      </c>
      <c r="G409" s="18">
        <f>일위대가목록!F204</f>
        <v>6536</v>
      </c>
      <c r="H409" s="21">
        <f>TRUNC(G409*D409,1)</f>
        <v>6536</v>
      </c>
      <c r="I409" s="18">
        <f>일위대가목록!G204</f>
        <v>0</v>
      </c>
      <c r="J409" s="21">
        <f>TRUNC(I409*D409,1)</f>
        <v>0</v>
      </c>
      <c r="K409" s="18">
        <f>TRUNC(E409+G409+I409,1)</f>
        <v>6536</v>
      </c>
      <c r="L409" s="21">
        <f>TRUNC(F409+H409+J409,1)</f>
        <v>6536</v>
      </c>
      <c r="M409" s="15" t="s">
        <v>1923</v>
      </c>
      <c r="N409" s="1" t="s">
        <v>418</v>
      </c>
      <c r="O409" s="1" t="s">
        <v>1924</v>
      </c>
      <c r="P409" s="1" t="s">
        <v>63</v>
      </c>
      <c r="Q409" s="1" t="s">
        <v>64</v>
      </c>
      <c r="R409" s="1" t="s">
        <v>64</v>
      </c>
      <c r="AV409" s="1" t="s">
        <v>52</v>
      </c>
      <c r="AW409" s="1" t="s">
        <v>1925</v>
      </c>
      <c r="AX409" s="1" t="s">
        <v>52</v>
      </c>
      <c r="AY409" s="1" t="s">
        <v>52</v>
      </c>
      <c r="AZ409" s="1" t="s">
        <v>52</v>
      </c>
    </row>
    <row r="410" spans="1:52" ht="30" customHeight="1" x14ac:dyDescent="0.3">
      <c r="A410" s="15" t="s">
        <v>1229</v>
      </c>
      <c r="B410" s="15" t="s">
        <v>52</v>
      </c>
      <c r="C410" s="15" t="s">
        <v>52</v>
      </c>
      <c r="D410" s="16"/>
      <c r="E410" s="18"/>
      <c r="F410" s="21">
        <f>TRUNC(SUMIF(N408:N409, N407, F408:F409),0)</f>
        <v>2708</v>
      </c>
      <c r="G410" s="18"/>
      <c r="H410" s="21">
        <f>TRUNC(SUMIF(N408:N409, N407, H408:H409),0)</f>
        <v>6536</v>
      </c>
      <c r="I410" s="18"/>
      <c r="J410" s="21">
        <f>TRUNC(SUMIF(N408:N409, N407, J408:J409),0)</f>
        <v>0</v>
      </c>
      <c r="K410" s="18"/>
      <c r="L410" s="21">
        <f>F410+H410+J410</f>
        <v>9244</v>
      </c>
      <c r="M410" s="15" t="s">
        <v>52</v>
      </c>
      <c r="N410" s="1" t="s">
        <v>92</v>
      </c>
      <c r="O410" s="1" t="s">
        <v>92</v>
      </c>
      <c r="P410" s="1" t="s">
        <v>52</v>
      </c>
      <c r="Q410" s="1" t="s">
        <v>52</v>
      </c>
      <c r="R410" s="1" t="s">
        <v>52</v>
      </c>
      <c r="AV410" s="1" t="s">
        <v>52</v>
      </c>
      <c r="AW410" s="1" t="s">
        <v>52</v>
      </c>
      <c r="AX410" s="1" t="s">
        <v>52</v>
      </c>
      <c r="AY410" s="1" t="s">
        <v>52</v>
      </c>
      <c r="AZ410" s="1" t="s">
        <v>52</v>
      </c>
    </row>
    <row r="411" spans="1:52" ht="30" customHeight="1" x14ac:dyDescent="0.3">
      <c r="A411" s="16"/>
      <c r="B411" s="16"/>
      <c r="C411" s="16"/>
      <c r="D411" s="16"/>
      <c r="E411" s="18"/>
      <c r="F411" s="21"/>
      <c r="G411" s="18"/>
      <c r="H411" s="21"/>
      <c r="I411" s="18"/>
      <c r="J411" s="21"/>
      <c r="K411" s="18"/>
      <c r="L411" s="21"/>
      <c r="M411" s="16"/>
    </row>
    <row r="412" spans="1:52" ht="30" customHeight="1" x14ac:dyDescent="0.3">
      <c r="A412" s="12" t="s">
        <v>1926</v>
      </c>
      <c r="B412" s="13"/>
      <c r="C412" s="13"/>
      <c r="D412" s="13"/>
      <c r="E412" s="17"/>
      <c r="F412" s="20"/>
      <c r="G412" s="17"/>
      <c r="H412" s="20"/>
      <c r="I412" s="17"/>
      <c r="J412" s="20"/>
      <c r="K412" s="17"/>
      <c r="L412" s="20"/>
      <c r="M412" s="14"/>
      <c r="N412" s="1" t="s">
        <v>425</v>
      </c>
    </row>
    <row r="413" spans="1:52" ht="30" customHeight="1" x14ac:dyDescent="0.3">
      <c r="A413" s="15" t="s">
        <v>1927</v>
      </c>
      <c r="B413" s="15" t="s">
        <v>1928</v>
      </c>
      <c r="C413" s="15" t="s">
        <v>112</v>
      </c>
      <c r="D413" s="16">
        <v>1.1000000000000001</v>
      </c>
      <c r="E413" s="18">
        <f>단가대비표!O74</f>
        <v>57000</v>
      </c>
      <c r="F413" s="21">
        <f>TRUNC(E413*D413,1)</f>
        <v>62700</v>
      </c>
      <c r="G413" s="18">
        <f>단가대비표!P74</f>
        <v>0</v>
      </c>
      <c r="H413" s="21">
        <f>TRUNC(G413*D413,1)</f>
        <v>0</v>
      </c>
      <c r="I413" s="18">
        <f>단가대비표!V74</f>
        <v>0</v>
      </c>
      <c r="J413" s="21">
        <f>TRUNC(I413*D413,1)</f>
        <v>0</v>
      </c>
      <c r="K413" s="18">
        <f t="shared" ref="K413:L415" si="78">TRUNC(E413+G413+I413,1)</f>
        <v>57000</v>
      </c>
      <c r="L413" s="21">
        <f t="shared" si="78"/>
        <v>62700</v>
      </c>
      <c r="M413" s="15" t="s">
        <v>52</v>
      </c>
      <c r="N413" s="1" t="s">
        <v>425</v>
      </c>
      <c r="O413" s="1" t="s">
        <v>1929</v>
      </c>
      <c r="P413" s="1" t="s">
        <v>64</v>
      </c>
      <c r="Q413" s="1" t="s">
        <v>64</v>
      </c>
      <c r="R413" s="1" t="s">
        <v>63</v>
      </c>
      <c r="AV413" s="1" t="s">
        <v>52</v>
      </c>
      <c r="AW413" s="1" t="s">
        <v>1930</v>
      </c>
      <c r="AX413" s="1" t="s">
        <v>52</v>
      </c>
      <c r="AY413" s="1" t="s">
        <v>52</v>
      </c>
      <c r="AZ413" s="1" t="s">
        <v>52</v>
      </c>
    </row>
    <row r="414" spans="1:52" ht="30" customHeight="1" x14ac:dyDescent="0.3">
      <c r="A414" s="15" t="s">
        <v>1931</v>
      </c>
      <c r="B414" s="15" t="s">
        <v>1759</v>
      </c>
      <c r="C414" s="15" t="s">
        <v>146</v>
      </c>
      <c r="D414" s="16">
        <v>0.03</v>
      </c>
      <c r="E414" s="18">
        <f>일위대가목록!E205</f>
        <v>0</v>
      </c>
      <c r="F414" s="21">
        <f>TRUNC(E414*D414,1)</f>
        <v>0</v>
      </c>
      <c r="G414" s="18">
        <f>일위대가목록!F205</f>
        <v>112070</v>
      </c>
      <c r="H414" s="21">
        <f>TRUNC(G414*D414,1)</f>
        <v>3362.1</v>
      </c>
      <c r="I414" s="18">
        <f>일위대가목록!G205</f>
        <v>0</v>
      </c>
      <c r="J414" s="21">
        <f>TRUNC(I414*D414,1)</f>
        <v>0</v>
      </c>
      <c r="K414" s="18">
        <f t="shared" si="78"/>
        <v>112070</v>
      </c>
      <c r="L414" s="21">
        <f t="shared" si="78"/>
        <v>3362.1</v>
      </c>
      <c r="M414" s="15" t="s">
        <v>1932</v>
      </c>
      <c r="N414" s="1" t="s">
        <v>425</v>
      </c>
      <c r="O414" s="1" t="s">
        <v>1933</v>
      </c>
      <c r="P414" s="1" t="s">
        <v>63</v>
      </c>
      <c r="Q414" s="1" t="s">
        <v>64</v>
      </c>
      <c r="R414" s="1" t="s">
        <v>64</v>
      </c>
      <c r="AV414" s="1" t="s">
        <v>52</v>
      </c>
      <c r="AW414" s="1" t="s">
        <v>1934</v>
      </c>
      <c r="AX414" s="1" t="s">
        <v>52</v>
      </c>
      <c r="AY414" s="1" t="s">
        <v>52</v>
      </c>
      <c r="AZ414" s="1" t="s">
        <v>52</v>
      </c>
    </row>
    <row r="415" spans="1:52" ht="30" customHeight="1" x14ac:dyDescent="0.3">
      <c r="A415" s="15" t="s">
        <v>1935</v>
      </c>
      <c r="B415" s="15" t="s">
        <v>1936</v>
      </c>
      <c r="C415" s="15" t="s">
        <v>112</v>
      </c>
      <c r="D415" s="16">
        <v>1</v>
      </c>
      <c r="E415" s="18">
        <f>일위대가목록!E206</f>
        <v>0</v>
      </c>
      <c r="F415" s="21">
        <f>TRUNC(E415*D415,1)</f>
        <v>0</v>
      </c>
      <c r="G415" s="18">
        <f>일위대가목록!F206</f>
        <v>106308</v>
      </c>
      <c r="H415" s="21">
        <f>TRUNC(G415*D415,1)</f>
        <v>106308</v>
      </c>
      <c r="I415" s="18">
        <f>일위대가목록!G206</f>
        <v>1063</v>
      </c>
      <c r="J415" s="21">
        <f>TRUNC(I415*D415,1)</f>
        <v>1063</v>
      </c>
      <c r="K415" s="18">
        <f t="shared" si="78"/>
        <v>107371</v>
      </c>
      <c r="L415" s="21">
        <f t="shared" si="78"/>
        <v>107371</v>
      </c>
      <c r="M415" s="15" t="s">
        <v>1937</v>
      </c>
      <c r="N415" s="1" t="s">
        <v>425</v>
      </c>
      <c r="O415" s="1" t="s">
        <v>1938</v>
      </c>
      <c r="P415" s="1" t="s">
        <v>63</v>
      </c>
      <c r="Q415" s="1" t="s">
        <v>64</v>
      </c>
      <c r="R415" s="1" t="s">
        <v>64</v>
      </c>
      <c r="AV415" s="1" t="s">
        <v>52</v>
      </c>
      <c r="AW415" s="1" t="s">
        <v>1939</v>
      </c>
      <c r="AX415" s="1" t="s">
        <v>52</v>
      </c>
      <c r="AY415" s="1" t="s">
        <v>52</v>
      </c>
      <c r="AZ415" s="1" t="s">
        <v>52</v>
      </c>
    </row>
    <row r="416" spans="1:52" ht="30" customHeight="1" x14ac:dyDescent="0.3">
      <c r="A416" s="15" t="s">
        <v>1229</v>
      </c>
      <c r="B416" s="15" t="s">
        <v>52</v>
      </c>
      <c r="C416" s="15" t="s">
        <v>52</v>
      </c>
      <c r="D416" s="16"/>
      <c r="E416" s="18"/>
      <c r="F416" s="21">
        <f>TRUNC(SUMIF(N413:N415, N412, F413:F415),0)</f>
        <v>62700</v>
      </c>
      <c r="G416" s="18"/>
      <c r="H416" s="21">
        <f>TRUNC(SUMIF(N413:N415, N412, H413:H415),0)</f>
        <v>109670</v>
      </c>
      <c r="I416" s="18"/>
      <c r="J416" s="21">
        <f>TRUNC(SUMIF(N413:N415, N412, J413:J415),0)</f>
        <v>1063</v>
      </c>
      <c r="K416" s="18"/>
      <c r="L416" s="21">
        <f>F416+H416+J416</f>
        <v>173433</v>
      </c>
      <c r="M416" s="15" t="s">
        <v>52</v>
      </c>
      <c r="N416" s="1" t="s">
        <v>92</v>
      </c>
      <c r="O416" s="1" t="s">
        <v>92</v>
      </c>
      <c r="P416" s="1" t="s">
        <v>52</v>
      </c>
      <c r="Q416" s="1" t="s">
        <v>52</v>
      </c>
      <c r="R416" s="1" t="s">
        <v>52</v>
      </c>
      <c r="AV416" s="1" t="s">
        <v>52</v>
      </c>
      <c r="AW416" s="1" t="s">
        <v>52</v>
      </c>
      <c r="AX416" s="1" t="s">
        <v>52</v>
      </c>
      <c r="AY416" s="1" t="s">
        <v>52</v>
      </c>
      <c r="AZ416" s="1" t="s">
        <v>52</v>
      </c>
    </row>
    <row r="417" spans="1:52" ht="30" customHeight="1" x14ac:dyDescent="0.3">
      <c r="A417" s="16"/>
      <c r="B417" s="16"/>
      <c r="C417" s="16"/>
      <c r="D417" s="16"/>
      <c r="E417" s="18"/>
      <c r="F417" s="21"/>
      <c r="G417" s="18"/>
      <c r="H417" s="21"/>
      <c r="I417" s="18"/>
      <c r="J417" s="21"/>
      <c r="K417" s="18"/>
      <c r="L417" s="21"/>
      <c r="M417" s="16"/>
    </row>
    <row r="418" spans="1:52" ht="30" customHeight="1" x14ac:dyDescent="0.3">
      <c r="A418" s="12" t="s">
        <v>1940</v>
      </c>
      <c r="B418" s="13"/>
      <c r="C418" s="13"/>
      <c r="D418" s="13"/>
      <c r="E418" s="17"/>
      <c r="F418" s="20"/>
      <c r="G418" s="17"/>
      <c r="H418" s="20"/>
      <c r="I418" s="17"/>
      <c r="J418" s="20"/>
      <c r="K418" s="17"/>
      <c r="L418" s="20"/>
      <c r="M418" s="14"/>
      <c r="N418" s="1" t="s">
        <v>430</v>
      </c>
    </row>
    <row r="419" spans="1:52" ht="30" customHeight="1" x14ac:dyDescent="0.3">
      <c r="A419" s="15" t="s">
        <v>1941</v>
      </c>
      <c r="B419" s="15" t="s">
        <v>1942</v>
      </c>
      <c r="C419" s="15" t="s">
        <v>112</v>
      </c>
      <c r="D419" s="16">
        <v>0.42</v>
      </c>
      <c r="E419" s="18">
        <f>일위대가목록!E208</f>
        <v>119473</v>
      </c>
      <c r="F419" s="21">
        <f>TRUNC(E419*D419,1)</f>
        <v>50178.6</v>
      </c>
      <c r="G419" s="18">
        <f>일위대가목록!F208</f>
        <v>88893</v>
      </c>
      <c r="H419" s="21">
        <f>TRUNC(G419*D419,1)</f>
        <v>37335</v>
      </c>
      <c r="I419" s="18">
        <f>일위대가목록!G208</f>
        <v>0</v>
      </c>
      <c r="J419" s="21">
        <f>TRUNC(I419*D419,1)</f>
        <v>0</v>
      </c>
      <c r="K419" s="18">
        <f>TRUNC(E419+G419+I419,1)</f>
        <v>208366</v>
      </c>
      <c r="L419" s="21">
        <f>TRUNC(F419+H419+J419,1)</f>
        <v>87513.600000000006</v>
      </c>
      <c r="M419" s="15" t="s">
        <v>1943</v>
      </c>
      <c r="N419" s="1" t="s">
        <v>430</v>
      </c>
      <c r="O419" s="1" t="s">
        <v>1944</v>
      </c>
      <c r="P419" s="1" t="s">
        <v>63</v>
      </c>
      <c r="Q419" s="1" t="s">
        <v>64</v>
      </c>
      <c r="R419" s="1" t="s">
        <v>64</v>
      </c>
      <c r="AV419" s="1" t="s">
        <v>52</v>
      </c>
      <c r="AW419" s="1" t="s">
        <v>1945</v>
      </c>
      <c r="AX419" s="1" t="s">
        <v>52</v>
      </c>
      <c r="AY419" s="1" t="s">
        <v>52</v>
      </c>
      <c r="AZ419" s="1" t="s">
        <v>52</v>
      </c>
    </row>
    <row r="420" spans="1:52" ht="30" customHeight="1" x14ac:dyDescent="0.3">
      <c r="A420" s="15" t="s">
        <v>1946</v>
      </c>
      <c r="B420" s="15" t="s">
        <v>1947</v>
      </c>
      <c r="C420" s="15" t="s">
        <v>72</v>
      </c>
      <c r="D420" s="16">
        <v>1</v>
      </c>
      <c r="E420" s="18">
        <f>단가대비표!O189</f>
        <v>14000</v>
      </c>
      <c r="F420" s="21">
        <f>TRUNC(E420*D420,1)</f>
        <v>14000</v>
      </c>
      <c r="G420" s="18">
        <f>단가대비표!P189</f>
        <v>0</v>
      </c>
      <c r="H420" s="21">
        <f>TRUNC(G420*D420,1)</f>
        <v>0</v>
      </c>
      <c r="I420" s="18">
        <f>단가대비표!V189</f>
        <v>0</v>
      </c>
      <c r="J420" s="21">
        <f>TRUNC(I420*D420,1)</f>
        <v>0</v>
      </c>
      <c r="K420" s="18">
        <f>TRUNC(E420+G420+I420,1)</f>
        <v>14000</v>
      </c>
      <c r="L420" s="21">
        <f>TRUNC(F420+H420+J420,1)</f>
        <v>14000</v>
      </c>
      <c r="M420" s="15" t="s">
        <v>52</v>
      </c>
      <c r="N420" s="1" t="s">
        <v>430</v>
      </c>
      <c r="O420" s="1" t="s">
        <v>1948</v>
      </c>
      <c r="P420" s="1" t="s">
        <v>64</v>
      </c>
      <c r="Q420" s="1" t="s">
        <v>64</v>
      </c>
      <c r="R420" s="1" t="s">
        <v>63</v>
      </c>
      <c r="AV420" s="1" t="s">
        <v>52</v>
      </c>
      <c r="AW420" s="1" t="s">
        <v>1949</v>
      </c>
      <c r="AX420" s="1" t="s">
        <v>52</v>
      </c>
      <c r="AY420" s="1" t="s">
        <v>52</v>
      </c>
      <c r="AZ420" s="1" t="s">
        <v>52</v>
      </c>
    </row>
    <row r="421" spans="1:52" ht="30" customHeight="1" x14ac:dyDescent="0.3">
      <c r="A421" s="15" t="s">
        <v>1229</v>
      </c>
      <c r="B421" s="15" t="s">
        <v>52</v>
      </c>
      <c r="C421" s="15" t="s">
        <v>52</v>
      </c>
      <c r="D421" s="16"/>
      <c r="E421" s="18"/>
      <c r="F421" s="21">
        <f>TRUNC(SUMIF(N419:N420, N418, F419:F420),0)</f>
        <v>64178</v>
      </c>
      <c r="G421" s="18"/>
      <c r="H421" s="21">
        <f>TRUNC(SUMIF(N419:N420, N418, H419:H420),0)</f>
        <v>37335</v>
      </c>
      <c r="I421" s="18"/>
      <c r="J421" s="21">
        <f>TRUNC(SUMIF(N419:N420, N418, J419:J420),0)</f>
        <v>0</v>
      </c>
      <c r="K421" s="18"/>
      <c r="L421" s="21">
        <f>F421+H421+J421</f>
        <v>101513</v>
      </c>
      <c r="M421" s="15" t="s">
        <v>52</v>
      </c>
      <c r="N421" s="1" t="s">
        <v>92</v>
      </c>
      <c r="O421" s="1" t="s">
        <v>92</v>
      </c>
      <c r="P421" s="1" t="s">
        <v>52</v>
      </c>
      <c r="Q421" s="1" t="s">
        <v>52</v>
      </c>
      <c r="R421" s="1" t="s">
        <v>52</v>
      </c>
      <c r="AV421" s="1" t="s">
        <v>52</v>
      </c>
      <c r="AW421" s="1" t="s">
        <v>52</v>
      </c>
      <c r="AX421" s="1" t="s">
        <v>52</v>
      </c>
      <c r="AY421" s="1" t="s">
        <v>52</v>
      </c>
      <c r="AZ421" s="1" t="s">
        <v>52</v>
      </c>
    </row>
    <row r="422" spans="1:52" ht="30" customHeight="1" x14ac:dyDescent="0.3">
      <c r="A422" s="16"/>
      <c r="B422" s="16"/>
      <c r="C422" s="16"/>
      <c r="D422" s="16"/>
      <c r="E422" s="18"/>
      <c r="F422" s="21"/>
      <c r="G422" s="18"/>
      <c r="H422" s="21"/>
      <c r="I422" s="18"/>
      <c r="J422" s="21"/>
      <c r="K422" s="18"/>
      <c r="L422" s="21"/>
      <c r="M422" s="16"/>
    </row>
    <row r="423" spans="1:52" ht="30" customHeight="1" x14ac:dyDescent="0.3">
      <c r="A423" s="12" t="s">
        <v>1950</v>
      </c>
      <c r="B423" s="13"/>
      <c r="C423" s="13"/>
      <c r="D423" s="13"/>
      <c r="E423" s="17"/>
      <c r="F423" s="20"/>
      <c r="G423" s="17"/>
      <c r="H423" s="20"/>
      <c r="I423" s="17"/>
      <c r="J423" s="20"/>
      <c r="K423" s="17"/>
      <c r="L423" s="20"/>
      <c r="M423" s="14"/>
      <c r="N423" s="1" t="s">
        <v>435</v>
      </c>
    </row>
    <row r="424" spans="1:52" ht="30" customHeight="1" x14ac:dyDescent="0.3">
      <c r="A424" s="15" t="s">
        <v>1927</v>
      </c>
      <c r="B424" s="15" t="s">
        <v>1951</v>
      </c>
      <c r="C424" s="15" t="s">
        <v>72</v>
      </c>
      <c r="D424" s="16">
        <v>1.06</v>
      </c>
      <c r="E424" s="18">
        <f>단가대비표!O77</f>
        <v>18000</v>
      </c>
      <c r="F424" s="21">
        <f>TRUNC(E424*D424,1)</f>
        <v>19080</v>
      </c>
      <c r="G424" s="18">
        <f>단가대비표!P77</f>
        <v>0</v>
      </c>
      <c r="H424" s="21">
        <f>TRUNC(G424*D424,1)</f>
        <v>0</v>
      </c>
      <c r="I424" s="18">
        <f>단가대비표!V77</f>
        <v>0</v>
      </c>
      <c r="J424" s="21">
        <f>TRUNC(I424*D424,1)</f>
        <v>0</v>
      </c>
      <c r="K424" s="18">
        <f t="shared" ref="K424:L426" si="79">TRUNC(E424+G424+I424,1)</f>
        <v>18000</v>
      </c>
      <c r="L424" s="21">
        <f t="shared" si="79"/>
        <v>19080</v>
      </c>
      <c r="M424" s="15" t="s">
        <v>52</v>
      </c>
      <c r="N424" s="1" t="s">
        <v>435</v>
      </c>
      <c r="O424" s="1" t="s">
        <v>1952</v>
      </c>
      <c r="P424" s="1" t="s">
        <v>64</v>
      </c>
      <c r="Q424" s="1" t="s">
        <v>64</v>
      </c>
      <c r="R424" s="1" t="s">
        <v>63</v>
      </c>
      <c r="AV424" s="1" t="s">
        <v>52</v>
      </c>
      <c r="AW424" s="1" t="s">
        <v>1953</v>
      </c>
      <c r="AX424" s="1" t="s">
        <v>52</v>
      </c>
      <c r="AY424" s="1" t="s">
        <v>52</v>
      </c>
      <c r="AZ424" s="1" t="s">
        <v>52</v>
      </c>
    </row>
    <row r="425" spans="1:52" ht="30" customHeight="1" x14ac:dyDescent="0.3">
      <c r="A425" s="15" t="s">
        <v>1931</v>
      </c>
      <c r="B425" s="15" t="s">
        <v>1759</v>
      </c>
      <c r="C425" s="15" t="s">
        <v>146</v>
      </c>
      <c r="D425" s="16">
        <v>3.5999999999999999E-3</v>
      </c>
      <c r="E425" s="18">
        <f>일위대가목록!E205</f>
        <v>0</v>
      </c>
      <c r="F425" s="21">
        <f>TRUNC(E425*D425,1)</f>
        <v>0</v>
      </c>
      <c r="G425" s="18">
        <f>일위대가목록!F205</f>
        <v>112070</v>
      </c>
      <c r="H425" s="21">
        <f>TRUNC(G425*D425,1)</f>
        <v>403.4</v>
      </c>
      <c r="I425" s="18">
        <f>일위대가목록!G205</f>
        <v>0</v>
      </c>
      <c r="J425" s="21">
        <f>TRUNC(I425*D425,1)</f>
        <v>0</v>
      </c>
      <c r="K425" s="18">
        <f t="shared" si="79"/>
        <v>112070</v>
      </c>
      <c r="L425" s="21">
        <f t="shared" si="79"/>
        <v>403.4</v>
      </c>
      <c r="M425" s="15" t="s">
        <v>1932</v>
      </c>
      <c r="N425" s="1" t="s">
        <v>435</v>
      </c>
      <c r="O425" s="1" t="s">
        <v>1933</v>
      </c>
      <c r="P425" s="1" t="s">
        <v>63</v>
      </c>
      <c r="Q425" s="1" t="s">
        <v>64</v>
      </c>
      <c r="R425" s="1" t="s">
        <v>64</v>
      </c>
      <c r="AV425" s="1" t="s">
        <v>52</v>
      </c>
      <c r="AW425" s="1" t="s">
        <v>1954</v>
      </c>
      <c r="AX425" s="1" t="s">
        <v>52</v>
      </c>
      <c r="AY425" s="1" t="s">
        <v>52</v>
      </c>
      <c r="AZ425" s="1" t="s">
        <v>52</v>
      </c>
    </row>
    <row r="426" spans="1:52" ht="30" customHeight="1" x14ac:dyDescent="0.3">
      <c r="A426" s="15" t="s">
        <v>1955</v>
      </c>
      <c r="B426" s="15" t="s">
        <v>1956</v>
      </c>
      <c r="C426" s="15" t="s">
        <v>1310</v>
      </c>
      <c r="D426" s="16">
        <v>1</v>
      </c>
      <c r="E426" s="18">
        <f>단가대비표!O245</f>
        <v>0</v>
      </c>
      <c r="F426" s="21">
        <f>TRUNC(E426*D426,1)</f>
        <v>0</v>
      </c>
      <c r="G426" s="18">
        <f>단가대비표!P245</f>
        <v>24000</v>
      </c>
      <c r="H426" s="21">
        <f>TRUNC(G426*D426,1)</f>
        <v>24000</v>
      </c>
      <c r="I426" s="18">
        <f>단가대비표!V245</f>
        <v>0</v>
      </c>
      <c r="J426" s="21">
        <f>TRUNC(I426*D426,1)</f>
        <v>0</v>
      </c>
      <c r="K426" s="18">
        <f t="shared" si="79"/>
        <v>24000</v>
      </c>
      <c r="L426" s="21">
        <f t="shared" si="79"/>
        <v>24000</v>
      </c>
      <c r="M426" s="15" t="s">
        <v>52</v>
      </c>
      <c r="N426" s="1" t="s">
        <v>435</v>
      </c>
      <c r="O426" s="1" t="s">
        <v>1957</v>
      </c>
      <c r="P426" s="1" t="s">
        <v>64</v>
      </c>
      <c r="Q426" s="1" t="s">
        <v>64</v>
      </c>
      <c r="R426" s="1" t="s">
        <v>63</v>
      </c>
      <c r="AV426" s="1" t="s">
        <v>52</v>
      </c>
      <c r="AW426" s="1" t="s">
        <v>1958</v>
      </c>
      <c r="AX426" s="1" t="s">
        <v>52</v>
      </c>
      <c r="AY426" s="1" t="s">
        <v>52</v>
      </c>
      <c r="AZ426" s="1" t="s">
        <v>52</v>
      </c>
    </row>
    <row r="427" spans="1:52" ht="30" customHeight="1" x14ac:dyDescent="0.3">
      <c r="A427" s="15" t="s">
        <v>1229</v>
      </c>
      <c r="B427" s="15" t="s">
        <v>52</v>
      </c>
      <c r="C427" s="15" t="s">
        <v>52</v>
      </c>
      <c r="D427" s="16"/>
      <c r="E427" s="18"/>
      <c r="F427" s="21">
        <f>TRUNC(SUMIF(N424:N426, N423, F424:F426),0)</f>
        <v>19080</v>
      </c>
      <c r="G427" s="18"/>
      <c r="H427" s="21">
        <f>TRUNC(SUMIF(N424:N426, N423, H424:H426),0)</f>
        <v>24403</v>
      </c>
      <c r="I427" s="18"/>
      <c r="J427" s="21">
        <f>TRUNC(SUMIF(N424:N426, N423, J424:J426),0)</f>
        <v>0</v>
      </c>
      <c r="K427" s="18"/>
      <c r="L427" s="21">
        <f>F427+H427+J427</f>
        <v>43483</v>
      </c>
      <c r="M427" s="15" t="s">
        <v>52</v>
      </c>
      <c r="N427" s="1" t="s">
        <v>92</v>
      </c>
      <c r="O427" s="1" t="s">
        <v>92</v>
      </c>
      <c r="P427" s="1" t="s">
        <v>52</v>
      </c>
      <c r="Q427" s="1" t="s">
        <v>52</v>
      </c>
      <c r="R427" s="1" t="s">
        <v>52</v>
      </c>
      <c r="AV427" s="1" t="s">
        <v>52</v>
      </c>
      <c r="AW427" s="1" t="s">
        <v>52</v>
      </c>
      <c r="AX427" s="1" t="s">
        <v>52</v>
      </c>
      <c r="AY427" s="1" t="s">
        <v>52</v>
      </c>
      <c r="AZ427" s="1" t="s">
        <v>52</v>
      </c>
    </row>
    <row r="428" spans="1:52" ht="30" customHeight="1" x14ac:dyDescent="0.3">
      <c r="A428" s="16"/>
      <c r="B428" s="16"/>
      <c r="C428" s="16"/>
      <c r="D428" s="16"/>
      <c r="E428" s="18"/>
      <c r="F428" s="21"/>
      <c r="G428" s="18"/>
      <c r="H428" s="21"/>
      <c r="I428" s="18"/>
      <c r="J428" s="21"/>
      <c r="K428" s="18"/>
      <c r="L428" s="21"/>
      <c r="M428" s="16"/>
    </row>
    <row r="429" spans="1:52" ht="30" customHeight="1" x14ac:dyDescent="0.3">
      <c r="A429" s="12" t="s">
        <v>1959</v>
      </c>
      <c r="B429" s="13"/>
      <c r="C429" s="13"/>
      <c r="D429" s="13"/>
      <c r="E429" s="17"/>
      <c r="F429" s="20"/>
      <c r="G429" s="17"/>
      <c r="H429" s="20"/>
      <c r="I429" s="17"/>
      <c r="J429" s="20"/>
      <c r="K429" s="17"/>
      <c r="L429" s="20"/>
      <c r="M429" s="14"/>
      <c r="N429" s="1" t="s">
        <v>440</v>
      </c>
    </row>
    <row r="430" spans="1:52" ht="30" customHeight="1" x14ac:dyDescent="0.3">
      <c r="A430" s="15" t="s">
        <v>1960</v>
      </c>
      <c r="B430" s="15" t="s">
        <v>1961</v>
      </c>
      <c r="C430" s="15" t="s">
        <v>112</v>
      </c>
      <c r="D430" s="16">
        <v>0.16500000000000001</v>
      </c>
      <c r="E430" s="18">
        <f>단가대비표!O78</f>
        <v>124000</v>
      </c>
      <c r="F430" s="21">
        <f>TRUNC(E430*D430,1)</f>
        <v>20460</v>
      </c>
      <c r="G430" s="18">
        <f>단가대비표!P78</f>
        <v>0</v>
      </c>
      <c r="H430" s="21">
        <f>TRUNC(G430*D430,1)</f>
        <v>0</v>
      </c>
      <c r="I430" s="18">
        <f>단가대비표!V78</f>
        <v>0</v>
      </c>
      <c r="J430" s="21">
        <f>TRUNC(I430*D430,1)</f>
        <v>0</v>
      </c>
      <c r="K430" s="18">
        <f t="shared" ref="K430:L432" si="80">TRUNC(E430+G430+I430,1)</f>
        <v>124000</v>
      </c>
      <c r="L430" s="21">
        <f t="shared" si="80"/>
        <v>20460</v>
      </c>
      <c r="M430" s="15" t="s">
        <v>52</v>
      </c>
      <c r="N430" s="1" t="s">
        <v>440</v>
      </c>
      <c r="O430" s="1" t="s">
        <v>1962</v>
      </c>
      <c r="P430" s="1" t="s">
        <v>64</v>
      </c>
      <c r="Q430" s="1" t="s">
        <v>64</v>
      </c>
      <c r="R430" s="1" t="s">
        <v>63</v>
      </c>
      <c r="AV430" s="1" t="s">
        <v>52</v>
      </c>
      <c r="AW430" s="1" t="s">
        <v>1963</v>
      </c>
      <c r="AX430" s="1" t="s">
        <v>52</v>
      </c>
      <c r="AY430" s="1" t="s">
        <v>52</v>
      </c>
      <c r="AZ430" s="1" t="s">
        <v>52</v>
      </c>
    </row>
    <row r="431" spans="1:52" ht="30" customHeight="1" x14ac:dyDescent="0.3">
      <c r="A431" s="15" t="s">
        <v>1931</v>
      </c>
      <c r="B431" s="15" t="s">
        <v>1759</v>
      </c>
      <c r="C431" s="15" t="s">
        <v>146</v>
      </c>
      <c r="D431" s="16">
        <v>4.4999999999999997E-3</v>
      </c>
      <c r="E431" s="18">
        <f>일위대가목록!E205</f>
        <v>0</v>
      </c>
      <c r="F431" s="21">
        <f>TRUNC(E431*D431,1)</f>
        <v>0</v>
      </c>
      <c r="G431" s="18">
        <f>일위대가목록!F205</f>
        <v>112070</v>
      </c>
      <c r="H431" s="21">
        <f>TRUNC(G431*D431,1)</f>
        <v>504.3</v>
      </c>
      <c r="I431" s="18">
        <f>일위대가목록!G205</f>
        <v>0</v>
      </c>
      <c r="J431" s="21">
        <f>TRUNC(I431*D431,1)</f>
        <v>0</v>
      </c>
      <c r="K431" s="18">
        <f t="shared" si="80"/>
        <v>112070</v>
      </c>
      <c r="L431" s="21">
        <f t="shared" si="80"/>
        <v>504.3</v>
      </c>
      <c r="M431" s="15" t="s">
        <v>1932</v>
      </c>
      <c r="N431" s="1" t="s">
        <v>440</v>
      </c>
      <c r="O431" s="1" t="s">
        <v>1933</v>
      </c>
      <c r="P431" s="1" t="s">
        <v>63</v>
      </c>
      <c r="Q431" s="1" t="s">
        <v>64</v>
      </c>
      <c r="R431" s="1" t="s">
        <v>64</v>
      </c>
      <c r="AV431" s="1" t="s">
        <v>52</v>
      </c>
      <c r="AW431" s="1" t="s">
        <v>1964</v>
      </c>
      <c r="AX431" s="1" t="s">
        <v>52</v>
      </c>
      <c r="AY431" s="1" t="s">
        <v>52</v>
      </c>
      <c r="AZ431" s="1" t="s">
        <v>52</v>
      </c>
    </row>
    <row r="432" spans="1:52" ht="30" customHeight="1" x14ac:dyDescent="0.3">
      <c r="A432" s="15" t="s">
        <v>1965</v>
      </c>
      <c r="B432" s="15" t="s">
        <v>1966</v>
      </c>
      <c r="C432" s="15" t="s">
        <v>1310</v>
      </c>
      <c r="D432" s="16">
        <v>1</v>
      </c>
      <c r="E432" s="18">
        <f>단가대비표!O246</f>
        <v>0</v>
      </c>
      <c r="F432" s="21">
        <f>TRUNC(E432*D432,1)</f>
        <v>0</v>
      </c>
      <c r="G432" s="18">
        <f>단가대비표!P246</f>
        <v>20250</v>
      </c>
      <c r="H432" s="21">
        <f>TRUNC(G432*D432,1)</f>
        <v>20250</v>
      </c>
      <c r="I432" s="18">
        <f>단가대비표!V246</f>
        <v>0</v>
      </c>
      <c r="J432" s="21">
        <f>TRUNC(I432*D432,1)</f>
        <v>0</v>
      </c>
      <c r="K432" s="18">
        <f t="shared" si="80"/>
        <v>20250</v>
      </c>
      <c r="L432" s="21">
        <f t="shared" si="80"/>
        <v>20250</v>
      </c>
      <c r="M432" s="15" t="s">
        <v>52</v>
      </c>
      <c r="N432" s="1" t="s">
        <v>440</v>
      </c>
      <c r="O432" s="1" t="s">
        <v>1967</v>
      </c>
      <c r="P432" s="1" t="s">
        <v>64</v>
      </c>
      <c r="Q432" s="1" t="s">
        <v>64</v>
      </c>
      <c r="R432" s="1" t="s">
        <v>63</v>
      </c>
      <c r="AV432" s="1" t="s">
        <v>52</v>
      </c>
      <c r="AW432" s="1" t="s">
        <v>1968</v>
      </c>
      <c r="AX432" s="1" t="s">
        <v>52</v>
      </c>
      <c r="AY432" s="1" t="s">
        <v>52</v>
      </c>
      <c r="AZ432" s="1" t="s">
        <v>52</v>
      </c>
    </row>
    <row r="433" spans="1:52" ht="30" customHeight="1" x14ac:dyDescent="0.3">
      <c r="A433" s="15" t="s">
        <v>1229</v>
      </c>
      <c r="B433" s="15" t="s">
        <v>52</v>
      </c>
      <c r="C433" s="15" t="s">
        <v>52</v>
      </c>
      <c r="D433" s="16"/>
      <c r="E433" s="18"/>
      <c r="F433" s="21">
        <f>TRUNC(SUMIF(N430:N432, N429, F430:F432),0)</f>
        <v>20460</v>
      </c>
      <c r="G433" s="18"/>
      <c r="H433" s="21">
        <f>TRUNC(SUMIF(N430:N432, N429, H430:H432),0)</f>
        <v>20754</v>
      </c>
      <c r="I433" s="18"/>
      <c r="J433" s="21">
        <f>TRUNC(SUMIF(N430:N432, N429, J430:J432),0)</f>
        <v>0</v>
      </c>
      <c r="K433" s="18"/>
      <c r="L433" s="21">
        <f>F433+H433+J433</f>
        <v>41214</v>
      </c>
      <c r="M433" s="15" t="s">
        <v>52</v>
      </c>
      <c r="N433" s="1" t="s">
        <v>92</v>
      </c>
      <c r="O433" s="1" t="s">
        <v>92</v>
      </c>
      <c r="P433" s="1" t="s">
        <v>52</v>
      </c>
      <c r="Q433" s="1" t="s">
        <v>52</v>
      </c>
      <c r="R433" s="1" t="s">
        <v>52</v>
      </c>
      <c r="AV433" s="1" t="s">
        <v>52</v>
      </c>
      <c r="AW433" s="1" t="s">
        <v>52</v>
      </c>
      <c r="AX433" s="1" t="s">
        <v>52</v>
      </c>
      <c r="AY433" s="1" t="s">
        <v>52</v>
      </c>
      <c r="AZ433" s="1" t="s">
        <v>52</v>
      </c>
    </row>
    <row r="434" spans="1:52" ht="30" customHeight="1" x14ac:dyDescent="0.3">
      <c r="A434" s="16"/>
      <c r="B434" s="16"/>
      <c r="C434" s="16"/>
      <c r="D434" s="16"/>
      <c r="E434" s="18"/>
      <c r="F434" s="21"/>
      <c r="G434" s="18"/>
      <c r="H434" s="21"/>
      <c r="I434" s="18"/>
      <c r="J434" s="21"/>
      <c r="K434" s="18"/>
      <c r="L434" s="21"/>
      <c r="M434" s="16"/>
    </row>
    <row r="435" spans="1:52" ht="30" customHeight="1" x14ac:dyDescent="0.3">
      <c r="A435" s="12" t="s">
        <v>1969</v>
      </c>
      <c r="B435" s="13"/>
      <c r="C435" s="13"/>
      <c r="D435" s="13"/>
      <c r="E435" s="17"/>
      <c r="F435" s="20"/>
      <c r="G435" s="17"/>
      <c r="H435" s="20"/>
      <c r="I435" s="17"/>
      <c r="J435" s="20"/>
      <c r="K435" s="17"/>
      <c r="L435" s="20"/>
      <c r="M435" s="14"/>
      <c r="N435" s="1" t="s">
        <v>445</v>
      </c>
    </row>
    <row r="436" spans="1:52" ht="30" customHeight="1" x14ac:dyDescent="0.3">
      <c r="A436" s="15" t="s">
        <v>1927</v>
      </c>
      <c r="B436" s="15" t="s">
        <v>1970</v>
      </c>
      <c r="C436" s="15" t="s">
        <v>112</v>
      </c>
      <c r="D436" s="16">
        <v>0.11</v>
      </c>
      <c r="E436" s="18">
        <f>단가대비표!O75</f>
        <v>151500</v>
      </c>
      <c r="F436" s="21">
        <f>TRUNC(E436*D436,1)</f>
        <v>16665</v>
      </c>
      <c r="G436" s="18">
        <f>단가대비표!P75</f>
        <v>0</v>
      </c>
      <c r="H436" s="21">
        <f>TRUNC(G436*D436,1)</f>
        <v>0</v>
      </c>
      <c r="I436" s="18">
        <f>단가대비표!V75</f>
        <v>0</v>
      </c>
      <c r="J436" s="21">
        <f>TRUNC(I436*D436,1)</f>
        <v>0</v>
      </c>
      <c r="K436" s="18">
        <f t="shared" ref="K436:L438" si="81">TRUNC(E436+G436+I436,1)</f>
        <v>151500</v>
      </c>
      <c r="L436" s="21">
        <f t="shared" si="81"/>
        <v>16665</v>
      </c>
      <c r="M436" s="15" t="s">
        <v>52</v>
      </c>
      <c r="N436" s="1" t="s">
        <v>445</v>
      </c>
      <c r="O436" s="1" t="s">
        <v>1971</v>
      </c>
      <c r="P436" s="1" t="s">
        <v>64</v>
      </c>
      <c r="Q436" s="1" t="s">
        <v>64</v>
      </c>
      <c r="R436" s="1" t="s">
        <v>63</v>
      </c>
      <c r="AV436" s="1" t="s">
        <v>52</v>
      </c>
      <c r="AW436" s="1" t="s">
        <v>1972</v>
      </c>
      <c r="AX436" s="1" t="s">
        <v>52</v>
      </c>
      <c r="AY436" s="1" t="s">
        <v>52</v>
      </c>
      <c r="AZ436" s="1" t="s">
        <v>52</v>
      </c>
    </row>
    <row r="437" spans="1:52" ht="30" customHeight="1" x14ac:dyDescent="0.3">
      <c r="A437" s="15" t="s">
        <v>1931</v>
      </c>
      <c r="B437" s="15" t="s">
        <v>1759</v>
      </c>
      <c r="C437" s="15" t="s">
        <v>146</v>
      </c>
      <c r="D437" s="16">
        <v>3.0000000000000001E-3</v>
      </c>
      <c r="E437" s="18">
        <f>일위대가목록!E205</f>
        <v>0</v>
      </c>
      <c r="F437" s="21">
        <f>TRUNC(E437*D437,1)</f>
        <v>0</v>
      </c>
      <c r="G437" s="18">
        <f>일위대가목록!F205</f>
        <v>112070</v>
      </c>
      <c r="H437" s="21">
        <f>TRUNC(G437*D437,1)</f>
        <v>336.2</v>
      </c>
      <c r="I437" s="18">
        <f>일위대가목록!G205</f>
        <v>0</v>
      </c>
      <c r="J437" s="21">
        <f>TRUNC(I437*D437,1)</f>
        <v>0</v>
      </c>
      <c r="K437" s="18">
        <f t="shared" si="81"/>
        <v>112070</v>
      </c>
      <c r="L437" s="21">
        <f t="shared" si="81"/>
        <v>336.2</v>
      </c>
      <c r="M437" s="15" t="s">
        <v>1932</v>
      </c>
      <c r="N437" s="1" t="s">
        <v>445</v>
      </c>
      <c r="O437" s="1" t="s">
        <v>1933</v>
      </c>
      <c r="P437" s="1" t="s">
        <v>63</v>
      </c>
      <c r="Q437" s="1" t="s">
        <v>64</v>
      </c>
      <c r="R437" s="1" t="s">
        <v>64</v>
      </c>
      <c r="AV437" s="1" t="s">
        <v>52</v>
      </c>
      <c r="AW437" s="1" t="s">
        <v>1973</v>
      </c>
      <c r="AX437" s="1" t="s">
        <v>52</v>
      </c>
      <c r="AY437" s="1" t="s">
        <v>52</v>
      </c>
      <c r="AZ437" s="1" t="s">
        <v>52</v>
      </c>
    </row>
    <row r="438" spans="1:52" ht="30" customHeight="1" x14ac:dyDescent="0.3">
      <c r="A438" s="15" t="s">
        <v>1974</v>
      </c>
      <c r="B438" s="15" t="s">
        <v>1975</v>
      </c>
      <c r="C438" s="15" t="s">
        <v>1310</v>
      </c>
      <c r="D438" s="16">
        <v>1</v>
      </c>
      <c r="E438" s="18">
        <f>단가대비표!O250</f>
        <v>1105</v>
      </c>
      <c r="F438" s="21">
        <f>TRUNC(E438*D438,1)</f>
        <v>1105</v>
      </c>
      <c r="G438" s="18">
        <f>단가대비표!P250</f>
        <v>36836</v>
      </c>
      <c r="H438" s="21">
        <f>TRUNC(G438*D438,1)</f>
        <v>36836</v>
      </c>
      <c r="I438" s="18">
        <f>단가대비표!V250</f>
        <v>0</v>
      </c>
      <c r="J438" s="21">
        <f>TRUNC(I438*D438,1)</f>
        <v>0</v>
      </c>
      <c r="K438" s="18">
        <f t="shared" si="81"/>
        <v>37941</v>
      </c>
      <c r="L438" s="21">
        <f t="shared" si="81"/>
        <v>37941</v>
      </c>
      <c r="M438" s="15" t="s">
        <v>52</v>
      </c>
      <c r="N438" s="1" t="s">
        <v>445</v>
      </c>
      <c r="O438" s="1" t="s">
        <v>1976</v>
      </c>
      <c r="P438" s="1" t="s">
        <v>64</v>
      </c>
      <c r="Q438" s="1" t="s">
        <v>64</v>
      </c>
      <c r="R438" s="1" t="s">
        <v>63</v>
      </c>
      <c r="AV438" s="1" t="s">
        <v>52</v>
      </c>
      <c r="AW438" s="1" t="s">
        <v>1977</v>
      </c>
      <c r="AX438" s="1" t="s">
        <v>52</v>
      </c>
      <c r="AY438" s="1" t="s">
        <v>52</v>
      </c>
      <c r="AZ438" s="1" t="s">
        <v>52</v>
      </c>
    </row>
    <row r="439" spans="1:52" ht="30" customHeight="1" x14ac:dyDescent="0.3">
      <c r="A439" s="15" t="s">
        <v>1229</v>
      </c>
      <c r="B439" s="15" t="s">
        <v>52</v>
      </c>
      <c r="C439" s="15" t="s">
        <v>52</v>
      </c>
      <c r="D439" s="16"/>
      <c r="E439" s="18"/>
      <c r="F439" s="21">
        <f>TRUNC(SUMIF(N436:N438, N435, F436:F438),0)</f>
        <v>17770</v>
      </c>
      <c r="G439" s="18"/>
      <c r="H439" s="21">
        <f>TRUNC(SUMIF(N436:N438, N435, H436:H438),0)</f>
        <v>37172</v>
      </c>
      <c r="I439" s="18"/>
      <c r="J439" s="21">
        <f>TRUNC(SUMIF(N436:N438, N435, J436:J438),0)</f>
        <v>0</v>
      </c>
      <c r="K439" s="18"/>
      <c r="L439" s="21">
        <f>F439+H439+J439</f>
        <v>54942</v>
      </c>
      <c r="M439" s="15" t="s">
        <v>52</v>
      </c>
      <c r="N439" s="1" t="s">
        <v>92</v>
      </c>
      <c r="O439" s="1" t="s">
        <v>92</v>
      </c>
      <c r="P439" s="1" t="s">
        <v>52</v>
      </c>
      <c r="Q439" s="1" t="s">
        <v>52</v>
      </c>
      <c r="R439" s="1" t="s">
        <v>52</v>
      </c>
      <c r="AV439" s="1" t="s">
        <v>52</v>
      </c>
      <c r="AW439" s="1" t="s">
        <v>52</v>
      </c>
      <c r="AX439" s="1" t="s">
        <v>52</v>
      </c>
      <c r="AY439" s="1" t="s">
        <v>52</v>
      </c>
      <c r="AZ439" s="1" t="s">
        <v>52</v>
      </c>
    </row>
    <row r="440" spans="1:52" ht="30" customHeight="1" x14ac:dyDescent="0.3">
      <c r="A440" s="16"/>
      <c r="B440" s="16"/>
      <c r="C440" s="16"/>
      <c r="D440" s="16"/>
      <c r="E440" s="18"/>
      <c r="F440" s="21"/>
      <c r="G440" s="18"/>
      <c r="H440" s="21"/>
      <c r="I440" s="18"/>
      <c r="J440" s="21"/>
      <c r="K440" s="18"/>
      <c r="L440" s="21"/>
      <c r="M440" s="16"/>
    </row>
    <row r="441" spans="1:52" ht="30" customHeight="1" x14ac:dyDescent="0.3">
      <c r="A441" s="12" t="s">
        <v>1978</v>
      </c>
      <c r="B441" s="13"/>
      <c r="C441" s="13"/>
      <c r="D441" s="13"/>
      <c r="E441" s="17"/>
      <c r="F441" s="20"/>
      <c r="G441" s="17"/>
      <c r="H441" s="20"/>
      <c r="I441" s="17"/>
      <c r="J441" s="20"/>
      <c r="K441" s="17"/>
      <c r="L441" s="20"/>
      <c r="M441" s="14"/>
      <c r="N441" s="1" t="s">
        <v>468</v>
      </c>
    </row>
    <row r="442" spans="1:52" ht="30" customHeight="1" x14ac:dyDescent="0.3">
      <c r="A442" s="15" t="s">
        <v>1979</v>
      </c>
      <c r="B442" s="15" t="s">
        <v>1980</v>
      </c>
      <c r="C442" s="15" t="s">
        <v>72</v>
      </c>
      <c r="D442" s="16">
        <v>7.4</v>
      </c>
      <c r="E442" s="18">
        <f>일위대가목록!E209</f>
        <v>4304</v>
      </c>
      <c r="F442" s="21">
        <f>TRUNC(E442*D442,1)</f>
        <v>31849.599999999999</v>
      </c>
      <c r="G442" s="18">
        <f>일위대가목록!F209</f>
        <v>13461</v>
      </c>
      <c r="H442" s="21">
        <f>TRUNC(G442*D442,1)</f>
        <v>99611.4</v>
      </c>
      <c r="I442" s="18">
        <f>일위대가목록!G209</f>
        <v>240</v>
      </c>
      <c r="J442" s="21">
        <f>TRUNC(I442*D442,1)</f>
        <v>1776</v>
      </c>
      <c r="K442" s="18">
        <f t="shared" ref="K442:L444" si="82">TRUNC(E442+G442+I442,1)</f>
        <v>18005</v>
      </c>
      <c r="L442" s="21">
        <f t="shared" si="82"/>
        <v>133237</v>
      </c>
      <c r="M442" s="15" t="s">
        <v>1981</v>
      </c>
      <c r="N442" s="1" t="s">
        <v>468</v>
      </c>
      <c r="O442" s="1" t="s">
        <v>1982</v>
      </c>
      <c r="P442" s="1" t="s">
        <v>63</v>
      </c>
      <c r="Q442" s="1" t="s">
        <v>64</v>
      </c>
      <c r="R442" s="1" t="s">
        <v>64</v>
      </c>
      <c r="AV442" s="1" t="s">
        <v>52</v>
      </c>
      <c r="AW442" s="1" t="s">
        <v>1983</v>
      </c>
      <c r="AX442" s="1" t="s">
        <v>52</v>
      </c>
      <c r="AY442" s="1" t="s">
        <v>52</v>
      </c>
      <c r="AZ442" s="1" t="s">
        <v>52</v>
      </c>
    </row>
    <row r="443" spans="1:52" ht="30" customHeight="1" x14ac:dyDescent="0.3">
      <c r="A443" s="15" t="s">
        <v>1984</v>
      </c>
      <c r="B443" s="15" t="s">
        <v>1985</v>
      </c>
      <c r="C443" s="15" t="s">
        <v>487</v>
      </c>
      <c r="D443" s="16">
        <v>1</v>
      </c>
      <c r="E443" s="18">
        <f>단가대비표!O155</f>
        <v>370</v>
      </c>
      <c r="F443" s="21">
        <f>TRUNC(E443*D443,1)</f>
        <v>370</v>
      </c>
      <c r="G443" s="18">
        <f>단가대비표!P155</f>
        <v>0</v>
      </c>
      <c r="H443" s="21">
        <f>TRUNC(G443*D443,1)</f>
        <v>0</v>
      </c>
      <c r="I443" s="18">
        <f>단가대비표!V155</f>
        <v>0</v>
      </c>
      <c r="J443" s="21">
        <f>TRUNC(I443*D443,1)</f>
        <v>0</v>
      </c>
      <c r="K443" s="18">
        <f t="shared" si="82"/>
        <v>370</v>
      </c>
      <c r="L443" s="21">
        <f t="shared" si="82"/>
        <v>370</v>
      </c>
      <c r="M443" s="15" t="s">
        <v>52</v>
      </c>
      <c r="N443" s="1" t="s">
        <v>468</v>
      </c>
      <c r="O443" s="1" t="s">
        <v>1986</v>
      </c>
      <c r="P443" s="1" t="s">
        <v>64</v>
      </c>
      <c r="Q443" s="1" t="s">
        <v>64</v>
      </c>
      <c r="R443" s="1" t="s">
        <v>63</v>
      </c>
      <c r="AV443" s="1" t="s">
        <v>52</v>
      </c>
      <c r="AW443" s="1" t="s">
        <v>1987</v>
      </c>
      <c r="AX443" s="1" t="s">
        <v>52</v>
      </c>
      <c r="AY443" s="1" t="s">
        <v>52</v>
      </c>
      <c r="AZ443" s="1" t="s">
        <v>52</v>
      </c>
    </row>
    <row r="444" spans="1:52" ht="30" customHeight="1" x14ac:dyDescent="0.3">
      <c r="A444" s="15" t="s">
        <v>1988</v>
      </c>
      <c r="B444" s="15" t="s">
        <v>1989</v>
      </c>
      <c r="C444" s="15" t="s">
        <v>487</v>
      </c>
      <c r="D444" s="16">
        <v>1</v>
      </c>
      <c r="E444" s="18">
        <f>일위대가목록!E210</f>
        <v>141</v>
      </c>
      <c r="F444" s="21">
        <f>TRUNC(E444*D444,1)</f>
        <v>141</v>
      </c>
      <c r="G444" s="18">
        <f>일위대가목록!F210</f>
        <v>232</v>
      </c>
      <c r="H444" s="21">
        <f>TRUNC(G444*D444,1)</f>
        <v>232</v>
      </c>
      <c r="I444" s="18">
        <f>일위대가목록!G210</f>
        <v>9</v>
      </c>
      <c r="J444" s="21">
        <f>TRUNC(I444*D444,1)</f>
        <v>9</v>
      </c>
      <c r="K444" s="18">
        <f t="shared" si="82"/>
        <v>382</v>
      </c>
      <c r="L444" s="21">
        <f t="shared" si="82"/>
        <v>382</v>
      </c>
      <c r="M444" s="15" t="s">
        <v>1990</v>
      </c>
      <c r="N444" s="1" t="s">
        <v>468</v>
      </c>
      <c r="O444" s="1" t="s">
        <v>1991</v>
      </c>
      <c r="P444" s="1" t="s">
        <v>63</v>
      </c>
      <c r="Q444" s="1" t="s">
        <v>64</v>
      </c>
      <c r="R444" s="1" t="s">
        <v>64</v>
      </c>
      <c r="AV444" s="1" t="s">
        <v>52</v>
      </c>
      <c r="AW444" s="1" t="s">
        <v>1992</v>
      </c>
      <c r="AX444" s="1" t="s">
        <v>52</v>
      </c>
      <c r="AY444" s="1" t="s">
        <v>52</v>
      </c>
      <c r="AZ444" s="1" t="s">
        <v>52</v>
      </c>
    </row>
    <row r="445" spans="1:52" ht="30" customHeight="1" x14ac:dyDescent="0.3">
      <c r="A445" s="15" t="s">
        <v>1229</v>
      </c>
      <c r="B445" s="15" t="s">
        <v>52</v>
      </c>
      <c r="C445" s="15" t="s">
        <v>52</v>
      </c>
      <c r="D445" s="16"/>
      <c r="E445" s="18"/>
      <c r="F445" s="21">
        <f>TRUNC(SUMIF(N442:N444, N441, F442:F444),0)</f>
        <v>32360</v>
      </c>
      <c r="G445" s="18"/>
      <c r="H445" s="21">
        <f>TRUNC(SUMIF(N442:N444, N441, H442:H444),0)</f>
        <v>99843</v>
      </c>
      <c r="I445" s="18"/>
      <c r="J445" s="21">
        <f>TRUNC(SUMIF(N442:N444, N441, J442:J444),0)</f>
        <v>1785</v>
      </c>
      <c r="K445" s="18"/>
      <c r="L445" s="21">
        <f>F445+H445+J445</f>
        <v>133988</v>
      </c>
      <c r="M445" s="15" t="s">
        <v>52</v>
      </c>
      <c r="N445" s="1" t="s">
        <v>92</v>
      </c>
      <c r="O445" s="1" t="s">
        <v>92</v>
      </c>
      <c r="P445" s="1" t="s">
        <v>52</v>
      </c>
      <c r="Q445" s="1" t="s">
        <v>52</v>
      </c>
      <c r="R445" s="1" t="s">
        <v>52</v>
      </c>
      <c r="AV445" s="1" t="s">
        <v>52</v>
      </c>
      <c r="AW445" s="1" t="s">
        <v>52</v>
      </c>
      <c r="AX445" s="1" t="s">
        <v>52</v>
      </c>
      <c r="AY445" s="1" t="s">
        <v>52</v>
      </c>
      <c r="AZ445" s="1" t="s">
        <v>52</v>
      </c>
    </row>
    <row r="446" spans="1:52" ht="30" customHeight="1" x14ac:dyDescent="0.3">
      <c r="A446" s="16"/>
      <c r="B446" s="16"/>
      <c r="C446" s="16"/>
      <c r="D446" s="16"/>
      <c r="E446" s="18"/>
      <c r="F446" s="21"/>
      <c r="G446" s="18"/>
      <c r="H446" s="21"/>
      <c r="I446" s="18"/>
      <c r="J446" s="21"/>
      <c r="K446" s="18"/>
      <c r="L446" s="21"/>
      <c r="M446" s="16"/>
    </row>
    <row r="447" spans="1:52" ht="30" customHeight="1" x14ac:dyDescent="0.3">
      <c r="A447" s="12" t="s">
        <v>1993</v>
      </c>
      <c r="B447" s="13"/>
      <c r="C447" s="13"/>
      <c r="D447" s="13"/>
      <c r="E447" s="17"/>
      <c r="F447" s="20"/>
      <c r="G447" s="17"/>
      <c r="H447" s="20"/>
      <c r="I447" s="17"/>
      <c r="J447" s="20"/>
      <c r="K447" s="17"/>
      <c r="L447" s="20"/>
      <c r="M447" s="14"/>
      <c r="N447" s="1" t="s">
        <v>473</v>
      </c>
    </row>
    <row r="448" spans="1:52" ht="30" customHeight="1" x14ac:dyDescent="0.3">
      <c r="A448" s="15" t="s">
        <v>1979</v>
      </c>
      <c r="B448" s="15" t="s">
        <v>1980</v>
      </c>
      <c r="C448" s="15" t="s">
        <v>72</v>
      </c>
      <c r="D448" s="16">
        <v>1</v>
      </c>
      <c r="E448" s="18">
        <f>일위대가목록!E209</f>
        <v>4304</v>
      </c>
      <c r="F448" s="21">
        <f>TRUNC(E448*D448,1)</f>
        <v>4304</v>
      </c>
      <c r="G448" s="18">
        <f>일위대가목록!F209</f>
        <v>13461</v>
      </c>
      <c r="H448" s="21">
        <f>TRUNC(G448*D448,1)</f>
        <v>13461</v>
      </c>
      <c r="I448" s="18">
        <f>일위대가목록!G209</f>
        <v>240</v>
      </c>
      <c r="J448" s="21">
        <f>TRUNC(I448*D448,1)</f>
        <v>240</v>
      </c>
      <c r="K448" s="18">
        <f t="shared" ref="K448:L450" si="83">TRUNC(E448+G448+I448,1)</f>
        <v>18005</v>
      </c>
      <c r="L448" s="21">
        <f t="shared" si="83"/>
        <v>18005</v>
      </c>
      <c r="M448" s="15" t="s">
        <v>1981</v>
      </c>
      <c r="N448" s="1" t="s">
        <v>473</v>
      </c>
      <c r="O448" s="1" t="s">
        <v>1982</v>
      </c>
      <c r="P448" s="1" t="s">
        <v>63</v>
      </c>
      <c r="Q448" s="1" t="s">
        <v>64</v>
      </c>
      <c r="R448" s="1" t="s">
        <v>64</v>
      </c>
      <c r="AV448" s="1" t="s">
        <v>52</v>
      </c>
      <c r="AW448" s="1" t="s">
        <v>1994</v>
      </c>
      <c r="AX448" s="1" t="s">
        <v>52</v>
      </c>
      <c r="AY448" s="1" t="s">
        <v>52</v>
      </c>
      <c r="AZ448" s="1" t="s">
        <v>52</v>
      </c>
    </row>
    <row r="449" spans="1:52" ht="30" customHeight="1" x14ac:dyDescent="0.3">
      <c r="A449" s="15" t="s">
        <v>1984</v>
      </c>
      <c r="B449" s="15" t="s">
        <v>1985</v>
      </c>
      <c r="C449" s="15" t="s">
        <v>487</v>
      </c>
      <c r="D449" s="16">
        <v>1</v>
      </c>
      <c r="E449" s="18">
        <f>단가대비표!O155</f>
        <v>370</v>
      </c>
      <c r="F449" s="21">
        <f>TRUNC(E449*D449,1)</f>
        <v>370</v>
      </c>
      <c r="G449" s="18">
        <f>단가대비표!P155</f>
        <v>0</v>
      </c>
      <c r="H449" s="21">
        <f>TRUNC(G449*D449,1)</f>
        <v>0</v>
      </c>
      <c r="I449" s="18">
        <f>단가대비표!V155</f>
        <v>0</v>
      </c>
      <c r="J449" s="21">
        <f>TRUNC(I449*D449,1)</f>
        <v>0</v>
      </c>
      <c r="K449" s="18">
        <f t="shared" si="83"/>
        <v>370</v>
      </c>
      <c r="L449" s="21">
        <f t="shared" si="83"/>
        <v>370</v>
      </c>
      <c r="M449" s="15" t="s">
        <v>52</v>
      </c>
      <c r="N449" s="1" t="s">
        <v>473</v>
      </c>
      <c r="O449" s="1" t="s">
        <v>1986</v>
      </c>
      <c r="P449" s="1" t="s">
        <v>64</v>
      </c>
      <c r="Q449" s="1" t="s">
        <v>64</v>
      </c>
      <c r="R449" s="1" t="s">
        <v>63</v>
      </c>
      <c r="AV449" s="1" t="s">
        <v>52</v>
      </c>
      <c r="AW449" s="1" t="s">
        <v>1995</v>
      </c>
      <c r="AX449" s="1" t="s">
        <v>52</v>
      </c>
      <c r="AY449" s="1" t="s">
        <v>52</v>
      </c>
      <c r="AZ449" s="1" t="s">
        <v>52</v>
      </c>
    </row>
    <row r="450" spans="1:52" ht="30" customHeight="1" x14ac:dyDescent="0.3">
      <c r="A450" s="15" t="s">
        <v>1996</v>
      </c>
      <c r="B450" s="15" t="s">
        <v>1997</v>
      </c>
      <c r="C450" s="15" t="s">
        <v>72</v>
      </c>
      <c r="D450" s="16">
        <v>0.05</v>
      </c>
      <c r="E450" s="18">
        <f>일위대가목록!E217</f>
        <v>15004</v>
      </c>
      <c r="F450" s="21">
        <f>TRUNC(E450*D450,1)</f>
        <v>750.2</v>
      </c>
      <c r="G450" s="18">
        <f>일위대가목록!F217</f>
        <v>32121</v>
      </c>
      <c r="H450" s="21">
        <f>TRUNC(G450*D450,1)</f>
        <v>1606</v>
      </c>
      <c r="I450" s="18">
        <f>일위대가목록!G217</f>
        <v>1407</v>
      </c>
      <c r="J450" s="21">
        <f>TRUNC(I450*D450,1)</f>
        <v>70.3</v>
      </c>
      <c r="K450" s="18">
        <f t="shared" si="83"/>
        <v>48532</v>
      </c>
      <c r="L450" s="21">
        <f t="shared" si="83"/>
        <v>2426.5</v>
      </c>
      <c r="M450" s="15" t="s">
        <v>1998</v>
      </c>
      <c r="N450" s="1" t="s">
        <v>473</v>
      </c>
      <c r="O450" s="1" t="s">
        <v>1999</v>
      </c>
      <c r="P450" s="1" t="s">
        <v>63</v>
      </c>
      <c r="Q450" s="1" t="s">
        <v>64</v>
      </c>
      <c r="R450" s="1" t="s">
        <v>64</v>
      </c>
      <c r="AV450" s="1" t="s">
        <v>52</v>
      </c>
      <c r="AW450" s="1" t="s">
        <v>2000</v>
      </c>
      <c r="AX450" s="1" t="s">
        <v>52</v>
      </c>
      <c r="AY450" s="1" t="s">
        <v>52</v>
      </c>
      <c r="AZ450" s="1" t="s">
        <v>52</v>
      </c>
    </row>
    <row r="451" spans="1:52" ht="30" customHeight="1" x14ac:dyDescent="0.3">
      <c r="A451" s="15" t="s">
        <v>1229</v>
      </c>
      <c r="B451" s="15" t="s">
        <v>52</v>
      </c>
      <c r="C451" s="15" t="s">
        <v>52</v>
      </c>
      <c r="D451" s="16"/>
      <c r="E451" s="18"/>
      <c r="F451" s="21">
        <f>TRUNC(SUMIF(N448:N450, N447, F448:F450),0)</f>
        <v>5424</v>
      </c>
      <c r="G451" s="18"/>
      <c r="H451" s="21">
        <f>TRUNC(SUMIF(N448:N450, N447, H448:H450),0)</f>
        <v>15067</v>
      </c>
      <c r="I451" s="18"/>
      <c r="J451" s="21">
        <f>TRUNC(SUMIF(N448:N450, N447, J448:J450),0)</f>
        <v>310</v>
      </c>
      <c r="K451" s="18"/>
      <c r="L451" s="21">
        <f>F451+H451+J451</f>
        <v>20801</v>
      </c>
      <c r="M451" s="15" t="s">
        <v>52</v>
      </c>
      <c r="N451" s="1" t="s">
        <v>92</v>
      </c>
      <c r="O451" s="1" t="s">
        <v>92</v>
      </c>
      <c r="P451" s="1" t="s">
        <v>52</v>
      </c>
      <c r="Q451" s="1" t="s">
        <v>52</v>
      </c>
      <c r="R451" s="1" t="s">
        <v>52</v>
      </c>
      <c r="AV451" s="1" t="s">
        <v>52</v>
      </c>
      <c r="AW451" s="1" t="s">
        <v>52</v>
      </c>
      <c r="AX451" s="1" t="s">
        <v>52</v>
      </c>
      <c r="AY451" s="1" t="s">
        <v>52</v>
      </c>
      <c r="AZ451" s="1" t="s">
        <v>52</v>
      </c>
    </row>
    <row r="452" spans="1:52" ht="30" customHeight="1" x14ac:dyDescent="0.3">
      <c r="A452" s="16"/>
      <c r="B452" s="16"/>
      <c r="C452" s="16"/>
      <c r="D452" s="16"/>
      <c r="E452" s="18"/>
      <c r="F452" s="21"/>
      <c r="G452" s="18"/>
      <c r="H452" s="21"/>
      <c r="I452" s="18"/>
      <c r="J452" s="21"/>
      <c r="K452" s="18"/>
      <c r="L452" s="21"/>
      <c r="M452" s="16"/>
    </row>
    <row r="453" spans="1:52" ht="30" customHeight="1" x14ac:dyDescent="0.3">
      <c r="A453" s="12" t="s">
        <v>2001</v>
      </c>
      <c r="B453" s="13"/>
      <c r="C453" s="13"/>
      <c r="D453" s="13"/>
      <c r="E453" s="17"/>
      <c r="F453" s="20"/>
      <c r="G453" s="17"/>
      <c r="H453" s="20"/>
      <c r="I453" s="17"/>
      <c r="J453" s="20"/>
      <c r="K453" s="17"/>
      <c r="L453" s="20"/>
      <c r="M453" s="14"/>
      <c r="N453" s="1" t="s">
        <v>478</v>
      </c>
    </row>
    <row r="454" spans="1:52" ht="30" customHeight="1" x14ac:dyDescent="0.3">
      <c r="A454" s="15" t="s">
        <v>1979</v>
      </c>
      <c r="B454" s="15" t="s">
        <v>1980</v>
      </c>
      <c r="C454" s="15" t="s">
        <v>72</v>
      </c>
      <c r="D454" s="16">
        <v>2</v>
      </c>
      <c r="E454" s="18">
        <f>일위대가목록!E209</f>
        <v>4304</v>
      </c>
      <c r="F454" s="21">
        <f>TRUNC(E454*D454,1)</f>
        <v>8608</v>
      </c>
      <c r="G454" s="18">
        <f>일위대가목록!F209</f>
        <v>13461</v>
      </c>
      <c r="H454" s="21">
        <f>TRUNC(G454*D454,1)</f>
        <v>26922</v>
      </c>
      <c r="I454" s="18">
        <f>일위대가목록!G209</f>
        <v>240</v>
      </c>
      <c r="J454" s="21">
        <f>TRUNC(I454*D454,1)</f>
        <v>480</v>
      </c>
      <c r="K454" s="18">
        <f t="shared" ref="K454:L457" si="84">TRUNC(E454+G454+I454,1)</f>
        <v>18005</v>
      </c>
      <c r="L454" s="21">
        <f t="shared" si="84"/>
        <v>36010</v>
      </c>
      <c r="M454" s="15" t="s">
        <v>1981</v>
      </c>
      <c r="N454" s="1" t="s">
        <v>478</v>
      </c>
      <c r="O454" s="1" t="s">
        <v>1982</v>
      </c>
      <c r="P454" s="1" t="s">
        <v>63</v>
      </c>
      <c r="Q454" s="1" t="s">
        <v>64</v>
      </c>
      <c r="R454" s="1" t="s">
        <v>64</v>
      </c>
      <c r="AV454" s="1" t="s">
        <v>52</v>
      </c>
      <c r="AW454" s="1" t="s">
        <v>2002</v>
      </c>
      <c r="AX454" s="1" t="s">
        <v>52</v>
      </c>
      <c r="AY454" s="1" t="s">
        <v>52</v>
      </c>
      <c r="AZ454" s="1" t="s">
        <v>52</v>
      </c>
    </row>
    <row r="455" spans="1:52" ht="30" customHeight="1" x14ac:dyDescent="0.3">
      <c r="A455" s="15" t="s">
        <v>1979</v>
      </c>
      <c r="B455" s="15" t="s">
        <v>2003</v>
      </c>
      <c r="C455" s="15" t="s">
        <v>72</v>
      </c>
      <c r="D455" s="16">
        <v>12</v>
      </c>
      <c r="E455" s="18">
        <f>일위대가목록!E218</f>
        <v>2178</v>
      </c>
      <c r="F455" s="21">
        <f>TRUNC(E455*D455,1)</f>
        <v>26136</v>
      </c>
      <c r="G455" s="18">
        <f>일위대가목록!F218</f>
        <v>6829</v>
      </c>
      <c r="H455" s="21">
        <f>TRUNC(G455*D455,1)</f>
        <v>81948</v>
      </c>
      <c r="I455" s="18">
        <f>일위대가목록!G218</f>
        <v>120</v>
      </c>
      <c r="J455" s="21">
        <f>TRUNC(I455*D455,1)</f>
        <v>1440</v>
      </c>
      <c r="K455" s="18">
        <f t="shared" si="84"/>
        <v>9127</v>
      </c>
      <c r="L455" s="21">
        <f t="shared" si="84"/>
        <v>109524</v>
      </c>
      <c r="M455" s="15" t="s">
        <v>2004</v>
      </c>
      <c r="N455" s="1" t="s">
        <v>478</v>
      </c>
      <c r="O455" s="1" t="s">
        <v>2005</v>
      </c>
      <c r="P455" s="1" t="s">
        <v>63</v>
      </c>
      <c r="Q455" s="1" t="s">
        <v>64</v>
      </c>
      <c r="R455" s="1" t="s">
        <v>64</v>
      </c>
      <c r="AV455" s="1" t="s">
        <v>52</v>
      </c>
      <c r="AW455" s="1" t="s">
        <v>2006</v>
      </c>
      <c r="AX455" s="1" t="s">
        <v>52</v>
      </c>
      <c r="AY455" s="1" t="s">
        <v>52</v>
      </c>
      <c r="AZ455" s="1" t="s">
        <v>52</v>
      </c>
    </row>
    <row r="456" spans="1:52" ht="30" customHeight="1" x14ac:dyDescent="0.3">
      <c r="A456" s="15" t="s">
        <v>1984</v>
      </c>
      <c r="B456" s="15" t="s">
        <v>1985</v>
      </c>
      <c r="C456" s="15" t="s">
        <v>487</v>
      </c>
      <c r="D456" s="16">
        <v>2</v>
      </c>
      <c r="E456" s="18">
        <f>단가대비표!O155</f>
        <v>370</v>
      </c>
      <c r="F456" s="21">
        <f>TRUNC(E456*D456,1)</f>
        <v>740</v>
      </c>
      <c r="G456" s="18">
        <f>단가대비표!P155</f>
        <v>0</v>
      </c>
      <c r="H456" s="21">
        <f>TRUNC(G456*D456,1)</f>
        <v>0</v>
      </c>
      <c r="I456" s="18">
        <f>단가대비표!V155</f>
        <v>0</v>
      </c>
      <c r="J456" s="21">
        <f>TRUNC(I456*D456,1)</f>
        <v>0</v>
      </c>
      <c r="K456" s="18">
        <f t="shared" si="84"/>
        <v>370</v>
      </c>
      <c r="L456" s="21">
        <f t="shared" si="84"/>
        <v>740</v>
      </c>
      <c r="M456" s="15" t="s">
        <v>52</v>
      </c>
      <c r="N456" s="1" t="s">
        <v>478</v>
      </c>
      <c r="O456" s="1" t="s">
        <v>1986</v>
      </c>
      <c r="P456" s="1" t="s">
        <v>64</v>
      </c>
      <c r="Q456" s="1" t="s">
        <v>64</v>
      </c>
      <c r="R456" s="1" t="s">
        <v>63</v>
      </c>
      <c r="AV456" s="1" t="s">
        <v>52</v>
      </c>
      <c r="AW456" s="1" t="s">
        <v>2007</v>
      </c>
      <c r="AX456" s="1" t="s">
        <v>52</v>
      </c>
      <c r="AY456" s="1" t="s">
        <v>52</v>
      </c>
      <c r="AZ456" s="1" t="s">
        <v>52</v>
      </c>
    </row>
    <row r="457" spans="1:52" ht="30" customHeight="1" x14ac:dyDescent="0.3">
      <c r="A457" s="15" t="s">
        <v>1988</v>
      </c>
      <c r="B457" s="15" t="s">
        <v>1989</v>
      </c>
      <c r="C457" s="15" t="s">
        <v>487</v>
      </c>
      <c r="D457" s="16">
        <v>2</v>
      </c>
      <c r="E457" s="18">
        <f>일위대가목록!E210</f>
        <v>141</v>
      </c>
      <c r="F457" s="21">
        <f>TRUNC(E457*D457,1)</f>
        <v>282</v>
      </c>
      <c r="G457" s="18">
        <f>일위대가목록!F210</f>
        <v>232</v>
      </c>
      <c r="H457" s="21">
        <f>TRUNC(G457*D457,1)</f>
        <v>464</v>
      </c>
      <c r="I457" s="18">
        <f>일위대가목록!G210</f>
        <v>9</v>
      </c>
      <c r="J457" s="21">
        <f>TRUNC(I457*D457,1)</f>
        <v>18</v>
      </c>
      <c r="K457" s="18">
        <f t="shared" si="84"/>
        <v>382</v>
      </c>
      <c r="L457" s="21">
        <f t="shared" si="84"/>
        <v>764</v>
      </c>
      <c r="M457" s="15" t="s">
        <v>1990</v>
      </c>
      <c r="N457" s="1" t="s">
        <v>478</v>
      </c>
      <c r="O457" s="1" t="s">
        <v>1991</v>
      </c>
      <c r="P457" s="1" t="s">
        <v>63</v>
      </c>
      <c r="Q457" s="1" t="s">
        <v>64</v>
      </c>
      <c r="R457" s="1" t="s">
        <v>64</v>
      </c>
      <c r="AV457" s="1" t="s">
        <v>52</v>
      </c>
      <c r="AW457" s="1" t="s">
        <v>2008</v>
      </c>
      <c r="AX457" s="1" t="s">
        <v>52</v>
      </c>
      <c r="AY457" s="1" t="s">
        <v>52</v>
      </c>
      <c r="AZ457" s="1" t="s">
        <v>52</v>
      </c>
    </row>
    <row r="458" spans="1:52" ht="30" customHeight="1" x14ac:dyDescent="0.3">
      <c r="A458" s="15" t="s">
        <v>1229</v>
      </c>
      <c r="B458" s="15" t="s">
        <v>52</v>
      </c>
      <c r="C458" s="15" t="s">
        <v>52</v>
      </c>
      <c r="D458" s="16"/>
      <c r="E458" s="18"/>
      <c r="F458" s="21">
        <f>TRUNC(SUMIF(N454:N457, N453, F454:F457),0)</f>
        <v>35766</v>
      </c>
      <c r="G458" s="18"/>
      <c r="H458" s="21">
        <f>TRUNC(SUMIF(N454:N457, N453, H454:H457),0)</f>
        <v>109334</v>
      </c>
      <c r="I458" s="18"/>
      <c r="J458" s="21">
        <f>TRUNC(SUMIF(N454:N457, N453, J454:J457),0)</f>
        <v>1938</v>
      </c>
      <c r="K458" s="18"/>
      <c r="L458" s="21">
        <f>F458+H458+J458</f>
        <v>147038</v>
      </c>
      <c r="M458" s="15" t="s">
        <v>52</v>
      </c>
      <c r="N458" s="1" t="s">
        <v>92</v>
      </c>
      <c r="O458" s="1" t="s">
        <v>92</v>
      </c>
      <c r="P458" s="1" t="s">
        <v>52</v>
      </c>
      <c r="Q458" s="1" t="s">
        <v>52</v>
      </c>
      <c r="R458" s="1" t="s">
        <v>52</v>
      </c>
      <c r="AV458" s="1" t="s">
        <v>52</v>
      </c>
      <c r="AW458" s="1" t="s">
        <v>52</v>
      </c>
      <c r="AX458" s="1" t="s">
        <v>52</v>
      </c>
      <c r="AY458" s="1" t="s">
        <v>52</v>
      </c>
      <c r="AZ458" s="1" t="s">
        <v>52</v>
      </c>
    </row>
    <row r="459" spans="1:52" ht="30" customHeight="1" x14ac:dyDescent="0.3">
      <c r="A459" s="16"/>
      <c r="B459" s="16"/>
      <c r="C459" s="16"/>
      <c r="D459" s="16"/>
      <c r="E459" s="18"/>
      <c r="F459" s="21"/>
      <c r="G459" s="18"/>
      <c r="H459" s="21"/>
      <c r="I459" s="18"/>
      <c r="J459" s="21"/>
      <c r="K459" s="18"/>
      <c r="L459" s="21"/>
      <c r="M459" s="16"/>
    </row>
    <row r="460" spans="1:52" ht="30" customHeight="1" x14ac:dyDescent="0.3">
      <c r="A460" s="12" t="s">
        <v>2009</v>
      </c>
      <c r="B460" s="13"/>
      <c r="C460" s="13"/>
      <c r="D460" s="13"/>
      <c r="E460" s="17"/>
      <c r="F460" s="20"/>
      <c r="G460" s="17"/>
      <c r="H460" s="20"/>
      <c r="I460" s="17"/>
      <c r="J460" s="20"/>
      <c r="K460" s="17"/>
      <c r="L460" s="20"/>
      <c r="M460" s="14"/>
      <c r="N460" s="1" t="s">
        <v>483</v>
      </c>
    </row>
    <row r="461" spans="1:52" ht="30" customHeight="1" x14ac:dyDescent="0.3">
      <c r="A461" s="15" t="s">
        <v>1979</v>
      </c>
      <c r="B461" s="15" t="s">
        <v>1980</v>
      </c>
      <c r="C461" s="15" t="s">
        <v>72</v>
      </c>
      <c r="D461" s="16">
        <v>5.2</v>
      </c>
      <c r="E461" s="18">
        <f>일위대가목록!E209</f>
        <v>4304</v>
      </c>
      <c r="F461" s="21">
        <f>TRUNC(E461*D461,1)</f>
        <v>22380.799999999999</v>
      </c>
      <c r="G461" s="18">
        <f>일위대가목록!F209</f>
        <v>13461</v>
      </c>
      <c r="H461" s="21">
        <f>TRUNC(G461*D461,1)</f>
        <v>69997.2</v>
      </c>
      <c r="I461" s="18">
        <f>일위대가목록!G209</f>
        <v>240</v>
      </c>
      <c r="J461" s="21">
        <f>TRUNC(I461*D461,1)</f>
        <v>1248</v>
      </c>
      <c r="K461" s="18">
        <f t="shared" ref="K461:L463" si="85">TRUNC(E461+G461+I461,1)</f>
        <v>18005</v>
      </c>
      <c r="L461" s="21">
        <f t="shared" si="85"/>
        <v>93626</v>
      </c>
      <c r="M461" s="15" t="s">
        <v>1981</v>
      </c>
      <c r="N461" s="1" t="s">
        <v>483</v>
      </c>
      <c r="O461" s="1" t="s">
        <v>1982</v>
      </c>
      <c r="P461" s="1" t="s">
        <v>63</v>
      </c>
      <c r="Q461" s="1" t="s">
        <v>64</v>
      </c>
      <c r="R461" s="1" t="s">
        <v>64</v>
      </c>
      <c r="AV461" s="1" t="s">
        <v>52</v>
      </c>
      <c r="AW461" s="1" t="s">
        <v>2010</v>
      </c>
      <c r="AX461" s="1" t="s">
        <v>52</v>
      </c>
      <c r="AY461" s="1" t="s">
        <v>52</v>
      </c>
      <c r="AZ461" s="1" t="s">
        <v>52</v>
      </c>
    </row>
    <row r="462" spans="1:52" ht="30" customHeight="1" x14ac:dyDescent="0.3">
      <c r="A462" s="15" t="s">
        <v>1984</v>
      </c>
      <c r="B462" s="15" t="s">
        <v>1985</v>
      </c>
      <c r="C462" s="15" t="s">
        <v>487</v>
      </c>
      <c r="D462" s="16">
        <v>1</v>
      </c>
      <c r="E462" s="18">
        <f>단가대비표!O155</f>
        <v>370</v>
      </c>
      <c r="F462" s="21">
        <f>TRUNC(E462*D462,1)</f>
        <v>370</v>
      </c>
      <c r="G462" s="18">
        <f>단가대비표!P155</f>
        <v>0</v>
      </c>
      <c r="H462" s="21">
        <f>TRUNC(G462*D462,1)</f>
        <v>0</v>
      </c>
      <c r="I462" s="18">
        <f>단가대비표!V155</f>
        <v>0</v>
      </c>
      <c r="J462" s="21">
        <f>TRUNC(I462*D462,1)</f>
        <v>0</v>
      </c>
      <c r="K462" s="18">
        <f t="shared" si="85"/>
        <v>370</v>
      </c>
      <c r="L462" s="21">
        <f t="shared" si="85"/>
        <v>370</v>
      </c>
      <c r="M462" s="15" t="s">
        <v>52</v>
      </c>
      <c r="N462" s="1" t="s">
        <v>483</v>
      </c>
      <c r="O462" s="1" t="s">
        <v>1986</v>
      </c>
      <c r="P462" s="1" t="s">
        <v>64</v>
      </c>
      <c r="Q462" s="1" t="s">
        <v>64</v>
      </c>
      <c r="R462" s="1" t="s">
        <v>63</v>
      </c>
      <c r="AV462" s="1" t="s">
        <v>52</v>
      </c>
      <c r="AW462" s="1" t="s">
        <v>2011</v>
      </c>
      <c r="AX462" s="1" t="s">
        <v>52</v>
      </c>
      <c r="AY462" s="1" t="s">
        <v>52</v>
      </c>
      <c r="AZ462" s="1" t="s">
        <v>52</v>
      </c>
    </row>
    <row r="463" spans="1:52" ht="30" customHeight="1" x14ac:dyDescent="0.3">
      <c r="A463" s="15" t="s">
        <v>1988</v>
      </c>
      <c r="B463" s="15" t="s">
        <v>1989</v>
      </c>
      <c r="C463" s="15" t="s">
        <v>487</v>
      </c>
      <c r="D463" s="16">
        <v>1</v>
      </c>
      <c r="E463" s="18">
        <f>일위대가목록!E210</f>
        <v>141</v>
      </c>
      <c r="F463" s="21">
        <f>TRUNC(E463*D463,1)</f>
        <v>141</v>
      </c>
      <c r="G463" s="18">
        <f>일위대가목록!F210</f>
        <v>232</v>
      </c>
      <c r="H463" s="21">
        <f>TRUNC(G463*D463,1)</f>
        <v>232</v>
      </c>
      <c r="I463" s="18">
        <f>일위대가목록!G210</f>
        <v>9</v>
      </c>
      <c r="J463" s="21">
        <f>TRUNC(I463*D463,1)</f>
        <v>9</v>
      </c>
      <c r="K463" s="18">
        <f t="shared" si="85"/>
        <v>382</v>
      </c>
      <c r="L463" s="21">
        <f t="shared" si="85"/>
        <v>382</v>
      </c>
      <c r="M463" s="15" t="s">
        <v>1990</v>
      </c>
      <c r="N463" s="1" t="s">
        <v>483</v>
      </c>
      <c r="O463" s="1" t="s">
        <v>1991</v>
      </c>
      <c r="P463" s="1" t="s">
        <v>63</v>
      </c>
      <c r="Q463" s="1" t="s">
        <v>64</v>
      </c>
      <c r="R463" s="1" t="s">
        <v>64</v>
      </c>
      <c r="AV463" s="1" t="s">
        <v>52</v>
      </c>
      <c r="AW463" s="1" t="s">
        <v>2012</v>
      </c>
      <c r="AX463" s="1" t="s">
        <v>52</v>
      </c>
      <c r="AY463" s="1" t="s">
        <v>52</v>
      </c>
      <c r="AZ463" s="1" t="s">
        <v>52</v>
      </c>
    </row>
    <row r="464" spans="1:52" ht="30" customHeight="1" x14ac:dyDescent="0.3">
      <c r="A464" s="15" t="s">
        <v>1229</v>
      </c>
      <c r="B464" s="15" t="s">
        <v>52</v>
      </c>
      <c r="C464" s="15" t="s">
        <v>52</v>
      </c>
      <c r="D464" s="16"/>
      <c r="E464" s="18"/>
      <c r="F464" s="21">
        <f>TRUNC(SUMIF(N461:N463, N460, F461:F463),0)</f>
        <v>22891</v>
      </c>
      <c r="G464" s="18"/>
      <c r="H464" s="21">
        <f>TRUNC(SUMIF(N461:N463, N460, H461:H463),0)</f>
        <v>70229</v>
      </c>
      <c r="I464" s="18"/>
      <c r="J464" s="21">
        <f>TRUNC(SUMIF(N461:N463, N460, J461:J463),0)</f>
        <v>1257</v>
      </c>
      <c r="K464" s="18"/>
      <c r="L464" s="21">
        <f>F464+H464+J464</f>
        <v>94377</v>
      </c>
      <c r="M464" s="15" t="s">
        <v>52</v>
      </c>
      <c r="N464" s="1" t="s">
        <v>92</v>
      </c>
      <c r="O464" s="1" t="s">
        <v>92</v>
      </c>
      <c r="P464" s="1" t="s">
        <v>52</v>
      </c>
      <c r="Q464" s="1" t="s">
        <v>52</v>
      </c>
      <c r="R464" s="1" t="s">
        <v>52</v>
      </c>
      <c r="AV464" s="1" t="s">
        <v>52</v>
      </c>
      <c r="AW464" s="1" t="s">
        <v>52</v>
      </c>
      <c r="AX464" s="1" t="s">
        <v>52</v>
      </c>
      <c r="AY464" s="1" t="s">
        <v>52</v>
      </c>
      <c r="AZ464" s="1" t="s">
        <v>52</v>
      </c>
    </row>
    <row r="465" spans="1:52" ht="30" customHeight="1" x14ac:dyDescent="0.3">
      <c r="A465" s="16"/>
      <c r="B465" s="16"/>
      <c r="C465" s="16"/>
      <c r="D465" s="16"/>
      <c r="E465" s="18"/>
      <c r="F465" s="21"/>
      <c r="G465" s="18"/>
      <c r="H465" s="21"/>
      <c r="I465" s="18"/>
      <c r="J465" s="21"/>
      <c r="K465" s="18"/>
      <c r="L465" s="21"/>
      <c r="M465" s="16"/>
    </row>
    <row r="466" spans="1:52" ht="30" customHeight="1" x14ac:dyDescent="0.3">
      <c r="A466" s="12" t="s">
        <v>2013</v>
      </c>
      <c r="B466" s="13"/>
      <c r="C466" s="13"/>
      <c r="D466" s="13"/>
      <c r="E466" s="17"/>
      <c r="F466" s="20"/>
      <c r="G466" s="17"/>
      <c r="H466" s="20"/>
      <c r="I466" s="17"/>
      <c r="J466" s="20"/>
      <c r="K466" s="17"/>
      <c r="L466" s="20"/>
      <c r="M466" s="14"/>
      <c r="N466" s="1" t="s">
        <v>489</v>
      </c>
    </row>
    <row r="467" spans="1:52" ht="30" customHeight="1" x14ac:dyDescent="0.3">
      <c r="A467" s="15" t="s">
        <v>2014</v>
      </c>
      <c r="B467" s="15" t="s">
        <v>2015</v>
      </c>
      <c r="C467" s="15" t="s">
        <v>72</v>
      </c>
      <c r="D467" s="16">
        <v>1.5</v>
      </c>
      <c r="E467" s="18">
        <f>일위대가목록!E219</f>
        <v>29952</v>
      </c>
      <c r="F467" s="21">
        <f>TRUNC(E467*D467,1)</f>
        <v>44928</v>
      </c>
      <c r="G467" s="18">
        <f>일위대가목록!F219</f>
        <v>35704</v>
      </c>
      <c r="H467" s="21">
        <f>TRUNC(G467*D467,1)</f>
        <v>53556</v>
      </c>
      <c r="I467" s="18">
        <f>일위대가목록!G219</f>
        <v>1424</v>
      </c>
      <c r="J467" s="21">
        <f>TRUNC(I467*D467,1)</f>
        <v>2136</v>
      </c>
      <c r="K467" s="18">
        <f>TRUNC(E467+G467+I467,1)</f>
        <v>67080</v>
      </c>
      <c r="L467" s="21">
        <f>TRUNC(F467+H467+J467,1)</f>
        <v>100620</v>
      </c>
      <c r="M467" s="15" t="s">
        <v>2016</v>
      </c>
      <c r="N467" s="1" t="s">
        <v>489</v>
      </c>
      <c r="O467" s="1" t="s">
        <v>2017</v>
      </c>
      <c r="P467" s="1" t="s">
        <v>63</v>
      </c>
      <c r="Q467" s="1" t="s">
        <v>64</v>
      </c>
      <c r="R467" s="1" t="s">
        <v>64</v>
      </c>
      <c r="AV467" s="1" t="s">
        <v>52</v>
      </c>
      <c r="AW467" s="1" t="s">
        <v>2018</v>
      </c>
      <c r="AX467" s="1" t="s">
        <v>52</v>
      </c>
      <c r="AY467" s="1" t="s">
        <v>52</v>
      </c>
      <c r="AZ467" s="1" t="s">
        <v>52</v>
      </c>
    </row>
    <row r="468" spans="1:52" ht="30" customHeight="1" x14ac:dyDescent="0.3">
      <c r="A468" s="15" t="s">
        <v>1229</v>
      </c>
      <c r="B468" s="15" t="s">
        <v>52</v>
      </c>
      <c r="C468" s="15" t="s">
        <v>52</v>
      </c>
      <c r="D468" s="16"/>
      <c r="E468" s="18"/>
      <c r="F468" s="21">
        <f>TRUNC(SUMIF(N467:N467, N466, F467:F467),0)</f>
        <v>44928</v>
      </c>
      <c r="G468" s="18"/>
      <c r="H468" s="21">
        <f>TRUNC(SUMIF(N467:N467, N466, H467:H467),0)</f>
        <v>53556</v>
      </c>
      <c r="I468" s="18"/>
      <c r="J468" s="21">
        <f>TRUNC(SUMIF(N467:N467, N466, J467:J467),0)</f>
        <v>2136</v>
      </c>
      <c r="K468" s="18"/>
      <c r="L468" s="21">
        <f>F468+H468+J468</f>
        <v>100620</v>
      </c>
      <c r="M468" s="15" t="s">
        <v>52</v>
      </c>
      <c r="N468" s="1" t="s">
        <v>92</v>
      </c>
      <c r="O468" s="1" t="s">
        <v>92</v>
      </c>
      <c r="P468" s="1" t="s">
        <v>52</v>
      </c>
      <c r="Q468" s="1" t="s">
        <v>52</v>
      </c>
      <c r="R468" s="1" t="s">
        <v>52</v>
      </c>
      <c r="AV468" s="1" t="s">
        <v>52</v>
      </c>
      <c r="AW468" s="1" t="s">
        <v>52</v>
      </c>
      <c r="AX468" s="1" t="s">
        <v>52</v>
      </c>
      <c r="AY468" s="1" t="s">
        <v>52</v>
      </c>
      <c r="AZ468" s="1" t="s">
        <v>52</v>
      </c>
    </row>
    <row r="469" spans="1:52" ht="30" customHeight="1" x14ac:dyDescent="0.3">
      <c r="A469" s="16"/>
      <c r="B469" s="16"/>
      <c r="C469" s="16"/>
      <c r="D469" s="16"/>
      <c r="E469" s="18"/>
      <c r="F469" s="21"/>
      <c r="G469" s="18"/>
      <c r="H469" s="21"/>
      <c r="I469" s="18"/>
      <c r="J469" s="21"/>
      <c r="K469" s="18"/>
      <c r="L469" s="21"/>
      <c r="M469" s="16"/>
    </row>
    <row r="470" spans="1:52" ht="30" customHeight="1" x14ac:dyDescent="0.3">
      <c r="A470" s="12" t="s">
        <v>2019</v>
      </c>
      <c r="B470" s="13"/>
      <c r="C470" s="13"/>
      <c r="D470" s="13"/>
      <c r="E470" s="17"/>
      <c r="F470" s="20"/>
      <c r="G470" s="17"/>
      <c r="H470" s="20"/>
      <c r="I470" s="17"/>
      <c r="J470" s="20"/>
      <c r="K470" s="17"/>
      <c r="L470" s="20"/>
      <c r="M470" s="14"/>
      <c r="N470" s="1" t="s">
        <v>494</v>
      </c>
    </row>
    <row r="471" spans="1:52" ht="30" customHeight="1" x14ac:dyDescent="0.3">
      <c r="A471" s="15" t="s">
        <v>2020</v>
      </c>
      <c r="B471" s="15" t="s">
        <v>2021</v>
      </c>
      <c r="C471" s="15" t="s">
        <v>1692</v>
      </c>
      <c r="D471" s="16">
        <v>2.7631999999999999</v>
      </c>
      <c r="E471" s="18">
        <f>단가대비표!O41</f>
        <v>1299</v>
      </c>
      <c r="F471" s="21">
        <f>TRUNC(E471*D471,1)</f>
        <v>3589.3</v>
      </c>
      <c r="G471" s="18">
        <f>단가대비표!P41</f>
        <v>0</v>
      </c>
      <c r="H471" s="21">
        <f>TRUNC(G471*D471,1)</f>
        <v>0</v>
      </c>
      <c r="I471" s="18">
        <f>단가대비표!V41</f>
        <v>0</v>
      </c>
      <c r="J471" s="21">
        <f>TRUNC(I471*D471,1)</f>
        <v>0</v>
      </c>
      <c r="K471" s="18">
        <f t="shared" ref="K471:L475" si="86">TRUNC(E471+G471+I471,1)</f>
        <v>1299</v>
      </c>
      <c r="L471" s="21">
        <f t="shared" si="86"/>
        <v>3589.3</v>
      </c>
      <c r="M471" s="15" t="s">
        <v>52</v>
      </c>
      <c r="N471" s="1" t="s">
        <v>494</v>
      </c>
      <c r="O471" s="1" t="s">
        <v>2022</v>
      </c>
      <c r="P471" s="1" t="s">
        <v>64</v>
      </c>
      <c r="Q471" s="1" t="s">
        <v>64</v>
      </c>
      <c r="R471" s="1" t="s">
        <v>63</v>
      </c>
      <c r="AV471" s="1" t="s">
        <v>52</v>
      </c>
      <c r="AW471" s="1" t="s">
        <v>2023</v>
      </c>
      <c r="AX471" s="1" t="s">
        <v>52</v>
      </c>
      <c r="AY471" s="1" t="s">
        <v>52</v>
      </c>
      <c r="AZ471" s="1" t="s">
        <v>52</v>
      </c>
    </row>
    <row r="472" spans="1:52" ht="30" customHeight="1" x14ac:dyDescent="0.3">
      <c r="A472" s="15" t="s">
        <v>2024</v>
      </c>
      <c r="B472" s="15" t="s">
        <v>2025</v>
      </c>
      <c r="C472" s="15" t="s">
        <v>1692</v>
      </c>
      <c r="D472" s="16">
        <v>2.512</v>
      </c>
      <c r="E472" s="18">
        <f>일위대가목록!E152</f>
        <v>91</v>
      </c>
      <c r="F472" s="21">
        <f>TRUNC(E472*D472,1)</f>
        <v>228.5</v>
      </c>
      <c r="G472" s="18">
        <f>일위대가목록!F152</f>
        <v>3033</v>
      </c>
      <c r="H472" s="21">
        <f>TRUNC(G472*D472,1)</f>
        <v>7618.8</v>
      </c>
      <c r="I472" s="18">
        <f>일위대가목록!G152</f>
        <v>151</v>
      </c>
      <c r="J472" s="21">
        <f>TRUNC(I472*D472,1)</f>
        <v>379.3</v>
      </c>
      <c r="K472" s="18">
        <f t="shared" si="86"/>
        <v>3275</v>
      </c>
      <c r="L472" s="21">
        <f t="shared" si="86"/>
        <v>8226.6</v>
      </c>
      <c r="M472" s="15" t="s">
        <v>2026</v>
      </c>
      <c r="N472" s="1" t="s">
        <v>494</v>
      </c>
      <c r="O472" s="1" t="s">
        <v>2027</v>
      </c>
      <c r="P472" s="1" t="s">
        <v>63</v>
      </c>
      <c r="Q472" s="1" t="s">
        <v>64</v>
      </c>
      <c r="R472" s="1" t="s">
        <v>64</v>
      </c>
      <c r="AV472" s="1" t="s">
        <v>52</v>
      </c>
      <c r="AW472" s="1" t="s">
        <v>2028</v>
      </c>
      <c r="AX472" s="1" t="s">
        <v>52</v>
      </c>
      <c r="AY472" s="1" t="s">
        <v>52</v>
      </c>
      <c r="AZ472" s="1" t="s">
        <v>52</v>
      </c>
    </row>
    <row r="473" spans="1:52" ht="30" customHeight="1" x14ac:dyDescent="0.3">
      <c r="A473" s="15" t="s">
        <v>2029</v>
      </c>
      <c r="B473" s="15" t="s">
        <v>2030</v>
      </c>
      <c r="C473" s="15" t="s">
        <v>112</v>
      </c>
      <c r="D473" s="16">
        <v>0.16500000000000001</v>
      </c>
      <c r="E473" s="18">
        <f>단가대비표!O82</f>
        <v>10974</v>
      </c>
      <c r="F473" s="21">
        <f>TRUNC(E473*D473,1)</f>
        <v>1810.7</v>
      </c>
      <c r="G473" s="18">
        <f>단가대비표!P82</f>
        <v>0</v>
      </c>
      <c r="H473" s="21">
        <f>TRUNC(G473*D473,1)</f>
        <v>0</v>
      </c>
      <c r="I473" s="18">
        <f>단가대비표!V82</f>
        <v>0</v>
      </c>
      <c r="J473" s="21">
        <f>TRUNC(I473*D473,1)</f>
        <v>0</v>
      </c>
      <c r="K473" s="18">
        <f t="shared" si="86"/>
        <v>10974</v>
      </c>
      <c r="L473" s="21">
        <f t="shared" si="86"/>
        <v>1810.7</v>
      </c>
      <c r="M473" s="15" t="s">
        <v>52</v>
      </c>
      <c r="N473" s="1" t="s">
        <v>494</v>
      </c>
      <c r="O473" s="1" t="s">
        <v>2031</v>
      </c>
      <c r="P473" s="1" t="s">
        <v>64</v>
      </c>
      <c r="Q473" s="1" t="s">
        <v>64</v>
      </c>
      <c r="R473" s="1" t="s">
        <v>63</v>
      </c>
      <c r="AV473" s="1" t="s">
        <v>52</v>
      </c>
      <c r="AW473" s="1" t="s">
        <v>2032</v>
      </c>
      <c r="AX473" s="1" t="s">
        <v>52</v>
      </c>
      <c r="AY473" s="1" t="s">
        <v>52</v>
      </c>
      <c r="AZ473" s="1" t="s">
        <v>52</v>
      </c>
    </row>
    <row r="474" spans="1:52" ht="30" customHeight="1" x14ac:dyDescent="0.3">
      <c r="A474" s="15" t="s">
        <v>2033</v>
      </c>
      <c r="B474" s="15" t="s">
        <v>2034</v>
      </c>
      <c r="C474" s="15" t="s">
        <v>112</v>
      </c>
      <c r="D474" s="16">
        <v>0.15</v>
      </c>
      <c r="E474" s="18">
        <f>일위대가목록!E221</f>
        <v>0</v>
      </c>
      <c r="F474" s="21">
        <f>TRUNC(E474*D474,1)</f>
        <v>0</v>
      </c>
      <c r="G474" s="18">
        <f>일위대가목록!F221</f>
        <v>16857</v>
      </c>
      <c r="H474" s="21">
        <f>TRUNC(G474*D474,1)</f>
        <v>2528.5</v>
      </c>
      <c r="I474" s="18">
        <f>일위대가목록!G221</f>
        <v>168</v>
      </c>
      <c r="J474" s="21">
        <f>TRUNC(I474*D474,1)</f>
        <v>25.2</v>
      </c>
      <c r="K474" s="18">
        <f t="shared" si="86"/>
        <v>17025</v>
      </c>
      <c r="L474" s="21">
        <f t="shared" si="86"/>
        <v>2553.6999999999998</v>
      </c>
      <c r="M474" s="15" t="s">
        <v>2035</v>
      </c>
      <c r="N474" s="1" t="s">
        <v>494</v>
      </c>
      <c r="O474" s="1" t="s">
        <v>2036</v>
      </c>
      <c r="P474" s="1" t="s">
        <v>63</v>
      </c>
      <c r="Q474" s="1" t="s">
        <v>64</v>
      </c>
      <c r="R474" s="1" t="s">
        <v>64</v>
      </c>
      <c r="AV474" s="1" t="s">
        <v>52</v>
      </c>
      <c r="AW474" s="1" t="s">
        <v>2037</v>
      </c>
      <c r="AX474" s="1" t="s">
        <v>52</v>
      </c>
      <c r="AY474" s="1" t="s">
        <v>52</v>
      </c>
      <c r="AZ474" s="1" t="s">
        <v>52</v>
      </c>
    </row>
    <row r="475" spans="1:52" ht="30" customHeight="1" x14ac:dyDescent="0.3">
      <c r="A475" s="15" t="s">
        <v>2038</v>
      </c>
      <c r="B475" s="15" t="s">
        <v>52</v>
      </c>
      <c r="C475" s="15" t="s">
        <v>72</v>
      </c>
      <c r="D475" s="16">
        <v>1</v>
      </c>
      <c r="E475" s="18">
        <f>일위대가목록!E222</f>
        <v>19980</v>
      </c>
      <c r="F475" s="21">
        <f>TRUNC(E475*D475,1)</f>
        <v>19980</v>
      </c>
      <c r="G475" s="18">
        <f>일위대가목록!F222</f>
        <v>5168</v>
      </c>
      <c r="H475" s="21">
        <f>TRUNC(G475*D475,1)</f>
        <v>5168</v>
      </c>
      <c r="I475" s="18">
        <f>일위대가목록!G222</f>
        <v>0</v>
      </c>
      <c r="J475" s="21">
        <f>TRUNC(I475*D475,1)</f>
        <v>0</v>
      </c>
      <c r="K475" s="18">
        <f t="shared" si="86"/>
        <v>25148</v>
      </c>
      <c r="L475" s="21">
        <f t="shared" si="86"/>
        <v>25148</v>
      </c>
      <c r="M475" s="15" t="s">
        <v>2039</v>
      </c>
      <c r="N475" s="1" t="s">
        <v>494</v>
      </c>
      <c r="O475" s="1" t="s">
        <v>2040</v>
      </c>
      <c r="P475" s="1" t="s">
        <v>63</v>
      </c>
      <c r="Q475" s="1" t="s">
        <v>64</v>
      </c>
      <c r="R475" s="1" t="s">
        <v>64</v>
      </c>
      <c r="AV475" s="1" t="s">
        <v>52</v>
      </c>
      <c r="AW475" s="1" t="s">
        <v>2041</v>
      </c>
      <c r="AX475" s="1" t="s">
        <v>52</v>
      </c>
      <c r="AY475" s="1" t="s">
        <v>52</v>
      </c>
      <c r="AZ475" s="1" t="s">
        <v>52</v>
      </c>
    </row>
    <row r="476" spans="1:52" ht="30" customHeight="1" x14ac:dyDescent="0.3">
      <c r="A476" s="15" t="s">
        <v>1229</v>
      </c>
      <c r="B476" s="15" t="s">
        <v>52</v>
      </c>
      <c r="C476" s="15" t="s">
        <v>52</v>
      </c>
      <c r="D476" s="16"/>
      <c r="E476" s="18"/>
      <c r="F476" s="21">
        <f>TRUNC(SUMIF(N471:N475, N470, F471:F475),0)</f>
        <v>25608</v>
      </c>
      <c r="G476" s="18"/>
      <c r="H476" s="21">
        <f>TRUNC(SUMIF(N471:N475, N470, H471:H475),0)</f>
        <v>15315</v>
      </c>
      <c r="I476" s="18"/>
      <c r="J476" s="21">
        <f>TRUNC(SUMIF(N471:N475, N470, J471:J475),0)</f>
        <v>404</v>
      </c>
      <c r="K476" s="18"/>
      <c r="L476" s="21">
        <f>F476+H476+J476</f>
        <v>41327</v>
      </c>
      <c r="M476" s="15" t="s">
        <v>52</v>
      </c>
      <c r="N476" s="1" t="s">
        <v>92</v>
      </c>
      <c r="O476" s="1" t="s">
        <v>92</v>
      </c>
      <c r="P476" s="1" t="s">
        <v>52</v>
      </c>
      <c r="Q476" s="1" t="s">
        <v>52</v>
      </c>
      <c r="R476" s="1" t="s">
        <v>52</v>
      </c>
      <c r="AV476" s="1" t="s">
        <v>52</v>
      </c>
      <c r="AW476" s="1" t="s">
        <v>52</v>
      </c>
      <c r="AX476" s="1" t="s">
        <v>52</v>
      </c>
      <c r="AY476" s="1" t="s">
        <v>52</v>
      </c>
      <c r="AZ476" s="1" t="s">
        <v>52</v>
      </c>
    </row>
    <row r="477" spans="1:52" ht="30" customHeight="1" x14ac:dyDescent="0.3">
      <c r="A477" s="16"/>
      <c r="B477" s="16"/>
      <c r="C477" s="16"/>
      <c r="D477" s="16"/>
      <c r="E477" s="18"/>
      <c r="F477" s="21"/>
      <c r="G477" s="18"/>
      <c r="H477" s="21"/>
      <c r="I477" s="18"/>
      <c r="J477" s="21"/>
      <c r="K477" s="18"/>
      <c r="L477" s="21"/>
      <c r="M477" s="16"/>
    </row>
    <row r="478" spans="1:52" ht="30" customHeight="1" x14ac:dyDescent="0.3">
      <c r="A478" s="12" t="s">
        <v>2042</v>
      </c>
      <c r="B478" s="13"/>
      <c r="C478" s="13"/>
      <c r="D478" s="13"/>
      <c r="E478" s="17"/>
      <c r="F478" s="20"/>
      <c r="G478" s="17"/>
      <c r="H478" s="20"/>
      <c r="I478" s="17"/>
      <c r="J478" s="20"/>
      <c r="K478" s="17"/>
      <c r="L478" s="20"/>
      <c r="M478" s="14"/>
      <c r="N478" s="1" t="s">
        <v>499</v>
      </c>
    </row>
    <row r="479" spans="1:52" ht="30" customHeight="1" x14ac:dyDescent="0.3">
      <c r="A479" s="15" t="s">
        <v>2043</v>
      </c>
      <c r="B479" s="15" t="s">
        <v>2044</v>
      </c>
      <c r="C479" s="15" t="s">
        <v>112</v>
      </c>
      <c r="D479" s="16">
        <v>0.2</v>
      </c>
      <c r="E479" s="18">
        <f>단가대비표!O47</f>
        <v>94200</v>
      </c>
      <c r="F479" s="21">
        <f t="shared" ref="F479:F489" si="87">TRUNC(E479*D479,1)</f>
        <v>18840</v>
      </c>
      <c r="G479" s="18">
        <f>단가대비표!P47</f>
        <v>0</v>
      </c>
      <c r="H479" s="21">
        <f t="shared" ref="H479:H489" si="88">TRUNC(G479*D479,1)</f>
        <v>0</v>
      </c>
      <c r="I479" s="18">
        <f>단가대비표!V47</f>
        <v>0</v>
      </c>
      <c r="J479" s="21">
        <f t="shared" ref="J479:J489" si="89">TRUNC(I479*D479,1)</f>
        <v>0</v>
      </c>
      <c r="K479" s="18">
        <f t="shared" ref="K479:K489" si="90">TRUNC(E479+G479+I479,1)</f>
        <v>94200</v>
      </c>
      <c r="L479" s="21">
        <f t="shared" ref="L479:L489" si="91">TRUNC(F479+H479+J479,1)</f>
        <v>18840</v>
      </c>
      <c r="M479" s="15" t="s">
        <v>2045</v>
      </c>
      <c r="N479" s="1" t="s">
        <v>499</v>
      </c>
      <c r="O479" s="1" t="s">
        <v>2046</v>
      </c>
      <c r="P479" s="1" t="s">
        <v>64</v>
      </c>
      <c r="Q479" s="1" t="s">
        <v>64</v>
      </c>
      <c r="R479" s="1" t="s">
        <v>63</v>
      </c>
      <c r="AV479" s="1" t="s">
        <v>52</v>
      </c>
      <c r="AW479" s="1" t="s">
        <v>2047</v>
      </c>
      <c r="AX479" s="1" t="s">
        <v>52</v>
      </c>
      <c r="AY479" s="1" t="s">
        <v>52</v>
      </c>
      <c r="AZ479" s="1" t="s">
        <v>52</v>
      </c>
    </row>
    <row r="480" spans="1:52" ht="30" customHeight="1" x14ac:dyDescent="0.3">
      <c r="A480" s="15" t="s">
        <v>2048</v>
      </c>
      <c r="B480" s="15" t="s">
        <v>2049</v>
      </c>
      <c r="C480" s="15" t="s">
        <v>1692</v>
      </c>
      <c r="D480" s="16">
        <v>2.3519999999999999</v>
      </c>
      <c r="E480" s="18">
        <f>단가대비표!O30</f>
        <v>950</v>
      </c>
      <c r="F480" s="21">
        <f t="shared" si="87"/>
        <v>2234.4</v>
      </c>
      <c r="G480" s="18">
        <f>단가대비표!P30</f>
        <v>0</v>
      </c>
      <c r="H480" s="21">
        <f t="shared" si="88"/>
        <v>0</v>
      </c>
      <c r="I480" s="18">
        <f>단가대비표!V30</f>
        <v>0</v>
      </c>
      <c r="J480" s="21">
        <f t="shared" si="89"/>
        <v>0</v>
      </c>
      <c r="K480" s="18">
        <f t="shared" si="90"/>
        <v>950</v>
      </c>
      <c r="L480" s="21">
        <f t="shared" si="91"/>
        <v>2234.4</v>
      </c>
      <c r="M480" s="15" t="s">
        <v>52</v>
      </c>
      <c r="N480" s="1" t="s">
        <v>499</v>
      </c>
      <c r="O480" s="1" t="s">
        <v>2050</v>
      </c>
      <c r="P480" s="1" t="s">
        <v>64</v>
      </c>
      <c r="Q480" s="1" t="s">
        <v>64</v>
      </c>
      <c r="R480" s="1" t="s">
        <v>63</v>
      </c>
      <c r="AV480" s="1" t="s">
        <v>52</v>
      </c>
      <c r="AW480" s="1" t="s">
        <v>2051</v>
      </c>
      <c r="AX480" s="1" t="s">
        <v>52</v>
      </c>
      <c r="AY480" s="1" t="s">
        <v>52</v>
      </c>
      <c r="AZ480" s="1" t="s">
        <v>52</v>
      </c>
    </row>
    <row r="481" spans="1:52" ht="30" customHeight="1" x14ac:dyDescent="0.3">
      <c r="A481" s="15" t="s">
        <v>2052</v>
      </c>
      <c r="B481" s="15" t="s">
        <v>2053</v>
      </c>
      <c r="C481" s="15" t="s">
        <v>1692</v>
      </c>
      <c r="D481" s="16">
        <v>3.1086</v>
      </c>
      <c r="E481" s="18">
        <f>단가대비표!O33</f>
        <v>960</v>
      </c>
      <c r="F481" s="21">
        <f t="shared" si="87"/>
        <v>2984.2</v>
      </c>
      <c r="G481" s="18">
        <f>단가대비표!P33</f>
        <v>0</v>
      </c>
      <c r="H481" s="21">
        <f t="shared" si="88"/>
        <v>0</v>
      </c>
      <c r="I481" s="18">
        <f>단가대비표!V33</f>
        <v>0</v>
      </c>
      <c r="J481" s="21">
        <f t="shared" si="89"/>
        <v>0</v>
      </c>
      <c r="K481" s="18">
        <f t="shared" si="90"/>
        <v>960</v>
      </c>
      <c r="L481" s="21">
        <f t="shared" si="91"/>
        <v>2984.2</v>
      </c>
      <c r="M481" s="15" t="s">
        <v>52</v>
      </c>
      <c r="N481" s="1" t="s">
        <v>499</v>
      </c>
      <c r="O481" s="1" t="s">
        <v>2054</v>
      </c>
      <c r="P481" s="1" t="s">
        <v>64</v>
      </c>
      <c r="Q481" s="1" t="s">
        <v>64</v>
      </c>
      <c r="R481" s="1" t="s">
        <v>63</v>
      </c>
      <c r="AV481" s="1" t="s">
        <v>52</v>
      </c>
      <c r="AW481" s="1" t="s">
        <v>2055</v>
      </c>
      <c r="AX481" s="1" t="s">
        <v>52</v>
      </c>
      <c r="AY481" s="1" t="s">
        <v>52</v>
      </c>
      <c r="AZ481" s="1" t="s">
        <v>52</v>
      </c>
    </row>
    <row r="482" spans="1:52" ht="30" customHeight="1" x14ac:dyDescent="0.3">
      <c r="A482" s="15" t="s">
        <v>2052</v>
      </c>
      <c r="B482" s="15" t="s">
        <v>2056</v>
      </c>
      <c r="C482" s="15" t="s">
        <v>1692</v>
      </c>
      <c r="D482" s="16">
        <v>1.0007999999999999</v>
      </c>
      <c r="E482" s="18">
        <f>단가대비표!O32</f>
        <v>960</v>
      </c>
      <c r="F482" s="21">
        <f t="shared" si="87"/>
        <v>960.7</v>
      </c>
      <c r="G482" s="18">
        <f>단가대비표!P32</f>
        <v>0</v>
      </c>
      <c r="H482" s="21">
        <f t="shared" si="88"/>
        <v>0</v>
      </c>
      <c r="I482" s="18">
        <f>단가대비표!V32</f>
        <v>0</v>
      </c>
      <c r="J482" s="21">
        <f t="shared" si="89"/>
        <v>0</v>
      </c>
      <c r="K482" s="18">
        <f t="shared" si="90"/>
        <v>960</v>
      </c>
      <c r="L482" s="21">
        <f t="shared" si="91"/>
        <v>960.7</v>
      </c>
      <c r="M482" s="15" t="s">
        <v>52</v>
      </c>
      <c r="N482" s="1" t="s">
        <v>499</v>
      </c>
      <c r="O482" s="1" t="s">
        <v>2057</v>
      </c>
      <c r="P482" s="1" t="s">
        <v>64</v>
      </c>
      <c r="Q482" s="1" t="s">
        <v>64</v>
      </c>
      <c r="R482" s="1" t="s">
        <v>63</v>
      </c>
      <c r="AV482" s="1" t="s">
        <v>52</v>
      </c>
      <c r="AW482" s="1" t="s">
        <v>2058</v>
      </c>
      <c r="AX482" s="1" t="s">
        <v>52</v>
      </c>
      <c r="AY482" s="1" t="s">
        <v>52</v>
      </c>
      <c r="AZ482" s="1" t="s">
        <v>52</v>
      </c>
    </row>
    <row r="483" spans="1:52" ht="30" customHeight="1" x14ac:dyDescent="0.3">
      <c r="A483" s="15" t="s">
        <v>2024</v>
      </c>
      <c r="B483" s="15" t="s">
        <v>2059</v>
      </c>
      <c r="C483" s="15" t="s">
        <v>1692</v>
      </c>
      <c r="D483" s="16">
        <v>5.976</v>
      </c>
      <c r="E483" s="18">
        <f>일위대가목록!E224</f>
        <v>157</v>
      </c>
      <c r="F483" s="21">
        <f t="shared" si="87"/>
        <v>938.2</v>
      </c>
      <c r="G483" s="18">
        <f>일위대가목록!F224</f>
        <v>5262</v>
      </c>
      <c r="H483" s="21">
        <f t="shared" si="88"/>
        <v>31445.7</v>
      </c>
      <c r="I483" s="18">
        <f>일위대가목록!G224</f>
        <v>263</v>
      </c>
      <c r="J483" s="21">
        <f t="shared" si="89"/>
        <v>1571.6</v>
      </c>
      <c r="K483" s="18">
        <f t="shared" si="90"/>
        <v>5682</v>
      </c>
      <c r="L483" s="21">
        <f t="shared" si="91"/>
        <v>33955.5</v>
      </c>
      <c r="M483" s="15" t="s">
        <v>2060</v>
      </c>
      <c r="N483" s="1" t="s">
        <v>499</v>
      </c>
      <c r="O483" s="1" t="s">
        <v>2061</v>
      </c>
      <c r="P483" s="1" t="s">
        <v>63</v>
      </c>
      <c r="Q483" s="1" t="s">
        <v>64</v>
      </c>
      <c r="R483" s="1" t="s">
        <v>64</v>
      </c>
      <c r="AV483" s="1" t="s">
        <v>52</v>
      </c>
      <c r="AW483" s="1" t="s">
        <v>2062</v>
      </c>
      <c r="AX483" s="1" t="s">
        <v>52</v>
      </c>
      <c r="AY483" s="1" t="s">
        <v>52</v>
      </c>
      <c r="AZ483" s="1" t="s">
        <v>52</v>
      </c>
    </row>
    <row r="484" spans="1:52" ht="30" customHeight="1" x14ac:dyDescent="0.3">
      <c r="A484" s="15" t="s">
        <v>2063</v>
      </c>
      <c r="B484" s="15" t="s">
        <v>52</v>
      </c>
      <c r="C484" s="15" t="s">
        <v>1692</v>
      </c>
      <c r="D484" s="16">
        <v>2.3519999999999999</v>
      </c>
      <c r="E484" s="18">
        <f>단가대비표!O46</f>
        <v>506</v>
      </c>
      <c r="F484" s="21">
        <f t="shared" si="87"/>
        <v>1190.0999999999999</v>
      </c>
      <c r="G484" s="18">
        <f>단가대비표!P46</f>
        <v>0</v>
      </c>
      <c r="H484" s="21">
        <f t="shared" si="88"/>
        <v>0</v>
      </c>
      <c r="I484" s="18">
        <f>단가대비표!V46</f>
        <v>0</v>
      </c>
      <c r="J484" s="21">
        <f t="shared" si="89"/>
        <v>0</v>
      </c>
      <c r="K484" s="18">
        <f t="shared" si="90"/>
        <v>506</v>
      </c>
      <c r="L484" s="21">
        <f t="shared" si="91"/>
        <v>1190.0999999999999</v>
      </c>
      <c r="M484" s="15" t="s">
        <v>52</v>
      </c>
      <c r="N484" s="1" t="s">
        <v>499</v>
      </c>
      <c r="O484" s="1" t="s">
        <v>2064</v>
      </c>
      <c r="P484" s="1" t="s">
        <v>64</v>
      </c>
      <c r="Q484" s="1" t="s">
        <v>64</v>
      </c>
      <c r="R484" s="1" t="s">
        <v>63</v>
      </c>
      <c r="AV484" s="1" t="s">
        <v>52</v>
      </c>
      <c r="AW484" s="1" t="s">
        <v>2065</v>
      </c>
      <c r="AX484" s="1" t="s">
        <v>52</v>
      </c>
      <c r="AY484" s="1" t="s">
        <v>52</v>
      </c>
      <c r="AZ484" s="1" t="s">
        <v>52</v>
      </c>
    </row>
    <row r="485" spans="1:52" ht="30" customHeight="1" x14ac:dyDescent="0.3">
      <c r="A485" s="15" t="s">
        <v>2066</v>
      </c>
      <c r="B485" s="15" t="s">
        <v>2067</v>
      </c>
      <c r="C485" s="15" t="s">
        <v>112</v>
      </c>
      <c r="D485" s="16">
        <v>0.39700000000000002</v>
      </c>
      <c r="E485" s="18">
        <f>일위대가목록!E225</f>
        <v>86</v>
      </c>
      <c r="F485" s="21">
        <f t="shared" si="87"/>
        <v>34.1</v>
      </c>
      <c r="G485" s="18">
        <f>일위대가목록!F225</f>
        <v>4310</v>
      </c>
      <c r="H485" s="21">
        <f t="shared" si="88"/>
        <v>1711</v>
      </c>
      <c r="I485" s="18">
        <f>일위대가목록!G225</f>
        <v>0</v>
      </c>
      <c r="J485" s="21">
        <f t="shared" si="89"/>
        <v>0</v>
      </c>
      <c r="K485" s="18">
        <f t="shared" si="90"/>
        <v>4396</v>
      </c>
      <c r="L485" s="21">
        <f t="shared" si="91"/>
        <v>1745.1</v>
      </c>
      <c r="M485" s="15" t="s">
        <v>2068</v>
      </c>
      <c r="N485" s="1" t="s">
        <v>499</v>
      </c>
      <c r="O485" s="1" t="s">
        <v>2069</v>
      </c>
      <c r="P485" s="1" t="s">
        <v>63</v>
      </c>
      <c r="Q485" s="1" t="s">
        <v>64</v>
      </c>
      <c r="R485" s="1" t="s">
        <v>64</v>
      </c>
      <c r="AV485" s="1" t="s">
        <v>52</v>
      </c>
      <c r="AW485" s="1" t="s">
        <v>2070</v>
      </c>
      <c r="AX485" s="1" t="s">
        <v>52</v>
      </c>
      <c r="AY485" s="1" t="s">
        <v>52</v>
      </c>
      <c r="AZ485" s="1" t="s">
        <v>52</v>
      </c>
    </row>
    <row r="486" spans="1:52" ht="30" customHeight="1" x14ac:dyDescent="0.3">
      <c r="A486" s="15" t="s">
        <v>2071</v>
      </c>
      <c r="B486" s="15" t="s">
        <v>2072</v>
      </c>
      <c r="C486" s="15" t="s">
        <v>112</v>
      </c>
      <c r="D486" s="16">
        <v>0.06</v>
      </c>
      <c r="E486" s="18">
        <f>일위대가목록!E213</f>
        <v>2129</v>
      </c>
      <c r="F486" s="21">
        <f t="shared" si="87"/>
        <v>127.7</v>
      </c>
      <c r="G486" s="18">
        <f>일위대가목록!F213</f>
        <v>6701</v>
      </c>
      <c r="H486" s="21">
        <f t="shared" si="88"/>
        <v>402</v>
      </c>
      <c r="I486" s="18">
        <f>일위대가목록!G213</f>
        <v>0</v>
      </c>
      <c r="J486" s="21">
        <f t="shared" si="89"/>
        <v>0</v>
      </c>
      <c r="K486" s="18">
        <f t="shared" si="90"/>
        <v>8830</v>
      </c>
      <c r="L486" s="21">
        <f t="shared" si="91"/>
        <v>529.70000000000005</v>
      </c>
      <c r="M486" s="15" t="s">
        <v>2073</v>
      </c>
      <c r="N486" s="1" t="s">
        <v>499</v>
      </c>
      <c r="O486" s="1" t="s">
        <v>2074</v>
      </c>
      <c r="P486" s="1" t="s">
        <v>63</v>
      </c>
      <c r="Q486" s="1" t="s">
        <v>64</v>
      </c>
      <c r="R486" s="1" t="s">
        <v>64</v>
      </c>
      <c r="AV486" s="1" t="s">
        <v>52</v>
      </c>
      <c r="AW486" s="1" t="s">
        <v>2075</v>
      </c>
      <c r="AX486" s="1" t="s">
        <v>52</v>
      </c>
      <c r="AY486" s="1" t="s">
        <v>52</v>
      </c>
      <c r="AZ486" s="1" t="s">
        <v>52</v>
      </c>
    </row>
    <row r="487" spans="1:52" ht="30" customHeight="1" x14ac:dyDescent="0.3">
      <c r="A487" s="15" t="s">
        <v>2076</v>
      </c>
      <c r="B487" s="15" t="s">
        <v>2077</v>
      </c>
      <c r="C487" s="15" t="s">
        <v>1692</v>
      </c>
      <c r="D487" s="16">
        <v>-0.34</v>
      </c>
      <c r="E487" s="18">
        <f>단가대비표!O20</f>
        <v>345</v>
      </c>
      <c r="F487" s="21">
        <f t="shared" si="87"/>
        <v>-117.3</v>
      </c>
      <c r="G487" s="18">
        <f>단가대비표!P20</f>
        <v>0</v>
      </c>
      <c r="H487" s="21">
        <f t="shared" si="88"/>
        <v>0</v>
      </c>
      <c r="I487" s="18">
        <f>단가대비표!V20</f>
        <v>0</v>
      </c>
      <c r="J487" s="21">
        <f t="shared" si="89"/>
        <v>0</v>
      </c>
      <c r="K487" s="18">
        <f t="shared" si="90"/>
        <v>345</v>
      </c>
      <c r="L487" s="21">
        <f t="shared" si="91"/>
        <v>-117.3</v>
      </c>
      <c r="M487" s="15" t="s">
        <v>2078</v>
      </c>
      <c r="N487" s="1" t="s">
        <v>499</v>
      </c>
      <c r="O487" s="1" t="s">
        <v>2079</v>
      </c>
      <c r="P487" s="1" t="s">
        <v>64</v>
      </c>
      <c r="Q487" s="1" t="s">
        <v>64</v>
      </c>
      <c r="R487" s="1" t="s">
        <v>63</v>
      </c>
      <c r="AV487" s="1" t="s">
        <v>52</v>
      </c>
      <c r="AW487" s="1" t="s">
        <v>2080</v>
      </c>
      <c r="AX487" s="1" t="s">
        <v>52</v>
      </c>
      <c r="AY487" s="1" t="s">
        <v>52</v>
      </c>
      <c r="AZ487" s="1" t="s">
        <v>52</v>
      </c>
    </row>
    <row r="488" spans="1:52" ht="30" customHeight="1" x14ac:dyDescent="0.3">
      <c r="A488" s="15" t="s">
        <v>2081</v>
      </c>
      <c r="B488" s="15" t="s">
        <v>2082</v>
      </c>
      <c r="C488" s="15" t="s">
        <v>112</v>
      </c>
      <c r="D488" s="16">
        <v>0.39700000000000002</v>
      </c>
      <c r="E488" s="18">
        <f>일위대가목록!E226</f>
        <v>686</v>
      </c>
      <c r="F488" s="21">
        <f t="shared" si="87"/>
        <v>272.3</v>
      </c>
      <c r="G488" s="18">
        <f>일위대가목록!F226</f>
        <v>0</v>
      </c>
      <c r="H488" s="21">
        <f t="shared" si="88"/>
        <v>0</v>
      </c>
      <c r="I488" s="18">
        <f>일위대가목록!G226</f>
        <v>0</v>
      </c>
      <c r="J488" s="21">
        <f t="shared" si="89"/>
        <v>0</v>
      </c>
      <c r="K488" s="18">
        <f t="shared" si="90"/>
        <v>686</v>
      </c>
      <c r="L488" s="21">
        <f t="shared" si="91"/>
        <v>272.3</v>
      </c>
      <c r="M488" s="15" t="s">
        <v>2083</v>
      </c>
      <c r="N488" s="1" t="s">
        <v>499</v>
      </c>
      <c r="O488" s="1" t="s">
        <v>2084</v>
      </c>
      <c r="P488" s="1" t="s">
        <v>63</v>
      </c>
      <c r="Q488" s="1" t="s">
        <v>64</v>
      </c>
      <c r="R488" s="1" t="s">
        <v>64</v>
      </c>
      <c r="AV488" s="1" t="s">
        <v>52</v>
      </c>
      <c r="AW488" s="1" t="s">
        <v>2085</v>
      </c>
      <c r="AX488" s="1" t="s">
        <v>52</v>
      </c>
      <c r="AY488" s="1" t="s">
        <v>52</v>
      </c>
      <c r="AZ488" s="1" t="s">
        <v>52</v>
      </c>
    </row>
    <row r="489" spans="1:52" ht="30" customHeight="1" x14ac:dyDescent="0.3">
      <c r="A489" s="15" t="s">
        <v>2086</v>
      </c>
      <c r="B489" s="15" t="s">
        <v>2087</v>
      </c>
      <c r="C489" s="15" t="s">
        <v>112</v>
      </c>
      <c r="D489" s="16">
        <v>0.06</v>
      </c>
      <c r="E489" s="18">
        <f>일위대가목록!E227</f>
        <v>1035</v>
      </c>
      <c r="F489" s="21">
        <f t="shared" si="87"/>
        <v>62.1</v>
      </c>
      <c r="G489" s="18">
        <f>일위대가목록!F227</f>
        <v>0</v>
      </c>
      <c r="H489" s="21">
        <f t="shared" si="88"/>
        <v>0</v>
      </c>
      <c r="I489" s="18">
        <f>일위대가목록!G227</f>
        <v>0</v>
      </c>
      <c r="J489" s="21">
        <f t="shared" si="89"/>
        <v>0</v>
      </c>
      <c r="K489" s="18">
        <f t="shared" si="90"/>
        <v>1035</v>
      </c>
      <c r="L489" s="21">
        <f t="shared" si="91"/>
        <v>62.1</v>
      </c>
      <c r="M489" s="15" t="s">
        <v>2088</v>
      </c>
      <c r="N489" s="1" t="s">
        <v>499</v>
      </c>
      <c r="O489" s="1" t="s">
        <v>2089</v>
      </c>
      <c r="P489" s="1" t="s">
        <v>63</v>
      </c>
      <c r="Q489" s="1" t="s">
        <v>64</v>
      </c>
      <c r="R489" s="1" t="s">
        <v>64</v>
      </c>
      <c r="AV489" s="1" t="s">
        <v>52</v>
      </c>
      <c r="AW489" s="1" t="s">
        <v>2090</v>
      </c>
      <c r="AX489" s="1" t="s">
        <v>52</v>
      </c>
      <c r="AY489" s="1" t="s">
        <v>52</v>
      </c>
      <c r="AZ489" s="1" t="s">
        <v>52</v>
      </c>
    </row>
    <row r="490" spans="1:52" ht="30" customHeight="1" x14ac:dyDescent="0.3">
      <c r="A490" s="15" t="s">
        <v>1229</v>
      </c>
      <c r="B490" s="15" t="s">
        <v>52</v>
      </c>
      <c r="C490" s="15" t="s">
        <v>52</v>
      </c>
      <c r="D490" s="16"/>
      <c r="E490" s="18"/>
      <c r="F490" s="21">
        <f>TRUNC(SUMIF(N479:N489, N478, F479:F489),0)</f>
        <v>27526</v>
      </c>
      <c r="G490" s="18"/>
      <c r="H490" s="21">
        <f>TRUNC(SUMIF(N479:N489, N478, H479:H489),0)</f>
        <v>33558</v>
      </c>
      <c r="I490" s="18"/>
      <c r="J490" s="21">
        <f>TRUNC(SUMIF(N479:N489, N478, J479:J489),0)</f>
        <v>1571</v>
      </c>
      <c r="K490" s="18"/>
      <c r="L490" s="21">
        <f>F490+H490+J490</f>
        <v>62655</v>
      </c>
      <c r="M490" s="15" t="s">
        <v>52</v>
      </c>
      <c r="N490" s="1" t="s">
        <v>92</v>
      </c>
      <c r="O490" s="1" t="s">
        <v>92</v>
      </c>
      <c r="P490" s="1" t="s">
        <v>52</v>
      </c>
      <c r="Q490" s="1" t="s">
        <v>52</v>
      </c>
      <c r="R490" s="1" t="s">
        <v>52</v>
      </c>
      <c r="AV490" s="1" t="s">
        <v>52</v>
      </c>
      <c r="AW490" s="1" t="s">
        <v>52</v>
      </c>
      <c r="AX490" s="1" t="s">
        <v>52</v>
      </c>
      <c r="AY490" s="1" t="s">
        <v>52</v>
      </c>
      <c r="AZ490" s="1" t="s">
        <v>52</v>
      </c>
    </row>
    <row r="491" spans="1:52" ht="30" customHeight="1" x14ac:dyDescent="0.3">
      <c r="A491" s="16"/>
      <c r="B491" s="16"/>
      <c r="C491" s="16"/>
      <c r="D491" s="16"/>
      <c r="E491" s="18"/>
      <c r="F491" s="21"/>
      <c r="G491" s="18"/>
      <c r="H491" s="21"/>
      <c r="I491" s="18"/>
      <c r="J491" s="21"/>
      <c r="K491" s="18"/>
      <c r="L491" s="21"/>
      <c r="M491" s="16"/>
    </row>
    <row r="492" spans="1:52" ht="30" customHeight="1" x14ac:dyDescent="0.3">
      <c r="A492" s="12" t="s">
        <v>2091</v>
      </c>
      <c r="B492" s="13"/>
      <c r="C492" s="13"/>
      <c r="D492" s="13"/>
      <c r="E492" s="17"/>
      <c r="F492" s="20"/>
      <c r="G492" s="17"/>
      <c r="H492" s="20"/>
      <c r="I492" s="17"/>
      <c r="J492" s="20"/>
      <c r="K492" s="17"/>
      <c r="L492" s="20"/>
      <c r="M492" s="14"/>
      <c r="N492" s="1" t="s">
        <v>504</v>
      </c>
    </row>
    <row r="493" spans="1:52" ht="30" customHeight="1" x14ac:dyDescent="0.3">
      <c r="A493" s="15" t="s">
        <v>2092</v>
      </c>
      <c r="B493" s="15" t="s">
        <v>502</v>
      </c>
      <c r="C493" s="15" t="s">
        <v>72</v>
      </c>
      <c r="D493" s="16">
        <v>1</v>
      </c>
      <c r="E493" s="18">
        <f>단가대비표!O99</f>
        <v>16000</v>
      </c>
      <c r="F493" s="21">
        <f>TRUNC(E493*D493,1)</f>
        <v>16000</v>
      </c>
      <c r="G493" s="18">
        <f>단가대비표!P99</f>
        <v>0</v>
      </c>
      <c r="H493" s="21">
        <f>TRUNC(G493*D493,1)</f>
        <v>0</v>
      </c>
      <c r="I493" s="18">
        <f>단가대비표!V99</f>
        <v>0</v>
      </c>
      <c r="J493" s="21">
        <f>TRUNC(I493*D493,1)</f>
        <v>0</v>
      </c>
      <c r="K493" s="18">
        <f>TRUNC(E493+G493+I493,1)</f>
        <v>16000</v>
      </c>
      <c r="L493" s="21">
        <f>TRUNC(F493+H493+J493,1)</f>
        <v>16000</v>
      </c>
      <c r="M493" s="15" t="s">
        <v>52</v>
      </c>
      <c r="N493" s="1" t="s">
        <v>504</v>
      </c>
      <c r="O493" s="1" t="s">
        <v>2093</v>
      </c>
      <c r="P493" s="1" t="s">
        <v>64</v>
      </c>
      <c r="Q493" s="1" t="s">
        <v>64</v>
      </c>
      <c r="R493" s="1" t="s">
        <v>63</v>
      </c>
      <c r="AV493" s="1" t="s">
        <v>52</v>
      </c>
      <c r="AW493" s="1" t="s">
        <v>2094</v>
      </c>
      <c r="AX493" s="1" t="s">
        <v>52</v>
      </c>
      <c r="AY493" s="1" t="s">
        <v>52</v>
      </c>
      <c r="AZ493" s="1" t="s">
        <v>52</v>
      </c>
    </row>
    <row r="494" spans="1:52" ht="30" customHeight="1" x14ac:dyDescent="0.3">
      <c r="A494" s="15" t="s">
        <v>2095</v>
      </c>
      <c r="B494" s="15" t="s">
        <v>2096</v>
      </c>
      <c r="C494" s="15" t="s">
        <v>72</v>
      </c>
      <c r="D494" s="16">
        <v>1</v>
      </c>
      <c r="E494" s="18">
        <f>일위대가목록!E228</f>
        <v>0</v>
      </c>
      <c r="F494" s="21">
        <f>TRUNC(E494*D494,1)</f>
        <v>0</v>
      </c>
      <c r="G494" s="18">
        <f>일위대가목록!F228</f>
        <v>6136</v>
      </c>
      <c r="H494" s="21">
        <f>TRUNC(G494*D494,1)</f>
        <v>6136</v>
      </c>
      <c r="I494" s="18">
        <f>일위대가목록!G228</f>
        <v>184</v>
      </c>
      <c r="J494" s="21">
        <f>TRUNC(I494*D494,1)</f>
        <v>184</v>
      </c>
      <c r="K494" s="18">
        <f>TRUNC(E494+G494+I494,1)</f>
        <v>6320</v>
      </c>
      <c r="L494" s="21">
        <f>TRUNC(F494+H494+J494,1)</f>
        <v>6320</v>
      </c>
      <c r="M494" s="15" t="s">
        <v>2097</v>
      </c>
      <c r="N494" s="1" t="s">
        <v>504</v>
      </c>
      <c r="O494" s="1" t="s">
        <v>2098</v>
      </c>
      <c r="P494" s="1" t="s">
        <v>63</v>
      </c>
      <c r="Q494" s="1" t="s">
        <v>64</v>
      </c>
      <c r="R494" s="1" t="s">
        <v>64</v>
      </c>
      <c r="AV494" s="1" t="s">
        <v>52</v>
      </c>
      <c r="AW494" s="1" t="s">
        <v>2099</v>
      </c>
      <c r="AX494" s="1" t="s">
        <v>52</v>
      </c>
      <c r="AY494" s="1" t="s">
        <v>52</v>
      </c>
      <c r="AZ494" s="1" t="s">
        <v>52</v>
      </c>
    </row>
    <row r="495" spans="1:52" ht="30" customHeight="1" x14ac:dyDescent="0.3">
      <c r="A495" s="15" t="s">
        <v>1229</v>
      </c>
      <c r="B495" s="15" t="s">
        <v>52</v>
      </c>
      <c r="C495" s="15" t="s">
        <v>52</v>
      </c>
      <c r="D495" s="16"/>
      <c r="E495" s="18"/>
      <c r="F495" s="21">
        <f>TRUNC(SUMIF(N493:N494, N492, F493:F494),0)</f>
        <v>16000</v>
      </c>
      <c r="G495" s="18"/>
      <c r="H495" s="21">
        <f>TRUNC(SUMIF(N493:N494, N492, H493:H494),0)</f>
        <v>6136</v>
      </c>
      <c r="I495" s="18"/>
      <c r="J495" s="21">
        <f>TRUNC(SUMIF(N493:N494, N492, J493:J494),0)</f>
        <v>184</v>
      </c>
      <c r="K495" s="18"/>
      <c r="L495" s="21">
        <f>F495+H495+J495</f>
        <v>22320</v>
      </c>
      <c r="M495" s="15" t="s">
        <v>52</v>
      </c>
      <c r="N495" s="1" t="s">
        <v>92</v>
      </c>
      <c r="O495" s="1" t="s">
        <v>92</v>
      </c>
      <c r="P495" s="1" t="s">
        <v>52</v>
      </c>
      <c r="Q495" s="1" t="s">
        <v>52</v>
      </c>
      <c r="R495" s="1" t="s">
        <v>52</v>
      </c>
      <c r="AV495" s="1" t="s">
        <v>52</v>
      </c>
      <c r="AW495" s="1" t="s">
        <v>52</v>
      </c>
      <c r="AX495" s="1" t="s">
        <v>52</v>
      </c>
      <c r="AY495" s="1" t="s">
        <v>52</v>
      </c>
      <c r="AZ495" s="1" t="s">
        <v>52</v>
      </c>
    </row>
    <row r="496" spans="1:52" ht="30" customHeight="1" x14ac:dyDescent="0.3">
      <c r="A496" s="16"/>
      <c r="B496" s="16"/>
      <c r="C496" s="16"/>
      <c r="D496" s="16"/>
      <c r="E496" s="18"/>
      <c r="F496" s="21"/>
      <c r="G496" s="18"/>
      <c r="H496" s="21"/>
      <c r="I496" s="18"/>
      <c r="J496" s="21"/>
      <c r="K496" s="18"/>
      <c r="L496" s="21"/>
      <c r="M496" s="16"/>
    </row>
    <row r="497" spans="1:52" ht="30" customHeight="1" x14ac:dyDescent="0.3">
      <c r="A497" s="12" t="s">
        <v>2100</v>
      </c>
      <c r="B497" s="13"/>
      <c r="C497" s="13"/>
      <c r="D497" s="13"/>
      <c r="E497" s="17"/>
      <c r="F497" s="20"/>
      <c r="G497" s="17"/>
      <c r="H497" s="20"/>
      <c r="I497" s="17"/>
      <c r="J497" s="20"/>
      <c r="K497" s="17"/>
      <c r="L497" s="20"/>
      <c r="M497" s="14"/>
      <c r="N497" s="1" t="s">
        <v>509</v>
      </c>
    </row>
    <row r="498" spans="1:52" ht="30" customHeight="1" x14ac:dyDescent="0.3">
      <c r="A498" s="15" t="s">
        <v>2101</v>
      </c>
      <c r="B498" s="15" t="s">
        <v>2102</v>
      </c>
      <c r="C498" s="15" t="s">
        <v>1692</v>
      </c>
      <c r="D498" s="16">
        <v>1.1121000000000001</v>
      </c>
      <c r="E498" s="18">
        <f>단가대비표!O44</f>
        <v>3686</v>
      </c>
      <c r="F498" s="21">
        <f t="shared" ref="F498:F504" si="92">TRUNC(E498*D498,1)</f>
        <v>4099.2</v>
      </c>
      <c r="G498" s="18">
        <f>단가대비표!P44</f>
        <v>0</v>
      </c>
      <c r="H498" s="21">
        <f t="shared" ref="H498:H504" si="93">TRUNC(G498*D498,1)</f>
        <v>0</v>
      </c>
      <c r="I498" s="18">
        <f>단가대비표!V44</f>
        <v>0</v>
      </c>
      <c r="J498" s="21">
        <f t="shared" ref="J498:J504" si="94">TRUNC(I498*D498,1)</f>
        <v>0</v>
      </c>
      <c r="K498" s="18">
        <f t="shared" ref="K498:L504" si="95">TRUNC(E498+G498+I498,1)</f>
        <v>3686</v>
      </c>
      <c r="L498" s="21">
        <f t="shared" si="95"/>
        <v>4099.2</v>
      </c>
      <c r="M498" s="15" t="s">
        <v>52</v>
      </c>
      <c r="N498" s="1" t="s">
        <v>509</v>
      </c>
      <c r="O498" s="1" t="s">
        <v>2103</v>
      </c>
      <c r="P498" s="1" t="s">
        <v>64</v>
      </c>
      <c r="Q498" s="1" t="s">
        <v>64</v>
      </c>
      <c r="R498" s="1" t="s">
        <v>63</v>
      </c>
      <c r="AV498" s="1" t="s">
        <v>52</v>
      </c>
      <c r="AW498" s="1" t="s">
        <v>2104</v>
      </c>
      <c r="AX498" s="1" t="s">
        <v>52</v>
      </c>
      <c r="AY498" s="1" t="s">
        <v>52</v>
      </c>
      <c r="AZ498" s="1" t="s">
        <v>52</v>
      </c>
    </row>
    <row r="499" spans="1:52" ht="30" customHeight="1" x14ac:dyDescent="0.3">
      <c r="A499" s="15" t="s">
        <v>2105</v>
      </c>
      <c r="B499" s="15" t="s">
        <v>2106</v>
      </c>
      <c r="C499" s="15" t="s">
        <v>1692</v>
      </c>
      <c r="D499" s="16">
        <v>2.5817999999999999</v>
      </c>
      <c r="E499" s="18">
        <f>단가대비표!O37</f>
        <v>884</v>
      </c>
      <c r="F499" s="21">
        <f t="shared" si="92"/>
        <v>2282.3000000000002</v>
      </c>
      <c r="G499" s="18">
        <f>단가대비표!P37</f>
        <v>0</v>
      </c>
      <c r="H499" s="21">
        <f t="shared" si="93"/>
        <v>0</v>
      </c>
      <c r="I499" s="18">
        <f>단가대비표!V37</f>
        <v>0</v>
      </c>
      <c r="J499" s="21">
        <f t="shared" si="94"/>
        <v>0</v>
      </c>
      <c r="K499" s="18">
        <f t="shared" si="95"/>
        <v>884</v>
      </c>
      <c r="L499" s="21">
        <f t="shared" si="95"/>
        <v>2282.3000000000002</v>
      </c>
      <c r="M499" s="15" t="s">
        <v>52</v>
      </c>
      <c r="N499" s="1" t="s">
        <v>509</v>
      </c>
      <c r="O499" s="1" t="s">
        <v>2107</v>
      </c>
      <c r="P499" s="1" t="s">
        <v>64</v>
      </c>
      <c r="Q499" s="1" t="s">
        <v>64</v>
      </c>
      <c r="R499" s="1" t="s">
        <v>63</v>
      </c>
      <c r="AV499" s="1" t="s">
        <v>52</v>
      </c>
      <c r="AW499" s="1" t="s">
        <v>2108</v>
      </c>
      <c r="AX499" s="1" t="s">
        <v>52</v>
      </c>
      <c r="AY499" s="1" t="s">
        <v>52</v>
      </c>
      <c r="AZ499" s="1" t="s">
        <v>52</v>
      </c>
    </row>
    <row r="500" spans="1:52" ht="30" customHeight="1" x14ac:dyDescent="0.3">
      <c r="A500" s="15" t="s">
        <v>2105</v>
      </c>
      <c r="B500" s="15" t="s">
        <v>2109</v>
      </c>
      <c r="C500" s="15" t="s">
        <v>1692</v>
      </c>
      <c r="D500" s="16">
        <v>5.11E-2</v>
      </c>
      <c r="E500" s="18">
        <f>단가대비표!O36</f>
        <v>895.9</v>
      </c>
      <c r="F500" s="21">
        <f t="shared" si="92"/>
        <v>45.7</v>
      </c>
      <c r="G500" s="18">
        <f>단가대비표!P36</f>
        <v>0</v>
      </c>
      <c r="H500" s="21">
        <f t="shared" si="93"/>
        <v>0</v>
      </c>
      <c r="I500" s="18">
        <f>단가대비표!V36</f>
        <v>0</v>
      </c>
      <c r="J500" s="21">
        <f t="shared" si="94"/>
        <v>0</v>
      </c>
      <c r="K500" s="18">
        <f t="shared" si="95"/>
        <v>895.9</v>
      </c>
      <c r="L500" s="21">
        <f t="shared" si="95"/>
        <v>45.7</v>
      </c>
      <c r="M500" s="15" t="s">
        <v>52</v>
      </c>
      <c r="N500" s="1" t="s">
        <v>509</v>
      </c>
      <c r="O500" s="1" t="s">
        <v>2110</v>
      </c>
      <c r="P500" s="1" t="s">
        <v>64</v>
      </c>
      <c r="Q500" s="1" t="s">
        <v>64</v>
      </c>
      <c r="R500" s="1" t="s">
        <v>63</v>
      </c>
      <c r="AV500" s="1" t="s">
        <v>52</v>
      </c>
      <c r="AW500" s="1" t="s">
        <v>2111</v>
      </c>
      <c r="AX500" s="1" t="s">
        <v>52</v>
      </c>
      <c r="AY500" s="1" t="s">
        <v>52</v>
      </c>
      <c r="AZ500" s="1" t="s">
        <v>52</v>
      </c>
    </row>
    <row r="501" spans="1:52" ht="30" customHeight="1" x14ac:dyDescent="0.3">
      <c r="A501" s="15" t="s">
        <v>2024</v>
      </c>
      <c r="B501" s="15" t="s">
        <v>2112</v>
      </c>
      <c r="C501" s="15" t="s">
        <v>1692</v>
      </c>
      <c r="D501" s="16">
        <v>1.0109999999999999</v>
      </c>
      <c r="E501" s="18">
        <f>일위대가목록!E214</f>
        <v>136</v>
      </c>
      <c r="F501" s="21">
        <f t="shared" si="92"/>
        <v>137.4</v>
      </c>
      <c r="G501" s="18">
        <f>일위대가목록!F214</f>
        <v>6840</v>
      </c>
      <c r="H501" s="21">
        <f t="shared" si="93"/>
        <v>6915.2</v>
      </c>
      <c r="I501" s="18">
        <f>일위대가목록!G214</f>
        <v>273</v>
      </c>
      <c r="J501" s="21">
        <f t="shared" si="94"/>
        <v>276</v>
      </c>
      <c r="K501" s="18">
        <f t="shared" si="95"/>
        <v>7249</v>
      </c>
      <c r="L501" s="21">
        <f t="shared" si="95"/>
        <v>7328.6</v>
      </c>
      <c r="M501" s="15" t="s">
        <v>2113</v>
      </c>
      <c r="N501" s="1" t="s">
        <v>509</v>
      </c>
      <c r="O501" s="1" t="s">
        <v>2114</v>
      </c>
      <c r="P501" s="1" t="s">
        <v>63</v>
      </c>
      <c r="Q501" s="1" t="s">
        <v>64</v>
      </c>
      <c r="R501" s="1" t="s">
        <v>64</v>
      </c>
      <c r="AV501" s="1" t="s">
        <v>52</v>
      </c>
      <c r="AW501" s="1" t="s">
        <v>2115</v>
      </c>
      <c r="AX501" s="1" t="s">
        <v>52</v>
      </c>
      <c r="AY501" s="1" t="s">
        <v>52</v>
      </c>
      <c r="AZ501" s="1" t="s">
        <v>52</v>
      </c>
    </row>
    <row r="502" spans="1:52" ht="30" customHeight="1" x14ac:dyDescent="0.3">
      <c r="A502" s="15" t="s">
        <v>2024</v>
      </c>
      <c r="B502" s="15" t="s">
        <v>2059</v>
      </c>
      <c r="C502" s="15" t="s">
        <v>1692</v>
      </c>
      <c r="D502" s="16">
        <v>2.3940000000000001</v>
      </c>
      <c r="E502" s="18">
        <f>일위대가목록!E224</f>
        <v>157</v>
      </c>
      <c r="F502" s="21">
        <f t="shared" si="92"/>
        <v>375.8</v>
      </c>
      <c r="G502" s="18">
        <f>일위대가목록!F224</f>
        <v>5262</v>
      </c>
      <c r="H502" s="21">
        <f t="shared" si="93"/>
        <v>12597.2</v>
      </c>
      <c r="I502" s="18">
        <f>일위대가목록!G224</f>
        <v>263</v>
      </c>
      <c r="J502" s="21">
        <f t="shared" si="94"/>
        <v>629.6</v>
      </c>
      <c r="K502" s="18">
        <f t="shared" si="95"/>
        <v>5682</v>
      </c>
      <c r="L502" s="21">
        <f t="shared" si="95"/>
        <v>13602.6</v>
      </c>
      <c r="M502" s="15" t="s">
        <v>2060</v>
      </c>
      <c r="N502" s="1" t="s">
        <v>509</v>
      </c>
      <c r="O502" s="1" t="s">
        <v>2061</v>
      </c>
      <c r="P502" s="1" t="s">
        <v>63</v>
      </c>
      <c r="Q502" s="1" t="s">
        <v>64</v>
      </c>
      <c r="R502" s="1" t="s">
        <v>64</v>
      </c>
      <c r="AV502" s="1" t="s">
        <v>52</v>
      </c>
      <c r="AW502" s="1" t="s">
        <v>2116</v>
      </c>
      <c r="AX502" s="1" t="s">
        <v>52</v>
      </c>
      <c r="AY502" s="1" t="s">
        <v>52</v>
      </c>
      <c r="AZ502" s="1" t="s">
        <v>52</v>
      </c>
    </row>
    <row r="503" spans="1:52" ht="30" customHeight="1" x14ac:dyDescent="0.3">
      <c r="A503" s="15" t="s">
        <v>2076</v>
      </c>
      <c r="B503" s="15" t="s">
        <v>2117</v>
      </c>
      <c r="C503" s="15" t="s">
        <v>1692</v>
      </c>
      <c r="D503" s="16">
        <v>-7.0999999999999994E-2</v>
      </c>
      <c r="E503" s="18">
        <f>단가대비표!O21</f>
        <v>1850</v>
      </c>
      <c r="F503" s="21">
        <f t="shared" si="92"/>
        <v>-131.30000000000001</v>
      </c>
      <c r="G503" s="18">
        <f>단가대비표!P21</f>
        <v>0</v>
      </c>
      <c r="H503" s="21">
        <f t="shared" si="93"/>
        <v>0</v>
      </c>
      <c r="I503" s="18">
        <f>단가대비표!V21</f>
        <v>0</v>
      </c>
      <c r="J503" s="21">
        <f t="shared" si="94"/>
        <v>0</v>
      </c>
      <c r="K503" s="18">
        <f t="shared" si="95"/>
        <v>1850</v>
      </c>
      <c r="L503" s="21">
        <f t="shared" si="95"/>
        <v>-131.30000000000001</v>
      </c>
      <c r="M503" s="15" t="s">
        <v>2078</v>
      </c>
      <c r="N503" s="1" t="s">
        <v>509</v>
      </c>
      <c r="O503" s="1" t="s">
        <v>2118</v>
      </c>
      <c r="P503" s="1" t="s">
        <v>64</v>
      </c>
      <c r="Q503" s="1" t="s">
        <v>64</v>
      </c>
      <c r="R503" s="1" t="s">
        <v>63</v>
      </c>
      <c r="AV503" s="1" t="s">
        <v>52</v>
      </c>
      <c r="AW503" s="1" t="s">
        <v>2119</v>
      </c>
      <c r="AX503" s="1" t="s">
        <v>52</v>
      </c>
      <c r="AY503" s="1" t="s">
        <v>52</v>
      </c>
      <c r="AZ503" s="1" t="s">
        <v>52</v>
      </c>
    </row>
    <row r="504" spans="1:52" ht="30" customHeight="1" x14ac:dyDescent="0.3">
      <c r="A504" s="15" t="s">
        <v>2076</v>
      </c>
      <c r="B504" s="15" t="s">
        <v>2077</v>
      </c>
      <c r="C504" s="15" t="s">
        <v>1692</v>
      </c>
      <c r="D504" s="16">
        <v>-0.16800000000000001</v>
      </c>
      <c r="E504" s="18">
        <f>단가대비표!O20</f>
        <v>345</v>
      </c>
      <c r="F504" s="21">
        <f t="shared" si="92"/>
        <v>-57.9</v>
      </c>
      <c r="G504" s="18">
        <f>단가대비표!P20</f>
        <v>0</v>
      </c>
      <c r="H504" s="21">
        <f t="shared" si="93"/>
        <v>0</v>
      </c>
      <c r="I504" s="18">
        <f>단가대비표!V20</f>
        <v>0</v>
      </c>
      <c r="J504" s="21">
        <f t="shared" si="94"/>
        <v>0</v>
      </c>
      <c r="K504" s="18">
        <f t="shared" si="95"/>
        <v>345</v>
      </c>
      <c r="L504" s="21">
        <f t="shared" si="95"/>
        <v>-57.9</v>
      </c>
      <c r="M504" s="15" t="s">
        <v>2078</v>
      </c>
      <c r="N504" s="1" t="s">
        <v>509</v>
      </c>
      <c r="O504" s="1" t="s">
        <v>2079</v>
      </c>
      <c r="P504" s="1" t="s">
        <v>64</v>
      </c>
      <c r="Q504" s="1" t="s">
        <v>64</v>
      </c>
      <c r="R504" s="1" t="s">
        <v>63</v>
      </c>
      <c r="AV504" s="1" t="s">
        <v>52</v>
      </c>
      <c r="AW504" s="1" t="s">
        <v>2120</v>
      </c>
      <c r="AX504" s="1" t="s">
        <v>52</v>
      </c>
      <c r="AY504" s="1" t="s">
        <v>52</v>
      </c>
      <c r="AZ504" s="1" t="s">
        <v>52</v>
      </c>
    </row>
    <row r="505" spans="1:52" ht="30" customHeight="1" x14ac:dyDescent="0.3">
      <c r="A505" s="15" t="s">
        <v>1229</v>
      </c>
      <c r="B505" s="15" t="s">
        <v>52</v>
      </c>
      <c r="C505" s="15" t="s">
        <v>52</v>
      </c>
      <c r="D505" s="16"/>
      <c r="E505" s="18"/>
      <c r="F505" s="21">
        <f>TRUNC(SUMIF(N498:N504, N497, F498:F504),0)</f>
        <v>6751</v>
      </c>
      <c r="G505" s="18"/>
      <c r="H505" s="21">
        <f>TRUNC(SUMIF(N498:N504, N497, H498:H504),0)</f>
        <v>19512</v>
      </c>
      <c r="I505" s="18"/>
      <c r="J505" s="21">
        <f>TRUNC(SUMIF(N498:N504, N497, J498:J504),0)</f>
        <v>905</v>
      </c>
      <c r="K505" s="18"/>
      <c r="L505" s="21">
        <f>F505+H505+J505</f>
        <v>27168</v>
      </c>
      <c r="M505" s="15" t="s">
        <v>52</v>
      </c>
      <c r="N505" s="1" t="s">
        <v>92</v>
      </c>
      <c r="O505" s="1" t="s">
        <v>92</v>
      </c>
      <c r="P505" s="1" t="s">
        <v>52</v>
      </c>
      <c r="Q505" s="1" t="s">
        <v>52</v>
      </c>
      <c r="R505" s="1" t="s">
        <v>52</v>
      </c>
      <c r="AV505" s="1" t="s">
        <v>52</v>
      </c>
      <c r="AW505" s="1" t="s">
        <v>52</v>
      </c>
      <c r="AX505" s="1" t="s">
        <v>52</v>
      </c>
      <c r="AY505" s="1" t="s">
        <v>52</v>
      </c>
      <c r="AZ505" s="1" t="s">
        <v>52</v>
      </c>
    </row>
    <row r="506" spans="1:52" ht="30" customHeight="1" x14ac:dyDescent="0.3">
      <c r="A506" s="16"/>
      <c r="B506" s="16"/>
      <c r="C506" s="16"/>
      <c r="D506" s="16"/>
      <c r="E506" s="18"/>
      <c r="F506" s="21"/>
      <c r="G506" s="18"/>
      <c r="H506" s="21"/>
      <c r="I506" s="18"/>
      <c r="J506" s="21"/>
      <c r="K506" s="18"/>
      <c r="L506" s="21"/>
      <c r="M506" s="16"/>
    </row>
    <row r="507" spans="1:52" ht="30" customHeight="1" x14ac:dyDescent="0.3">
      <c r="A507" s="12" t="s">
        <v>2121</v>
      </c>
      <c r="B507" s="13"/>
      <c r="C507" s="13"/>
      <c r="D507" s="13"/>
      <c r="E507" s="17"/>
      <c r="F507" s="20"/>
      <c r="G507" s="17"/>
      <c r="H507" s="20"/>
      <c r="I507" s="17"/>
      <c r="J507" s="20"/>
      <c r="K507" s="17"/>
      <c r="L507" s="20"/>
      <c r="M507" s="14"/>
      <c r="N507" s="1" t="s">
        <v>514</v>
      </c>
    </row>
    <row r="508" spans="1:52" ht="30" customHeight="1" x14ac:dyDescent="0.3">
      <c r="A508" s="15" t="s">
        <v>2122</v>
      </c>
      <c r="B508" s="15" t="s">
        <v>2123</v>
      </c>
      <c r="C508" s="15" t="s">
        <v>487</v>
      </c>
      <c r="D508" s="16">
        <v>1</v>
      </c>
      <c r="E508" s="18">
        <f>단가대비표!O87</f>
        <v>201281</v>
      </c>
      <c r="F508" s="21">
        <f>TRUNC(E508*D508,1)</f>
        <v>201281</v>
      </c>
      <c r="G508" s="18">
        <f>단가대비표!P87</f>
        <v>0</v>
      </c>
      <c r="H508" s="21">
        <f>TRUNC(G508*D508,1)</f>
        <v>0</v>
      </c>
      <c r="I508" s="18">
        <f>단가대비표!V87</f>
        <v>0</v>
      </c>
      <c r="J508" s="21">
        <f>TRUNC(I508*D508,1)</f>
        <v>0</v>
      </c>
      <c r="K508" s="18">
        <f t="shared" ref="K508:L510" si="96">TRUNC(E508+G508+I508,1)</f>
        <v>201281</v>
      </c>
      <c r="L508" s="21">
        <f t="shared" si="96"/>
        <v>201281</v>
      </c>
      <c r="M508" s="15" t="s">
        <v>52</v>
      </c>
      <c r="N508" s="1" t="s">
        <v>514</v>
      </c>
      <c r="O508" s="1" t="s">
        <v>2124</v>
      </c>
      <c r="P508" s="1" t="s">
        <v>64</v>
      </c>
      <c r="Q508" s="1" t="s">
        <v>64</v>
      </c>
      <c r="R508" s="1" t="s">
        <v>63</v>
      </c>
      <c r="V508">
        <v>1</v>
      </c>
      <c r="AV508" s="1" t="s">
        <v>52</v>
      </c>
      <c r="AW508" s="1" t="s">
        <v>2125</v>
      </c>
      <c r="AX508" s="1" t="s">
        <v>52</v>
      </c>
      <c r="AY508" s="1" t="s">
        <v>52</v>
      </c>
      <c r="AZ508" s="1" t="s">
        <v>52</v>
      </c>
    </row>
    <row r="509" spans="1:52" ht="30" customHeight="1" x14ac:dyDescent="0.3">
      <c r="A509" s="15" t="s">
        <v>1503</v>
      </c>
      <c r="B509" s="15" t="s">
        <v>2126</v>
      </c>
      <c r="C509" s="15" t="s">
        <v>602</v>
      </c>
      <c r="D509" s="16">
        <v>1</v>
      </c>
      <c r="E509" s="18">
        <f>TRUNC(SUMIF(V508:V510, RIGHTB(O509, 1), F508:F510)*U509, 2)</f>
        <v>4025.62</v>
      </c>
      <c r="F509" s="21">
        <f>TRUNC(E509*D509,1)</f>
        <v>4025.6</v>
      </c>
      <c r="G509" s="18">
        <v>0</v>
      </c>
      <c r="H509" s="21">
        <f>TRUNC(G509*D509,1)</f>
        <v>0</v>
      </c>
      <c r="I509" s="18">
        <v>0</v>
      </c>
      <c r="J509" s="21">
        <f>TRUNC(I509*D509,1)</f>
        <v>0</v>
      </c>
      <c r="K509" s="18">
        <f t="shared" si="96"/>
        <v>4025.6</v>
      </c>
      <c r="L509" s="21">
        <f t="shared" si="96"/>
        <v>4025.6</v>
      </c>
      <c r="M509" s="15" t="s">
        <v>52</v>
      </c>
      <c r="N509" s="1" t="s">
        <v>514</v>
      </c>
      <c r="O509" s="1" t="s">
        <v>1079</v>
      </c>
      <c r="P509" s="1" t="s">
        <v>64</v>
      </c>
      <c r="Q509" s="1" t="s">
        <v>64</v>
      </c>
      <c r="R509" s="1" t="s">
        <v>64</v>
      </c>
      <c r="S509">
        <v>0</v>
      </c>
      <c r="T509">
        <v>0</v>
      </c>
      <c r="U509">
        <v>0.02</v>
      </c>
      <c r="AV509" s="1" t="s">
        <v>52</v>
      </c>
      <c r="AW509" s="1" t="s">
        <v>2127</v>
      </c>
      <c r="AX509" s="1" t="s">
        <v>52</v>
      </c>
      <c r="AY509" s="1" t="s">
        <v>52</v>
      </c>
      <c r="AZ509" s="1" t="s">
        <v>52</v>
      </c>
    </row>
    <row r="510" spans="1:52" ht="30" customHeight="1" x14ac:dyDescent="0.3">
      <c r="A510" s="15" t="s">
        <v>511</v>
      </c>
      <c r="B510" s="15" t="s">
        <v>52</v>
      </c>
      <c r="C510" s="15" t="s">
        <v>60</v>
      </c>
      <c r="D510" s="16">
        <v>1</v>
      </c>
      <c r="E510" s="18">
        <f>일위대가목록!E229</f>
        <v>0</v>
      </c>
      <c r="F510" s="21">
        <f>TRUNC(E510*D510,1)</f>
        <v>0</v>
      </c>
      <c r="G510" s="18">
        <f>일위대가목록!F229</f>
        <v>47276</v>
      </c>
      <c r="H510" s="21">
        <f>TRUNC(G510*D510,1)</f>
        <v>47276</v>
      </c>
      <c r="I510" s="18">
        <f>일위대가목록!G229</f>
        <v>0</v>
      </c>
      <c r="J510" s="21">
        <f>TRUNC(I510*D510,1)</f>
        <v>0</v>
      </c>
      <c r="K510" s="18">
        <f t="shared" si="96"/>
        <v>47276</v>
      </c>
      <c r="L510" s="21">
        <f t="shared" si="96"/>
        <v>47276</v>
      </c>
      <c r="M510" s="15" t="s">
        <v>2128</v>
      </c>
      <c r="N510" s="1" t="s">
        <v>514</v>
      </c>
      <c r="O510" s="1" t="s">
        <v>2129</v>
      </c>
      <c r="P510" s="1" t="s">
        <v>63</v>
      </c>
      <c r="Q510" s="1" t="s">
        <v>64</v>
      </c>
      <c r="R510" s="1" t="s">
        <v>64</v>
      </c>
      <c r="AV510" s="1" t="s">
        <v>52</v>
      </c>
      <c r="AW510" s="1" t="s">
        <v>2130</v>
      </c>
      <c r="AX510" s="1" t="s">
        <v>52</v>
      </c>
      <c r="AY510" s="1" t="s">
        <v>52</v>
      </c>
      <c r="AZ510" s="1" t="s">
        <v>52</v>
      </c>
    </row>
    <row r="511" spans="1:52" ht="30" customHeight="1" x14ac:dyDescent="0.3">
      <c r="A511" s="15" t="s">
        <v>1229</v>
      </c>
      <c r="B511" s="15" t="s">
        <v>52</v>
      </c>
      <c r="C511" s="15" t="s">
        <v>52</v>
      </c>
      <c r="D511" s="16"/>
      <c r="E511" s="18"/>
      <c r="F511" s="21">
        <f>TRUNC(SUMIF(N508:N510, N507, F508:F510),0)</f>
        <v>205306</v>
      </c>
      <c r="G511" s="18"/>
      <c r="H511" s="21">
        <f>TRUNC(SUMIF(N508:N510, N507, H508:H510),0)</f>
        <v>47276</v>
      </c>
      <c r="I511" s="18"/>
      <c r="J511" s="21">
        <f>TRUNC(SUMIF(N508:N510, N507, J508:J510),0)</f>
        <v>0</v>
      </c>
      <c r="K511" s="18"/>
      <c r="L511" s="21">
        <f>F511+H511+J511</f>
        <v>252582</v>
      </c>
      <c r="M511" s="15" t="s">
        <v>52</v>
      </c>
      <c r="N511" s="1" t="s">
        <v>92</v>
      </c>
      <c r="O511" s="1" t="s">
        <v>92</v>
      </c>
      <c r="P511" s="1" t="s">
        <v>52</v>
      </c>
      <c r="Q511" s="1" t="s">
        <v>52</v>
      </c>
      <c r="R511" s="1" t="s">
        <v>52</v>
      </c>
      <c r="AV511" s="1" t="s">
        <v>52</v>
      </c>
      <c r="AW511" s="1" t="s">
        <v>52</v>
      </c>
      <c r="AX511" s="1" t="s">
        <v>52</v>
      </c>
      <c r="AY511" s="1" t="s">
        <v>52</v>
      </c>
      <c r="AZ511" s="1" t="s">
        <v>52</v>
      </c>
    </row>
    <row r="512" spans="1:52" ht="30" customHeight="1" x14ac:dyDescent="0.3">
      <c r="A512" s="16"/>
      <c r="B512" s="16"/>
      <c r="C512" s="16"/>
      <c r="D512" s="16"/>
      <c r="E512" s="18"/>
      <c r="F512" s="21"/>
      <c r="G512" s="18"/>
      <c r="H512" s="21"/>
      <c r="I512" s="18"/>
      <c r="J512" s="21"/>
      <c r="K512" s="18"/>
      <c r="L512" s="21"/>
      <c r="M512" s="16"/>
    </row>
    <row r="513" spans="1:52" ht="30" customHeight="1" x14ac:dyDescent="0.3">
      <c r="A513" s="12" t="s">
        <v>2131</v>
      </c>
      <c r="B513" s="13"/>
      <c r="C513" s="13"/>
      <c r="D513" s="13"/>
      <c r="E513" s="17"/>
      <c r="F513" s="20"/>
      <c r="G513" s="17"/>
      <c r="H513" s="20"/>
      <c r="I513" s="17"/>
      <c r="J513" s="20"/>
      <c r="K513" s="17"/>
      <c r="L513" s="20"/>
      <c r="M513" s="14"/>
      <c r="N513" s="1" t="s">
        <v>518</v>
      </c>
    </row>
    <row r="514" spans="1:52" ht="30" customHeight="1" x14ac:dyDescent="0.3">
      <c r="A514" s="15" t="s">
        <v>2122</v>
      </c>
      <c r="B514" s="15" t="s">
        <v>2132</v>
      </c>
      <c r="C514" s="15" t="s">
        <v>487</v>
      </c>
      <c r="D514" s="16">
        <v>1</v>
      </c>
      <c r="E514" s="18">
        <f>단가대비표!O88</f>
        <v>207786</v>
      </c>
      <c r="F514" s="21">
        <f>TRUNC(E514*D514,1)</f>
        <v>207786</v>
      </c>
      <c r="G514" s="18">
        <f>단가대비표!P88</f>
        <v>0</v>
      </c>
      <c r="H514" s="21">
        <f>TRUNC(G514*D514,1)</f>
        <v>0</v>
      </c>
      <c r="I514" s="18">
        <f>단가대비표!V88</f>
        <v>0</v>
      </c>
      <c r="J514" s="21">
        <f>TRUNC(I514*D514,1)</f>
        <v>0</v>
      </c>
      <c r="K514" s="18">
        <f t="shared" ref="K514:L516" si="97">TRUNC(E514+G514+I514,1)</f>
        <v>207786</v>
      </c>
      <c r="L514" s="21">
        <f t="shared" si="97"/>
        <v>207786</v>
      </c>
      <c r="M514" s="15" t="s">
        <v>52</v>
      </c>
      <c r="N514" s="1" t="s">
        <v>518</v>
      </c>
      <c r="O514" s="1" t="s">
        <v>2133</v>
      </c>
      <c r="P514" s="1" t="s">
        <v>64</v>
      </c>
      <c r="Q514" s="1" t="s">
        <v>64</v>
      </c>
      <c r="R514" s="1" t="s">
        <v>63</v>
      </c>
      <c r="V514">
        <v>1</v>
      </c>
      <c r="AV514" s="1" t="s">
        <v>52</v>
      </c>
      <c r="AW514" s="1" t="s">
        <v>2134</v>
      </c>
      <c r="AX514" s="1" t="s">
        <v>52</v>
      </c>
      <c r="AY514" s="1" t="s">
        <v>52</v>
      </c>
      <c r="AZ514" s="1" t="s">
        <v>52</v>
      </c>
    </row>
    <row r="515" spans="1:52" ht="30" customHeight="1" x14ac:dyDescent="0.3">
      <c r="A515" s="15" t="s">
        <v>1503</v>
      </c>
      <c r="B515" s="15" t="s">
        <v>2126</v>
      </c>
      <c r="C515" s="15" t="s">
        <v>602</v>
      </c>
      <c r="D515" s="16">
        <v>1</v>
      </c>
      <c r="E515" s="18">
        <f>TRUNC(SUMIF(V514:V516, RIGHTB(O515, 1), F514:F516)*U515, 2)</f>
        <v>4155.72</v>
      </c>
      <c r="F515" s="21">
        <f>TRUNC(E515*D515,1)</f>
        <v>4155.7</v>
      </c>
      <c r="G515" s="18">
        <v>0</v>
      </c>
      <c r="H515" s="21">
        <f>TRUNC(G515*D515,1)</f>
        <v>0</v>
      </c>
      <c r="I515" s="18">
        <v>0</v>
      </c>
      <c r="J515" s="21">
        <f>TRUNC(I515*D515,1)</f>
        <v>0</v>
      </c>
      <c r="K515" s="18">
        <f t="shared" si="97"/>
        <v>4155.7</v>
      </c>
      <c r="L515" s="21">
        <f t="shared" si="97"/>
        <v>4155.7</v>
      </c>
      <c r="M515" s="15" t="s">
        <v>52</v>
      </c>
      <c r="N515" s="1" t="s">
        <v>518</v>
      </c>
      <c r="O515" s="1" t="s">
        <v>1079</v>
      </c>
      <c r="P515" s="1" t="s">
        <v>64</v>
      </c>
      <c r="Q515" s="1" t="s">
        <v>64</v>
      </c>
      <c r="R515" s="1" t="s">
        <v>64</v>
      </c>
      <c r="S515">
        <v>0</v>
      </c>
      <c r="T515">
        <v>0</v>
      </c>
      <c r="U515">
        <v>0.02</v>
      </c>
      <c r="AV515" s="1" t="s">
        <v>52</v>
      </c>
      <c r="AW515" s="1" t="s">
        <v>2135</v>
      </c>
      <c r="AX515" s="1" t="s">
        <v>52</v>
      </c>
      <c r="AY515" s="1" t="s">
        <v>52</v>
      </c>
      <c r="AZ515" s="1" t="s">
        <v>52</v>
      </c>
    </row>
    <row r="516" spans="1:52" ht="30" customHeight="1" x14ac:dyDescent="0.3">
      <c r="A516" s="15" t="s">
        <v>511</v>
      </c>
      <c r="B516" s="15" t="s">
        <v>52</v>
      </c>
      <c r="C516" s="15" t="s">
        <v>60</v>
      </c>
      <c r="D516" s="16">
        <v>1</v>
      </c>
      <c r="E516" s="18">
        <f>일위대가목록!E229</f>
        <v>0</v>
      </c>
      <c r="F516" s="21">
        <f>TRUNC(E516*D516,1)</f>
        <v>0</v>
      </c>
      <c r="G516" s="18">
        <f>일위대가목록!F229</f>
        <v>47276</v>
      </c>
      <c r="H516" s="21">
        <f>TRUNC(G516*D516,1)</f>
        <v>47276</v>
      </c>
      <c r="I516" s="18">
        <f>일위대가목록!G229</f>
        <v>0</v>
      </c>
      <c r="J516" s="21">
        <f>TRUNC(I516*D516,1)</f>
        <v>0</v>
      </c>
      <c r="K516" s="18">
        <f t="shared" si="97"/>
        <v>47276</v>
      </c>
      <c r="L516" s="21">
        <f t="shared" si="97"/>
        <v>47276</v>
      </c>
      <c r="M516" s="15" t="s">
        <v>2128</v>
      </c>
      <c r="N516" s="1" t="s">
        <v>518</v>
      </c>
      <c r="O516" s="1" t="s">
        <v>2129</v>
      </c>
      <c r="P516" s="1" t="s">
        <v>63</v>
      </c>
      <c r="Q516" s="1" t="s">
        <v>64</v>
      </c>
      <c r="R516" s="1" t="s">
        <v>64</v>
      </c>
      <c r="AV516" s="1" t="s">
        <v>52</v>
      </c>
      <c r="AW516" s="1" t="s">
        <v>2136</v>
      </c>
      <c r="AX516" s="1" t="s">
        <v>52</v>
      </c>
      <c r="AY516" s="1" t="s">
        <v>52</v>
      </c>
      <c r="AZ516" s="1" t="s">
        <v>52</v>
      </c>
    </row>
    <row r="517" spans="1:52" ht="30" customHeight="1" x14ac:dyDescent="0.3">
      <c r="A517" s="15" t="s">
        <v>1229</v>
      </c>
      <c r="B517" s="15" t="s">
        <v>52</v>
      </c>
      <c r="C517" s="15" t="s">
        <v>52</v>
      </c>
      <c r="D517" s="16"/>
      <c r="E517" s="18"/>
      <c r="F517" s="21">
        <f>TRUNC(SUMIF(N514:N516, N513, F514:F516),0)</f>
        <v>211941</v>
      </c>
      <c r="G517" s="18"/>
      <c r="H517" s="21">
        <f>TRUNC(SUMIF(N514:N516, N513, H514:H516),0)</f>
        <v>47276</v>
      </c>
      <c r="I517" s="18"/>
      <c r="J517" s="21">
        <f>TRUNC(SUMIF(N514:N516, N513, J514:J516),0)</f>
        <v>0</v>
      </c>
      <c r="K517" s="18"/>
      <c r="L517" s="21">
        <f>F517+H517+J517</f>
        <v>259217</v>
      </c>
      <c r="M517" s="15" t="s">
        <v>52</v>
      </c>
      <c r="N517" s="1" t="s">
        <v>92</v>
      </c>
      <c r="O517" s="1" t="s">
        <v>92</v>
      </c>
      <c r="P517" s="1" t="s">
        <v>52</v>
      </c>
      <c r="Q517" s="1" t="s">
        <v>52</v>
      </c>
      <c r="R517" s="1" t="s">
        <v>52</v>
      </c>
      <c r="AV517" s="1" t="s">
        <v>52</v>
      </c>
      <c r="AW517" s="1" t="s">
        <v>52</v>
      </c>
      <c r="AX517" s="1" t="s">
        <v>52</v>
      </c>
      <c r="AY517" s="1" t="s">
        <v>52</v>
      </c>
      <c r="AZ517" s="1" t="s">
        <v>52</v>
      </c>
    </row>
    <row r="518" spans="1:52" ht="30" customHeight="1" x14ac:dyDescent="0.3">
      <c r="A518" s="16"/>
      <c r="B518" s="16"/>
      <c r="C518" s="16"/>
      <c r="D518" s="16"/>
      <c r="E518" s="18"/>
      <c r="F518" s="21"/>
      <c r="G518" s="18"/>
      <c r="H518" s="21"/>
      <c r="I518" s="18"/>
      <c r="J518" s="21"/>
      <c r="K518" s="18"/>
      <c r="L518" s="21"/>
      <c r="M518" s="16"/>
    </row>
    <row r="519" spans="1:52" ht="30" customHeight="1" x14ac:dyDescent="0.3">
      <c r="A519" s="12" t="s">
        <v>2137</v>
      </c>
      <c r="B519" s="13"/>
      <c r="C519" s="13"/>
      <c r="D519" s="13"/>
      <c r="E519" s="17"/>
      <c r="F519" s="20"/>
      <c r="G519" s="17"/>
      <c r="H519" s="20"/>
      <c r="I519" s="17"/>
      <c r="J519" s="20"/>
      <c r="K519" s="17"/>
      <c r="L519" s="20"/>
      <c r="M519" s="14"/>
      <c r="N519" s="1" t="s">
        <v>523</v>
      </c>
    </row>
    <row r="520" spans="1:52" ht="30" customHeight="1" x14ac:dyDescent="0.3">
      <c r="A520" s="15" t="s">
        <v>2138</v>
      </c>
      <c r="B520" s="15" t="s">
        <v>2139</v>
      </c>
      <c r="C520" s="15" t="s">
        <v>72</v>
      </c>
      <c r="D520" s="16">
        <v>1.05</v>
      </c>
      <c r="E520" s="18">
        <f>단가대비표!O195</f>
        <v>29450</v>
      </c>
      <c r="F520" s="21">
        <f>TRUNC(E520*D520,1)</f>
        <v>30922.5</v>
      </c>
      <c r="G520" s="18">
        <f>단가대비표!P195</f>
        <v>0</v>
      </c>
      <c r="H520" s="21">
        <f>TRUNC(G520*D520,1)</f>
        <v>0</v>
      </c>
      <c r="I520" s="18">
        <f>단가대비표!V195</f>
        <v>0</v>
      </c>
      <c r="J520" s="21">
        <f>TRUNC(I520*D520,1)</f>
        <v>0</v>
      </c>
      <c r="K520" s="18">
        <f t="shared" ref="K520:L522" si="98">TRUNC(E520+G520+I520,1)</f>
        <v>29450</v>
      </c>
      <c r="L520" s="21">
        <f t="shared" si="98"/>
        <v>30922.5</v>
      </c>
      <c r="M520" s="15" t="s">
        <v>52</v>
      </c>
      <c r="N520" s="1" t="s">
        <v>523</v>
      </c>
      <c r="O520" s="1" t="s">
        <v>2140</v>
      </c>
      <c r="P520" s="1" t="s">
        <v>64</v>
      </c>
      <c r="Q520" s="1" t="s">
        <v>64</v>
      </c>
      <c r="R520" s="1" t="s">
        <v>63</v>
      </c>
      <c r="AV520" s="1" t="s">
        <v>52</v>
      </c>
      <c r="AW520" s="1" t="s">
        <v>2141</v>
      </c>
      <c r="AX520" s="1" t="s">
        <v>52</v>
      </c>
      <c r="AY520" s="1" t="s">
        <v>52</v>
      </c>
      <c r="AZ520" s="1" t="s">
        <v>52</v>
      </c>
    </row>
    <row r="521" spans="1:52" ht="30" customHeight="1" x14ac:dyDescent="0.3">
      <c r="A521" s="15" t="s">
        <v>2142</v>
      </c>
      <c r="B521" s="15" t="s">
        <v>2143</v>
      </c>
      <c r="C521" s="15" t="s">
        <v>487</v>
      </c>
      <c r="D521" s="16">
        <v>0.65</v>
      </c>
      <c r="E521" s="18">
        <f>단가대비표!O157</f>
        <v>8000</v>
      </c>
      <c r="F521" s="21">
        <f>TRUNC(E521*D521,1)</f>
        <v>5200</v>
      </c>
      <c r="G521" s="18">
        <f>단가대비표!P157</f>
        <v>0</v>
      </c>
      <c r="H521" s="21">
        <f>TRUNC(G521*D521,1)</f>
        <v>0</v>
      </c>
      <c r="I521" s="18">
        <f>단가대비표!V157</f>
        <v>0</v>
      </c>
      <c r="J521" s="21">
        <f>TRUNC(I521*D521,1)</f>
        <v>0</v>
      </c>
      <c r="K521" s="18">
        <f t="shared" si="98"/>
        <v>8000</v>
      </c>
      <c r="L521" s="21">
        <f t="shared" si="98"/>
        <v>5200</v>
      </c>
      <c r="M521" s="15" t="s">
        <v>52</v>
      </c>
      <c r="N521" s="1" t="s">
        <v>523</v>
      </c>
      <c r="O521" s="1" t="s">
        <v>2144</v>
      </c>
      <c r="P521" s="1" t="s">
        <v>64</v>
      </c>
      <c r="Q521" s="1" t="s">
        <v>64</v>
      </c>
      <c r="R521" s="1" t="s">
        <v>63</v>
      </c>
      <c r="AV521" s="1" t="s">
        <v>52</v>
      </c>
      <c r="AW521" s="1" t="s">
        <v>2145</v>
      </c>
      <c r="AX521" s="1" t="s">
        <v>52</v>
      </c>
      <c r="AY521" s="1" t="s">
        <v>52</v>
      </c>
      <c r="AZ521" s="1" t="s">
        <v>52</v>
      </c>
    </row>
    <row r="522" spans="1:52" ht="30" customHeight="1" x14ac:dyDescent="0.3">
      <c r="A522" s="15" t="s">
        <v>2146</v>
      </c>
      <c r="B522" s="15" t="s">
        <v>2147</v>
      </c>
      <c r="C522" s="15" t="s">
        <v>72</v>
      </c>
      <c r="D522" s="16">
        <v>1</v>
      </c>
      <c r="E522" s="18">
        <f>일위대가목록!E230</f>
        <v>0</v>
      </c>
      <c r="F522" s="21">
        <f>TRUNC(E522*D522,1)</f>
        <v>0</v>
      </c>
      <c r="G522" s="18">
        <f>일위대가목록!F230</f>
        <v>24829</v>
      </c>
      <c r="H522" s="21">
        <f>TRUNC(G522*D522,1)</f>
        <v>24829</v>
      </c>
      <c r="I522" s="18">
        <f>일위대가목록!G230</f>
        <v>496</v>
      </c>
      <c r="J522" s="21">
        <f>TRUNC(I522*D522,1)</f>
        <v>496</v>
      </c>
      <c r="K522" s="18">
        <f t="shared" si="98"/>
        <v>25325</v>
      </c>
      <c r="L522" s="21">
        <f t="shared" si="98"/>
        <v>25325</v>
      </c>
      <c r="M522" s="15" t="s">
        <v>2148</v>
      </c>
      <c r="N522" s="1" t="s">
        <v>523</v>
      </c>
      <c r="O522" s="1" t="s">
        <v>2149</v>
      </c>
      <c r="P522" s="1" t="s">
        <v>63</v>
      </c>
      <c r="Q522" s="1" t="s">
        <v>64</v>
      </c>
      <c r="R522" s="1" t="s">
        <v>64</v>
      </c>
      <c r="AV522" s="1" t="s">
        <v>52</v>
      </c>
      <c r="AW522" s="1" t="s">
        <v>2150</v>
      </c>
      <c r="AX522" s="1" t="s">
        <v>52</v>
      </c>
      <c r="AY522" s="1" t="s">
        <v>52</v>
      </c>
      <c r="AZ522" s="1" t="s">
        <v>52</v>
      </c>
    </row>
    <row r="523" spans="1:52" ht="30" customHeight="1" x14ac:dyDescent="0.3">
      <c r="A523" s="15" t="s">
        <v>1229</v>
      </c>
      <c r="B523" s="15" t="s">
        <v>52</v>
      </c>
      <c r="C523" s="15" t="s">
        <v>52</v>
      </c>
      <c r="D523" s="16"/>
      <c r="E523" s="18"/>
      <c r="F523" s="21">
        <f>TRUNC(SUMIF(N520:N522, N519, F520:F522),0)</f>
        <v>36122</v>
      </c>
      <c r="G523" s="18"/>
      <c r="H523" s="21">
        <f>TRUNC(SUMIF(N520:N522, N519, H520:H522),0)</f>
        <v>24829</v>
      </c>
      <c r="I523" s="18"/>
      <c r="J523" s="21">
        <f>TRUNC(SUMIF(N520:N522, N519, J520:J522),0)</f>
        <v>496</v>
      </c>
      <c r="K523" s="18"/>
      <c r="L523" s="21">
        <f>F523+H523+J523</f>
        <v>61447</v>
      </c>
      <c r="M523" s="15" t="s">
        <v>52</v>
      </c>
      <c r="N523" s="1" t="s">
        <v>92</v>
      </c>
      <c r="O523" s="1" t="s">
        <v>92</v>
      </c>
      <c r="P523" s="1" t="s">
        <v>52</v>
      </c>
      <c r="Q523" s="1" t="s">
        <v>52</v>
      </c>
      <c r="R523" s="1" t="s">
        <v>52</v>
      </c>
      <c r="AV523" s="1" t="s">
        <v>52</v>
      </c>
      <c r="AW523" s="1" t="s">
        <v>52</v>
      </c>
      <c r="AX523" s="1" t="s">
        <v>52</v>
      </c>
      <c r="AY523" s="1" t="s">
        <v>52</v>
      </c>
      <c r="AZ523" s="1" t="s">
        <v>52</v>
      </c>
    </row>
    <row r="524" spans="1:52" ht="30" customHeight="1" x14ac:dyDescent="0.3">
      <c r="A524" s="16"/>
      <c r="B524" s="16"/>
      <c r="C524" s="16"/>
      <c r="D524" s="16"/>
      <c r="E524" s="18"/>
      <c r="F524" s="21"/>
      <c r="G524" s="18"/>
      <c r="H524" s="21"/>
      <c r="I524" s="18"/>
      <c r="J524" s="21"/>
      <c r="K524" s="18"/>
      <c r="L524" s="21"/>
      <c r="M524" s="16"/>
    </row>
    <row r="525" spans="1:52" ht="30" customHeight="1" x14ac:dyDescent="0.3">
      <c r="A525" s="12" t="s">
        <v>2151</v>
      </c>
      <c r="B525" s="13"/>
      <c r="C525" s="13"/>
      <c r="D525" s="13"/>
      <c r="E525" s="17"/>
      <c r="F525" s="20"/>
      <c r="G525" s="17"/>
      <c r="H525" s="20"/>
      <c r="I525" s="17"/>
      <c r="J525" s="20"/>
      <c r="K525" s="17"/>
      <c r="L525" s="20"/>
      <c r="M525" s="14"/>
      <c r="N525" s="1" t="s">
        <v>528</v>
      </c>
    </row>
    <row r="526" spans="1:52" ht="30" customHeight="1" x14ac:dyDescent="0.3">
      <c r="A526" s="15" t="s">
        <v>2048</v>
      </c>
      <c r="B526" s="15" t="s">
        <v>2049</v>
      </c>
      <c r="C526" s="15" t="s">
        <v>1692</v>
      </c>
      <c r="D526" s="16">
        <v>1.7634000000000001</v>
      </c>
      <c r="E526" s="18">
        <f>단가대비표!O30</f>
        <v>950</v>
      </c>
      <c r="F526" s="21">
        <f>TRUNC(E526*D526,1)</f>
        <v>1675.2</v>
      </c>
      <c r="G526" s="18">
        <f>단가대비표!P30</f>
        <v>0</v>
      </c>
      <c r="H526" s="21">
        <f>TRUNC(G526*D526,1)</f>
        <v>0</v>
      </c>
      <c r="I526" s="18">
        <f>단가대비표!V30</f>
        <v>0</v>
      </c>
      <c r="J526" s="21">
        <f>TRUNC(I526*D526,1)</f>
        <v>0</v>
      </c>
      <c r="K526" s="18">
        <f t="shared" ref="K526:L530" si="99">TRUNC(E526+G526+I526,1)</f>
        <v>950</v>
      </c>
      <c r="L526" s="21">
        <f t="shared" si="99"/>
        <v>1675.2</v>
      </c>
      <c r="M526" s="15" t="s">
        <v>52</v>
      </c>
      <c r="N526" s="1" t="s">
        <v>528</v>
      </c>
      <c r="O526" s="1" t="s">
        <v>2050</v>
      </c>
      <c r="P526" s="1" t="s">
        <v>64</v>
      </c>
      <c r="Q526" s="1" t="s">
        <v>64</v>
      </c>
      <c r="R526" s="1" t="s">
        <v>63</v>
      </c>
      <c r="AV526" s="1" t="s">
        <v>52</v>
      </c>
      <c r="AW526" s="1" t="s">
        <v>2152</v>
      </c>
      <c r="AX526" s="1" t="s">
        <v>52</v>
      </c>
      <c r="AY526" s="1" t="s">
        <v>52</v>
      </c>
      <c r="AZ526" s="1" t="s">
        <v>52</v>
      </c>
    </row>
    <row r="527" spans="1:52" ht="30" customHeight="1" x14ac:dyDescent="0.3">
      <c r="A527" s="15" t="s">
        <v>2024</v>
      </c>
      <c r="B527" s="15" t="s">
        <v>2059</v>
      </c>
      <c r="C527" s="15" t="s">
        <v>1692</v>
      </c>
      <c r="D527" s="16">
        <v>1.68</v>
      </c>
      <c r="E527" s="18">
        <f>일위대가목록!E224</f>
        <v>157</v>
      </c>
      <c r="F527" s="21">
        <f>TRUNC(E527*D527,1)</f>
        <v>263.7</v>
      </c>
      <c r="G527" s="18">
        <f>일위대가목록!F224</f>
        <v>5262</v>
      </c>
      <c r="H527" s="21">
        <f>TRUNC(G527*D527,1)</f>
        <v>8840.1</v>
      </c>
      <c r="I527" s="18">
        <f>일위대가목록!G224</f>
        <v>263</v>
      </c>
      <c r="J527" s="21">
        <f>TRUNC(I527*D527,1)</f>
        <v>441.8</v>
      </c>
      <c r="K527" s="18">
        <f t="shared" si="99"/>
        <v>5682</v>
      </c>
      <c r="L527" s="21">
        <f t="shared" si="99"/>
        <v>9545.6</v>
      </c>
      <c r="M527" s="15" t="s">
        <v>2060</v>
      </c>
      <c r="N527" s="1" t="s">
        <v>528</v>
      </c>
      <c r="O527" s="1" t="s">
        <v>2061</v>
      </c>
      <c r="P527" s="1" t="s">
        <v>63</v>
      </c>
      <c r="Q527" s="1" t="s">
        <v>64</v>
      </c>
      <c r="R527" s="1" t="s">
        <v>64</v>
      </c>
      <c r="AV527" s="1" t="s">
        <v>52</v>
      </c>
      <c r="AW527" s="1" t="s">
        <v>2153</v>
      </c>
      <c r="AX527" s="1" t="s">
        <v>52</v>
      </c>
      <c r="AY527" s="1" t="s">
        <v>52</v>
      </c>
      <c r="AZ527" s="1" t="s">
        <v>52</v>
      </c>
    </row>
    <row r="528" spans="1:52" ht="30" customHeight="1" x14ac:dyDescent="0.3">
      <c r="A528" s="15" t="s">
        <v>2066</v>
      </c>
      <c r="B528" s="15" t="s">
        <v>2067</v>
      </c>
      <c r="C528" s="15" t="s">
        <v>112</v>
      </c>
      <c r="D528" s="16">
        <v>0.14000000000000001</v>
      </c>
      <c r="E528" s="18">
        <f>일위대가목록!E225</f>
        <v>86</v>
      </c>
      <c r="F528" s="21">
        <f>TRUNC(E528*D528,1)</f>
        <v>12</v>
      </c>
      <c r="G528" s="18">
        <f>일위대가목록!F225</f>
        <v>4310</v>
      </c>
      <c r="H528" s="21">
        <f>TRUNC(G528*D528,1)</f>
        <v>603.4</v>
      </c>
      <c r="I528" s="18">
        <f>일위대가목록!G225</f>
        <v>0</v>
      </c>
      <c r="J528" s="21">
        <f>TRUNC(I528*D528,1)</f>
        <v>0</v>
      </c>
      <c r="K528" s="18">
        <f t="shared" si="99"/>
        <v>4396</v>
      </c>
      <c r="L528" s="21">
        <f t="shared" si="99"/>
        <v>615.4</v>
      </c>
      <c r="M528" s="15" t="s">
        <v>2068</v>
      </c>
      <c r="N528" s="1" t="s">
        <v>528</v>
      </c>
      <c r="O528" s="1" t="s">
        <v>2069</v>
      </c>
      <c r="P528" s="1" t="s">
        <v>63</v>
      </c>
      <c r="Q528" s="1" t="s">
        <v>64</v>
      </c>
      <c r="R528" s="1" t="s">
        <v>64</v>
      </c>
      <c r="AV528" s="1" t="s">
        <v>52</v>
      </c>
      <c r="AW528" s="1" t="s">
        <v>2154</v>
      </c>
      <c r="AX528" s="1" t="s">
        <v>52</v>
      </c>
      <c r="AY528" s="1" t="s">
        <v>52</v>
      </c>
      <c r="AZ528" s="1" t="s">
        <v>52</v>
      </c>
    </row>
    <row r="529" spans="1:52" ht="30" customHeight="1" x14ac:dyDescent="0.3">
      <c r="A529" s="15" t="s">
        <v>2155</v>
      </c>
      <c r="B529" s="15" t="s">
        <v>2156</v>
      </c>
      <c r="C529" s="15" t="s">
        <v>112</v>
      </c>
      <c r="D529" s="16">
        <v>0.47</v>
      </c>
      <c r="E529" s="18">
        <f>일위대가목록!E231</f>
        <v>14147</v>
      </c>
      <c r="F529" s="21">
        <f>TRUNC(E529*D529,1)</f>
        <v>6649</v>
      </c>
      <c r="G529" s="18">
        <f>일위대가목록!F231</f>
        <v>28570</v>
      </c>
      <c r="H529" s="21">
        <f>TRUNC(G529*D529,1)</f>
        <v>13427.9</v>
      </c>
      <c r="I529" s="18">
        <f>일위대가목록!G231</f>
        <v>1422</v>
      </c>
      <c r="J529" s="21">
        <f>TRUNC(I529*D529,1)</f>
        <v>668.3</v>
      </c>
      <c r="K529" s="18">
        <f t="shared" si="99"/>
        <v>44139</v>
      </c>
      <c r="L529" s="21">
        <f t="shared" si="99"/>
        <v>20745.2</v>
      </c>
      <c r="M529" s="15" t="s">
        <v>2157</v>
      </c>
      <c r="N529" s="1" t="s">
        <v>528</v>
      </c>
      <c r="O529" s="1" t="s">
        <v>2158</v>
      </c>
      <c r="P529" s="1" t="s">
        <v>63</v>
      </c>
      <c r="Q529" s="1" t="s">
        <v>64</v>
      </c>
      <c r="R529" s="1" t="s">
        <v>64</v>
      </c>
      <c r="AV529" s="1" t="s">
        <v>52</v>
      </c>
      <c r="AW529" s="1" t="s">
        <v>2159</v>
      </c>
      <c r="AX529" s="1" t="s">
        <v>52</v>
      </c>
      <c r="AY529" s="1" t="s">
        <v>52</v>
      </c>
      <c r="AZ529" s="1" t="s">
        <v>52</v>
      </c>
    </row>
    <row r="530" spans="1:52" ht="30" customHeight="1" x14ac:dyDescent="0.3">
      <c r="A530" s="15" t="s">
        <v>2160</v>
      </c>
      <c r="B530" s="15" t="s">
        <v>2161</v>
      </c>
      <c r="C530" s="15" t="s">
        <v>112</v>
      </c>
      <c r="D530" s="16">
        <v>0.47</v>
      </c>
      <c r="E530" s="18">
        <f>일위대가목록!E232</f>
        <v>4611</v>
      </c>
      <c r="F530" s="21">
        <f>TRUNC(E530*D530,1)</f>
        <v>2167.1</v>
      </c>
      <c r="G530" s="18">
        <f>일위대가목록!F232</f>
        <v>17242</v>
      </c>
      <c r="H530" s="21">
        <f>TRUNC(G530*D530,1)</f>
        <v>8103.7</v>
      </c>
      <c r="I530" s="18">
        <f>일위대가목록!G232</f>
        <v>0</v>
      </c>
      <c r="J530" s="21">
        <f>TRUNC(I530*D530,1)</f>
        <v>0</v>
      </c>
      <c r="K530" s="18">
        <f t="shared" si="99"/>
        <v>21853</v>
      </c>
      <c r="L530" s="21">
        <f t="shared" si="99"/>
        <v>10270.799999999999</v>
      </c>
      <c r="M530" s="15" t="s">
        <v>2162</v>
      </c>
      <c r="N530" s="1" t="s">
        <v>528</v>
      </c>
      <c r="O530" s="1" t="s">
        <v>2163</v>
      </c>
      <c r="P530" s="1" t="s">
        <v>63</v>
      </c>
      <c r="Q530" s="1" t="s">
        <v>64</v>
      </c>
      <c r="R530" s="1" t="s">
        <v>64</v>
      </c>
      <c r="AV530" s="1" t="s">
        <v>52</v>
      </c>
      <c r="AW530" s="1" t="s">
        <v>2164</v>
      </c>
      <c r="AX530" s="1" t="s">
        <v>52</v>
      </c>
      <c r="AY530" s="1" t="s">
        <v>52</v>
      </c>
      <c r="AZ530" s="1" t="s">
        <v>52</v>
      </c>
    </row>
    <row r="531" spans="1:52" ht="30" customHeight="1" x14ac:dyDescent="0.3">
      <c r="A531" s="15" t="s">
        <v>1229</v>
      </c>
      <c r="B531" s="15" t="s">
        <v>52</v>
      </c>
      <c r="C531" s="15" t="s">
        <v>52</v>
      </c>
      <c r="D531" s="16"/>
      <c r="E531" s="18"/>
      <c r="F531" s="21">
        <f>TRUNC(SUMIF(N526:N530, N525, F526:F530),0)</f>
        <v>10767</v>
      </c>
      <c r="G531" s="18"/>
      <c r="H531" s="21">
        <f>TRUNC(SUMIF(N526:N530, N525, H526:H530),0)</f>
        <v>30975</v>
      </c>
      <c r="I531" s="18"/>
      <c r="J531" s="21">
        <f>TRUNC(SUMIF(N526:N530, N525, J526:J530),0)</f>
        <v>1110</v>
      </c>
      <c r="K531" s="18"/>
      <c r="L531" s="21">
        <f>F531+H531+J531</f>
        <v>42852</v>
      </c>
      <c r="M531" s="15" t="s">
        <v>52</v>
      </c>
      <c r="N531" s="1" t="s">
        <v>92</v>
      </c>
      <c r="O531" s="1" t="s">
        <v>92</v>
      </c>
      <c r="P531" s="1" t="s">
        <v>52</v>
      </c>
      <c r="Q531" s="1" t="s">
        <v>52</v>
      </c>
      <c r="R531" s="1" t="s">
        <v>52</v>
      </c>
      <c r="AV531" s="1" t="s">
        <v>52</v>
      </c>
      <c r="AW531" s="1" t="s">
        <v>52</v>
      </c>
      <c r="AX531" s="1" t="s">
        <v>52</v>
      </c>
      <c r="AY531" s="1" t="s">
        <v>52</v>
      </c>
      <c r="AZ531" s="1" t="s">
        <v>52</v>
      </c>
    </row>
    <row r="532" spans="1:52" ht="30" customHeight="1" x14ac:dyDescent="0.3">
      <c r="A532" s="16"/>
      <c r="B532" s="16"/>
      <c r="C532" s="16"/>
      <c r="D532" s="16"/>
      <c r="E532" s="18"/>
      <c r="F532" s="21"/>
      <c r="G532" s="18"/>
      <c r="H532" s="21"/>
      <c r="I532" s="18"/>
      <c r="J532" s="21"/>
      <c r="K532" s="18"/>
      <c r="L532" s="21"/>
      <c r="M532" s="16"/>
    </row>
    <row r="533" spans="1:52" ht="30" customHeight="1" x14ac:dyDescent="0.3">
      <c r="A533" s="12" t="s">
        <v>2165</v>
      </c>
      <c r="B533" s="13"/>
      <c r="C533" s="13"/>
      <c r="D533" s="13"/>
      <c r="E533" s="17"/>
      <c r="F533" s="20"/>
      <c r="G533" s="17"/>
      <c r="H533" s="20"/>
      <c r="I533" s="17"/>
      <c r="J533" s="20"/>
      <c r="K533" s="17"/>
      <c r="L533" s="20"/>
      <c r="M533" s="14"/>
      <c r="N533" s="1" t="s">
        <v>533</v>
      </c>
    </row>
    <row r="534" spans="1:52" ht="30" customHeight="1" x14ac:dyDescent="0.3">
      <c r="A534" s="15" t="s">
        <v>2155</v>
      </c>
      <c r="B534" s="15" t="s">
        <v>2156</v>
      </c>
      <c r="C534" s="15" t="s">
        <v>112</v>
      </c>
      <c r="D534" s="16">
        <v>0.55000000000000004</v>
      </c>
      <c r="E534" s="18">
        <f>일위대가목록!E231</f>
        <v>14147</v>
      </c>
      <c r="F534" s="21">
        <f>TRUNC(E534*D534,1)</f>
        <v>7780.8</v>
      </c>
      <c r="G534" s="18">
        <f>일위대가목록!F231</f>
        <v>28570</v>
      </c>
      <c r="H534" s="21">
        <f>TRUNC(G534*D534,1)</f>
        <v>15713.5</v>
      </c>
      <c r="I534" s="18">
        <f>일위대가목록!G231</f>
        <v>1422</v>
      </c>
      <c r="J534" s="21">
        <f>TRUNC(I534*D534,1)</f>
        <v>782.1</v>
      </c>
      <c r="K534" s="18">
        <f t="shared" ref="K534:L536" si="100">TRUNC(E534+G534+I534,1)</f>
        <v>44139</v>
      </c>
      <c r="L534" s="21">
        <f t="shared" si="100"/>
        <v>24276.400000000001</v>
      </c>
      <c r="M534" s="15" t="s">
        <v>2157</v>
      </c>
      <c r="N534" s="1" t="s">
        <v>533</v>
      </c>
      <c r="O534" s="1" t="s">
        <v>2158</v>
      </c>
      <c r="P534" s="1" t="s">
        <v>63</v>
      </c>
      <c r="Q534" s="1" t="s">
        <v>64</v>
      </c>
      <c r="R534" s="1" t="s">
        <v>64</v>
      </c>
      <c r="AV534" s="1" t="s">
        <v>52</v>
      </c>
      <c r="AW534" s="1" t="s">
        <v>2166</v>
      </c>
      <c r="AX534" s="1" t="s">
        <v>52</v>
      </c>
      <c r="AY534" s="1" t="s">
        <v>52</v>
      </c>
      <c r="AZ534" s="1" t="s">
        <v>52</v>
      </c>
    </row>
    <row r="535" spans="1:52" ht="30" customHeight="1" x14ac:dyDescent="0.3">
      <c r="A535" s="15" t="s">
        <v>2160</v>
      </c>
      <c r="B535" s="15" t="s">
        <v>2161</v>
      </c>
      <c r="C535" s="15" t="s">
        <v>112</v>
      </c>
      <c r="D535" s="16">
        <v>0.55000000000000004</v>
      </c>
      <c r="E535" s="18">
        <f>일위대가목록!E232</f>
        <v>4611</v>
      </c>
      <c r="F535" s="21">
        <f>TRUNC(E535*D535,1)</f>
        <v>2536</v>
      </c>
      <c r="G535" s="18">
        <f>일위대가목록!F232</f>
        <v>17242</v>
      </c>
      <c r="H535" s="21">
        <f>TRUNC(G535*D535,1)</f>
        <v>9483.1</v>
      </c>
      <c r="I535" s="18">
        <f>일위대가목록!G232</f>
        <v>0</v>
      </c>
      <c r="J535" s="21">
        <f>TRUNC(I535*D535,1)</f>
        <v>0</v>
      </c>
      <c r="K535" s="18">
        <f t="shared" si="100"/>
        <v>21853</v>
      </c>
      <c r="L535" s="21">
        <f t="shared" si="100"/>
        <v>12019.1</v>
      </c>
      <c r="M535" s="15" t="s">
        <v>2162</v>
      </c>
      <c r="N535" s="1" t="s">
        <v>533</v>
      </c>
      <c r="O535" s="1" t="s">
        <v>2163</v>
      </c>
      <c r="P535" s="1" t="s">
        <v>63</v>
      </c>
      <c r="Q535" s="1" t="s">
        <v>64</v>
      </c>
      <c r="R535" s="1" t="s">
        <v>64</v>
      </c>
      <c r="AV535" s="1" t="s">
        <v>52</v>
      </c>
      <c r="AW535" s="1" t="s">
        <v>2167</v>
      </c>
      <c r="AX535" s="1" t="s">
        <v>52</v>
      </c>
      <c r="AY535" s="1" t="s">
        <v>52</v>
      </c>
      <c r="AZ535" s="1" t="s">
        <v>52</v>
      </c>
    </row>
    <row r="536" spans="1:52" ht="30" customHeight="1" x14ac:dyDescent="0.3">
      <c r="A536" s="15" t="s">
        <v>2168</v>
      </c>
      <c r="B536" s="15" t="s">
        <v>2169</v>
      </c>
      <c r="C536" s="15" t="s">
        <v>72</v>
      </c>
      <c r="D536" s="16">
        <v>3.92</v>
      </c>
      <c r="E536" s="18">
        <f>일위대가목록!E233</f>
        <v>2330</v>
      </c>
      <c r="F536" s="21">
        <f>TRUNC(E536*D536,1)</f>
        <v>9133.6</v>
      </c>
      <c r="G536" s="18">
        <f>일위대가목록!F233</f>
        <v>4185</v>
      </c>
      <c r="H536" s="21">
        <f>TRUNC(G536*D536,1)</f>
        <v>16405.2</v>
      </c>
      <c r="I536" s="18">
        <f>일위대가목록!G233</f>
        <v>208</v>
      </c>
      <c r="J536" s="21">
        <f>TRUNC(I536*D536,1)</f>
        <v>815.3</v>
      </c>
      <c r="K536" s="18">
        <f t="shared" si="100"/>
        <v>6723</v>
      </c>
      <c r="L536" s="21">
        <f t="shared" si="100"/>
        <v>26354.1</v>
      </c>
      <c r="M536" s="15" t="s">
        <v>2170</v>
      </c>
      <c r="N536" s="1" t="s">
        <v>533</v>
      </c>
      <c r="O536" s="1" t="s">
        <v>2171</v>
      </c>
      <c r="P536" s="1" t="s">
        <v>63</v>
      </c>
      <c r="Q536" s="1" t="s">
        <v>64</v>
      </c>
      <c r="R536" s="1" t="s">
        <v>64</v>
      </c>
      <c r="AV536" s="1" t="s">
        <v>52</v>
      </c>
      <c r="AW536" s="1" t="s">
        <v>2172</v>
      </c>
      <c r="AX536" s="1" t="s">
        <v>52</v>
      </c>
      <c r="AY536" s="1" t="s">
        <v>52</v>
      </c>
      <c r="AZ536" s="1" t="s">
        <v>52</v>
      </c>
    </row>
    <row r="537" spans="1:52" ht="30" customHeight="1" x14ac:dyDescent="0.3">
      <c r="A537" s="15" t="s">
        <v>1229</v>
      </c>
      <c r="B537" s="15" t="s">
        <v>52</v>
      </c>
      <c r="C537" s="15" t="s">
        <v>52</v>
      </c>
      <c r="D537" s="16"/>
      <c r="E537" s="18"/>
      <c r="F537" s="21">
        <f>TRUNC(SUMIF(N534:N536, N533, F534:F536),0)</f>
        <v>19450</v>
      </c>
      <c r="G537" s="18"/>
      <c r="H537" s="21">
        <f>TRUNC(SUMIF(N534:N536, N533, H534:H536),0)</f>
        <v>41601</v>
      </c>
      <c r="I537" s="18"/>
      <c r="J537" s="21">
        <f>TRUNC(SUMIF(N534:N536, N533, J534:J536),0)</f>
        <v>1597</v>
      </c>
      <c r="K537" s="18"/>
      <c r="L537" s="21">
        <f>F537+H537+J537</f>
        <v>62648</v>
      </c>
      <c r="M537" s="15" t="s">
        <v>52</v>
      </c>
      <c r="N537" s="1" t="s">
        <v>92</v>
      </c>
      <c r="O537" s="1" t="s">
        <v>92</v>
      </c>
      <c r="P537" s="1" t="s">
        <v>52</v>
      </c>
      <c r="Q537" s="1" t="s">
        <v>52</v>
      </c>
      <c r="R537" s="1" t="s">
        <v>52</v>
      </c>
      <c r="AV537" s="1" t="s">
        <v>52</v>
      </c>
      <c r="AW537" s="1" t="s">
        <v>52</v>
      </c>
      <c r="AX537" s="1" t="s">
        <v>52</v>
      </c>
      <c r="AY537" s="1" t="s">
        <v>52</v>
      </c>
      <c r="AZ537" s="1" t="s">
        <v>52</v>
      </c>
    </row>
    <row r="538" spans="1:52" ht="30" customHeight="1" x14ac:dyDescent="0.3">
      <c r="A538" s="16"/>
      <c r="B538" s="16"/>
      <c r="C538" s="16"/>
      <c r="D538" s="16"/>
      <c r="E538" s="18"/>
      <c r="F538" s="21"/>
      <c r="G538" s="18"/>
      <c r="H538" s="21"/>
      <c r="I538" s="18"/>
      <c r="J538" s="21"/>
      <c r="K538" s="18"/>
      <c r="L538" s="21"/>
      <c r="M538" s="16"/>
    </row>
    <row r="539" spans="1:52" ht="30" customHeight="1" x14ac:dyDescent="0.3">
      <c r="A539" s="12" t="s">
        <v>2173</v>
      </c>
      <c r="B539" s="13"/>
      <c r="C539" s="13"/>
      <c r="D539" s="13"/>
      <c r="E539" s="17"/>
      <c r="F539" s="20"/>
      <c r="G539" s="17"/>
      <c r="H539" s="20"/>
      <c r="I539" s="17"/>
      <c r="J539" s="20"/>
      <c r="K539" s="17"/>
      <c r="L539" s="20"/>
      <c r="M539" s="14"/>
      <c r="N539" s="1" t="s">
        <v>538</v>
      </c>
    </row>
    <row r="540" spans="1:52" ht="30" customHeight="1" x14ac:dyDescent="0.3">
      <c r="A540" s="15" t="s">
        <v>2174</v>
      </c>
      <c r="B540" s="15" t="s">
        <v>2175</v>
      </c>
      <c r="C540" s="15" t="s">
        <v>112</v>
      </c>
      <c r="D540" s="16">
        <v>1</v>
      </c>
      <c r="E540" s="18">
        <f>일위대가목록!E234</f>
        <v>18094</v>
      </c>
      <c r="F540" s="21">
        <f>TRUNC(E540*D540,1)</f>
        <v>18094</v>
      </c>
      <c r="G540" s="18">
        <f>일위대가목록!F234</f>
        <v>14447</v>
      </c>
      <c r="H540" s="21">
        <f>TRUNC(G540*D540,1)</f>
        <v>14447</v>
      </c>
      <c r="I540" s="18">
        <f>일위대가목록!G234</f>
        <v>718</v>
      </c>
      <c r="J540" s="21">
        <f>TRUNC(I540*D540,1)</f>
        <v>718</v>
      </c>
      <c r="K540" s="18">
        <f>TRUNC(E540+G540+I540,1)</f>
        <v>33259</v>
      </c>
      <c r="L540" s="21">
        <f>TRUNC(F540+H540+J540,1)</f>
        <v>33259</v>
      </c>
      <c r="M540" s="15" t="s">
        <v>2176</v>
      </c>
      <c r="N540" s="1" t="s">
        <v>538</v>
      </c>
      <c r="O540" s="1" t="s">
        <v>2177</v>
      </c>
      <c r="P540" s="1" t="s">
        <v>63</v>
      </c>
      <c r="Q540" s="1" t="s">
        <v>64</v>
      </c>
      <c r="R540" s="1" t="s">
        <v>64</v>
      </c>
      <c r="AV540" s="1" t="s">
        <v>52</v>
      </c>
      <c r="AW540" s="1" t="s">
        <v>2178</v>
      </c>
      <c r="AX540" s="1" t="s">
        <v>52</v>
      </c>
      <c r="AY540" s="1" t="s">
        <v>52</v>
      </c>
      <c r="AZ540" s="1" t="s">
        <v>52</v>
      </c>
    </row>
    <row r="541" spans="1:52" ht="30" customHeight="1" x14ac:dyDescent="0.3">
      <c r="A541" s="15" t="s">
        <v>2168</v>
      </c>
      <c r="B541" s="15" t="s">
        <v>2169</v>
      </c>
      <c r="C541" s="15" t="s">
        <v>72</v>
      </c>
      <c r="D541" s="16">
        <v>2.2222</v>
      </c>
      <c r="E541" s="18">
        <f>일위대가목록!E233</f>
        <v>2330</v>
      </c>
      <c r="F541" s="21">
        <f>TRUNC(E541*D541,1)</f>
        <v>5177.7</v>
      </c>
      <c r="G541" s="18">
        <f>일위대가목록!F233</f>
        <v>4185</v>
      </c>
      <c r="H541" s="21">
        <f>TRUNC(G541*D541,1)</f>
        <v>9299.9</v>
      </c>
      <c r="I541" s="18">
        <f>일위대가목록!G233</f>
        <v>208</v>
      </c>
      <c r="J541" s="21">
        <f>TRUNC(I541*D541,1)</f>
        <v>462.2</v>
      </c>
      <c r="K541" s="18">
        <f>TRUNC(E541+G541+I541,1)</f>
        <v>6723</v>
      </c>
      <c r="L541" s="21">
        <f>TRUNC(F541+H541+J541,1)</f>
        <v>14939.8</v>
      </c>
      <c r="M541" s="15" t="s">
        <v>2170</v>
      </c>
      <c r="N541" s="1" t="s">
        <v>538</v>
      </c>
      <c r="O541" s="1" t="s">
        <v>2171</v>
      </c>
      <c r="P541" s="1" t="s">
        <v>63</v>
      </c>
      <c r="Q541" s="1" t="s">
        <v>64</v>
      </c>
      <c r="R541" s="1" t="s">
        <v>64</v>
      </c>
      <c r="AV541" s="1" t="s">
        <v>52</v>
      </c>
      <c r="AW541" s="1" t="s">
        <v>2179</v>
      </c>
      <c r="AX541" s="1" t="s">
        <v>52</v>
      </c>
      <c r="AY541" s="1" t="s">
        <v>52</v>
      </c>
      <c r="AZ541" s="1" t="s">
        <v>52</v>
      </c>
    </row>
    <row r="542" spans="1:52" ht="30" customHeight="1" x14ac:dyDescent="0.3">
      <c r="A542" s="15" t="s">
        <v>1229</v>
      </c>
      <c r="B542" s="15" t="s">
        <v>52</v>
      </c>
      <c r="C542" s="15" t="s">
        <v>52</v>
      </c>
      <c r="D542" s="16"/>
      <c r="E542" s="18"/>
      <c r="F542" s="21">
        <f>TRUNC(SUMIF(N540:N541, N539, F540:F541),0)</f>
        <v>23271</v>
      </c>
      <c r="G542" s="18"/>
      <c r="H542" s="21">
        <f>TRUNC(SUMIF(N540:N541, N539, H540:H541),0)</f>
        <v>23746</v>
      </c>
      <c r="I542" s="18"/>
      <c r="J542" s="21">
        <f>TRUNC(SUMIF(N540:N541, N539, J540:J541),0)</f>
        <v>1180</v>
      </c>
      <c r="K542" s="18"/>
      <c r="L542" s="21">
        <f>F542+H542+J542</f>
        <v>48197</v>
      </c>
      <c r="M542" s="15" t="s">
        <v>52</v>
      </c>
      <c r="N542" s="1" t="s">
        <v>92</v>
      </c>
      <c r="O542" s="1" t="s">
        <v>92</v>
      </c>
      <c r="P542" s="1" t="s">
        <v>52</v>
      </c>
      <c r="Q542" s="1" t="s">
        <v>52</v>
      </c>
      <c r="R542" s="1" t="s">
        <v>52</v>
      </c>
      <c r="AV542" s="1" t="s">
        <v>52</v>
      </c>
      <c r="AW542" s="1" t="s">
        <v>52</v>
      </c>
      <c r="AX542" s="1" t="s">
        <v>52</v>
      </c>
      <c r="AY542" s="1" t="s">
        <v>52</v>
      </c>
      <c r="AZ542" s="1" t="s">
        <v>52</v>
      </c>
    </row>
    <row r="543" spans="1:52" ht="30" customHeight="1" x14ac:dyDescent="0.3">
      <c r="A543" s="16"/>
      <c r="B543" s="16"/>
      <c r="C543" s="16"/>
      <c r="D543" s="16"/>
      <c r="E543" s="18"/>
      <c r="F543" s="21"/>
      <c r="G543" s="18"/>
      <c r="H543" s="21"/>
      <c r="I543" s="18"/>
      <c r="J543" s="21"/>
      <c r="K543" s="18"/>
      <c r="L543" s="21"/>
      <c r="M543" s="16"/>
    </row>
    <row r="544" spans="1:52" ht="30" customHeight="1" x14ac:dyDescent="0.3">
      <c r="A544" s="12" t="s">
        <v>2180</v>
      </c>
      <c r="B544" s="13"/>
      <c r="C544" s="13"/>
      <c r="D544" s="13"/>
      <c r="E544" s="17"/>
      <c r="F544" s="20"/>
      <c r="G544" s="17"/>
      <c r="H544" s="20"/>
      <c r="I544" s="17"/>
      <c r="J544" s="20"/>
      <c r="K544" s="17"/>
      <c r="L544" s="20"/>
      <c r="M544" s="14"/>
      <c r="N544" s="1" t="s">
        <v>543</v>
      </c>
    </row>
    <row r="545" spans="1:52" ht="30" customHeight="1" x14ac:dyDescent="0.3">
      <c r="A545" s="15" t="s">
        <v>2181</v>
      </c>
      <c r="B545" s="15" t="s">
        <v>2182</v>
      </c>
      <c r="C545" s="15" t="s">
        <v>1692</v>
      </c>
      <c r="D545" s="16">
        <v>10.362</v>
      </c>
      <c r="E545" s="18">
        <f>단가대비표!O38</f>
        <v>1759.38</v>
      </c>
      <c r="F545" s="21">
        <f>TRUNC(E545*D545,1)</f>
        <v>18230.599999999999</v>
      </c>
      <c r="G545" s="18">
        <f>단가대비표!P38</f>
        <v>0</v>
      </c>
      <c r="H545" s="21">
        <f>TRUNC(G545*D545,1)</f>
        <v>0</v>
      </c>
      <c r="I545" s="18">
        <f>단가대비표!V38</f>
        <v>0</v>
      </c>
      <c r="J545" s="21">
        <f>TRUNC(I545*D545,1)</f>
        <v>0</v>
      </c>
      <c r="K545" s="18">
        <f t="shared" ref="K545:L549" si="101">TRUNC(E545+G545+I545,1)</f>
        <v>1759.3</v>
      </c>
      <c r="L545" s="21">
        <f t="shared" si="101"/>
        <v>18230.599999999999</v>
      </c>
      <c r="M545" s="15" t="s">
        <v>52</v>
      </c>
      <c r="N545" s="1" t="s">
        <v>543</v>
      </c>
      <c r="O545" s="1" t="s">
        <v>2183</v>
      </c>
      <c r="P545" s="1" t="s">
        <v>64</v>
      </c>
      <c r="Q545" s="1" t="s">
        <v>64</v>
      </c>
      <c r="R545" s="1" t="s">
        <v>63</v>
      </c>
      <c r="AV545" s="1" t="s">
        <v>52</v>
      </c>
      <c r="AW545" s="1" t="s">
        <v>2184</v>
      </c>
      <c r="AX545" s="1" t="s">
        <v>52</v>
      </c>
      <c r="AY545" s="1" t="s">
        <v>52</v>
      </c>
      <c r="AZ545" s="1" t="s">
        <v>52</v>
      </c>
    </row>
    <row r="546" spans="1:52" ht="30" customHeight="1" x14ac:dyDescent="0.3">
      <c r="A546" s="15" t="s">
        <v>2024</v>
      </c>
      <c r="B546" s="15" t="s">
        <v>2025</v>
      </c>
      <c r="C546" s="15" t="s">
        <v>1692</v>
      </c>
      <c r="D546" s="16">
        <v>9.42</v>
      </c>
      <c r="E546" s="18">
        <f>일위대가목록!E152</f>
        <v>91</v>
      </c>
      <c r="F546" s="21">
        <f>TRUNC(E546*D546,1)</f>
        <v>857.2</v>
      </c>
      <c r="G546" s="18">
        <f>일위대가목록!F152</f>
        <v>3033</v>
      </c>
      <c r="H546" s="21">
        <f>TRUNC(G546*D546,1)</f>
        <v>28570.799999999999</v>
      </c>
      <c r="I546" s="18">
        <f>일위대가목록!G152</f>
        <v>151</v>
      </c>
      <c r="J546" s="21">
        <f>TRUNC(I546*D546,1)</f>
        <v>1422.4</v>
      </c>
      <c r="K546" s="18">
        <f t="shared" si="101"/>
        <v>3275</v>
      </c>
      <c r="L546" s="21">
        <f t="shared" si="101"/>
        <v>30850.400000000001</v>
      </c>
      <c r="M546" s="15" t="s">
        <v>2026</v>
      </c>
      <c r="N546" s="1" t="s">
        <v>543</v>
      </c>
      <c r="O546" s="1" t="s">
        <v>2027</v>
      </c>
      <c r="P546" s="1" t="s">
        <v>63</v>
      </c>
      <c r="Q546" s="1" t="s">
        <v>64</v>
      </c>
      <c r="R546" s="1" t="s">
        <v>64</v>
      </c>
      <c r="AV546" s="1" t="s">
        <v>52</v>
      </c>
      <c r="AW546" s="1" t="s">
        <v>2185</v>
      </c>
      <c r="AX546" s="1" t="s">
        <v>52</v>
      </c>
      <c r="AY546" s="1" t="s">
        <v>52</v>
      </c>
      <c r="AZ546" s="1" t="s">
        <v>52</v>
      </c>
    </row>
    <row r="547" spans="1:52" ht="30" customHeight="1" x14ac:dyDescent="0.3">
      <c r="A547" s="15" t="s">
        <v>2076</v>
      </c>
      <c r="B547" s="15" t="s">
        <v>2077</v>
      </c>
      <c r="C547" s="15" t="s">
        <v>1692</v>
      </c>
      <c r="D547" s="16">
        <v>-0.94199999999999995</v>
      </c>
      <c r="E547" s="18">
        <f>단가대비표!O20</f>
        <v>345</v>
      </c>
      <c r="F547" s="21">
        <f>TRUNC(E547*D547,1)</f>
        <v>-324.89999999999998</v>
      </c>
      <c r="G547" s="18">
        <f>단가대비표!P20</f>
        <v>0</v>
      </c>
      <c r="H547" s="21">
        <f>TRUNC(G547*D547,1)</f>
        <v>0</v>
      </c>
      <c r="I547" s="18">
        <f>단가대비표!V20</f>
        <v>0</v>
      </c>
      <c r="J547" s="21">
        <f>TRUNC(I547*D547,1)</f>
        <v>0</v>
      </c>
      <c r="K547" s="18">
        <f t="shared" si="101"/>
        <v>345</v>
      </c>
      <c r="L547" s="21">
        <f t="shared" si="101"/>
        <v>-324.89999999999998</v>
      </c>
      <c r="M547" s="15" t="s">
        <v>2078</v>
      </c>
      <c r="N547" s="1" t="s">
        <v>543</v>
      </c>
      <c r="O547" s="1" t="s">
        <v>2079</v>
      </c>
      <c r="P547" s="1" t="s">
        <v>64</v>
      </c>
      <c r="Q547" s="1" t="s">
        <v>64</v>
      </c>
      <c r="R547" s="1" t="s">
        <v>63</v>
      </c>
      <c r="AV547" s="1" t="s">
        <v>52</v>
      </c>
      <c r="AW547" s="1" t="s">
        <v>2186</v>
      </c>
      <c r="AX547" s="1" t="s">
        <v>52</v>
      </c>
      <c r="AY547" s="1" t="s">
        <v>52</v>
      </c>
      <c r="AZ547" s="1" t="s">
        <v>52</v>
      </c>
    </row>
    <row r="548" spans="1:52" ht="30" customHeight="1" x14ac:dyDescent="0.3">
      <c r="A548" s="15" t="s">
        <v>1703</v>
      </c>
      <c r="B548" s="15" t="s">
        <v>1704</v>
      </c>
      <c r="C548" s="15" t="s">
        <v>146</v>
      </c>
      <c r="D548" s="16">
        <v>99</v>
      </c>
      <c r="E548" s="18">
        <f>단가대비표!O83</f>
        <v>300</v>
      </c>
      <c r="F548" s="21">
        <f>TRUNC(E548*D548,1)</f>
        <v>29700</v>
      </c>
      <c r="G548" s="18">
        <f>단가대비표!P83</f>
        <v>0</v>
      </c>
      <c r="H548" s="21">
        <f>TRUNC(G548*D548,1)</f>
        <v>0</v>
      </c>
      <c r="I548" s="18">
        <f>단가대비표!V83</f>
        <v>0</v>
      </c>
      <c r="J548" s="21">
        <f>TRUNC(I548*D548,1)</f>
        <v>0</v>
      </c>
      <c r="K548" s="18">
        <f t="shared" si="101"/>
        <v>300</v>
      </c>
      <c r="L548" s="21">
        <f t="shared" si="101"/>
        <v>29700</v>
      </c>
      <c r="M548" s="15" t="s">
        <v>52</v>
      </c>
      <c r="N548" s="1" t="s">
        <v>543</v>
      </c>
      <c r="O548" s="1" t="s">
        <v>1705</v>
      </c>
      <c r="P548" s="1" t="s">
        <v>64</v>
      </c>
      <c r="Q548" s="1" t="s">
        <v>64</v>
      </c>
      <c r="R548" s="1" t="s">
        <v>63</v>
      </c>
      <c r="AV548" s="1" t="s">
        <v>52</v>
      </c>
      <c r="AW548" s="1" t="s">
        <v>2187</v>
      </c>
      <c r="AX548" s="1" t="s">
        <v>52</v>
      </c>
      <c r="AY548" s="1" t="s">
        <v>52</v>
      </c>
      <c r="AZ548" s="1" t="s">
        <v>52</v>
      </c>
    </row>
    <row r="549" spans="1:52" ht="30" customHeight="1" x14ac:dyDescent="0.3">
      <c r="A549" s="15" t="s">
        <v>1711</v>
      </c>
      <c r="B549" s="15" t="s">
        <v>1712</v>
      </c>
      <c r="C549" s="15" t="s">
        <v>112</v>
      </c>
      <c r="D549" s="16">
        <v>1</v>
      </c>
      <c r="E549" s="18">
        <f>일위대가목록!E180</f>
        <v>0</v>
      </c>
      <c r="F549" s="21">
        <f>TRUNC(E549*D549,1)</f>
        <v>0</v>
      </c>
      <c r="G549" s="18">
        <f>일위대가목록!F180</f>
        <v>16183</v>
      </c>
      <c r="H549" s="21">
        <f>TRUNC(G549*D549,1)</f>
        <v>16183</v>
      </c>
      <c r="I549" s="18">
        <f>일위대가목록!G180</f>
        <v>0</v>
      </c>
      <c r="J549" s="21">
        <f>TRUNC(I549*D549,1)</f>
        <v>0</v>
      </c>
      <c r="K549" s="18">
        <f t="shared" si="101"/>
        <v>16183</v>
      </c>
      <c r="L549" s="21">
        <f t="shared" si="101"/>
        <v>16183</v>
      </c>
      <c r="M549" s="15" t="s">
        <v>1713</v>
      </c>
      <c r="N549" s="1" t="s">
        <v>543</v>
      </c>
      <c r="O549" s="1" t="s">
        <v>1714</v>
      </c>
      <c r="P549" s="1" t="s">
        <v>63</v>
      </c>
      <c r="Q549" s="1" t="s">
        <v>64</v>
      </c>
      <c r="R549" s="1" t="s">
        <v>64</v>
      </c>
      <c r="AV549" s="1" t="s">
        <v>52</v>
      </c>
      <c r="AW549" s="1" t="s">
        <v>2188</v>
      </c>
      <c r="AX549" s="1" t="s">
        <v>52</v>
      </c>
      <c r="AY549" s="1" t="s">
        <v>52</v>
      </c>
      <c r="AZ549" s="1" t="s">
        <v>52</v>
      </c>
    </row>
    <row r="550" spans="1:52" ht="30" customHeight="1" x14ac:dyDescent="0.3">
      <c r="A550" s="15" t="s">
        <v>1229</v>
      </c>
      <c r="B550" s="15" t="s">
        <v>52</v>
      </c>
      <c r="C550" s="15" t="s">
        <v>52</v>
      </c>
      <c r="D550" s="16"/>
      <c r="E550" s="18"/>
      <c r="F550" s="21">
        <f>TRUNC(SUMIF(N545:N549, N544, F545:F549),0)</f>
        <v>48462</v>
      </c>
      <c r="G550" s="18"/>
      <c r="H550" s="21">
        <f>TRUNC(SUMIF(N545:N549, N544, H545:H549),0)</f>
        <v>44753</v>
      </c>
      <c r="I550" s="18"/>
      <c r="J550" s="21">
        <f>TRUNC(SUMIF(N545:N549, N544, J545:J549),0)</f>
        <v>1422</v>
      </c>
      <c r="K550" s="18"/>
      <c r="L550" s="21">
        <f>F550+H550+J550</f>
        <v>94637</v>
      </c>
      <c r="M550" s="15" t="s">
        <v>52</v>
      </c>
      <c r="N550" s="1" t="s">
        <v>92</v>
      </c>
      <c r="O550" s="1" t="s">
        <v>92</v>
      </c>
      <c r="P550" s="1" t="s">
        <v>52</v>
      </c>
      <c r="Q550" s="1" t="s">
        <v>52</v>
      </c>
      <c r="R550" s="1" t="s">
        <v>52</v>
      </c>
      <c r="AV550" s="1" t="s">
        <v>52</v>
      </c>
      <c r="AW550" s="1" t="s">
        <v>52</v>
      </c>
      <c r="AX550" s="1" t="s">
        <v>52</v>
      </c>
      <c r="AY550" s="1" t="s">
        <v>52</v>
      </c>
      <c r="AZ550" s="1" t="s">
        <v>52</v>
      </c>
    </row>
    <row r="551" spans="1:52" ht="30" customHeight="1" x14ac:dyDescent="0.3">
      <c r="A551" s="16"/>
      <c r="B551" s="16"/>
      <c r="C551" s="16"/>
      <c r="D551" s="16"/>
      <c r="E551" s="18"/>
      <c r="F551" s="21"/>
      <c r="G551" s="18"/>
      <c r="H551" s="21"/>
      <c r="I551" s="18"/>
      <c r="J551" s="21"/>
      <c r="K551" s="18"/>
      <c r="L551" s="21"/>
      <c r="M551" s="16"/>
    </row>
    <row r="552" spans="1:52" ht="30" customHeight="1" x14ac:dyDescent="0.3">
      <c r="A552" s="12" t="s">
        <v>2189</v>
      </c>
      <c r="B552" s="13"/>
      <c r="C552" s="13"/>
      <c r="D552" s="13"/>
      <c r="E552" s="17"/>
      <c r="F552" s="20"/>
      <c r="G552" s="17"/>
      <c r="H552" s="20"/>
      <c r="I552" s="17"/>
      <c r="J552" s="20"/>
      <c r="K552" s="17"/>
      <c r="L552" s="20"/>
      <c r="M552" s="14"/>
      <c r="N552" s="1" t="s">
        <v>549</v>
      </c>
    </row>
    <row r="553" spans="1:52" ht="30" customHeight="1" x14ac:dyDescent="0.3">
      <c r="A553" s="15" t="s">
        <v>2105</v>
      </c>
      <c r="B553" s="15" t="s">
        <v>2190</v>
      </c>
      <c r="C553" s="15" t="s">
        <v>180</v>
      </c>
      <c r="D553" s="16">
        <v>0.16664999999999999</v>
      </c>
      <c r="E553" s="18">
        <f>단가대비표!O35</f>
        <v>1123500</v>
      </c>
      <c r="F553" s="21">
        <f>TRUNC(E553*D553,1)</f>
        <v>187231.2</v>
      </c>
      <c r="G553" s="18">
        <f>단가대비표!P35</f>
        <v>0</v>
      </c>
      <c r="H553" s="21">
        <f>TRUNC(G553*D553,1)</f>
        <v>0</v>
      </c>
      <c r="I553" s="18">
        <f>단가대비표!V35</f>
        <v>0</v>
      </c>
      <c r="J553" s="21">
        <f>TRUNC(I553*D553,1)</f>
        <v>0</v>
      </c>
      <c r="K553" s="18">
        <f t="shared" ref="K553:L556" si="102">TRUNC(E553+G553+I553,1)</f>
        <v>1123500</v>
      </c>
      <c r="L553" s="21">
        <f t="shared" si="102"/>
        <v>187231.2</v>
      </c>
      <c r="M553" s="15" t="s">
        <v>52</v>
      </c>
      <c r="N553" s="1" t="s">
        <v>549</v>
      </c>
      <c r="O553" s="1" t="s">
        <v>2191</v>
      </c>
      <c r="P553" s="1" t="s">
        <v>64</v>
      </c>
      <c r="Q553" s="1" t="s">
        <v>64</v>
      </c>
      <c r="R553" s="1" t="s">
        <v>63</v>
      </c>
      <c r="AV553" s="1" t="s">
        <v>52</v>
      </c>
      <c r="AW553" s="1" t="s">
        <v>2192</v>
      </c>
      <c r="AX553" s="1" t="s">
        <v>52</v>
      </c>
      <c r="AY553" s="1" t="s">
        <v>52</v>
      </c>
      <c r="AZ553" s="1" t="s">
        <v>52</v>
      </c>
    </row>
    <row r="554" spans="1:52" ht="30" customHeight="1" x14ac:dyDescent="0.3">
      <c r="A554" s="15" t="s">
        <v>2024</v>
      </c>
      <c r="B554" s="15" t="s">
        <v>2025</v>
      </c>
      <c r="C554" s="15" t="s">
        <v>1692</v>
      </c>
      <c r="D554" s="16">
        <v>151.5</v>
      </c>
      <c r="E554" s="18">
        <f>일위대가목록!E152</f>
        <v>91</v>
      </c>
      <c r="F554" s="21">
        <f>TRUNC(E554*D554,1)</f>
        <v>13786.5</v>
      </c>
      <c r="G554" s="18">
        <f>일위대가목록!F152</f>
        <v>3033</v>
      </c>
      <c r="H554" s="21">
        <f>TRUNC(G554*D554,1)</f>
        <v>459499.5</v>
      </c>
      <c r="I554" s="18">
        <f>일위대가목록!G152</f>
        <v>151</v>
      </c>
      <c r="J554" s="21">
        <f>TRUNC(I554*D554,1)</f>
        <v>22876.5</v>
      </c>
      <c r="K554" s="18">
        <f t="shared" si="102"/>
        <v>3275</v>
      </c>
      <c r="L554" s="21">
        <f t="shared" si="102"/>
        <v>496162.5</v>
      </c>
      <c r="M554" s="15" t="s">
        <v>2026</v>
      </c>
      <c r="N554" s="1" t="s">
        <v>549</v>
      </c>
      <c r="O554" s="1" t="s">
        <v>2027</v>
      </c>
      <c r="P554" s="1" t="s">
        <v>63</v>
      </c>
      <c r="Q554" s="1" t="s">
        <v>64</v>
      </c>
      <c r="R554" s="1" t="s">
        <v>64</v>
      </c>
      <c r="AV554" s="1" t="s">
        <v>52</v>
      </c>
      <c r="AW554" s="1" t="s">
        <v>2193</v>
      </c>
      <c r="AX554" s="1" t="s">
        <v>52</v>
      </c>
      <c r="AY554" s="1" t="s">
        <v>52</v>
      </c>
      <c r="AZ554" s="1" t="s">
        <v>52</v>
      </c>
    </row>
    <row r="555" spans="1:52" ht="30" customHeight="1" x14ac:dyDescent="0.3">
      <c r="A555" s="15" t="s">
        <v>2076</v>
      </c>
      <c r="B555" s="15" t="s">
        <v>2077</v>
      </c>
      <c r="C555" s="15" t="s">
        <v>1692</v>
      </c>
      <c r="D555" s="16">
        <v>-15.15</v>
      </c>
      <c r="E555" s="18">
        <f>단가대비표!O20</f>
        <v>345</v>
      </c>
      <c r="F555" s="21">
        <f>TRUNC(E555*D555,1)</f>
        <v>-5226.7</v>
      </c>
      <c r="G555" s="18">
        <f>단가대비표!P20</f>
        <v>0</v>
      </c>
      <c r="H555" s="21">
        <f>TRUNC(G555*D555,1)</f>
        <v>0</v>
      </c>
      <c r="I555" s="18">
        <f>단가대비표!V20</f>
        <v>0</v>
      </c>
      <c r="J555" s="21">
        <f>TRUNC(I555*D555,1)</f>
        <v>0</v>
      </c>
      <c r="K555" s="18">
        <f t="shared" si="102"/>
        <v>345</v>
      </c>
      <c r="L555" s="21">
        <f t="shared" si="102"/>
        <v>-5226.7</v>
      </c>
      <c r="M555" s="15" t="s">
        <v>2078</v>
      </c>
      <c r="N555" s="1" t="s">
        <v>549</v>
      </c>
      <c r="O555" s="1" t="s">
        <v>2079</v>
      </c>
      <c r="P555" s="1" t="s">
        <v>64</v>
      </c>
      <c r="Q555" s="1" t="s">
        <v>64</v>
      </c>
      <c r="R555" s="1" t="s">
        <v>63</v>
      </c>
      <c r="AV555" s="1" t="s">
        <v>52</v>
      </c>
      <c r="AW555" s="1" t="s">
        <v>2194</v>
      </c>
      <c r="AX555" s="1" t="s">
        <v>52</v>
      </c>
      <c r="AY555" s="1" t="s">
        <v>52</v>
      </c>
      <c r="AZ555" s="1" t="s">
        <v>52</v>
      </c>
    </row>
    <row r="556" spans="1:52" ht="30" customHeight="1" x14ac:dyDescent="0.3">
      <c r="A556" s="15" t="s">
        <v>2063</v>
      </c>
      <c r="B556" s="15" t="s">
        <v>52</v>
      </c>
      <c r="C556" s="15" t="s">
        <v>1692</v>
      </c>
      <c r="D556" s="16">
        <v>151.5</v>
      </c>
      <c r="E556" s="18">
        <f>단가대비표!O46</f>
        <v>506</v>
      </c>
      <c r="F556" s="21">
        <f>TRUNC(E556*D556,1)</f>
        <v>76659</v>
      </c>
      <c r="G556" s="18">
        <f>단가대비표!P46</f>
        <v>0</v>
      </c>
      <c r="H556" s="21">
        <f>TRUNC(G556*D556,1)</f>
        <v>0</v>
      </c>
      <c r="I556" s="18">
        <f>단가대비표!V46</f>
        <v>0</v>
      </c>
      <c r="J556" s="21">
        <f>TRUNC(I556*D556,1)</f>
        <v>0</v>
      </c>
      <c r="K556" s="18">
        <f t="shared" si="102"/>
        <v>506</v>
      </c>
      <c r="L556" s="21">
        <f t="shared" si="102"/>
        <v>76659</v>
      </c>
      <c r="M556" s="15" t="s">
        <v>52</v>
      </c>
      <c r="N556" s="1" t="s">
        <v>549</v>
      </c>
      <c r="O556" s="1" t="s">
        <v>2064</v>
      </c>
      <c r="P556" s="1" t="s">
        <v>64</v>
      </c>
      <c r="Q556" s="1" t="s">
        <v>64</v>
      </c>
      <c r="R556" s="1" t="s">
        <v>63</v>
      </c>
      <c r="AV556" s="1" t="s">
        <v>52</v>
      </c>
      <c r="AW556" s="1" t="s">
        <v>2195</v>
      </c>
      <c r="AX556" s="1" t="s">
        <v>52</v>
      </c>
      <c r="AY556" s="1" t="s">
        <v>52</v>
      </c>
      <c r="AZ556" s="1" t="s">
        <v>52</v>
      </c>
    </row>
    <row r="557" spans="1:52" ht="30" customHeight="1" x14ac:dyDescent="0.3">
      <c r="A557" s="15" t="s">
        <v>1229</v>
      </c>
      <c r="B557" s="15" t="s">
        <v>52</v>
      </c>
      <c r="C557" s="15" t="s">
        <v>52</v>
      </c>
      <c r="D557" s="16"/>
      <c r="E557" s="18"/>
      <c r="F557" s="21">
        <f>TRUNC(SUMIF(N553:N556, N552, F553:F556),0)</f>
        <v>272450</v>
      </c>
      <c r="G557" s="18"/>
      <c r="H557" s="21">
        <f>TRUNC(SUMIF(N553:N556, N552, H553:H556),0)</f>
        <v>459499</v>
      </c>
      <c r="I557" s="18"/>
      <c r="J557" s="21">
        <f>TRUNC(SUMIF(N553:N556, N552, J553:J556),0)</f>
        <v>22876</v>
      </c>
      <c r="K557" s="18"/>
      <c r="L557" s="21">
        <f>F557+H557+J557</f>
        <v>754825</v>
      </c>
      <c r="M557" s="15" t="s">
        <v>52</v>
      </c>
      <c r="N557" s="1" t="s">
        <v>92</v>
      </c>
      <c r="O557" s="1" t="s">
        <v>92</v>
      </c>
      <c r="P557" s="1" t="s">
        <v>52</v>
      </c>
      <c r="Q557" s="1" t="s">
        <v>52</v>
      </c>
      <c r="R557" s="1" t="s">
        <v>52</v>
      </c>
      <c r="AV557" s="1" t="s">
        <v>52</v>
      </c>
      <c r="AW557" s="1" t="s">
        <v>52</v>
      </c>
      <c r="AX557" s="1" t="s">
        <v>52</v>
      </c>
      <c r="AY557" s="1" t="s">
        <v>52</v>
      </c>
      <c r="AZ557" s="1" t="s">
        <v>52</v>
      </c>
    </row>
    <row r="558" spans="1:52" ht="30" customHeight="1" x14ac:dyDescent="0.3">
      <c r="A558" s="16"/>
      <c r="B558" s="16"/>
      <c r="C558" s="16"/>
      <c r="D558" s="16"/>
      <c r="E558" s="18"/>
      <c r="F558" s="21"/>
      <c r="G558" s="18"/>
      <c r="H558" s="21"/>
      <c r="I558" s="18"/>
      <c r="J558" s="21"/>
      <c r="K558" s="18"/>
      <c r="L558" s="21"/>
      <c r="M558" s="16"/>
    </row>
    <row r="559" spans="1:52" ht="30" customHeight="1" x14ac:dyDescent="0.3">
      <c r="A559" s="12" t="s">
        <v>2196</v>
      </c>
      <c r="B559" s="13"/>
      <c r="C559" s="13"/>
      <c r="D559" s="13"/>
      <c r="E559" s="17"/>
      <c r="F559" s="20"/>
      <c r="G559" s="17"/>
      <c r="H559" s="20"/>
      <c r="I559" s="17"/>
      <c r="J559" s="20"/>
      <c r="K559" s="17"/>
      <c r="L559" s="20"/>
      <c r="M559" s="14"/>
      <c r="N559" s="1" t="s">
        <v>553</v>
      </c>
    </row>
    <row r="560" spans="1:52" ht="30" customHeight="1" x14ac:dyDescent="0.3">
      <c r="A560" s="15" t="s">
        <v>2105</v>
      </c>
      <c r="B560" s="15" t="s">
        <v>2190</v>
      </c>
      <c r="C560" s="15" t="s">
        <v>180</v>
      </c>
      <c r="D560" s="16">
        <v>0.50670000000000004</v>
      </c>
      <c r="E560" s="18">
        <f>단가대비표!O35</f>
        <v>1123500</v>
      </c>
      <c r="F560" s="21">
        <f>TRUNC(E560*D560,1)</f>
        <v>569277.4</v>
      </c>
      <c r="G560" s="18">
        <f>단가대비표!P35</f>
        <v>0</v>
      </c>
      <c r="H560" s="21">
        <f>TRUNC(G560*D560,1)</f>
        <v>0</v>
      </c>
      <c r="I560" s="18">
        <f>단가대비표!V35</f>
        <v>0</v>
      </c>
      <c r="J560" s="21">
        <f>TRUNC(I560*D560,1)</f>
        <v>0</v>
      </c>
      <c r="K560" s="18">
        <f t="shared" ref="K560:L563" si="103">TRUNC(E560+G560+I560,1)</f>
        <v>1123500</v>
      </c>
      <c r="L560" s="21">
        <f t="shared" si="103"/>
        <v>569277.4</v>
      </c>
      <c r="M560" s="15" t="s">
        <v>52</v>
      </c>
      <c r="N560" s="1" t="s">
        <v>553</v>
      </c>
      <c r="O560" s="1" t="s">
        <v>2191</v>
      </c>
      <c r="P560" s="1" t="s">
        <v>64</v>
      </c>
      <c r="Q560" s="1" t="s">
        <v>64</v>
      </c>
      <c r="R560" s="1" t="s">
        <v>63</v>
      </c>
      <c r="AV560" s="1" t="s">
        <v>52</v>
      </c>
      <c r="AW560" s="1" t="s">
        <v>2197</v>
      </c>
      <c r="AX560" s="1" t="s">
        <v>52</v>
      </c>
      <c r="AY560" s="1" t="s">
        <v>52</v>
      </c>
      <c r="AZ560" s="1" t="s">
        <v>52</v>
      </c>
    </row>
    <row r="561" spans="1:52" ht="30" customHeight="1" x14ac:dyDescent="0.3">
      <c r="A561" s="15" t="s">
        <v>2024</v>
      </c>
      <c r="B561" s="15" t="s">
        <v>2025</v>
      </c>
      <c r="C561" s="15" t="s">
        <v>1692</v>
      </c>
      <c r="D561" s="16">
        <v>460.6</v>
      </c>
      <c r="E561" s="18">
        <f>일위대가목록!E152</f>
        <v>91</v>
      </c>
      <c r="F561" s="21">
        <f>TRUNC(E561*D561,1)</f>
        <v>41914.6</v>
      </c>
      <c r="G561" s="18">
        <f>일위대가목록!F152</f>
        <v>3033</v>
      </c>
      <c r="H561" s="21">
        <f>TRUNC(G561*D561,1)</f>
        <v>1396999.8</v>
      </c>
      <c r="I561" s="18">
        <f>일위대가목록!G152</f>
        <v>151</v>
      </c>
      <c r="J561" s="21">
        <f>TRUNC(I561*D561,1)</f>
        <v>69550.600000000006</v>
      </c>
      <c r="K561" s="18">
        <f t="shared" si="103"/>
        <v>3275</v>
      </c>
      <c r="L561" s="21">
        <f t="shared" si="103"/>
        <v>1508465</v>
      </c>
      <c r="M561" s="15" t="s">
        <v>2026</v>
      </c>
      <c r="N561" s="1" t="s">
        <v>553</v>
      </c>
      <c r="O561" s="1" t="s">
        <v>2027</v>
      </c>
      <c r="P561" s="1" t="s">
        <v>63</v>
      </c>
      <c r="Q561" s="1" t="s">
        <v>64</v>
      </c>
      <c r="R561" s="1" t="s">
        <v>64</v>
      </c>
      <c r="AV561" s="1" t="s">
        <v>52</v>
      </c>
      <c r="AW561" s="1" t="s">
        <v>2198</v>
      </c>
      <c r="AX561" s="1" t="s">
        <v>52</v>
      </c>
      <c r="AY561" s="1" t="s">
        <v>52</v>
      </c>
      <c r="AZ561" s="1" t="s">
        <v>52</v>
      </c>
    </row>
    <row r="562" spans="1:52" ht="30" customHeight="1" x14ac:dyDescent="0.3">
      <c r="A562" s="15" t="s">
        <v>2076</v>
      </c>
      <c r="B562" s="15" t="s">
        <v>2077</v>
      </c>
      <c r="C562" s="15" t="s">
        <v>1692</v>
      </c>
      <c r="D562" s="16">
        <v>-46.06</v>
      </c>
      <c r="E562" s="18">
        <f>단가대비표!O20</f>
        <v>345</v>
      </c>
      <c r="F562" s="21">
        <f>TRUNC(E562*D562,1)</f>
        <v>-15890.7</v>
      </c>
      <c r="G562" s="18">
        <f>단가대비표!P20</f>
        <v>0</v>
      </c>
      <c r="H562" s="21">
        <f>TRUNC(G562*D562,1)</f>
        <v>0</v>
      </c>
      <c r="I562" s="18">
        <f>단가대비표!V20</f>
        <v>0</v>
      </c>
      <c r="J562" s="21">
        <f>TRUNC(I562*D562,1)</f>
        <v>0</v>
      </c>
      <c r="K562" s="18">
        <f t="shared" si="103"/>
        <v>345</v>
      </c>
      <c r="L562" s="21">
        <f t="shared" si="103"/>
        <v>-15890.7</v>
      </c>
      <c r="M562" s="15" t="s">
        <v>2078</v>
      </c>
      <c r="N562" s="1" t="s">
        <v>553</v>
      </c>
      <c r="O562" s="1" t="s">
        <v>2079</v>
      </c>
      <c r="P562" s="1" t="s">
        <v>64</v>
      </c>
      <c r="Q562" s="1" t="s">
        <v>64</v>
      </c>
      <c r="R562" s="1" t="s">
        <v>63</v>
      </c>
      <c r="AV562" s="1" t="s">
        <v>52</v>
      </c>
      <c r="AW562" s="1" t="s">
        <v>2199</v>
      </c>
      <c r="AX562" s="1" t="s">
        <v>52</v>
      </c>
      <c r="AY562" s="1" t="s">
        <v>52</v>
      </c>
      <c r="AZ562" s="1" t="s">
        <v>52</v>
      </c>
    </row>
    <row r="563" spans="1:52" ht="30" customHeight="1" x14ac:dyDescent="0.3">
      <c r="A563" s="15" t="s">
        <v>2063</v>
      </c>
      <c r="B563" s="15" t="s">
        <v>52</v>
      </c>
      <c r="C563" s="15" t="s">
        <v>1692</v>
      </c>
      <c r="D563" s="16">
        <v>460.6</v>
      </c>
      <c r="E563" s="18">
        <f>단가대비표!O46</f>
        <v>506</v>
      </c>
      <c r="F563" s="21">
        <f>TRUNC(E563*D563,1)</f>
        <v>233063.6</v>
      </c>
      <c r="G563" s="18">
        <f>단가대비표!P46</f>
        <v>0</v>
      </c>
      <c r="H563" s="21">
        <f>TRUNC(G563*D563,1)</f>
        <v>0</v>
      </c>
      <c r="I563" s="18">
        <f>단가대비표!V46</f>
        <v>0</v>
      </c>
      <c r="J563" s="21">
        <f>TRUNC(I563*D563,1)</f>
        <v>0</v>
      </c>
      <c r="K563" s="18">
        <f t="shared" si="103"/>
        <v>506</v>
      </c>
      <c r="L563" s="21">
        <f t="shared" si="103"/>
        <v>233063.6</v>
      </c>
      <c r="M563" s="15" t="s">
        <v>52</v>
      </c>
      <c r="N563" s="1" t="s">
        <v>553</v>
      </c>
      <c r="O563" s="1" t="s">
        <v>2064</v>
      </c>
      <c r="P563" s="1" t="s">
        <v>64</v>
      </c>
      <c r="Q563" s="1" t="s">
        <v>64</v>
      </c>
      <c r="R563" s="1" t="s">
        <v>63</v>
      </c>
      <c r="AV563" s="1" t="s">
        <v>52</v>
      </c>
      <c r="AW563" s="1" t="s">
        <v>2200</v>
      </c>
      <c r="AX563" s="1" t="s">
        <v>52</v>
      </c>
      <c r="AY563" s="1" t="s">
        <v>52</v>
      </c>
      <c r="AZ563" s="1" t="s">
        <v>52</v>
      </c>
    </row>
    <row r="564" spans="1:52" ht="30" customHeight="1" x14ac:dyDescent="0.3">
      <c r="A564" s="15" t="s">
        <v>1229</v>
      </c>
      <c r="B564" s="15" t="s">
        <v>52</v>
      </c>
      <c r="C564" s="15" t="s">
        <v>52</v>
      </c>
      <c r="D564" s="16"/>
      <c r="E564" s="18"/>
      <c r="F564" s="21">
        <f>TRUNC(SUMIF(N560:N563, N559, F560:F563),0)</f>
        <v>828364</v>
      </c>
      <c r="G564" s="18"/>
      <c r="H564" s="21">
        <f>TRUNC(SUMIF(N560:N563, N559, H560:H563),0)</f>
        <v>1396999</v>
      </c>
      <c r="I564" s="18"/>
      <c r="J564" s="21">
        <f>TRUNC(SUMIF(N560:N563, N559, J560:J563),0)</f>
        <v>69550</v>
      </c>
      <c r="K564" s="18"/>
      <c r="L564" s="21">
        <f>F564+H564+J564</f>
        <v>2294913</v>
      </c>
      <c r="M564" s="15" t="s">
        <v>52</v>
      </c>
      <c r="N564" s="1" t="s">
        <v>92</v>
      </c>
      <c r="O564" s="1" t="s">
        <v>92</v>
      </c>
      <c r="P564" s="1" t="s">
        <v>52</v>
      </c>
      <c r="Q564" s="1" t="s">
        <v>52</v>
      </c>
      <c r="R564" s="1" t="s">
        <v>52</v>
      </c>
      <c r="AV564" s="1" t="s">
        <v>52</v>
      </c>
      <c r="AW564" s="1" t="s">
        <v>52</v>
      </c>
      <c r="AX564" s="1" t="s">
        <v>52</v>
      </c>
      <c r="AY564" s="1" t="s">
        <v>52</v>
      </c>
      <c r="AZ564" s="1" t="s">
        <v>52</v>
      </c>
    </row>
    <row r="565" spans="1:52" ht="30" customHeight="1" x14ac:dyDescent="0.3">
      <c r="A565" s="16"/>
      <c r="B565" s="16"/>
      <c r="C565" s="16"/>
      <c r="D565" s="16"/>
      <c r="E565" s="18"/>
      <c r="F565" s="21"/>
      <c r="G565" s="18"/>
      <c r="H565" s="21"/>
      <c r="I565" s="18"/>
      <c r="J565" s="21"/>
      <c r="K565" s="18"/>
      <c r="L565" s="21"/>
      <c r="M565" s="16"/>
    </row>
    <row r="566" spans="1:52" ht="30" customHeight="1" x14ac:dyDescent="0.3">
      <c r="A566" s="12" t="s">
        <v>2201</v>
      </c>
      <c r="B566" s="13"/>
      <c r="C566" s="13"/>
      <c r="D566" s="13"/>
      <c r="E566" s="17"/>
      <c r="F566" s="20"/>
      <c r="G566" s="17"/>
      <c r="H566" s="20"/>
      <c r="I566" s="17"/>
      <c r="J566" s="20"/>
      <c r="K566" s="17"/>
      <c r="L566" s="20"/>
      <c r="M566" s="14"/>
      <c r="N566" s="1" t="s">
        <v>560</v>
      </c>
    </row>
    <row r="567" spans="1:52" ht="30" customHeight="1" x14ac:dyDescent="0.3">
      <c r="A567" s="15" t="s">
        <v>1758</v>
      </c>
      <c r="B567" s="15" t="s">
        <v>1759</v>
      </c>
      <c r="C567" s="15" t="s">
        <v>146</v>
      </c>
      <c r="D567" s="16">
        <v>8.9999999999999993E-3</v>
      </c>
      <c r="E567" s="18">
        <f>일위대가목록!E184</f>
        <v>0</v>
      </c>
      <c r="F567" s="21">
        <f>TRUNC(E567*D567,1)</f>
        <v>0</v>
      </c>
      <c r="G567" s="18">
        <f>일위대가목록!F184</f>
        <v>112070</v>
      </c>
      <c r="H567" s="21">
        <f>TRUNC(G567*D567,1)</f>
        <v>1008.6</v>
      </c>
      <c r="I567" s="18">
        <f>일위대가목록!G184</f>
        <v>0</v>
      </c>
      <c r="J567" s="21">
        <f>TRUNC(I567*D567,1)</f>
        <v>0</v>
      </c>
      <c r="K567" s="18">
        <f>TRUNC(E567+G567+I567,1)</f>
        <v>112070</v>
      </c>
      <c r="L567" s="21">
        <f>TRUNC(F567+H567+J567,1)</f>
        <v>1008.6</v>
      </c>
      <c r="M567" s="15" t="s">
        <v>1760</v>
      </c>
      <c r="N567" s="1" t="s">
        <v>560</v>
      </c>
      <c r="O567" s="1" t="s">
        <v>1761</v>
      </c>
      <c r="P567" s="1" t="s">
        <v>63</v>
      </c>
      <c r="Q567" s="1" t="s">
        <v>64</v>
      </c>
      <c r="R567" s="1" t="s">
        <v>64</v>
      </c>
      <c r="AV567" s="1" t="s">
        <v>52</v>
      </c>
      <c r="AW567" s="1" t="s">
        <v>2202</v>
      </c>
      <c r="AX567" s="1" t="s">
        <v>52</v>
      </c>
      <c r="AY567" s="1" t="s">
        <v>52</v>
      </c>
      <c r="AZ567" s="1" t="s">
        <v>52</v>
      </c>
    </row>
    <row r="568" spans="1:52" ht="30" customHeight="1" x14ac:dyDescent="0.3">
      <c r="A568" s="15" t="s">
        <v>566</v>
      </c>
      <c r="B568" s="15" t="s">
        <v>2203</v>
      </c>
      <c r="C568" s="15" t="s">
        <v>112</v>
      </c>
      <c r="D568" s="16">
        <v>1</v>
      </c>
      <c r="E568" s="18">
        <f>일위대가목록!E236</f>
        <v>0</v>
      </c>
      <c r="F568" s="21">
        <f>TRUNC(E568*D568,1)</f>
        <v>0</v>
      </c>
      <c r="G568" s="18">
        <f>일위대가목록!F236</f>
        <v>17862</v>
      </c>
      <c r="H568" s="21">
        <f>TRUNC(G568*D568,1)</f>
        <v>17862</v>
      </c>
      <c r="I568" s="18">
        <f>일위대가목록!G236</f>
        <v>357</v>
      </c>
      <c r="J568" s="21">
        <f>TRUNC(I568*D568,1)</f>
        <v>357</v>
      </c>
      <c r="K568" s="18">
        <f>TRUNC(E568+G568+I568,1)</f>
        <v>18219</v>
      </c>
      <c r="L568" s="21">
        <f>TRUNC(F568+H568+J568,1)</f>
        <v>18219</v>
      </c>
      <c r="M568" s="15" t="s">
        <v>2204</v>
      </c>
      <c r="N568" s="1" t="s">
        <v>560</v>
      </c>
      <c r="O568" s="1" t="s">
        <v>2205</v>
      </c>
      <c r="P568" s="1" t="s">
        <v>63</v>
      </c>
      <c r="Q568" s="1" t="s">
        <v>64</v>
      </c>
      <c r="R568" s="1" t="s">
        <v>64</v>
      </c>
      <c r="AV568" s="1" t="s">
        <v>52</v>
      </c>
      <c r="AW568" s="1" t="s">
        <v>2206</v>
      </c>
      <c r="AX568" s="1" t="s">
        <v>52</v>
      </c>
      <c r="AY568" s="1" t="s">
        <v>52</v>
      </c>
      <c r="AZ568" s="1" t="s">
        <v>52</v>
      </c>
    </row>
    <row r="569" spans="1:52" ht="30" customHeight="1" x14ac:dyDescent="0.3">
      <c r="A569" s="15" t="s">
        <v>1229</v>
      </c>
      <c r="B569" s="15" t="s">
        <v>52</v>
      </c>
      <c r="C569" s="15" t="s">
        <v>52</v>
      </c>
      <c r="D569" s="16"/>
      <c r="E569" s="18"/>
      <c r="F569" s="21">
        <f>TRUNC(SUMIF(N567:N568, N566, F567:F568),0)</f>
        <v>0</v>
      </c>
      <c r="G569" s="18"/>
      <c r="H569" s="21">
        <f>TRUNC(SUMIF(N567:N568, N566, H567:H568),0)</f>
        <v>18870</v>
      </c>
      <c r="I569" s="18"/>
      <c r="J569" s="21">
        <f>TRUNC(SUMIF(N567:N568, N566, J567:J568),0)</f>
        <v>357</v>
      </c>
      <c r="K569" s="18"/>
      <c r="L569" s="21">
        <f>F569+H569+J569</f>
        <v>19227</v>
      </c>
      <c r="M569" s="15" t="s">
        <v>52</v>
      </c>
      <c r="N569" s="1" t="s">
        <v>92</v>
      </c>
      <c r="O569" s="1" t="s">
        <v>92</v>
      </c>
      <c r="P569" s="1" t="s">
        <v>52</v>
      </c>
      <c r="Q569" s="1" t="s">
        <v>52</v>
      </c>
      <c r="R569" s="1" t="s">
        <v>52</v>
      </c>
      <c r="AV569" s="1" t="s">
        <v>52</v>
      </c>
      <c r="AW569" s="1" t="s">
        <v>52</v>
      </c>
      <c r="AX569" s="1" t="s">
        <v>52</v>
      </c>
      <c r="AY569" s="1" t="s">
        <v>52</v>
      </c>
      <c r="AZ569" s="1" t="s">
        <v>52</v>
      </c>
    </row>
    <row r="570" spans="1:52" ht="30" customHeight="1" x14ac:dyDescent="0.3">
      <c r="A570" s="16"/>
      <c r="B570" s="16"/>
      <c r="C570" s="16"/>
      <c r="D570" s="16"/>
      <c r="E570" s="18"/>
      <c r="F570" s="21"/>
      <c r="G570" s="18"/>
      <c r="H570" s="21"/>
      <c r="I570" s="18"/>
      <c r="J570" s="21"/>
      <c r="K570" s="18"/>
      <c r="L570" s="21"/>
      <c r="M570" s="16"/>
    </row>
    <row r="571" spans="1:52" ht="30" customHeight="1" x14ac:dyDescent="0.3">
      <c r="A571" s="12" t="s">
        <v>2207</v>
      </c>
      <c r="B571" s="13"/>
      <c r="C571" s="13"/>
      <c r="D571" s="13"/>
      <c r="E571" s="17"/>
      <c r="F571" s="20"/>
      <c r="G571" s="17"/>
      <c r="H571" s="20"/>
      <c r="I571" s="17"/>
      <c r="J571" s="20"/>
      <c r="K571" s="17"/>
      <c r="L571" s="20"/>
      <c r="M571" s="14"/>
      <c r="N571" s="1" t="s">
        <v>564</v>
      </c>
    </row>
    <row r="572" spans="1:52" ht="30" customHeight="1" x14ac:dyDescent="0.3">
      <c r="A572" s="15" t="s">
        <v>1758</v>
      </c>
      <c r="B572" s="15" t="s">
        <v>1759</v>
      </c>
      <c r="C572" s="15" t="s">
        <v>146</v>
      </c>
      <c r="D572" s="16">
        <v>8.9999999999999993E-3</v>
      </c>
      <c r="E572" s="18">
        <f>일위대가목록!E184</f>
        <v>0</v>
      </c>
      <c r="F572" s="21">
        <f>TRUNC(E572*D572,1)</f>
        <v>0</v>
      </c>
      <c r="G572" s="18">
        <f>일위대가목록!F184</f>
        <v>112070</v>
      </c>
      <c r="H572" s="21">
        <f>TRUNC(G572*D572,1)</f>
        <v>1008.6</v>
      </c>
      <c r="I572" s="18">
        <f>일위대가목록!G184</f>
        <v>0</v>
      </c>
      <c r="J572" s="21">
        <f>TRUNC(I572*D572,1)</f>
        <v>0</v>
      </c>
      <c r="K572" s="18">
        <f>TRUNC(E572+G572+I572,1)</f>
        <v>112070</v>
      </c>
      <c r="L572" s="21">
        <f>TRUNC(F572+H572+J572,1)</f>
        <v>1008.6</v>
      </c>
      <c r="M572" s="15" t="s">
        <v>1760</v>
      </c>
      <c r="N572" s="1" t="s">
        <v>564</v>
      </c>
      <c r="O572" s="1" t="s">
        <v>1761</v>
      </c>
      <c r="P572" s="1" t="s">
        <v>63</v>
      </c>
      <c r="Q572" s="1" t="s">
        <v>64</v>
      </c>
      <c r="R572" s="1" t="s">
        <v>64</v>
      </c>
      <c r="AV572" s="1" t="s">
        <v>52</v>
      </c>
      <c r="AW572" s="1" t="s">
        <v>2208</v>
      </c>
      <c r="AX572" s="1" t="s">
        <v>52</v>
      </c>
      <c r="AY572" s="1" t="s">
        <v>52</v>
      </c>
      <c r="AZ572" s="1" t="s">
        <v>52</v>
      </c>
    </row>
    <row r="573" spans="1:52" ht="30" customHeight="1" x14ac:dyDescent="0.3">
      <c r="A573" s="15" t="s">
        <v>566</v>
      </c>
      <c r="B573" s="15" t="s">
        <v>2203</v>
      </c>
      <c r="C573" s="15" t="s">
        <v>112</v>
      </c>
      <c r="D573" s="16">
        <v>1</v>
      </c>
      <c r="E573" s="18">
        <f>일위대가목록!E236</f>
        <v>0</v>
      </c>
      <c r="F573" s="21">
        <f>TRUNC(E573*D573,1)</f>
        <v>0</v>
      </c>
      <c r="G573" s="18">
        <f>일위대가목록!F236</f>
        <v>17862</v>
      </c>
      <c r="H573" s="21">
        <f>TRUNC(G573*D573,1)</f>
        <v>17862</v>
      </c>
      <c r="I573" s="18">
        <f>일위대가목록!G236</f>
        <v>357</v>
      </c>
      <c r="J573" s="21">
        <f>TRUNC(I573*D573,1)</f>
        <v>357</v>
      </c>
      <c r="K573" s="18">
        <f>TRUNC(E573+G573+I573,1)</f>
        <v>18219</v>
      </c>
      <c r="L573" s="21">
        <f>TRUNC(F573+H573+J573,1)</f>
        <v>18219</v>
      </c>
      <c r="M573" s="15" t="s">
        <v>2204</v>
      </c>
      <c r="N573" s="1" t="s">
        <v>564</v>
      </c>
      <c r="O573" s="1" t="s">
        <v>2205</v>
      </c>
      <c r="P573" s="1" t="s">
        <v>63</v>
      </c>
      <c r="Q573" s="1" t="s">
        <v>64</v>
      </c>
      <c r="R573" s="1" t="s">
        <v>64</v>
      </c>
      <c r="AV573" s="1" t="s">
        <v>52</v>
      </c>
      <c r="AW573" s="1" t="s">
        <v>2209</v>
      </c>
      <c r="AX573" s="1" t="s">
        <v>52</v>
      </c>
      <c r="AY573" s="1" t="s">
        <v>52</v>
      </c>
      <c r="AZ573" s="1" t="s">
        <v>52</v>
      </c>
    </row>
    <row r="574" spans="1:52" ht="30" customHeight="1" x14ac:dyDescent="0.3">
      <c r="A574" s="15" t="s">
        <v>1229</v>
      </c>
      <c r="B574" s="15" t="s">
        <v>52</v>
      </c>
      <c r="C574" s="15" t="s">
        <v>52</v>
      </c>
      <c r="D574" s="16"/>
      <c r="E574" s="18"/>
      <c r="F574" s="21">
        <f>TRUNC(SUMIF(N572:N573, N571, F572:F573),0)</f>
        <v>0</v>
      </c>
      <c r="G574" s="18"/>
      <c r="H574" s="21">
        <f>TRUNC(SUMIF(N572:N573, N571, H572:H573),0)</f>
        <v>18870</v>
      </c>
      <c r="I574" s="18"/>
      <c r="J574" s="21">
        <f>TRUNC(SUMIF(N572:N573, N571, J572:J573),0)</f>
        <v>357</v>
      </c>
      <c r="K574" s="18"/>
      <c r="L574" s="21">
        <f>F574+H574+J574</f>
        <v>19227</v>
      </c>
      <c r="M574" s="15" t="s">
        <v>52</v>
      </c>
      <c r="N574" s="1" t="s">
        <v>92</v>
      </c>
      <c r="O574" s="1" t="s">
        <v>92</v>
      </c>
      <c r="P574" s="1" t="s">
        <v>52</v>
      </c>
      <c r="Q574" s="1" t="s">
        <v>52</v>
      </c>
      <c r="R574" s="1" t="s">
        <v>52</v>
      </c>
      <c r="AV574" s="1" t="s">
        <v>52</v>
      </c>
      <c r="AW574" s="1" t="s">
        <v>52</v>
      </c>
      <c r="AX574" s="1" t="s">
        <v>52</v>
      </c>
      <c r="AY574" s="1" t="s">
        <v>52</v>
      </c>
      <c r="AZ574" s="1" t="s">
        <v>52</v>
      </c>
    </row>
    <row r="575" spans="1:52" ht="30" customHeight="1" x14ac:dyDescent="0.3">
      <c r="A575" s="16"/>
      <c r="B575" s="16"/>
      <c r="C575" s="16"/>
      <c r="D575" s="16"/>
      <c r="E575" s="18"/>
      <c r="F575" s="21"/>
      <c r="G575" s="18"/>
      <c r="H575" s="21"/>
      <c r="I575" s="18"/>
      <c r="J575" s="21"/>
      <c r="K575" s="18"/>
      <c r="L575" s="21"/>
      <c r="M575" s="16"/>
    </row>
    <row r="576" spans="1:52" ht="30" customHeight="1" x14ac:dyDescent="0.3">
      <c r="A576" s="12" t="s">
        <v>2210</v>
      </c>
      <c r="B576" s="13"/>
      <c r="C576" s="13"/>
      <c r="D576" s="13"/>
      <c r="E576" s="17"/>
      <c r="F576" s="20"/>
      <c r="G576" s="17"/>
      <c r="H576" s="20"/>
      <c r="I576" s="17"/>
      <c r="J576" s="20"/>
      <c r="K576" s="17"/>
      <c r="L576" s="20"/>
      <c r="M576" s="14"/>
      <c r="N576" s="1" t="s">
        <v>569</v>
      </c>
    </row>
    <row r="577" spans="1:52" ht="30" customHeight="1" x14ac:dyDescent="0.3">
      <c r="A577" s="15" t="s">
        <v>1758</v>
      </c>
      <c r="B577" s="15" t="s">
        <v>1759</v>
      </c>
      <c r="C577" s="15" t="s">
        <v>146</v>
      </c>
      <c r="D577" s="16">
        <v>1.4999999999999999E-2</v>
      </c>
      <c r="E577" s="18">
        <f>일위대가목록!E184</f>
        <v>0</v>
      </c>
      <c r="F577" s="21">
        <f>TRUNC(E577*D577,1)</f>
        <v>0</v>
      </c>
      <c r="G577" s="18">
        <f>일위대가목록!F184</f>
        <v>112070</v>
      </c>
      <c r="H577" s="21">
        <f>TRUNC(G577*D577,1)</f>
        <v>1681</v>
      </c>
      <c r="I577" s="18">
        <f>일위대가목록!G184</f>
        <v>0</v>
      </c>
      <c r="J577" s="21">
        <f>TRUNC(I577*D577,1)</f>
        <v>0</v>
      </c>
      <c r="K577" s="18">
        <f>TRUNC(E577+G577+I577,1)</f>
        <v>112070</v>
      </c>
      <c r="L577" s="21">
        <f>TRUNC(F577+H577+J577,1)</f>
        <v>1681</v>
      </c>
      <c r="M577" s="15" t="s">
        <v>1760</v>
      </c>
      <c r="N577" s="1" t="s">
        <v>569</v>
      </c>
      <c r="O577" s="1" t="s">
        <v>1761</v>
      </c>
      <c r="P577" s="1" t="s">
        <v>63</v>
      </c>
      <c r="Q577" s="1" t="s">
        <v>64</v>
      </c>
      <c r="R577" s="1" t="s">
        <v>64</v>
      </c>
      <c r="AV577" s="1" t="s">
        <v>52</v>
      </c>
      <c r="AW577" s="1" t="s">
        <v>2211</v>
      </c>
      <c r="AX577" s="1" t="s">
        <v>52</v>
      </c>
      <c r="AY577" s="1" t="s">
        <v>52</v>
      </c>
      <c r="AZ577" s="1" t="s">
        <v>52</v>
      </c>
    </row>
    <row r="578" spans="1:52" ht="30" customHeight="1" x14ac:dyDescent="0.3">
      <c r="A578" s="15" t="s">
        <v>566</v>
      </c>
      <c r="B578" s="15" t="s">
        <v>2212</v>
      </c>
      <c r="C578" s="15" t="s">
        <v>112</v>
      </c>
      <c r="D578" s="16">
        <v>1</v>
      </c>
      <c r="E578" s="18">
        <f>일위대가목록!E237</f>
        <v>0</v>
      </c>
      <c r="F578" s="21">
        <f>TRUNC(E578*D578,1)</f>
        <v>0</v>
      </c>
      <c r="G578" s="18">
        <f>일위대가목록!F237</f>
        <v>24565</v>
      </c>
      <c r="H578" s="21">
        <f>TRUNC(G578*D578,1)</f>
        <v>24565</v>
      </c>
      <c r="I578" s="18">
        <f>일위대가목록!G237</f>
        <v>491</v>
      </c>
      <c r="J578" s="21">
        <f>TRUNC(I578*D578,1)</f>
        <v>491</v>
      </c>
      <c r="K578" s="18">
        <f>TRUNC(E578+G578+I578,1)</f>
        <v>25056</v>
      </c>
      <c r="L578" s="21">
        <f>TRUNC(F578+H578+J578,1)</f>
        <v>25056</v>
      </c>
      <c r="M578" s="15" t="s">
        <v>2213</v>
      </c>
      <c r="N578" s="1" t="s">
        <v>569</v>
      </c>
      <c r="O578" s="1" t="s">
        <v>2214</v>
      </c>
      <c r="P578" s="1" t="s">
        <v>63</v>
      </c>
      <c r="Q578" s="1" t="s">
        <v>64</v>
      </c>
      <c r="R578" s="1" t="s">
        <v>64</v>
      </c>
      <c r="AV578" s="1" t="s">
        <v>52</v>
      </c>
      <c r="AW578" s="1" t="s">
        <v>2215</v>
      </c>
      <c r="AX578" s="1" t="s">
        <v>52</v>
      </c>
      <c r="AY578" s="1" t="s">
        <v>52</v>
      </c>
      <c r="AZ578" s="1" t="s">
        <v>52</v>
      </c>
    </row>
    <row r="579" spans="1:52" ht="30" customHeight="1" x14ac:dyDescent="0.3">
      <c r="A579" s="15" t="s">
        <v>1229</v>
      </c>
      <c r="B579" s="15" t="s">
        <v>52</v>
      </c>
      <c r="C579" s="15" t="s">
        <v>52</v>
      </c>
      <c r="D579" s="16"/>
      <c r="E579" s="18"/>
      <c r="F579" s="21">
        <f>TRUNC(SUMIF(N577:N578, N576, F577:F578),0)</f>
        <v>0</v>
      </c>
      <c r="G579" s="18"/>
      <c r="H579" s="21">
        <f>TRUNC(SUMIF(N577:N578, N576, H577:H578),0)</f>
        <v>26246</v>
      </c>
      <c r="I579" s="18"/>
      <c r="J579" s="21">
        <f>TRUNC(SUMIF(N577:N578, N576, J577:J578),0)</f>
        <v>491</v>
      </c>
      <c r="K579" s="18"/>
      <c r="L579" s="21">
        <f>F579+H579+J579</f>
        <v>26737</v>
      </c>
      <c r="M579" s="15" t="s">
        <v>52</v>
      </c>
      <c r="N579" s="1" t="s">
        <v>92</v>
      </c>
      <c r="O579" s="1" t="s">
        <v>92</v>
      </c>
      <c r="P579" s="1" t="s">
        <v>52</v>
      </c>
      <c r="Q579" s="1" t="s">
        <v>52</v>
      </c>
      <c r="R579" s="1" t="s">
        <v>52</v>
      </c>
      <c r="AV579" s="1" t="s">
        <v>52</v>
      </c>
      <c r="AW579" s="1" t="s">
        <v>52</v>
      </c>
      <c r="AX579" s="1" t="s">
        <v>52</v>
      </c>
      <c r="AY579" s="1" t="s">
        <v>52</v>
      </c>
      <c r="AZ579" s="1" t="s">
        <v>52</v>
      </c>
    </row>
    <row r="580" spans="1:52" ht="30" customHeight="1" x14ac:dyDescent="0.3">
      <c r="A580" s="16"/>
      <c r="B580" s="16"/>
      <c r="C580" s="16"/>
      <c r="D580" s="16"/>
      <c r="E580" s="18"/>
      <c r="F580" s="21"/>
      <c r="G580" s="18"/>
      <c r="H580" s="21"/>
      <c r="I580" s="18"/>
      <c r="J580" s="21"/>
      <c r="K580" s="18"/>
      <c r="L580" s="21"/>
      <c r="M580" s="16"/>
    </row>
    <row r="581" spans="1:52" ht="30" customHeight="1" x14ac:dyDescent="0.3">
      <c r="A581" s="12" t="s">
        <v>2216</v>
      </c>
      <c r="B581" s="13"/>
      <c r="C581" s="13"/>
      <c r="D581" s="13"/>
      <c r="E581" s="17"/>
      <c r="F581" s="20"/>
      <c r="G581" s="17"/>
      <c r="H581" s="20"/>
      <c r="I581" s="17"/>
      <c r="J581" s="20"/>
      <c r="K581" s="17"/>
      <c r="L581" s="20"/>
      <c r="M581" s="14"/>
      <c r="N581" s="1" t="s">
        <v>573</v>
      </c>
    </row>
    <row r="582" spans="1:52" ht="30" customHeight="1" x14ac:dyDescent="0.3">
      <c r="A582" s="15" t="s">
        <v>1758</v>
      </c>
      <c r="B582" s="15" t="s">
        <v>1759</v>
      </c>
      <c r="C582" s="15" t="s">
        <v>146</v>
      </c>
      <c r="D582" s="16">
        <v>2.5000000000000001E-2</v>
      </c>
      <c r="E582" s="18">
        <f>일위대가목록!E184</f>
        <v>0</v>
      </c>
      <c r="F582" s="21">
        <f>TRUNC(E582*D582,1)</f>
        <v>0</v>
      </c>
      <c r="G582" s="18">
        <f>일위대가목록!F184</f>
        <v>112070</v>
      </c>
      <c r="H582" s="21">
        <f>TRUNC(G582*D582,1)</f>
        <v>2801.7</v>
      </c>
      <c r="I582" s="18">
        <f>일위대가목록!G184</f>
        <v>0</v>
      </c>
      <c r="J582" s="21">
        <f>TRUNC(I582*D582,1)</f>
        <v>0</v>
      </c>
      <c r="K582" s="18">
        <f>TRUNC(E582+G582+I582,1)</f>
        <v>112070</v>
      </c>
      <c r="L582" s="21">
        <f>TRUNC(F582+H582+J582,1)</f>
        <v>2801.7</v>
      </c>
      <c r="M582" s="15" t="s">
        <v>1760</v>
      </c>
      <c r="N582" s="1" t="s">
        <v>573</v>
      </c>
      <c r="O582" s="1" t="s">
        <v>1761</v>
      </c>
      <c r="P582" s="1" t="s">
        <v>63</v>
      </c>
      <c r="Q582" s="1" t="s">
        <v>64</v>
      </c>
      <c r="R582" s="1" t="s">
        <v>64</v>
      </c>
      <c r="AV582" s="1" t="s">
        <v>52</v>
      </c>
      <c r="AW582" s="1" t="s">
        <v>2217</v>
      </c>
      <c r="AX582" s="1" t="s">
        <v>52</v>
      </c>
      <c r="AY582" s="1" t="s">
        <v>52</v>
      </c>
      <c r="AZ582" s="1" t="s">
        <v>52</v>
      </c>
    </row>
    <row r="583" spans="1:52" ht="30" customHeight="1" x14ac:dyDescent="0.3">
      <c r="A583" s="15" t="s">
        <v>566</v>
      </c>
      <c r="B583" s="15" t="s">
        <v>2212</v>
      </c>
      <c r="C583" s="15" t="s">
        <v>112</v>
      </c>
      <c r="D583" s="16">
        <v>1</v>
      </c>
      <c r="E583" s="18">
        <f>일위대가목록!E237</f>
        <v>0</v>
      </c>
      <c r="F583" s="21">
        <f>TRUNC(E583*D583,1)</f>
        <v>0</v>
      </c>
      <c r="G583" s="18">
        <f>일위대가목록!F237</f>
        <v>24565</v>
      </c>
      <c r="H583" s="21">
        <f>TRUNC(G583*D583,1)</f>
        <v>24565</v>
      </c>
      <c r="I583" s="18">
        <f>일위대가목록!G237</f>
        <v>491</v>
      </c>
      <c r="J583" s="21">
        <f>TRUNC(I583*D583,1)</f>
        <v>491</v>
      </c>
      <c r="K583" s="18">
        <f>TRUNC(E583+G583+I583,1)</f>
        <v>25056</v>
      </c>
      <c r="L583" s="21">
        <f>TRUNC(F583+H583+J583,1)</f>
        <v>25056</v>
      </c>
      <c r="M583" s="15" t="s">
        <v>2213</v>
      </c>
      <c r="N583" s="1" t="s">
        <v>573</v>
      </c>
      <c r="O583" s="1" t="s">
        <v>2214</v>
      </c>
      <c r="P583" s="1" t="s">
        <v>63</v>
      </c>
      <c r="Q583" s="1" t="s">
        <v>64</v>
      </c>
      <c r="R583" s="1" t="s">
        <v>64</v>
      </c>
      <c r="AV583" s="1" t="s">
        <v>52</v>
      </c>
      <c r="AW583" s="1" t="s">
        <v>2218</v>
      </c>
      <c r="AX583" s="1" t="s">
        <v>52</v>
      </c>
      <c r="AY583" s="1" t="s">
        <v>52</v>
      </c>
      <c r="AZ583" s="1" t="s">
        <v>52</v>
      </c>
    </row>
    <row r="584" spans="1:52" ht="30" customHeight="1" x14ac:dyDescent="0.3">
      <c r="A584" s="15" t="s">
        <v>1229</v>
      </c>
      <c r="B584" s="15" t="s">
        <v>52</v>
      </c>
      <c r="C584" s="15" t="s">
        <v>52</v>
      </c>
      <c r="D584" s="16"/>
      <c r="E584" s="18"/>
      <c r="F584" s="21">
        <f>TRUNC(SUMIF(N582:N583, N581, F582:F583),0)</f>
        <v>0</v>
      </c>
      <c r="G584" s="18"/>
      <c r="H584" s="21">
        <f>TRUNC(SUMIF(N582:N583, N581, H582:H583),0)</f>
        <v>27366</v>
      </c>
      <c r="I584" s="18"/>
      <c r="J584" s="21">
        <f>TRUNC(SUMIF(N582:N583, N581, J582:J583),0)</f>
        <v>491</v>
      </c>
      <c r="K584" s="18"/>
      <c r="L584" s="21">
        <f>F584+H584+J584</f>
        <v>27857</v>
      </c>
      <c r="M584" s="15" t="s">
        <v>52</v>
      </c>
      <c r="N584" s="1" t="s">
        <v>92</v>
      </c>
      <c r="O584" s="1" t="s">
        <v>92</v>
      </c>
      <c r="P584" s="1" t="s">
        <v>52</v>
      </c>
      <c r="Q584" s="1" t="s">
        <v>52</v>
      </c>
      <c r="R584" s="1" t="s">
        <v>52</v>
      </c>
      <c r="AV584" s="1" t="s">
        <v>52</v>
      </c>
      <c r="AW584" s="1" t="s">
        <v>52</v>
      </c>
      <c r="AX584" s="1" t="s">
        <v>52</v>
      </c>
      <c r="AY584" s="1" t="s">
        <v>52</v>
      </c>
      <c r="AZ584" s="1" t="s">
        <v>52</v>
      </c>
    </row>
    <row r="585" spans="1:52" ht="30" customHeight="1" x14ac:dyDescent="0.3">
      <c r="A585" s="16"/>
      <c r="B585" s="16"/>
      <c r="C585" s="16"/>
      <c r="D585" s="16"/>
      <c r="E585" s="18"/>
      <c r="F585" s="21"/>
      <c r="G585" s="18"/>
      <c r="H585" s="21"/>
      <c r="I585" s="18"/>
      <c r="J585" s="21"/>
      <c r="K585" s="18"/>
      <c r="L585" s="21"/>
      <c r="M585" s="16"/>
    </row>
    <row r="586" spans="1:52" ht="30" customHeight="1" x14ac:dyDescent="0.3">
      <c r="A586" s="12" t="s">
        <v>2219</v>
      </c>
      <c r="B586" s="13"/>
      <c r="C586" s="13"/>
      <c r="D586" s="13"/>
      <c r="E586" s="17"/>
      <c r="F586" s="20"/>
      <c r="G586" s="17"/>
      <c r="H586" s="20"/>
      <c r="I586" s="17"/>
      <c r="J586" s="20"/>
      <c r="K586" s="17"/>
      <c r="L586" s="20"/>
      <c r="M586" s="14"/>
      <c r="N586" s="1" t="s">
        <v>577</v>
      </c>
    </row>
    <row r="587" spans="1:52" ht="30" customHeight="1" x14ac:dyDescent="0.3">
      <c r="A587" s="15" t="s">
        <v>1758</v>
      </c>
      <c r="B587" s="15" t="s">
        <v>1759</v>
      </c>
      <c r="C587" s="15" t="s">
        <v>146</v>
      </c>
      <c r="D587" s="16">
        <v>5.7000000000000002E-2</v>
      </c>
      <c r="E587" s="18">
        <f>일위대가목록!E184</f>
        <v>0</v>
      </c>
      <c r="F587" s="21">
        <f>TRUNC(E587*D587,1)</f>
        <v>0</v>
      </c>
      <c r="G587" s="18">
        <f>일위대가목록!F184</f>
        <v>112070</v>
      </c>
      <c r="H587" s="21">
        <f>TRUNC(G587*D587,1)</f>
        <v>6387.9</v>
      </c>
      <c r="I587" s="18">
        <f>일위대가목록!G184</f>
        <v>0</v>
      </c>
      <c r="J587" s="21">
        <f>TRUNC(I587*D587,1)</f>
        <v>0</v>
      </c>
      <c r="K587" s="18">
        <f>TRUNC(E587+G587+I587,1)</f>
        <v>112070</v>
      </c>
      <c r="L587" s="21">
        <f>TRUNC(F587+H587+J587,1)</f>
        <v>6387.9</v>
      </c>
      <c r="M587" s="15" t="s">
        <v>1760</v>
      </c>
      <c r="N587" s="1" t="s">
        <v>577</v>
      </c>
      <c r="O587" s="1" t="s">
        <v>1761</v>
      </c>
      <c r="P587" s="1" t="s">
        <v>63</v>
      </c>
      <c r="Q587" s="1" t="s">
        <v>64</v>
      </c>
      <c r="R587" s="1" t="s">
        <v>64</v>
      </c>
      <c r="AV587" s="1" t="s">
        <v>52</v>
      </c>
      <c r="AW587" s="1" t="s">
        <v>2220</v>
      </c>
      <c r="AX587" s="1" t="s">
        <v>52</v>
      </c>
      <c r="AY587" s="1" t="s">
        <v>52</v>
      </c>
      <c r="AZ587" s="1" t="s">
        <v>52</v>
      </c>
    </row>
    <row r="588" spans="1:52" ht="30" customHeight="1" x14ac:dyDescent="0.3">
      <c r="A588" s="15" t="s">
        <v>1822</v>
      </c>
      <c r="B588" s="15" t="s">
        <v>1823</v>
      </c>
      <c r="C588" s="15" t="s">
        <v>112</v>
      </c>
      <c r="D588" s="16">
        <v>1</v>
      </c>
      <c r="E588" s="18">
        <f>일위대가목록!E188</f>
        <v>0</v>
      </c>
      <c r="F588" s="21">
        <f>TRUNC(E588*D588,1)</f>
        <v>0</v>
      </c>
      <c r="G588" s="18">
        <f>일위대가목록!F188</f>
        <v>11432</v>
      </c>
      <c r="H588" s="21">
        <f>TRUNC(G588*D588,1)</f>
        <v>11432</v>
      </c>
      <c r="I588" s="18">
        <f>일위대가목록!G188</f>
        <v>228</v>
      </c>
      <c r="J588" s="21">
        <f>TRUNC(I588*D588,1)</f>
        <v>228</v>
      </c>
      <c r="K588" s="18">
        <f>TRUNC(E588+G588+I588,1)</f>
        <v>11660</v>
      </c>
      <c r="L588" s="21">
        <f>TRUNC(F588+H588+J588,1)</f>
        <v>11660</v>
      </c>
      <c r="M588" s="15" t="s">
        <v>1824</v>
      </c>
      <c r="N588" s="1" t="s">
        <v>577</v>
      </c>
      <c r="O588" s="1" t="s">
        <v>1825</v>
      </c>
      <c r="P588" s="1" t="s">
        <v>63</v>
      </c>
      <c r="Q588" s="1" t="s">
        <v>64</v>
      </c>
      <c r="R588" s="1" t="s">
        <v>64</v>
      </c>
      <c r="AV588" s="1" t="s">
        <v>52</v>
      </c>
      <c r="AW588" s="1" t="s">
        <v>2221</v>
      </c>
      <c r="AX588" s="1" t="s">
        <v>52</v>
      </c>
      <c r="AY588" s="1" t="s">
        <v>52</v>
      </c>
      <c r="AZ588" s="1" t="s">
        <v>52</v>
      </c>
    </row>
    <row r="589" spans="1:52" ht="30" customHeight="1" x14ac:dyDescent="0.3">
      <c r="A589" s="15" t="s">
        <v>1229</v>
      </c>
      <c r="B589" s="15" t="s">
        <v>52</v>
      </c>
      <c r="C589" s="15" t="s">
        <v>52</v>
      </c>
      <c r="D589" s="16"/>
      <c r="E589" s="18"/>
      <c r="F589" s="21">
        <f>TRUNC(SUMIF(N587:N588, N586, F587:F588),0)</f>
        <v>0</v>
      </c>
      <c r="G589" s="18"/>
      <c r="H589" s="21">
        <f>TRUNC(SUMIF(N587:N588, N586, H587:H588),0)</f>
        <v>17819</v>
      </c>
      <c r="I589" s="18"/>
      <c r="J589" s="21">
        <f>TRUNC(SUMIF(N587:N588, N586, J587:J588),0)</f>
        <v>228</v>
      </c>
      <c r="K589" s="18"/>
      <c r="L589" s="21">
        <f>F589+H589+J589</f>
        <v>18047</v>
      </c>
      <c r="M589" s="15" t="s">
        <v>52</v>
      </c>
      <c r="N589" s="1" t="s">
        <v>92</v>
      </c>
      <c r="O589" s="1" t="s">
        <v>92</v>
      </c>
      <c r="P589" s="1" t="s">
        <v>52</v>
      </c>
      <c r="Q589" s="1" t="s">
        <v>52</v>
      </c>
      <c r="R589" s="1" t="s">
        <v>52</v>
      </c>
      <c r="AV589" s="1" t="s">
        <v>52</v>
      </c>
      <c r="AW589" s="1" t="s">
        <v>52</v>
      </c>
      <c r="AX589" s="1" t="s">
        <v>52</v>
      </c>
      <c r="AY589" s="1" t="s">
        <v>52</v>
      </c>
      <c r="AZ589" s="1" t="s">
        <v>52</v>
      </c>
    </row>
    <row r="590" spans="1:52" ht="30" customHeight="1" x14ac:dyDescent="0.3">
      <c r="A590" s="16"/>
      <c r="B590" s="16"/>
      <c r="C590" s="16"/>
      <c r="D590" s="16"/>
      <c r="E590" s="18"/>
      <c r="F590" s="21"/>
      <c r="G590" s="18"/>
      <c r="H590" s="21"/>
      <c r="I590" s="18"/>
      <c r="J590" s="21"/>
      <c r="K590" s="18"/>
      <c r="L590" s="21"/>
      <c r="M590" s="16"/>
    </row>
    <row r="591" spans="1:52" ht="30" customHeight="1" x14ac:dyDescent="0.3">
      <c r="A591" s="12" t="s">
        <v>2222</v>
      </c>
      <c r="B591" s="13"/>
      <c r="C591" s="13"/>
      <c r="D591" s="13"/>
      <c r="E591" s="17"/>
      <c r="F591" s="20"/>
      <c r="G591" s="17"/>
      <c r="H591" s="20"/>
      <c r="I591" s="17"/>
      <c r="J591" s="20"/>
      <c r="K591" s="17"/>
      <c r="L591" s="20"/>
      <c r="M591" s="14"/>
      <c r="N591" s="1" t="s">
        <v>582</v>
      </c>
    </row>
    <row r="592" spans="1:52" ht="30" customHeight="1" x14ac:dyDescent="0.3">
      <c r="A592" s="15" t="s">
        <v>987</v>
      </c>
      <c r="B592" s="15" t="s">
        <v>1852</v>
      </c>
      <c r="C592" s="15" t="s">
        <v>1692</v>
      </c>
      <c r="D592" s="16">
        <v>1.43</v>
      </c>
      <c r="E592" s="18">
        <f>단가대비표!O60</f>
        <v>0</v>
      </c>
      <c r="F592" s="21">
        <f>TRUNC(E592*D592,1)</f>
        <v>0</v>
      </c>
      <c r="G592" s="18">
        <f>단가대비표!P60</f>
        <v>0</v>
      </c>
      <c r="H592" s="21">
        <f>TRUNC(G592*D592,1)</f>
        <v>0</v>
      </c>
      <c r="I592" s="18">
        <f>단가대비표!V60</f>
        <v>0</v>
      </c>
      <c r="J592" s="21">
        <f>TRUNC(I592*D592,1)</f>
        <v>0</v>
      </c>
      <c r="K592" s="18">
        <f t="shared" ref="K592:L594" si="104">TRUNC(E592+G592+I592,1)</f>
        <v>0</v>
      </c>
      <c r="L592" s="21">
        <f t="shared" si="104"/>
        <v>0</v>
      </c>
      <c r="M592" s="15" t="s">
        <v>1755</v>
      </c>
      <c r="N592" s="1" t="s">
        <v>582</v>
      </c>
      <c r="O592" s="1" t="s">
        <v>1853</v>
      </c>
      <c r="P592" s="1" t="s">
        <v>64</v>
      </c>
      <c r="Q592" s="1" t="s">
        <v>64</v>
      </c>
      <c r="R592" s="1" t="s">
        <v>63</v>
      </c>
      <c r="AV592" s="1" t="s">
        <v>52</v>
      </c>
      <c r="AW592" s="1" t="s">
        <v>2223</v>
      </c>
      <c r="AX592" s="1" t="s">
        <v>52</v>
      </c>
      <c r="AY592" s="1" t="s">
        <v>52</v>
      </c>
      <c r="AZ592" s="1" t="s">
        <v>52</v>
      </c>
    </row>
    <row r="593" spans="1:52" ht="30" customHeight="1" x14ac:dyDescent="0.3">
      <c r="A593" s="15" t="s">
        <v>2224</v>
      </c>
      <c r="B593" s="15" t="s">
        <v>2225</v>
      </c>
      <c r="C593" s="15" t="s">
        <v>112</v>
      </c>
      <c r="D593" s="16">
        <v>1</v>
      </c>
      <c r="E593" s="18">
        <f>일위대가목록!E238</f>
        <v>0</v>
      </c>
      <c r="F593" s="21">
        <f>TRUNC(E593*D593,1)</f>
        <v>0</v>
      </c>
      <c r="G593" s="18">
        <f>일위대가목록!F238</f>
        <v>3208</v>
      </c>
      <c r="H593" s="21">
        <f>TRUNC(G593*D593,1)</f>
        <v>3208</v>
      </c>
      <c r="I593" s="18">
        <f>일위대가목록!G238</f>
        <v>96</v>
      </c>
      <c r="J593" s="21">
        <f>TRUNC(I593*D593,1)</f>
        <v>96</v>
      </c>
      <c r="K593" s="18">
        <f t="shared" si="104"/>
        <v>3304</v>
      </c>
      <c r="L593" s="21">
        <f t="shared" si="104"/>
        <v>3304</v>
      </c>
      <c r="M593" s="15" t="s">
        <v>2226</v>
      </c>
      <c r="N593" s="1" t="s">
        <v>582</v>
      </c>
      <c r="O593" s="1" t="s">
        <v>2227</v>
      </c>
      <c r="P593" s="1" t="s">
        <v>63</v>
      </c>
      <c r="Q593" s="1" t="s">
        <v>64</v>
      </c>
      <c r="R593" s="1" t="s">
        <v>64</v>
      </c>
      <c r="AV593" s="1" t="s">
        <v>52</v>
      </c>
      <c r="AW593" s="1" t="s">
        <v>2228</v>
      </c>
      <c r="AX593" s="1" t="s">
        <v>52</v>
      </c>
      <c r="AY593" s="1" t="s">
        <v>52</v>
      </c>
      <c r="AZ593" s="1" t="s">
        <v>52</v>
      </c>
    </row>
    <row r="594" spans="1:52" ht="30" customHeight="1" x14ac:dyDescent="0.3">
      <c r="A594" s="15" t="s">
        <v>2229</v>
      </c>
      <c r="B594" s="15" t="s">
        <v>2230</v>
      </c>
      <c r="C594" s="15" t="s">
        <v>112</v>
      </c>
      <c r="D594" s="16">
        <v>1</v>
      </c>
      <c r="E594" s="18">
        <f>일위대가목록!E239</f>
        <v>0</v>
      </c>
      <c r="F594" s="21">
        <f>TRUNC(E594*D594,1)</f>
        <v>0</v>
      </c>
      <c r="G594" s="18">
        <f>일위대가목록!F239</f>
        <v>7172</v>
      </c>
      <c r="H594" s="21">
        <f>TRUNC(G594*D594,1)</f>
        <v>7172</v>
      </c>
      <c r="I594" s="18">
        <f>일위대가목록!G239</f>
        <v>0</v>
      </c>
      <c r="J594" s="21">
        <f>TRUNC(I594*D594,1)</f>
        <v>0</v>
      </c>
      <c r="K594" s="18">
        <f t="shared" si="104"/>
        <v>7172</v>
      </c>
      <c r="L594" s="21">
        <f t="shared" si="104"/>
        <v>7172</v>
      </c>
      <c r="M594" s="15" t="s">
        <v>2231</v>
      </c>
      <c r="N594" s="1" t="s">
        <v>582</v>
      </c>
      <c r="O594" s="1" t="s">
        <v>2232</v>
      </c>
      <c r="P594" s="1" t="s">
        <v>63</v>
      </c>
      <c r="Q594" s="1" t="s">
        <v>64</v>
      </c>
      <c r="R594" s="1" t="s">
        <v>64</v>
      </c>
      <c r="AV594" s="1" t="s">
        <v>52</v>
      </c>
      <c r="AW594" s="1" t="s">
        <v>2233</v>
      </c>
      <c r="AX594" s="1" t="s">
        <v>52</v>
      </c>
      <c r="AY594" s="1" t="s">
        <v>52</v>
      </c>
      <c r="AZ594" s="1" t="s">
        <v>52</v>
      </c>
    </row>
    <row r="595" spans="1:52" ht="30" customHeight="1" x14ac:dyDescent="0.3">
      <c r="A595" s="15" t="s">
        <v>1229</v>
      </c>
      <c r="B595" s="15" t="s">
        <v>52</v>
      </c>
      <c r="C595" s="15" t="s">
        <v>52</v>
      </c>
      <c r="D595" s="16"/>
      <c r="E595" s="18"/>
      <c r="F595" s="21">
        <f>TRUNC(SUMIF(N592:N594, N591, F592:F594),0)</f>
        <v>0</v>
      </c>
      <c r="G595" s="18"/>
      <c r="H595" s="21">
        <f>TRUNC(SUMIF(N592:N594, N591, H592:H594),0)</f>
        <v>10380</v>
      </c>
      <c r="I595" s="18"/>
      <c r="J595" s="21">
        <f>TRUNC(SUMIF(N592:N594, N591, J592:J594),0)</f>
        <v>96</v>
      </c>
      <c r="K595" s="18"/>
      <c r="L595" s="21">
        <f>F595+H595+J595</f>
        <v>10476</v>
      </c>
      <c r="M595" s="15" t="s">
        <v>52</v>
      </c>
      <c r="N595" s="1" t="s">
        <v>92</v>
      </c>
      <c r="O595" s="1" t="s">
        <v>92</v>
      </c>
      <c r="P595" s="1" t="s">
        <v>52</v>
      </c>
      <c r="Q595" s="1" t="s">
        <v>52</v>
      </c>
      <c r="R595" s="1" t="s">
        <v>52</v>
      </c>
      <c r="AV595" s="1" t="s">
        <v>52</v>
      </c>
      <c r="AW595" s="1" t="s">
        <v>52</v>
      </c>
      <c r="AX595" s="1" t="s">
        <v>52</v>
      </c>
      <c r="AY595" s="1" t="s">
        <v>52</v>
      </c>
      <c r="AZ595" s="1" t="s">
        <v>52</v>
      </c>
    </row>
    <row r="596" spans="1:52" ht="30" customHeight="1" x14ac:dyDescent="0.3">
      <c r="A596" s="16"/>
      <c r="B596" s="16"/>
      <c r="C596" s="16"/>
      <c r="D596" s="16"/>
      <c r="E596" s="18"/>
      <c r="F596" s="21"/>
      <c r="G596" s="18"/>
      <c r="H596" s="21"/>
      <c r="I596" s="18"/>
      <c r="J596" s="21"/>
      <c r="K596" s="18"/>
      <c r="L596" s="21"/>
      <c r="M596" s="16"/>
    </row>
    <row r="597" spans="1:52" ht="30" customHeight="1" x14ac:dyDescent="0.3">
      <c r="A597" s="12" t="s">
        <v>2234</v>
      </c>
      <c r="B597" s="13"/>
      <c r="C597" s="13"/>
      <c r="D597" s="13"/>
      <c r="E597" s="17"/>
      <c r="F597" s="20"/>
      <c r="G597" s="17"/>
      <c r="H597" s="20"/>
      <c r="I597" s="17"/>
      <c r="J597" s="20"/>
      <c r="K597" s="17"/>
      <c r="L597" s="20"/>
      <c r="M597" s="14"/>
      <c r="N597" s="1" t="s">
        <v>587</v>
      </c>
    </row>
    <row r="598" spans="1:52" ht="30" customHeight="1" x14ac:dyDescent="0.3">
      <c r="A598" s="15" t="s">
        <v>987</v>
      </c>
      <c r="B598" s="15" t="s">
        <v>1852</v>
      </c>
      <c r="C598" s="15" t="s">
        <v>1692</v>
      </c>
      <c r="D598" s="16">
        <v>1.43</v>
      </c>
      <c r="E598" s="18">
        <f>단가대비표!O60</f>
        <v>0</v>
      </c>
      <c r="F598" s="21">
        <f>TRUNC(E598*D598,1)</f>
        <v>0</v>
      </c>
      <c r="G598" s="18">
        <f>단가대비표!P60</f>
        <v>0</v>
      </c>
      <c r="H598" s="21">
        <f>TRUNC(G598*D598,1)</f>
        <v>0</v>
      </c>
      <c r="I598" s="18">
        <f>단가대비표!V60</f>
        <v>0</v>
      </c>
      <c r="J598" s="21">
        <f>TRUNC(I598*D598,1)</f>
        <v>0</v>
      </c>
      <c r="K598" s="18">
        <f t="shared" ref="K598:L600" si="105">TRUNC(E598+G598+I598,1)</f>
        <v>0</v>
      </c>
      <c r="L598" s="21">
        <f t="shared" si="105"/>
        <v>0</v>
      </c>
      <c r="M598" s="15" t="s">
        <v>1755</v>
      </c>
      <c r="N598" s="1" t="s">
        <v>587</v>
      </c>
      <c r="O598" s="1" t="s">
        <v>1853</v>
      </c>
      <c r="P598" s="1" t="s">
        <v>64</v>
      </c>
      <c r="Q598" s="1" t="s">
        <v>64</v>
      </c>
      <c r="R598" s="1" t="s">
        <v>63</v>
      </c>
      <c r="AV598" s="1" t="s">
        <v>52</v>
      </c>
      <c r="AW598" s="1" t="s">
        <v>2235</v>
      </c>
      <c r="AX598" s="1" t="s">
        <v>52</v>
      </c>
      <c r="AY598" s="1" t="s">
        <v>52</v>
      </c>
      <c r="AZ598" s="1" t="s">
        <v>52</v>
      </c>
    </row>
    <row r="599" spans="1:52" ht="30" customHeight="1" x14ac:dyDescent="0.3">
      <c r="A599" s="15" t="s">
        <v>2224</v>
      </c>
      <c r="B599" s="15" t="s">
        <v>2236</v>
      </c>
      <c r="C599" s="15" t="s">
        <v>112</v>
      </c>
      <c r="D599" s="16">
        <v>1</v>
      </c>
      <c r="E599" s="18">
        <f>일위대가목록!E240</f>
        <v>0</v>
      </c>
      <c r="F599" s="21">
        <f>TRUNC(E599*D599,1)</f>
        <v>0</v>
      </c>
      <c r="G599" s="18">
        <f>일위대가목록!F240</f>
        <v>2673</v>
      </c>
      <c r="H599" s="21">
        <f>TRUNC(G599*D599,1)</f>
        <v>2673</v>
      </c>
      <c r="I599" s="18">
        <f>일위대가목록!G240</f>
        <v>80</v>
      </c>
      <c r="J599" s="21">
        <f>TRUNC(I599*D599,1)</f>
        <v>80</v>
      </c>
      <c r="K599" s="18">
        <f t="shared" si="105"/>
        <v>2753</v>
      </c>
      <c r="L599" s="21">
        <f t="shared" si="105"/>
        <v>2753</v>
      </c>
      <c r="M599" s="15" t="s">
        <v>2237</v>
      </c>
      <c r="N599" s="1" t="s">
        <v>587</v>
      </c>
      <c r="O599" s="1" t="s">
        <v>2238</v>
      </c>
      <c r="P599" s="1" t="s">
        <v>63</v>
      </c>
      <c r="Q599" s="1" t="s">
        <v>64</v>
      </c>
      <c r="R599" s="1" t="s">
        <v>64</v>
      </c>
      <c r="AV599" s="1" t="s">
        <v>52</v>
      </c>
      <c r="AW599" s="1" t="s">
        <v>2239</v>
      </c>
      <c r="AX599" s="1" t="s">
        <v>52</v>
      </c>
      <c r="AY599" s="1" t="s">
        <v>52</v>
      </c>
      <c r="AZ599" s="1" t="s">
        <v>52</v>
      </c>
    </row>
    <row r="600" spans="1:52" ht="30" customHeight="1" x14ac:dyDescent="0.3">
      <c r="A600" s="15" t="s">
        <v>2240</v>
      </c>
      <c r="B600" s="15" t="s">
        <v>2241</v>
      </c>
      <c r="C600" s="15" t="s">
        <v>112</v>
      </c>
      <c r="D600" s="16">
        <v>1</v>
      </c>
      <c r="E600" s="18">
        <f>일위대가목록!E241</f>
        <v>0</v>
      </c>
      <c r="F600" s="21">
        <f>TRUNC(E600*D600,1)</f>
        <v>0</v>
      </c>
      <c r="G600" s="18">
        <f>일위대가목록!F241</f>
        <v>4215</v>
      </c>
      <c r="H600" s="21">
        <f>TRUNC(G600*D600,1)</f>
        <v>4215</v>
      </c>
      <c r="I600" s="18">
        <f>일위대가목록!G241</f>
        <v>0</v>
      </c>
      <c r="J600" s="21">
        <f>TRUNC(I600*D600,1)</f>
        <v>0</v>
      </c>
      <c r="K600" s="18">
        <f t="shared" si="105"/>
        <v>4215</v>
      </c>
      <c r="L600" s="21">
        <f t="shared" si="105"/>
        <v>4215</v>
      </c>
      <c r="M600" s="15" t="s">
        <v>2242</v>
      </c>
      <c r="N600" s="1" t="s">
        <v>587</v>
      </c>
      <c r="O600" s="1" t="s">
        <v>2243</v>
      </c>
      <c r="P600" s="1" t="s">
        <v>63</v>
      </c>
      <c r="Q600" s="1" t="s">
        <v>64</v>
      </c>
      <c r="R600" s="1" t="s">
        <v>64</v>
      </c>
      <c r="AV600" s="1" t="s">
        <v>52</v>
      </c>
      <c r="AW600" s="1" t="s">
        <v>2244</v>
      </c>
      <c r="AX600" s="1" t="s">
        <v>52</v>
      </c>
      <c r="AY600" s="1" t="s">
        <v>52</v>
      </c>
      <c r="AZ600" s="1" t="s">
        <v>52</v>
      </c>
    </row>
    <row r="601" spans="1:52" ht="30" customHeight="1" x14ac:dyDescent="0.3">
      <c r="A601" s="15" t="s">
        <v>1229</v>
      </c>
      <c r="B601" s="15" t="s">
        <v>52</v>
      </c>
      <c r="C601" s="15" t="s">
        <v>52</v>
      </c>
      <c r="D601" s="16"/>
      <c r="E601" s="18"/>
      <c r="F601" s="21">
        <f>TRUNC(SUMIF(N598:N600, N597, F598:F600),0)</f>
        <v>0</v>
      </c>
      <c r="G601" s="18"/>
      <c r="H601" s="21">
        <f>TRUNC(SUMIF(N598:N600, N597, H598:H600),0)</f>
        <v>6888</v>
      </c>
      <c r="I601" s="18"/>
      <c r="J601" s="21">
        <f>TRUNC(SUMIF(N598:N600, N597, J598:J600),0)</f>
        <v>80</v>
      </c>
      <c r="K601" s="18"/>
      <c r="L601" s="21">
        <f>F601+H601+J601</f>
        <v>6968</v>
      </c>
      <c r="M601" s="15" t="s">
        <v>52</v>
      </c>
      <c r="N601" s="1" t="s">
        <v>92</v>
      </c>
      <c r="O601" s="1" t="s">
        <v>92</v>
      </c>
      <c r="P601" s="1" t="s">
        <v>52</v>
      </c>
      <c r="Q601" s="1" t="s">
        <v>52</v>
      </c>
      <c r="R601" s="1" t="s">
        <v>52</v>
      </c>
      <c r="AV601" s="1" t="s">
        <v>52</v>
      </c>
      <c r="AW601" s="1" t="s">
        <v>52</v>
      </c>
      <c r="AX601" s="1" t="s">
        <v>52</v>
      </c>
      <c r="AY601" s="1" t="s">
        <v>52</v>
      </c>
      <c r="AZ601" s="1" t="s">
        <v>52</v>
      </c>
    </row>
    <row r="602" spans="1:52" ht="30" customHeight="1" x14ac:dyDescent="0.3">
      <c r="A602" s="16"/>
      <c r="B602" s="16"/>
      <c r="C602" s="16"/>
      <c r="D602" s="16"/>
      <c r="E602" s="18"/>
      <c r="F602" s="21"/>
      <c r="G602" s="18"/>
      <c r="H602" s="21"/>
      <c r="I602" s="18"/>
      <c r="J602" s="21"/>
      <c r="K602" s="18"/>
      <c r="L602" s="21"/>
      <c r="M602" s="16"/>
    </row>
    <row r="603" spans="1:52" ht="30" customHeight="1" x14ac:dyDescent="0.3">
      <c r="A603" s="12" t="s">
        <v>2245</v>
      </c>
      <c r="B603" s="13"/>
      <c r="C603" s="13"/>
      <c r="D603" s="13"/>
      <c r="E603" s="17"/>
      <c r="F603" s="20"/>
      <c r="G603" s="17"/>
      <c r="H603" s="20"/>
      <c r="I603" s="17"/>
      <c r="J603" s="20"/>
      <c r="K603" s="17"/>
      <c r="L603" s="20"/>
      <c r="M603" s="14"/>
      <c r="N603" s="1" t="s">
        <v>592</v>
      </c>
    </row>
    <row r="604" spans="1:52" ht="30" customHeight="1" x14ac:dyDescent="0.3">
      <c r="A604" s="15" t="s">
        <v>2246</v>
      </c>
      <c r="B604" s="15" t="s">
        <v>1291</v>
      </c>
      <c r="C604" s="15" t="s">
        <v>1292</v>
      </c>
      <c r="D604" s="16">
        <v>2.2000000000000001E-3</v>
      </c>
      <c r="E604" s="18">
        <f>단가대비표!O271</f>
        <v>0</v>
      </c>
      <c r="F604" s="21">
        <f>TRUNC(E604*D604,1)</f>
        <v>0</v>
      </c>
      <c r="G604" s="18">
        <f>단가대비표!P271</f>
        <v>272354</v>
      </c>
      <c r="H604" s="21">
        <f>TRUNC(G604*D604,1)</f>
        <v>599.1</v>
      </c>
      <c r="I604" s="18">
        <f>단가대비표!V271</f>
        <v>0</v>
      </c>
      <c r="J604" s="21">
        <f>TRUNC(I604*D604,1)</f>
        <v>0</v>
      </c>
      <c r="K604" s="18">
        <f t="shared" ref="K604:L606" si="106">TRUNC(E604+G604+I604,1)</f>
        <v>272354</v>
      </c>
      <c r="L604" s="21">
        <f t="shared" si="106"/>
        <v>599.1</v>
      </c>
      <c r="M604" s="15" t="s">
        <v>52</v>
      </c>
      <c r="N604" s="1" t="s">
        <v>592</v>
      </c>
      <c r="O604" s="1" t="s">
        <v>2247</v>
      </c>
      <c r="P604" s="1" t="s">
        <v>64</v>
      </c>
      <c r="Q604" s="1" t="s">
        <v>64</v>
      </c>
      <c r="R604" s="1" t="s">
        <v>63</v>
      </c>
      <c r="V604">
        <v>1</v>
      </c>
      <c r="W604">
        <v>2</v>
      </c>
      <c r="AV604" s="1" t="s">
        <v>52</v>
      </c>
      <c r="AW604" s="1" t="s">
        <v>2248</v>
      </c>
      <c r="AX604" s="1" t="s">
        <v>52</v>
      </c>
      <c r="AY604" s="1" t="s">
        <v>52</v>
      </c>
      <c r="AZ604" s="1" t="s">
        <v>52</v>
      </c>
    </row>
    <row r="605" spans="1:52" ht="30" customHeight="1" x14ac:dyDescent="0.3">
      <c r="A605" s="15" t="s">
        <v>1597</v>
      </c>
      <c r="B605" s="15" t="s">
        <v>2249</v>
      </c>
      <c r="C605" s="15" t="s">
        <v>602</v>
      </c>
      <c r="D605" s="16">
        <v>1</v>
      </c>
      <c r="E605" s="18">
        <v>0</v>
      </c>
      <c r="F605" s="21">
        <f>TRUNC(E605*D605,1)</f>
        <v>0</v>
      </c>
      <c r="G605" s="18">
        <v>0</v>
      </c>
      <c r="H605" s="21">
        <f>TRUNC(G605*D605,1)</f>
        <v>0</v>
      </c>
      <c r="I605" s="18">
        <f>TRUNC(SUMIF(V604:V606, RIGHTB(O605, 1), H604:H606)*U605, 2)</f>
        <v>53.91</v>
      </c>
      <c r="J605" s="21">
        <f>TRUNC(I605*D605,1)</f>
        <v>53.9</v>
      </c>
      <c r="K605" s="18">
        <f t="shared" si="106"/>
        <v>53.9</v>
      </c>
      <c r="L605" s="21">
        <f t="shared" si="106"/>
        <v>53.9</v>
      </c>
      <c r="M605" s="15" t="s">
        <v>52</v>
      </c>
      <c r="N605" s="1" t="s">
        <v>592</v>
      </c>
      <c r="O605" s="1" t="s">
        <v>1079</v>
      </c>
      <c r="P605" s="1" t="s">
        <v>64</v>
      </c>
      <c r="Q605" s="1" t="s">
        <v>64</v>
      </c>
      <c r="R605" s="1" t="s">
        <v>64</v>
      </c>
      <c r="S605">
        <v>1</v>
      </c>
      <c r="T605">
        <v>2</v>
      </c>
      <c r="U605">
        <v>0.09</v>
      </c>
      <c r="AV605" s="1" t="s">
        <v>52</v>
      </c>
      <c r="AW605" s="1" t="s">
        <v>2250</v>
      </c>
      <c r="AX605" s="1" t="s">
        <v>52</v>
      </c>
      <c r="AY605" s="1" t="s">
        <v>52</v>
      </c>
      <c r="AZ605" s="1" t="s">
        <v>52</v>
      </c>
    </row>
    <row r="606" spans="1:52" ht="30" customHeight="1" x14ac:dyDescent="0.3">
      <c r="A606" s="15" t="s">
        <v>2251</v>
      </c>
      <c r="B606" s="15" t="s">
        <v>2252</v>
      </c>
      <c r="C606" s="15" t="s">
        <v>602</v>
      </c>
      <c r="D606" s="16">
        <v>1</v>
      </c>
      <c r="E606" s="18">
        <v>0</v>
      </c>
      <c r="F606" s="21">
        <f>TRUNC(E606*D606,1)</f>
        <v>0</v>
      </c>
      <c r="G606" s="18">
        <f>TRUNC(SUMIF(W604:W606, RIGHTB(O606, 1), H604:H606)*U606, 2)</f>
        <v>449.32</v>
      </c>
      <c r="H606" s="21">
        <f>TRUNC(G606*D606,1)</f>
        <v>449.3</v>
      </c>
      <c r="I606" s="18">
        <v>0</v>
      </c>
      <c r="J606" s="21">
        <f>TRUNC(I606*D606,1)</f>
        <v>0</v>
      </c>
      <c r="K606" s="18">
        <f t="shared" si="106"/>
        <v>449.3</v>
      </c>
      <c r="L606" s="21">
        <f t="shared" si="106"/>
        <v>449.3</v>
      </c>
      <c r="M606" s="15" t="s">
        <v>52</v>
      </c>
      <c r="N606" s="1" t="s">
        <v>592</v>
      </c>
      <c r="O606" s="1" t="s">
        <v>1248</v>
      </c>
      <c r="P606" s="1" t="s">
        <v>64</v>
      </c>
      <c r="Q606" s="1" t="s">
        <v>64</v>
      </c>
      <c r="R606" s="1" t="s">
        <v>64</v>
      </c>
      <c r="S606">
        <v>1</v>
      </c>
      <c r="T606">
        <v>1</v>
      </c>
      <c r="U606">
        <v>0.75</v>
      </c>
      <c r="AV606" s="1" t="s">
        <v>52</v>
      </c>
      <c r="AW606" s="1" t="s">
        <v>2253</v>
      </c>
      <c r="AX606" s="1" t="s">
        <v>52</v>
      </c>
      <c r="AY606" s="1" t="s">
        <v>52</v>
      </c>
      <c r="AZ606" s="1" t="s">
        <v>52</v>
      </c>
    </row>
    <row r="607" spans="1:52" ht="30" customHeight="1" x14ac:dyDescent="0.3">
      <c r="A607" s="15" t="s">
        <v>1229</v>
      </c>
      <c r="B607" s="15" t="s">
        <v>52</v>
      </c>
      <c r="C607" s="15" t="s">
        <v>52</v>
      </c>
      <c r="D607" s="16"/>
      <c r="E607" s="18"/>
      <c r="F607" s="21">
        <f>TRUNC(SUMIF(N604:N606, N603, F604:F606),0)</f>
        <v>0</v>
      </c>
      <c r="G607" s="18"/>
      <c r="H607" s="21">
        <f>TRUNC(SUMIF(N604:N606, N603, H604:H606),0)</f>
        <v>1048</v>
      </c>
      <c r="I607" s="18"/>
      <c r="J607" s="21">
        <f>TRUNC(SUMIF(N604:N606, N603, J604:J606),0)</f>
        <v>53</v>
      </c>
      <c r="K607" s="18"/>
      <c r="L607" s="21">
        <f>F607+H607+J607</f>
        <v>1101</v>
      </c>
      <c r="M607" s="15" t="s">
        <v>52</v>
      </c>
      <c r="N607" s="1" t="s">
        <v>92</v>
      </c>
      <c r="O607" s="1" t="s">
        <v>92</v>
      </c>
      <c r="P607" s="1" t="s">
        <v>52</v>
      </c>
      <c r="Q607" s="1" t="s">
        <v>52</v>
      </c>
      <c r="R607" s="1" t="s">
        <v>52</v>
      </c>
      <c r="AV607" s="1" t="s">
        <v>52</v>
      </c>
      <c r="AW607" s="1" t="s">
        <v>52</v>
      </c>
      <c r="AX607" s="1" t="s">
        <v>52</v>
      </c>
      <c r="AY607" s="1" t="s">
        <v>52</v>
      </c>
      <c r="AZ607" s="1" t="s">
        <v>52</v>
      </c>
    </row>
    <row r="608" spans="1:52" ht="30" customHeight="1" x14ac:dyDescent="0.3">
      <c r="A608" s="16"/>
      <c r="B608" s="16"/>
      <c r="C608" s="16"/>
      <c r="D608" s="16"/>
      <c r="E608" s="18"/>
      <c r="F608" s="21"/>
      <c r="G608" s="18"/>
      <c r="H608" s="21"/>
      <c r="I608" s="18"/>
      <c r="J608" s="21"/>
      <c r="K608" s="18"/>
      <c r="L608" s="21"/>
      <c r="M608" s="16"/>
    </row>
    <row r="609" spans="1:52" ht="30" customHeight="1" x14ac:dyDescent="0.3">
      <c r="A609" s="12" t="s">
        <v>2254</v>
      </c>
      <c r="B609" s="13"/>
      <c r="C609" s="13"/>
      <c r="D609" s="13"/>
      <c r="E609" s="17"/>
      <c r="F609" s="20"/>
      <c r="G609" s="17"/>
      <c r="H609" s="20"/>
      <c r="I609" s="17"/>
      <c r="J609" s="20"/>
      <c r="K609" s="17"/>
      <c r="L609" s="20"/>
      <c r="M609" s="14"/>
      <c r="N609" s="1" t="s">
        <v>597</v>
      </c>
    </row>
    <row r="610" spans="1:52" ht="30" customHeight="1" x14ac:dyDescent="0.3">
      <c r="A610" s="15" t="s">
        <v>1593</v>
      </c>
      <c r="B610" s="15" t="s">
        <v>1291</v>
      </c>
      <c r="C610" s="15" t="s">
        <v>1292</v>
      </c>
      <c r="D610" s="16">
        <v>5.0000000000000001E-3</v>
      </c>
      <c r="E610" s="18">
        <f>단가대비표!O257</f>
        <v>0</v>
      </c>
      <c r="F610" s="21">
        <f>TRUNC(E610*D610,1)</f>
        <v>0</v>
      </c>
      <c r="G610" s="18">
        <f>단가대비표!P257</f>
        <v>221506</v>
      </c>
      <c r="H610" s="21">
        <f>TRUNC(G610*D610,1)</f>
        <v>1107.5</v>
      </c>
      <c r="I610" s="18">
        <f>단가대비표!V257</f>
        <v>0</v>
      </c>
      <c r="J610" s="21">
        <f>TRUNC(I610*D610,1)</f>
        <v>0</v>
      </c>
      <c r="K610" s="18">
        <f t="shared" ref="K610:L612" si="107">TRUNC(E610+G610+I610,1)</f>
        <v>221506</v>
      </c>
      <c r="L610" s="21">
        <f t="shared" si="107"/>
        <v>1107.5</v>
      </c>
      <c r="M610" s="15" t="s">
        <v>52</v>
      </c>
      <c r="N610" s="1" t="s">
        <v>597</v>
      </c>
      <c r="O610" s="1" t="s">
        <v>1594</v>
      </c>
      <c r="P610" s="1" t="s">
        <v>64</v>
      </c>
      <c r="Q610" s="1" t="s">
        <v>64</v>
      </c>
      <c r="R610" s="1" t="s">
        <v>63</v>
      </c>
      <c r="AV610" s="1" t="s">
        <v>52</v>
      </c>
      <c r="AW610" s="1" t="s">
        <v>2255</v>
      </c>
      <c r="AX610" s="1" t="s">
        <v>52</v>
      </c>
      <c r="AY610" s="1" t="s">
        <v>52</v>
      </c>
      <c r="AZ610" s="1" t="s">
        <v>52</v>
      </c>
    </row>
    <row r="611" spans="1:52" ht="30" customHeight="1" x14ac:dyDescent="0.3">
      <c r="A611" s="15" t="s">
        <v>1298</v>
      </c>
      <c r="B611" s="15" t="s">
        <v>1291</v>
      </c>
      <c r="C611" s="15" t="s">
        <v>1292</v>
      </c>
      <c r="D611" s="16">
        <v>5.0000000000000001E-3</v>
      </c>
      <c r="E611" s="18">
        <f>단가대비표!O256</f>
        <v>0</v>
      </c>
      <c r="F611" s="21">
        <f>TRUNC(E611*D611,1)</f>
        <v>0</v>
      </c>
      <c r="G611" s="18">
        <f>단가대비표!P256</f>
        <v>169804</v>
      </c>
      <c r="H611" s="21">
        <f>TRUNC(G611*D611,1)</f>
        <v>849</v>
      </c>
      <c r="I611" s="18">
        <f>단가대비표!V256</f>
        <v>0</v>
      </c>
      <c r="J611" s="21">
        <f>TRUNC(I611*D611,1)</f>
        <v>0</v>
      </c>
      <c r="K611" s="18">
        <f t="shared" si="107"/>
        <v>169804</v>
      </c>
      <c r="L611" s="21">
        <f t="shared" si="107"/>
        <v>849</v>
      </c>
      <c r="M611" s="15" t="s">
        <v>52</v>
      </c>
      <c r="N611" s="1" t="s">
        <v>597</v>
      </c>
      <c r="O611" s="1" t="s">
        <v>1299</v>
      </c>
      <c r="P611" s="1" t="s">
        <v>64</v>
      </c>
      <c r="Q611" s="1" t="s">
        <v>64</v>
      </c>
      <c r="R611" s="1" t="s">
        <v>63</v>
      </c>
      <c r="AV611" s="1" t="s">
        <v>52</v>
      </c>
      <c r="AW611" s="1" t="s">
        <v>2256</v>
      </c>
      <c r="AX611" s="1" t="s">
        <v>52</v>
      </c>
      <c r="AY611" s="1" t="s">
        <v>52</v>
      </c>
      <c r="AZ611" s="1" t="s">
        <v>52</v>
      </c>
    </row>
    <row r="612" spans="1:52" ht="30" customHeight="1" x14ac:dyDescent="0.3">
      <c r="A612" s="15" t="s">
        <v>2257</v>
      </c>
      <c r="B612" s="15" t="s">
        <v>2258</v>
      </c>
      <c r="C612" s="15" t="s">
        <v>146</v>
      </c>
      <c r="D612" s="16">
        <v>0.11</v>
      </c>
      <c r="E612" s="18">
        <f>단가대비표!O15</f>
        <v>0</v>
      </c>
      <c r="F612" s="21">
        <f>TRUNC(E612*D612,1)</f>
        <v>0</v>
      </c>
      <c r="G612" s="18">
        <f>단가대비표!P15</f>
        <v>0</v>
      </c>
      <c r="H612" s="21">
        <f>TRUNC(G612*D612,1)</f>
        <v>0</v>
      </c>
      <c r="I612" s="18">
        <f>단가대비표!V15</f>
        <v>0</v>
      </c>
      <c r="J612" s="21">
        <f>TRUNC(I612*D612,1)</f>
        <v>0</v>
      </c>
      <c r="K612" s="18">
        <f t="shared" si="107"/>
        <v>0</v>
      </c>
      <c r="L612" s="21">
        <f t="shared" si="107"/>
        <v>0</v>
      </c>
      <c r="M612" s="15" t="s">
        <v>1755</v>
      </c>
      <c r="N612" s="1" t="s">
        <v>597</v>
      </c>
      <c r="O612" s="1" t="s">
        <v>2259</v>
      </c>
      <c r="P612" s="1" t="s">
        <v>64</v>
      </c>
      <c r="Q612" s="1" t="s">
        <v>64</v>
      </c>
      <c r="R612" s="1" t="s">
        <v>63</v>
      </c>
      <c r="AV612" s="1" t="s">
        <v>52</v>
      </c>
      <c r="AW612" s="1" t="s">
        <v>2260</v>
      </c>
      <c r="AX612" s="1" t="s">
        <v>52</v>
      </c>
      <c r="AY612" s="1" t="s">
        <v>52</v>
      </c>
      <c r="AZ612" s="1" t="s">
        <v>52</v>
      </c>
    </row>
    <row r="613" spans="1:52" ht="30" customHeight="1" x14ac:dyDescent="0.3">
      <c r="A613" s="15" t="s">
        <v>1229</v>
      </c>
      <c r="B613" s="15" t="s">
        <v>52</v>
      </c>
      <c r="C613" s="15" t="s">
        <v>52</v>
      </c>
      <c r="D613" s="16"/>
      <c r="E613" s="18"/>
      <c r="F613" s="21">
        <f>TRUNC(SUMIF(N610:N612, N609, F610:F612),0)</f>
        <v>0</v>
      </c>
      <c r="G613" s="18"/>
      <c r="H613" s="21">
        <f>TRUNC(SUMIF(N610:N612, N609, H610:H612),0)</f>
        <v>1956</v>
      </c>
      <c r="I613" s="18"/>
      <c r="J613" s="21">
        <f>TRUNC(SUMIF(N610:N612, N609, J610:J612),0)</f>
        <v>0</v>
      </c>
      <c r="K613" s="18"/>
      <c r="L613" s="21">
        <f>F613+H613+J613</f>
        <v>1956</v>
      </c>
      <c r="M613" s="15" t="s">
        <v>52</v>
      </c>
      <c r="N613" s="1" t="s">
        <v>92</v>
      </c>
      <c r="O613" s="1" t="s">
        <v>92</v>
      </c>
      <c r="P613" s="1" t="s">
        <v>52</v>
      </c>
      <c r="Q613" s="1" t="s">
        <v>52</v>
      </c>
      <c r="R613" s="1" t="s">
        <v>52</v>
      </c>
      <c r="AV613" s="1" t="s">
        <v>52</v>
      </c>
      <c r="AW613" s="1" t="s">
        <v>52</v>
      </c>
      <c r="AX613" s="1" t="s">
        <v>52</v>
      </c>
      <c r="AY613" s="1" t="s">
        <v>52</v>
      </c>
      <c r="AZ613" s="1" t="s">
        <v>52</v>
      </c>
    </row>
    <row r="614" spans="1:52" ht="30" customHeight="1" x14ac:dyDescent="0.3">
      <c r="A614" s="16"/>
      <c r="B614" s="16"/>
      <c r="C614" s="16"/>
      <c r="D614" s="16"/>
      <c r="E614" s="18"/>
      <c r="F614" s="21"/>
      <c r="G614" s="18"/>
      <c r="H614" s="21"/>
      <c r="I614" s="18"/>
      <c r="J614" s="21"/>
      <c r="K614" s="18"/>
      <c r="L614" s="21"/>
      <c r="M614" s="16"/>
    </row>
    <row r="615" spans="1:52" ht="30" customHeight="1" x14ac:dyDescent="0.3">
      <c r="A615" s="12" t="s">
        <v>2261</v>
      </c>
      <c r="B615" s="13"/>
      <c r="C615" s="13"/>
      <c r="D615" s="13"/>
      <c r="E615" s="17"/>
      <c r="F615" s="20"/>
      <c r="G615" s="17"/>
      <c r="H615" s="20"/>
      <c r="I615" s="17"/>
      <c r="J615" s="20"/>
      <c r="K615" s="17"/>
      <c r="L615" s="20"/>
      <c r="M615" s="14"/>
      <c r="N615" s="1" t="s">
        <v>608</v>
      </c>
    </row>
    <row r="616" spans="1:52" ht="30" customHeight="1" x14ac:dyDescent="0.3">
      <c r="A616" s="15" t="s">
        <v>2262</v>
      </c>
      <c r="B616" s="15" t="s">
        <v>2263</v>
      </c>
      <c r="C616" s="15" t="s">
        <v>112</v>
      </c>
      <c r="D616" s="16">
        <v>1.68</v>
      </c>
      <c r="E616" s="18">
        <f>단가대비표!O104</f>
        <v>134500</v>
      </c>
      <c r="F616" s="21">
        <f>TRUNC(E616*D616,1)</f>
        <v>225960</v>
      </c>
      <c r="G616" s="18">
        <f>단가대비표!P104</f>
        <v>0</v>
      </c>
      <c r="H616" s="21">
        <f>TRUNC(G616*D616,1)</f>
        <v>0</v>
      </c>
      <c r="I616" s="18">
        <f>단가대비표!V104</f>
        <v>0</v>
      </c>
      <c r="J616" s="21">
        <f>TRUNC(I616*D616,1)</f>
        <v>0</v>
      </c>
      <c r="K616" s="18">
        <f>TRUNC(E616+G616+I616,1)</f>
        <v>134500</v>
      </c>
      <c r="L616" s="21">
        <f>TRUNC(F616+H616+J616,1)</f>
        <v>225960</v>
      </c>
      <c r="M616" s="15" t="s">
        <v>52</v>
      </c>
      <c r="N616" s="1" t="s">
        <v>608</v>
      </c>
      <c r="O616" s="1" t="s">
        <v>2264</v>
      </c>
      <c r="P616" s="1" t="s">
        <v>64</v>
      </c>
      <c r="Q616" s="1" t="s">
        <v>64</v>
      </c>
      <c r="R616" s="1" t="s">
        <v>63</v>
      </c>
      <c r="AV616" s="1" t="s">
        <v>52</v>
      </c>
      <c r="AW616" s="1" t="s">
        <v>2265</v>
      </c>
      <c r="AX616" s="1" t="s">
        <v>52</v>
      </c>
      <c r="AY616" s="1" t="s">
        <v>52</v>
      </c>
      <c r="AZ616" s="1" t="s">
        <v>52</v>
      </c>
    </row>
    <row r="617" spans="1:52" ht="30" customHeight="1" x14ac:dyDescent="0.3">
      <c r="A617" s="15" t="s">
        <v>2266</v>
      </c>
      <c r="B617" s="15" t="s">
        <v>2267</v>
      </c>
      <c r="C617" s="15" t="s">
        <v>60</v>
      </c>
      <c r="D617" s="16">
        <v>1</v>
      </c>
      <c r="E617" s="18">
        <f>일위대가목록!E242</f>
        <v>0</v>
      </c>
      <c r="F617" s="21">
        <f>TRUNC(E617*D617,1)</f>
        <v>0</v>
      </c>
      <c r="G617" s="18">
        <f>일위대가목록!F242</f>
        <v>124777</v>
      </c>
      <c r="H617" s="21">
        <f>TRUNC(G617*D617,1)</f>
        <v>124777</v>
      </c>
      <c r="I617" s="18">
        <f>일위대가목록!G242</f>
        <v>3743</v>
      </c>
      <c r="J617" s="21">
        <f>TRUNC(I617*D617,1)</f>
        <v>3743</v>
      </c>
      <c r="K617" s="18">
        <f>TRUNC(E617+G617+I617,1)</f>
        <v>128520</v>
      </c>
      <c r="L617" s="21">
        <f>TRUNC(F617+H617+J617,1)</f>
        <v>128520</v>
      </c>
      <c r="M617" s="15" t="s">
        <v>2268</v>
      </c>
      <c r="N617" s="1" t="s">
        <v>608</v>
      </c>
      <c r="O617" s="1" t="s">
        <v>2269</v>
      </c>
      <c r="P617" s="1" t="s">
        <v>63</v>
      </c>
      <c r="Q617" s="1" t="s">
        <v>64</v>
      </c>
      <c r="R617" s="1" t="s">
        <v>64</v>
      </c>
      <c r="AV617" s="1" t="s">
        <v>52</v>
      </c>
      <c r="AW617" s="1" t="s">
        <v>2270</v>
      </c>
      <c r="AX617" s="1" t="s">
        <v>52</v>
      </c>
      <c r="AY617" s="1" t="s">
        <v>52</v>
      </c>
      <c r="AZ617" s="1" t="s">
        <v>52</v>
      </c>
    </row>
    <row r="618" spans="1:52" ht="30" customHeight="1" x14ac:dyDescent="0.3">
      <c r="A618" s="15" t="s">
        <v>1229</v>
      </c>
      <c r="B618" s="15" t="s">
        <v>52</v>
      </c>
      <c r="C618" s="15" t="s">
        <v>52</v>
      </c>
      <c r="D618" s="16"/>
      <c r="E618" s="18"/>
      <c r="F618" s="21">
        <f>TRUNC(SUMIF(N616:N617, N615, F616:F617),0)</f>
        <v>225960</v>
      </c>
      <c r="G618" s="18"/>
      <c r="H618" s="21">
        <f>TRUNC(SUMIF(N616:N617, N615, H616:H617),0)</f>
        <v>124777</v>
      </c>
      <c r="I618" s="18"/>
      <c r="J618" s="21">
        <f>TRUNC(SUMIF(N616:N617, N615, J616:J617),0)</f>
        <v>3743</v>
      </c>
      <c r="K618" s="18"/>
      <c r="L618" s="21">
        <f>F618+H618+J618</f>
        <v>354480</v>
      </c>
      <c r="M618" s="15" t="s">
        <v>52</v>
      </c>
      <c r="N618" s="1" t="s">
        <v>92</v>
      </c>
      <c r="O618" s="1" t="s">
        <v>92</v>
      </c>
      <c r="P618" s="1" t="s">
        <v>52</v>
      </c>
      <c r="Q618" s="1" t="s">
        <v>52</v>
      </c>
      <c r="R618" s="1" t="s">
        <v>52</v>
      </c>
      <c r="AV618" s="1" t="s">
        <v>52</v>
      </c>
      <c r="AW618" s="1" t="s">
        <v>52</v>
      </c>
      <c r="AX618" s="1" t="s">
        <v>52</v>
      </c>
      <c r="AY618" s="1" t="s">
        <v>52</v>
      </c>
      <c r="AZ618" s="1" t="s">
        <v>52</v>
      </c>
    </row>
    <row r="619" spans="1:52" ht="30" customHeight="1" x14ac:dyDescent="0.3">
      <c r="A619" s="16"/>
      <c r="B619" s="16"/>
      <c r="C619" s="16"/>
      <c r="D619" s="16"/>
      <c r="E619" s="18"/>
      <c r="F619" s="21"/>
      <c r="G619" s="18"/>
      <c r="H619" s="21"/>
      <c r="I619" s="18"/>
      <c r="J619" s="21"/>
      <c r="K619" s="18"/>
      <c r="L619" s="21"/>
      <c r="M619" s="16"/>
    </row>
    <row r="620" spans="1:52" ht="30" customHeight="1" x14ac:dyDescent="0.3">
      <c r="A620" s="12" t="s">
        <v>2271</v>
      </c>
      <c r="B620" s="13"/>
      <c r="C620" s="13"/>
      <c r="D620" s="13"/>
      <c r="E620" s="17"/>
      <c r="F620" s="20"/>
      <c r="G620" s="17"/>
      <c r="H620" s="20"/>
      <c r="I620" s="17"/>
      <c r="J620" s="20"/>
      <c r="K620" s="17"/>
      <c r="L620" s="20"/>
      <c r="M620" s="14"/>
      <c r="N620" s="1" t="s">
        <v>612</v>
      </c>
    </row>
    <row r="621" spans="1:52" ht="30" customHeight="1" x14ac:dyDescent="0.3">
      <c r="A621" s="15" t="s">
        <v>2262</v>
      </c>
      <c r="B621" s="15" t="s">
        <v>2263</v>
      </c>
      <c r="C621" s="15" t="s">
        <v>112</v>
      </c>
      <c r="D621" s="16">
        <v>1.68</v>
      </c>
      <c r="E621" s="18">
        <f>단가대비표!O104</f>
        <v>134500</v>
      </c>
      <c r="F621" s="21">
        <f>TRUNC(E621*D621,1)</f>
        <v>225960</v>
      </c>
      <c r="G621" s="18">
        <f>단가대비표!P104</f>
        <v>0</v>
      </c>
      <c r="H621" s="21">
        <f>TRUNC(G621*D621,1)</f>
        <v>0</v>
      </c>
      <c r="I621" s="18">
        <f>단가대비표!V104</f>
        <v>0</v>
      </c>
      <c r="J621" s="21">
        <f>TRUNC(I621*D621,1)</f>
        <v>0</v>
      </c>
      <c r="K621" s="18">
        <f>TRUNC(E621+G621+I621,1)</f>
        <v>134500</v>
      </c>
      <c r="L621" s="21">
        <f>TRUNC(F621+H621+J621,1)</f>
        <v>225960</v>
      </c>
      <c r="M621" s="15" t="s">
        <v>52</v>
      </c>
      <c r="N621" s="1" t="s">
        <v>612</v>
      </c>
      <c r="O621" s="1" t="s">
        <v>2264</v>
      </c>
      <c r="P621" s="1" t="s">
        <v>64</v>
      </c>
      <c r="Q621" s="1" t="s">
        <v>64</v>
      </c>
      <c r="R621" s="1" t="s">
        <v>63</v>
      </c>
      <c r="AV621" s="1" t="s">
        <v>52</v>
      </c>
      <c r="AW621" s="1" t="s">
        <v>2272</v>
      </c>
      <c r="AX621" s="1" t="s">
        <v>52</v>
      </c>
      <c r="AY621" s="1" t="s">
        <v>52</v>
      </c>
      <c r="AZ621" s="1" t="s">
        <v>52</v>
      </c>
    </row>
    <row r="622" spans="1:52" ht="30" customHeight="1" x14ac:dyDescent="0.3">
      <c r="A622" s="15" t="s">
        <v>2266</v>
      </c>
      <c r="B622" s="15" t="s">
        <v>2267</v>
      </c>
      <c r="C622" s="15" t="s">
        <v>60</v>
      </c>
      <c r="D622" s="16">
        <v>1</v>
      </c>
      <c r="E622" s="18">
        <f>일위대가목록!E242</f>
        <v>0</v>
      </c>
      <c r="F622" s="21">
        <f>TRUNC(E622*D622,1)</f>
        <v>0</v>
      </c>
      <c r="G622" s="18">
        <f>일위대가목록!F242</f>
        <v>124777</v>
      </c>
      <c r="H622" s="21">
        <f>TRUNC(G622*D622,1)</f>
        <v>124777</v>
      </c>
      <c r="I622" s="18">
        <f>일위대가목록!G242</f>
        <v>3743</v>
      </c>
      <c r="J622" s="21">
        <f>TRUNC(I622*D622,1)</f>
        <v>3743</v>
      </c>
      <c r="K622" s="18">
        <f>TRUNC(E622+G622+I622,1)</f>
        <v>128520</v>
      </c>
      <c r="L622" s="21">
        <f>TRUNC(F622+H622+J622,1)</f>
        <v>128520</v>
      </c>
      <c r="M622" s="15" t="s">
        <v>2268</v>
      </c>
      <c r="N622" s="1" t="s">
        <v>612</v>
      </c>
      <c r="O622" s="1" t="s">
        <v>2269</v>
      </c>
      <c r="P622" s="1" t="s">
        <v>63</v>
      </c>
      <c r="Q622" s="1" t="s">
        <v>64</v>
      </c>
      <c r="R622" s="1" t="s">
        <v>64</v>
      </c>
      <c r="AV622" s="1" t="s">
        <v>52</v>
      </c>
      <c r="AW622" s="1" t="s">
        <v>2273</v>
      </c>
      <c r="AX622" s="1" t="s">
        <v>52</v>
      </c>
      <c r="AY622" s="1" t="s">
        <v>52</v>
      </c>
      <c r="AZ622" s="1" t="s">
        <v>52</v>
      </c>
    </row>
    <row r="623" spans="1:52" ht="30" customHeight="1" x14ac:dyDescent="0.3">
      <c r="A623" s="15" t="s">
        <v>1229</v>
      </c>
      <c r="B623" s="15" t="s">
        <v>52</v>
      </c>
      <c r="C623" s="15" t="s">
        <v>52</v>
      </c>
      <c r="D623" s="16"/>
      <c r="E623" s="18"/>
      <c r="F623" s="21">
        <f>TRUNC(SUMIF(N621:N622, N620, F621:F622),0)</f>
        <v>225960</v>
      </c>
      <c r="G623" s="18"/>
      <c r="H623" s="21">
        <f>TRUNC(SUMIF(N621:N622, N620, H621:H622),0)</f>
        <v>124777</v>
      </c>
      <c r="I623" s="18"/>
      <c r="J623" s="21">
        <f>TRUNC(SUMIF(N621:N622, N620, J621:J622),0)</f>
        <v>3743</v>
      </c>
      <c r="K623" s="18"/>
      <c r="L623" s="21">
        <f>F623+H623+J623</f>
        <v>354480</v>
      </c>
      <c r="M623" s="15" t="s">
        <v>52</v>
      </c>
      <c r="N623" s="1" t="s">
        <v>92</v>
      </c>
      <c r="O623" s="1" t="s">
        <v>92</v>
      </c>
      <c r="P623" s="1" t="s">
        <v>52</v>
      </c>
      <c r="Q623" s="1" t="s">
        <v>52</v>
      </c>
      <c r="R623" s="1" t="s">
        <v>52</v>
      </c>
      <c r="AV623" s="1" t="s">
        <v>52</v>
      </c>
      <c r="AW623" s="1" t="s">
        <v>52</v>
      </c>
      <c r="AX623" s="1" t="s">
        <v>52</v>
      </c>
      <c r="AY623" s="1" t="s">
        <v>52</v>
      </c>
      <c r="AZ623" s="1" t="s">
        <v>52</v>
      </c>
    </row>
    <row r="624" spans="1:52" ht="30" customHeight="1" x14ac:dyDescent="0.3">
      <c r="A624" s="16"/>
      <c r="B624" s="16"/>
      <c r="C624" s="16"/>
      <c r="D624" s="16"/>
      <c r="E624" s="18"/>
      <c r="F624" s="21"/>
      <c r="G624" s="18"/>
      <c r="H624" s="21"/>
      <c r="I624" s="18"/>
      <c r="J624" s="21"/>
      <c r="K624" s="18"/>
      <c r="L624" s="21"/>
      <c r="M624" s="16"/>
    </row>
    <row r="625" spans="1:52" ht="30" customHeight="1" x14ac:dyDescent="0.3">
      <c r="A625" s="12" t="s">
        <v>2274</v>
      </c>
      <c r="B625" s="13"/>
      <c r="C625" s="13"/>
      <c r="D625" s="13"/>
      <c r="E625" s="17"/>
      <c r="F625" s="20"/>
      <c r="G625" s="17"/>
      <c r="H625" s="20"/>
      <c r="I625" s="17"/>
      <c r="J625" s="20"/>
      <c r="K625" s="17"/>
      <c r="L625" s="20"/>
      <c r="M625" s="14"/>
      <c r="N625" s="1" t="s">
        <v>617</v>
      </c>
    </row>
    <row r="626" spans="1:52" ht="30" customHeight="1" x14ac:dyDescent="0.3">
      <c r="A626" s="15" t="s">
        <v>2262</v>
      </c>
      <c r="B626" s="15" t="s">
        <v>2263</v>
      </c>
      <c r="C626" s="15" t="s">
        <v>112</v>
      </c>
      <c r="D626" s="16">
        <v>2.2879999999999998</v>
      </c>
      <c r="E626" s="18">
        <f>단가대비표!O104</f>
        <v>134500</v>
      </c>
      <c r="F626" s="21">
        <f>TRUNC(E626*D626,1)</f>
        <v>307736</v>
      </c>
      <c r="G626" s="18">
        <f>단가대비표!P104</f>
        <v>0</v>
      </c>
      <c r="H626" s="21">
        <f>TRUNC(G626*D626,1)</f>
        <v>0</v>
      </c>
      <c r="I626" s="18">
        <f>단가대비표!V104</f>
        <v>0</v>
      </c>
      <c r="J626" s="21">
        <f>TRUNC(I626*D626,1)</f>
        <v>0</v>
      </c>
      <c r="K626" s="18">
        <f>TRUNC(E626+G626+I626,1)</f>
        <v>134500</v>
      </c>
      <c r="L626" s="21">
        <f>TRUNC(F626+H626+J626,1)</f>
        <v>307736</v>
      </c>
      <c r="M626" s="15" t="s">
        <v>52</v>
      </c>
      <c r="N626" s="1" t="s">
        <v>617</v>
      </c>
      <c r="O626" s="1" t="s">
        <v>2264</v>
      </c>
      <c r="P626" s="1" t="s">
        <v>64</v>
      </c>
      <c r="Q626" s="1" t="s">
        <v>64</v>
      </c>
      <c r="R626" s="1" t="s">
        <v>63</v>
      </c>
      <c r="AV626" s="1" t="s">
        <v>52</v>
      </c>
      <c r="AW626" s="1" t="s">
        <v>2275</v>
      </c>
      <c r="AX626" s="1" t="s">
        <v>52</v>
      </c>
      <c r="AY626" s="1" t="s">
        <v>52</v>
      </c>
      <c r="AZ626" s="1" t="s">
        <v>52</v>
      </c>
    </row>
    <row r="627" spans="1:52" ht="30" customHeight="1" x14ac:dyDescent="0.3">
      <c r="A627" s="15" t="s">
        <v>2266</v>
      </c>
      <c r="B627" s="15" t="s">
        <v>2267</v>
      </c>
      <c r="C627" s="15" t="s">
        <v>60</v>
      </c>
      <c r="D627" s="16">
        <v>1</v>
      </c>
      <c r="E627" s="18">
        <f>일위대가목록!E242</f>
        <v>0</v>
      </c>
      <c r="F627" s="21">
        <f>TRUNC(E627*D627,1)</f>
        <v>0</v>
      </c>
      <c r="G627" s="18">
        <f>일위대가목록!F242</f>
        <v>124777</v>
      </c>
      <c r="H627" s="21">
        <f>TRUNC(G627*D627,1)</f>
        <v>124777</v>
      </c>
      <c r="I627" s="18">
        <f>일위대가목록!G242</f>
        <v>3743</v>
      </c>
      <c r="J627" s="21">
        <f>TRUNC(I627*D627,1)</f>
        <v>3743</v>
      </c>
      <c r="K627" s="18">
        <f>TRUNC(E627+G627+I627,1)</f>
        <v>128520</v>
      </c>
      <c r="L627" s="21">
        <f>TRUNC(F627+H627+J627,1)</f>
        <v>128520</v>
      </c>
      <c r="M627" s="15" t="s">
        <v>2268</v>
      </c>
      <c r="N627" s="1" t="s">
        <v>617</v>
      </c>
      <c r="O627" s="1" t="s">
        <v>2269</v>
      </c>
      <c r="P627" s="1" t="s">
        <v>63</v>
      </c>
      <c r="Q627" s="1" t="s">
        <v>64</v>
      </c>
      <c r="R627" s="1" t="s">
        <v>64</v>
      </c>
      <c r="AV627" s="1" t="s">
        <v>52</v>
      </c>
      <c r="AW627" s="1" t="s">
        <v>2276</v>
      </c>
      <c r="AX627" s="1" t="s">
        <v>52</v>
      </c>
      <c r="AY627" s="1" t="s">
        <v>52</v>
      </c>
      <c r="AZ627" s="1" t="s">
        <v>52</v>
      </c>
    </row>
    <row r="628" spans="1:52" ht="30" customHeight="1" x14ac:dyDescent="0.3">
      <c r="A628" s="15" t="s">
        <v>1229</v>
      </c>
      <c r="B628" s="15" t="s">
        <v>52</v>
      </c>
      <c r="C628" s="15" t="s">
        <v>52</v>
      </c>
      <c r="D628" s="16"/>
      <c r="E628" s="18"/>
      <c r="F628" s="21">
        <f>TRUNC(SUMIF(N626:N627, N625, F626:F627),0)</f>
        <v>307736</v>
      </c>
      <c r="G628" s="18"/>
      <c r="H628" s="21">
        <f>TRUNC(SUMIF(N626:N627, N625, H626:H627),0)</f>
        <v>124777</v>
      </c>
      <c r="I628" s="18"/>
      <c r="J628" s="21">
        <f>TRUNC(SUMIF(N626:N627, N625, J626:J627),0)</f>
        <v>3743</v>
      </c>
      <c r="K628" s="18"/>
      <c r="L628" s="21">
        <f>F628+H628+J628</f>
        <v>436256</v>
      </c>
      <c r="M628" s="15" t="s">
        <v>52</v>
      </c>
      <c r="N628" s="1" t="s">
        <v>92</v>
      </c>
      <c r="O628" s="1" t="s">
        <v>92</v>
      </c>
      <c r="P628" s="1" t="s">
        <v>52</v>
      </c>
      <c r="Q628" s="1" t="s">
        <v>52</v>
      </c>
      <c r="R628" s="1" t="s">
        <v>52</v>
      </c>
      <c r="AV628" s="1" t="s">
        <v>52</v>
      </c>
      <c r="AW628" s="1" t="s">
        <v>52</v>
      </c>
      <c r="AX628" s="1" t="s">
        <v>52</v>
      </c>
      <c r="AY628" s="1" t="s">
        <v>52</v>
      </c>
      <c r="AZ628" s="1" t="s">
        <v>52</v>
      </c>
    </row>
    <row r="629" spans="1:52" ht="30" customHeight="1" x14ac:dyDescent="0.3">
      <c r="A629" s="16"/>
      <c r="B629" s="16"/>
      <c r="C629" s="16"/>
      <c r="D629" s="16"/>
      <c r="E629" s="18"/>
      <c r="F629" s="21"/>
      <c r="G629" s="18"/>
      <c r="H629" s="21"/>
      <c r="I629" s="18"/>
      <c r="J629" s="21"/>
      <c r="K629" s="18"/>
      <c r="L629" s="21"/>
      <c r="M629" s="16"/>
    </row>
    <row r="630" spans="1:52" ht="30" customHeight="1" x14ac:dyDescent="0.3">
      <c r="A630" s="12" t="s">
        <v>2277</v>
      </c>
      <c r="B630" s="13"/>
      <c r="C630" s="13"/>
      <c r="D630" s="13"/>
      <c r="E630" s="17"/>
      <c r="F630" s="20"/>
      <c r="G630" s="17"/>
      <c r="H630" s="20"/>
      <c r="I630" s="17"/>
      <c r="J630" s="20"/>
      <c r="K630" s="17"/>
      <c r="L630" s="20"/>
      <c r="M630" s="14"/>
      <c r="N630" s="1" t="s">
        <v>622</v>
      </c>
    </row>
    <row r="631" spans="1:52" ht="30" customHeight="1" x14ac:dyDescent="0.3">
      <c r="A631" s="15" t="s">
        <v>2262</v>
      </c>
      <c r="B631" s="15" t="s">
        <v>2263</v>
      </c>
      <c r="C631" s="15" t="s">
        <v>112</v>
      </c>
      <c r="D631" s="16">
        <v>2.0680000000000001</v>
      </c>
      <c r="E631" s="18">
        <f>단가대비표!O104</f>
        <v>134500</v>
      </c>
      <c r="F631" s="21">
        <f>TRUNC(E631*D631,1)</f>
        <v>278146</v>
      </c>
      <c r="G631" s="18">
        <f>단가대비표!P104</f>
        <v>0</v>
      </c>
      <c r="H631" s="21">
        <f>TRUNC(G631*D631,1)</f>
        <v>0</v>
      </c>
      <c r="I631" s="18">
        <f>단가대비표!V104</f>
        <v>0</v>
      </c>
      <c r="J631" s="21">
        <f>TRUNC(I631*D631,1)</f>
        <v>0</v>
      </c>
      <c r="K631" s="18">
        <f>TRUNC(E631+G631+I631,1)</f>
        <v>134500</v>
      </c>
      <c r="L631" s="21">
        <f>TRUNC(F631+H631+J631,1)</f>
        <v>278146</v>
      </c>
      <c r="M631" s="15" t="s">
        <v>52</v>
      </c>
      <c r="N631" s="1" t="s">
        <v>622</v>
      </c>
      <c r="O631" s="1" t="s">
        <v>2264</v>
      </c>
      <c r="P631" s="1" t="s">
        <v>64</v>
      </c>
      <c r="Q631" s="1" t="s">
        <v>64</v>
      </c>
      <c r="R631" s="1" t="s">
        <v>63</v>
      </c>
      <c r="AV631" s="1" t="s">
        <v>52</v>
      </c>
      <c r="AW631" s="1" t="s">
        <v>2278</v>
      </c>
      <c r="AX631" s="1" t="s">
        <v>52</v>
      </c>
      <c r="AY631" s="1" t="s">
        <v>52</v>
      </c>
      <c r="AZ631" s="1" t="s">
        <v>52</v>
      </c>
    </row>
    <row r="632" spans="1:52" ht="30" customHeight="1" x14ac:dyDescent="0.3">
      <c r="A632" s="15" t="s">
        <v>2266</v>
      </c>
      <c r="B632" s="15" t="s">
        <v>2267</v>
      </c>
      <c r="C632" s="15" t="s">
        <v>60</v>
      </c>
      <c r="D632" s="16">
        <v>1</v>
      </c>
      <c r="E632" s="18">
        <f>일위대가목록!E242</f>
        <v>0</v>
      </c>
      <c r="F632" s="21">
        <f>TRUNC(E632*D632,1)</f>
        <v>0</v>
      </c>
      <c r="G632" s="18">
        <f>일위대가목록!F242</f>
        <v>124777</v>
      </c>
      <c r="H632" s="21">
        <f>TRUNC(G632*D632,1)</f>
        <v>124777</v>
      </c>
      <c r="I632" s="18">
        <f>일위대가목록!G242</f>
        <v>3743</v>
      </c>
      <c r="J632" s="21">
        <f>TRUNC(I632*D632,1)</f>
        <v>3743</v>
      </c>
      <c r="K632" s="18">
        <f>TRUNC(E632+G632+I632,1)</f>
        <v>128520</v>
      </c>
      <c r="L632" s="21">
        <f>TRUNC(F632+H632+J632,1)</f>
        <v>128520</v>
      </c>
      <c r="M632" s="15" t="s">
        <v>2268</v>
      </c>
      <c r="N632" s="1" t="s">
        <v>622</v>
      </c>
      <c r="O632" s="1" t="s">
        <v>2269</v>
      </c>
      <c r="P632" s="1" t="s">
        <v>63</v>
      </c>
      <c r="Q632" s="1" t="s">
        <v>64</v>
      </c>
      <c r="R632" s="1" t="s">
        <v>64</v>
      </c>
      <c r="AV632" s="1" t="s">
        <v>52</v>
      </c>
      <c r="AW632" s="1" t="s">
        <v>2279</v>
      </c>
      <c r="AX632" s="1" t="s">
        <v>52</v>
      </c>
      <c r="AY632" s="1" t="s">
        <v>52</v>
      </c>
      <c r="AZ632" s="1" t="s">
        <v>52</v>
      </c>
    </row>
    <row r="633" spans="1:52" ht="30" customHeight="1" x14ac:dyDescent="0.3">
      <c r="A633" s="15" t="s">
        <v>1229</v>
      </c>
      <c r="B633" s="15" t="s">
        <v>52</v>
      </c>
      <c r="C633" s="15" t="s">
        <v>52</v>
      </c>
      <c r="D633" s="16"/>
      <c r="E633" s="18"/>
      <c r="F633" s="21">
        <f>TRUNC(SUMIF(N631:N632, N630, F631:F632),0)</f>
        <v>278146</v>
      </c>
      <c r="G633" s="18"/>
      <c r="H633" s="21">
        <f>TRUNC(SUMIF(N631:N632, N630, H631:H632),0)</f>
        <v>124777</v>
      </c>
      <c r="I633" s="18"/>
      <c r="J633" s="21">
        <f>TRUNC(SUMIF(N631:N632, N630, J631:J632),0)</f>
        <v>3743</v>
      </c>
      <c r="K633" s="18"/>
      <c r="L633" s="21">
        <f>F633+H633+J633</f>
        <v>406666</v>
      </c>
      <c r="M633" s="15" t="s">
        <v>52</v>
      </c>
      <c r="N633" s="1" t="s">
        <v>92</v>
      </c>
      <c r="O633" s="1" t="s">
        <v>92</v>
      </c>
      <c r="P633" s="1" t="s">
        <v>52</v>
      </c>
      <c r="Q633" s="1" t="s">
        <v>52</v>
      </c>
      <c r="R633" s="1" t="s">
        <v>52</v>
      </c>
      <c r="AV633" s="1" t="s">
        <v>52</v>
      </c>
      <c r="AW633" s="1" t="s">
        <v>52</v>
      </c>
      <c r="AX633" s="1" t="s">
        <v>52</v>
      </c>
      <c r="AY633" s="1" t="s">
        <v>52</v>
      </c>
      <c r="AZ633" s="1" t="s">
        <v>52</v>
      </c>
    </row>
    <row r="634" spans="1:52" ht="30" customHeight="1" x14ac:dyDescent="0.3">
      <c r="A634" s="16"/>
      <c r="B634" s="16"/>
      <c r="C634" s="16"/>
      <c r="D634" s="16"/>
      <c r="E634" s="18"/>
      <c r="F634" s="21"/>
      <c r="G634" s="18"/>
      <c r="H634" s="21"/>
      <c r="I634" s="18"/>
      <c r="J634" s="21"/>
      <c r="K634" s="18"/>
      <c r="L634" s="21"/>
      <c r="M634" s="16"/>
    </row>
    <row r="635" spans="1:52" ht="30" customHeight="1" x14ac:dyDescent="0.3">
      <c r="A635" s="12" t="s">
        <v>2280</v>
      </c>
      <c r="B635" s="13"/>
      <c r="C635" s="13"/>
      <c r="D635" s="13"/>
      <c r="E635" s="17"/>
      <c r="F635" s="20"/>
      <c r="G635" s="17"/>
      <c r="H635" s="20"/>
      <c r="I635" s="17"/>
      <c r="J635" s="20"/>
      <c r="K635" s="17"/>
      <c r="L635" s="20"/>
      <c r="M635" s="14"/>
      <c r="N635" s="1" t="s">
        <v>627</v>
      </c>
    </row>
    <row r="636" spans="1:52" ht="30" customHeight="1" x14ac:dyDescent="0.3">
      <c r="A636" s="15" t="s">
        <v>2281</v>
      </c>
      <c r="B636" s="15" t="s">
        <v>2282</v>
      </c>
      <c r="C636" s="15" t="s">
        <v>2283</v>
      </c>
      <c r="D636" s="16">
        <v>1</v>
      </c>
      <c r="E636" s="18">
        <f>단가대비표!O107</f>
        <v>210000</v>
      </c>
      <c r="F636" s="21">
        <f>TRUNC(E636*D636,1)</f>
        <v>210000</v>
      </c>
      <c r="G636" s="18">
        <f>단가대비표!P107</f>
        <v>0</v>
      </c>
      <c r="H636" s="21">
        <f>TRUNC(G636*D636,1)</f>
        <v>0</v>
      </c>
      <c r="I636" s="18">
        <f>단가대비표!V107</f>
        <v>0</v>
      </c>
      <c r="J636" s="21">
        <f>TRUNC(I636*D636,1)</f>
        <v>0</v>
      </c>
      <c r="K636" s="18">
        <f t="shared" ref="K636:L638" si="108">TRUNC(E636+G636+I636,1)</f>
        <v>210000</v>
      </c>
      <c r="L636" s="21">
        <f t="shared" si="108"/>
        <v>210000</v>
      </c>
      <c r="M636" s="15" t="s">
        <v>52</v>
      </c>
      <c r="N636" s="1" t="s">
        <v>627</v>
      </c>
      <c r="O636" s="1" t="s">
        <v>2284</v>
      </c>
      <c r="P636" s="1" t="s">
        <v>64</v>
      </c>
      <c r="Q636" s="1" t="s">
        <v>64</v>
      </c>
      <c r="R636" s="1" t="s">
        <v>63</v>
      </c>
      <c r="AV636" s="1" t="s">
        <v>52</v>
      </c>
      <c r="AW636" s="1" t="s">
        <v>2285</v>
      </c>
      <c r="AX636" s="1" t="s">
        <v>52</v>
      </c>
      <c r="AY636" s="1" t="s">
        <v>52</v>
      </c>
      <c r="AZ636" s="1" t="s">
        <v>52</v>
      </c>
    </row>
    <row r="637" spans="1:52" ht="30" customHeight="1" x14ac:dyDescent="0.3">
      <c r="A637" s="15" t="s">
        <v>2286</v>
      </c>
      <c r="B637" s="15" t="s">
        <v>2287</v>
      </c>
      <c r="C637" s="15" t="s">
        <v>318</v>
      </c>
      <c r="D637" s="16">
        <v>1</v>
      </c>
      <c r="E637" s="18">
        <f>단가대비표!O108</f>
        <v>297500</v>
      </c>
      <c r="F637" s="21">
        <f>TRUNC(E637*D637,1)</f>
        <v>297500</v>
      </c>
      <c r="G637" s="18">
        <f>단가대비표!P108</f>
        <v>0</v>
      </c>
      <c r="H637" s="21">
        <f>TRUNC(G637*D637,1)</f>
        <v>0</v>
      </c>
      <c r="I637" s="18">
        <f>단가대비표!V108</f>
        <v>0</v>
      </c>
      <c r="J637" s="21">
        <f>TRUNC(I637*D637,1)</f>
        <v>0</v>
      </c>
      <c r="K637" s="18">
        <f t="shared" si="108"/>
        <v>297500</v>
      </c>
      <c r="L637" s="21">
        <f t="shared" si="108"/>
        <v>297500</v>
      </c>
      <c r="M637" s="15" t="s">
        <v>52</v>
      </c>
      <c r="N637" s="1" t="s">
        <v>627</v>
      </c>
      <c r="O637" s="1" t="s">
        <v>2288</v>
      </c>
      <c r="P637" s="1" t="s">
        <v>64</v>
      </c>
      <c r="Q637" s="1" t="s">
        <v>64</v>
      </c>
      <c r="R637" s="1" t="s">
        <v>63</v>
      </c>
      <c r="AV637" s="1" t="s">
        <v>52</v>
      </c>
      <c r="AW637" s="1" t="s">
        <v>2289</v>
      </c>
      <c r="AX637" s="1" t="s">
        <v>52</v>
      </c>
      <c r="AY637" s="1" t="s">
        <v>52</v>
      </c>
      <c r="AZ637" s="1" t="s">
        <v>52</v>
      </c>
    </row>
    <row r="638" spans="1:52" ht="30" customHeight="1" x14ac:dyDescent="0.3">
      <c r="A638" s="15" t="s">
        <v>2290</v>
      </c>
      <c r="B638" s="15" t="s">
        <v>2267</v>
      </c>
      <c r="C638" s="15" t="s">
        <v>60</v>
      </c>
      <c r="D638" s="16">
        <v>1</v>
      </c>
      <c r="E638" s="18">
        <f>일위대가목록!E243</f>
        <v>0</v>
      </c>
      <c r="F638" s="21">
        <f>TRUNC(E638*D638,1)</f>
        <v>0</v>
      </c>
      <c r="G638" s="18">
        <f>일위대가목록!F243</f>
        <v>88600</v>
      </c>
      <c r="H638" s="21">
        <f>TRUNC(G638*D638,1)</f>
        <v>88600</v>
      </c>
      <c r="I638" s="18">
        <f>일위대가목록!G243</f>
        <v>2658</v>
      </c>
      <c r="J638" s="21">
        <f>TRUNC(I638*D638,1)</f>
        <v>2658</v>
      </c>
      <c r="K638" s="18">
        <f t="shared" si="108"/>
        <v>91258</v>
      </c>
      <c r="L638" s="21">
        <f t="shared" si="108"/>
        <v>91258</v>
      </c>
      <c r="M638" s="15" t="s">
        <v>2291</v>
      </c>
      <c r="N638" s="1" t="s">
        <v>627</v>
      </c>
      <c r="O638" s="1" t="s">
        <v>2292</v>
      </c>
      <c r="P638" s="1" t="s">
        <v>63</v>
      </c>
      <c r="Q638" s="1" t="s">
        <v>64</v>
      </c>
      <c r="R638" s="1" t="s">
        <v>64</v>
      </c>
      <c r="AV638" s="1" t="s">
        <v>52</v>
      </c>
      <c r="AW638" s="1" t="s">
        <v>2293</v>
      </c>
      <c r="AX638" s="1" t="s">
        <v>52</v>
      </c>
      <c r="AY638" s="1" t="s">
        <v>52</v>
      </c>
      <c r="AZ638" s="1" t="s">
        <v>52</v>
      </c>
    </row>
    <row r="639" spans="1:52" ht="30" customHeight="1" x14ac:dyDescent="0.3">
      <c r="A639" s="15" t="s">
        <v>1229</v>
      </c>
      <c r="B639" s="15" t="s">
        <v>52</v>
      </c>
      <c r="C639" s="15" t="s">
        <v>52</v>
      </c>
      <c r="D639" s="16"/>
      <c r="E639" s="18"/>
      <c r="F639" s="21">
        <f>TRUNC(SUMIF(N636:N638, N635, F636:F638),0)</f>
        <v>507500</v>
      </c>
      <c r="G639" s="18"/>
      <c r="H639" s="21">
        <f>TRUNC(SUMIF(N636:N638, N635, H636:H638),0)</f>
        <v>88600</v>
      </c>
      <c r="I639" s="18"/>
      <c r="J639" s="21">
        <f>TRUNC(SUMIF(N636:N638, N635, J636:J638),0)</f>
        <v>2658</v>
      </c>
      <c r="K639" s="18"/>
      <c r="L639" s="21">
        <f>F639+H639+J639</f>
        <v>598758</v>
      </c>
      <c r="M639" s="15" t="s">
        <v>52</v>
      </c>
      <c r="N639" s="1" t="s">
        <v>92</v>
      </c>
      <c r="O639" s="1" t="s">
        <v>92</v>
      </c>
      <c r="P639" s="1" t="s">
        <v>52</v>
      </c>
      <c r="Q639" s="1" t="s">
        <v>52</v>
      </c>
      <c r="R639" s="1" t="s">
        <v>52</v>
      </c>
      <c r="AV639" s="1" t="s">
        <v>52</v>
      </c>
      <c r="AW639" s="1" t="s">
        <v>52</v>
      </c>
      <c r="AX639" s="1" t="s">
        <v>52</v>
      </c>
      <c r="AY639" s="1" t="s">
        <v>52</v>
      </c>
      <c r="AZ639" s="1" t="s">
        <v>52</v>
      </c>
    </row>
    <row r="640" spans="1:52" ht="30" customHeight="1" x14ac:dyDescent="0.3">
      <c r="A640" s="16"/>
      <c r="B640" s="16"/>
      <c r="C640" s="16"/>
      <c r="D640" s="16"/>
      <c r="E640" s="18"/>
      <c r="F640" s="21"/>
      <c r="G640" s="18"/>
      <c r="H640" s="21"/>
      <c r="I640" s="18"/>
      <c r="J640" s="21"/>
      <c r="K640" s="18"/>
      <c r="L640" s="21"/>
      <c r="M640" s="16"/>
    </row>
    <row r="641" spans="1:52" ht="30" customHeight="1" x14ac:dyDescent="0.3">
      <c r="A641" s="12" t="s">
        <v>2294</v>
      </c>
      <c r="B641" s="13"/>
      <c r="C641" s="13"/>
      <c r="D641" s="13"/>
      <c r="E641" s="17"/>
      <c r="F641" s="20"/>
      <c r="G641" s="17"/>
      <c r="H641" s="20"/>
      <c r="I641" s="17"/>
      <c r="J641" s="20"/>
      <c r="K641" s="17"/>
      <c r="L641" s="20"/>
      <c r="M641" s="14"/>
      <c r="N641" s="1" t="s">
        <v>632</v>
      </c>
    </row>
    <row r="642" spans="1:52" ht="30" customHeight="1" x14ac:dyDescent="0.3">
      <c r="A642" s="15" t="s">
        <v>2295</v>
      </c>
      <c r="B642" s="15" t="s">
        <v>2296</v>
      </c>
      <c r="C642" s="15" t="s">
        <v>1310</v>
      </c>
      <c r="D642" s="16">
        <v>9.0399999999999991</v>
      </c>
      <c r="E642" s="18">
        <f>단가대비표!O241</f>
        <v>45119</v>
      </c>
      <c r="F642" s="21">
        <f>TRUNC(E642*D642,1)</f>
        <v>407875.7</v>
      </c>
      <c r="G642" s="18">
        <f>단가대비표!P241</f>
        <v>19481</v>
      </c>
      <c r="H642" s="21">
        <f>TRUNC(G642*D642,1)</f>
        <v>176108.2</v>
      </c>
      <c r="I642" s="18">
        <f>단가대비표!V241</f>
        <v>0</v>
      </c>
      <c r="J642" s="21">
        <f>TRUNC(I642*D642,1)</f>
        <v>0</v>
      </c>
      <c r="K642" s="18">
        <f t="shared" ref="K642:L644" si="109">TRUNC(E642+G642+I642,1)</f>
        <v>64600</v>
      </c>
      <c r="L642" s="21">
        <f t="shared" si="109"/>
        <v>583983.9</v>
      </c>
      <c r="M642" s="15" t="s">
        <v>52</v>
      </c>
      <c r="N642" s="1" t="s">
        <v>632</v>
      </c>
      <c r="O642" s="1" t="s">
        <v>2297</v>
      </c>
      <c r="P642" s="1" t="s">
        <v>64</v>
      </c>
      <c r="Q642" s="1" t="s">
        <v>64</v>
      </c>
      <c r="R642" s="1" t="s">
        <v>63</v>
      </c>
      <c r="AV642" s="1" t="s">
        <v>52</v>
      </c>
      <c r="AW642" s="1" t="s">
        <v>2298</v>
      </c>
      <c r="AX642" s="1" t="s">
        <v>52</v>
      </c>
      <c r="AY642" s="1" t="s">
        <v>52</v>
      </c>
      <c r="AZ642" s="1" t="s">
        <v>52</v>
      </c>
    </row>
    <row r="643" spans="1:52" ht="30" customHeight="1" x14ac:dyDescent="0.3">
      <c r="A643" s="15" t="s">
        <v>2299</v>
      </c>
      <c r="B643" s="15" t="s">
        <v>2300</v>
      </c>
      <c r="C643" s="15" t="s">
        <v>1310</v>
      </c>
      <c r="D643" s="16">
        <v>4.8</v>
      </c>
      <c r="E643" s="18">
        <f>단가대비표!O242</f>
        <v>66774</v>
      </c>
      <c r="F643" s="21">
        <f>TRUNC(E643*D643,1)</f>
        <v>320515.20000000001</v>
      </c>
      <c r="G643" s="18">
        <f>단가대비표!P242</f>
        <v>28326</v>
      </c>
      <c r="H643" s="21">
        <f>TRUNC(G643*D643,1)</f>
        <v>135964.79999999999</v>
      </c>
      <c r="I643" s="18">
        <f>단가대비표!V242</f>
        <v>0</v>
      </c>
      <c r="J643" s="21">
        <f>TRUNC(I643*D643,1)</f>
        <v>0</v>
      </c>
      <c r="K643" s="18">
        <f t="shared" si="109"/>
        <v>95100</v>
      </c>
      <c r="L643" s="21">
        <f t="shared" si="109"/>
        <v>456480</v>
      </c>
      <c r="M643" s="15" t="s">
        <v>52</v>
      </c>
      <c r="N643" s="1" t="s">
        <v>632</v>
      </c>
      <c r="O643" s="1" t="s">
        <v>2301</v>
      </c>
      <c r="P643" s="1" t="s">
        <v>64</v>
      </c>
      <c r="Q643" s="1" t="s">
        <v>64</v>
      </c>
      <c r="R643" s="1" t="s">
        <v>63</v>
      </c>
      <c r="AV643" s="1" t="s">
        <v>52</v>
      </c>
      <c r="AW643" s="1" t="s">
        <v>2302</v>
      </c>
      <c r="AX643" s="1" t="s">
        <v>52</v>
      </c>
      <c r="AY643" s="1" t="s">
        <v>52</v>
      </c>
      <c r="AZ643" s="1" t="s">
        <v>52</v>
      </c>
    </row>
    <row r="644" spans="1:52" ht="30" customHeight="1" x14ac:dyDescent="0.3">
      <c r="A644" s="15" t="s">
        <v>2303</v>
      </c>
      <c r="B644" s="15" t="s">
        <v>2300</v>
      </c>
      <c r="C644" s="15" t="s">
        <v>1310</v>
      </c>
      <c r="D644" s="16">
        <v>3.24</v>
      </c>
      <c r="E644" s="18">
        <f>단가대비표!O243</f>
        <v>58071</v>
      </c>
      <c r="F644" s="21">
        <f>TRUNC(E644*D644,1)</f>
        <v>188150</v>
      </c>
      <c r="G644" s="18">
        <f>단가대비표!P243</f>
        <v>26029</v>
      </c>
      <c r="H644" s="21">
        <f>TRUNC(G644*D644,1)</f>
        <v>84333.9</v>
      </c>
      <c r="I644" s="18">
        <f>단가대비표!V243</f>
        <v>0</v>
      </c>
      <c r="J644" s="21">
        <f>TRUNC(I644*D644,1)</f>
        <v>0</v>
      </c>
      <c r="K644" s="18">
        <f t="shared" si="109"/>
        <v>84100</v>
      </c>
      <c r="L644" s="21">
        <f t="shared" si="109"/>
        <v>272483.90000000002</v>
      </c>
      <c r="M644" s="15" t="s">
        <v>52</v>
      </c>
      <c r="N644" s="1" t="s">
        <v>632</v>
      </c>
      <c r="O644" s="1" t="s">
        <v>2304</v>
      </c>
      <c r="P644" s="1" t="s">
        <v>64</v>
      </c>
      <c r="Q644" s="1" t="s">
        <v>64</v>
      </c>
      <c r="R644" s="1" t="s">
        <v>63</v>
      </c>
      <c r="AV644" s="1" t="s">
        <v>52</v>
      </c>
      <c r="AW644" s="1" t="s">
        <v>2305</v>
      </c>
      <c r="AX644" s="1" t="s">
        <v>52</v>
      </c>
      <c r="AY644" s="1" t="s">
        <v>52</v>
      </c>
      <c r="AZ644" s="1" t="s">
        <v>52</v>
      </c>
    </row>
    <row r="645" spans="1:52" ht="30" customHeight="1" x14ac:dyDescent="0.3">
      <c r="A645" s="15" t="s">
        <v>1229</v>
      </c>
      <c r="B645" s="15" t="s">
        <v>52</v>
      </c>
      <c r="C645" s="15" t="s">
        <v>52</v>
      </c>
      <c r="D645" s="16"/>
      <c r="E645" s="18"/>
      <c r="F645" s="21">
        <f>TRUNC(SUMIF(N642:N644, N641, F642:F644),0)</f>
        <v>916540</v>
      </c>
      <c r="G645" s="18"/>
      <c r="H645" s="21">
        <f>TRUNC(SUMIF(N642:N644, N641, H642:H644),0)</f>
        <v>396406</v>
      </c>
      <c r="I645" s="18"/>
      <c r="J645" s="21">
        <f>TRUNC(SUMIF(N642:N644, N641, J642:J644),0)</f>
        <v>0</v>
      </c>
      <c r="K645" s="18"/>
      <c r="L645" s="21">
        <f>F645+H645+J645</f>
        <v>1312946</v>
      </c>
      <c r="M645" s="15" t="s">
        <v>52</v>
      </c>
      <c r="N645" s="1" t="s">
        <v>92</v>
      </c>
      <c r="O645" s="1" t="s">
        <v>92</v>
      </c>
      <c r="P645" s="1" t="s">
        <v>52</v>
      </c>
      <c r="Q645" s="1" t="s">
        <v>52</v>
      </c>
      <c r="R645" s="1" t="s">
        <v>52</v>
      </c>
      <c r="AV645" s="1" t="s">
        <v>52</v>
      </c>
      <c r="AW645" s="1" t="s">
        <v>52</v>
      </c>
      <c r="AX645" s="1" t="s">
        <v>52</v>
      </c>
      <c r="AY645" s="1" t="s">
        <v>52</v>
      </c>
      <c r="AZ645" s="1" t="s">
        <v>52</v>
      </c>
    </row>
    <row r="646" spans="1:52" ht="30" customHeight="1" x14ac:dyDescent="0.3">
      <c r="A646" s="16"/>
      <c r="B646" s="16"/>
      <c r="C646" s="16"/>
      <c r="D646" s="16"/>
      <c r="E646" s="18"/>
      <c r="F646" s="21"/>
      <c r="G646" s="18"/>
      <c r="H646" s="21"/>
      <c r="I646" s="18"/>
      <c r="J646" s="21"/>
      <c r="K646" s="18"/>
      <c r="L646" s="21"/>
      <c r="M646" s="16"/>
    </row>
    <row r="647" spans="1:52" ht="30" customHeight="1" x14ac:dyDescent="0.3">
      <c r="A647" s="12" t="s">
        <v>2306</v>
      </c>
      <c r="B647" s="13"/>
      <c r="C647" s="13"/>
      <c r="D647" s="13"/>
      <c r="E647" s="17"/>
      <c r="F647" s="20"/>
      <c r="G647" s="17"/>
      <c r="H647" s="20"/>
      <c r="I647" s="17"/>
      <c r="J647" s="20"/>
      <c r="K647" s="17"/>
      <c r="L647" s="20"/>
      <c r="M647" s="14"/>
      <c r="N647" s="1" t="s">
        <v>637</v>
      </c>
    </row>
    <row r="648" spans="1:52" ht="30" customHeight="1" x14ac:dyDescent="0.3">
      <c r="A648" s="15" t="s">
        <v>2295</v>
      </c>
      <c r="B648" s="15" t="s">
        <v>2296</v>
      </c>
      <c r="C648" s="15" t="s">
        <v>1310</v>
      </c>
      <c r="D648" s="16">
        <v>6.6</v>
      </c>
      <c r="E648" s="18">
        <f>단가대비표!O241</f>
        <v>45119</v>
      </c>
      <c r="F648" s="21">
        <f>TRUNC(E648*D648,1)</f>
        <v>297785.40000000002</v>
      </c>
      <c r="G648" s="18">
        <f>단가대비표!P241</f>
        <v>19481</v>
      </c>
      <c r="H648" s="21">
        <f>TRUNC(G648*D648,1)</f>
        <v>128574.6</v>
      </c>
      <c r="I648" s="18">
        <f>단가대비표!V241</f>
        <v>0</v>
      </c>
      <c r="J648" s="21">
        <f>TRUNC(I648*D648,1)</f>
        <v>0</v>
      </c>
      <c r="K648" s="18">
        <f>TRUNC(E648+G648+I648,1)</f>
        <v>64600</v>
      </c>
      <c r="L648" s="21">
        <f>TRUNC(F648+H648+J648,1)</f>
        <v>426360</v>
      </c>
      <c r="M648" s="15" t="s">
        <v>52</v>
      </c>
      <c r="N648" s="1" t="s">
        <v>637</v>
      </c>
      <c r="O648" s="1" t="s">
        <v>2297</v>
      </c>
      <c r="P648" s="1" t="s">
        <v>64</v>
      </c>
      <c r="Q648" s="1" t="s">
        <v>64</v>
      </c>
      <c r="R648" s="1" t="s">
        <v>63</v>
      </c>
      <c r="AV648" s="1" t="s">
        <v>52</v>
      </c>
      <c r="AW648" s="1" t="s">
        <v>2307</v>
      </c>
      <c r="AX648" s="1" t="s">
        <v>52</v>
      </c>
      <c r="AY648" s="1" t="s">
        <v>52</v>
      </c>
      <c r="AZ648" s="1" t="s">
        <v>52</v>
      </c>
    </row>
    <row r="649" spans="1:52" ht="30" customHeight="1" x14ac:dyDescent="0.3">
      <c r="A649" s="15" t="s">
        <v>1229</v>
      </c>
      <c r="B649" s="15" t="s">
        <v>52</v>
      </c>
      <c r="C649" s="15" t="s">
        <v>52</v>
      </c>
      <c r="D649" s="16"/>
      <c r="E649" s="18"/>
      <c r="F649" s="21">
        <f>TRUNC(SUMIF(N648:N648, N647, F648:F648),0)</f>
        <v>297785</v>
      </c>
      <c r="G649" s="18"/>
      <c r="H649" s="21">
        <f>TRUNC(SUMIF(N648:N648, N647, H648:H648),0)</f>
        <v>128574</v>
      </c>
      <c r="I649" s="18"/>
      <c r="J649" s="21">
        <f>TRUNC(SUMIF(N648:N648, N647, J648:J648),0)</f>
        <v>0</v>
      </c>
      <c r="K649" s="18"/>
      <c r="L649" s="21">
        <f>F649+H649+J649</f>
        <v>426359</v>
      </c>
      <c r="M649" s="15" t="s">
        <v>52</v>
      </c>
      <c r="N649" s="1" t="s">
        <v>92</v>
      </c>
      <c r="O649" s="1" t="s">
        <v>92</v>
      </c>
      <c r="P649" s="1" t="s">
        <v>52</v>
      </c>
      <c r="Q649" s="1" t="s">
        <v>52</v>
      </c>
      <c r="R649" s="1" t="s">
        <v>52</v>
      </c>
      <c r="AV649" s="1" t="s">
        <v>52</v>
      </c>
      <c r="AW649" s="1" t="s">
        <v>52</v>
      </c>
      <c r="AX649" s="1" t="s">
        <v>52</v>
      </c>
      <c r="AY649" s="1" t="s">
        <v>52</v>
      </c>
      <c r="AZ649" s="1" t="s">
        <v>52</v>
      </c>
    </row>
    <row r="650" spans="1:52" ht="30" customHeight="1" x14ac:dyDescent="0.3">
      <c r="A650" s="16"/>
      <c r="B650" s="16"/>
      <c r="C650" s="16"/>
      <c r="D650" s="16"/>
      <c r="E650" s="18"/>
      <c r="F650" s="21"/>
      <c r="G650" s="18"/>
      <c r="H650" s="21"/>
      <c r="I650" s="18"/>
      <c r="J650" s="21"/>
      <c r="K650" s="18"/>
      <c r="L650" s="21"/>
      <c r="M650" s="16"/>
    </row>
    <row r="651" spans="1:52" ht="30" customHeight="1" x14ac:dyDescent="0.3">
      <c r="A651" s="12" t="s">
        <v>2308</v>
      </c>
      <c r="B651" s="13"/>
      <c r="C651" s="13"/>
      <c r="D651" s="13"/>
      <c r="E651" s="17"/>
      <c r="F651" s="20"/>
      <c r="G651" s="17"/>
      <c r="H651" s="20"/>
      <c r="I651" s="17"/>
      <c r="J651" s="20"/>
      <c r="K651" s="17"/>
      <c r="L651" s="20"/>
      <c r="M651" s="14"/>
      <c r="N651" s="1" t="s">
        <v>642</v>
      </c>
    </row>
    <row r="652" spans="1:52" ht="30" customHeight="1" x14ac:dyDescent="0.3">
      <c r="A652" s="15" t="s">
        <v>2295</v>
      </c>
      <c r="B652" s="15" t="s">
        <v>2296</v>
      </c>
      <c r="C652" s="15" t="s">
        <v>1310</v>
      </c>
      <c r="D652" s="16">
        <v>8.1999999999999993</v>
      </c>
      <c r="E652" s="18">
        <f>단가대비표!O241</f>
        <v>45119</v>
      </c>
      <c r="F652" s="21">
        <f>TRUNC(E652*D652,1)</f>
        <v>369975.8</v>
      </c>
      <c r="G652" s="18">
        <f>단가대비표!P241</f>
        <v>19481</v>
      </c>
      <c r="H652" s="21">
        <f>TRUNC(G652*D652,1)</f>
        <v>159744.20000000001</v>
      </c>
      <c r="I652" s="18">
        <f>단가대비표!V241</f>
        <v>0</v>
      </c>
      <c r="J652" s="21">
        <f>TRUNC(I652*D652,1)</f>
        <v>0</v>
      </c>
      <c r="K652" s="18">
        <f t="shared" ref="K652:L654" si="110">TRUNC(E652+G652+I652,1)</f>
        <v>64600</v>
      </c>
      <c r="L652" s="21">
        <f t="shared" si="110"/>
        <v>529720</v>
      </c>
      <c r="M652" s="15" t="s">
        <v>52</v>
      </c>
      <c r="N652" s="1" t="s">
        <v>642</v>
      </c>
      <c r="O652" s="1" t="s">
        <v>2297</v>
      </c>
      <c r="P652" s="1" t="s">
        <v>64</v>
      </c>
      <c r="Q652" s="1" t="s">
        <v>64</v>
      </c>
      <c r="R652" s="1" t="s">
        <v>63</v>
      </c>
      <c r="AV652" s="1" t="s">
        <v>52</v>
      </c>
      <c r="AW652" s="1" t="s">
        <v>2309</v>
      </c>
      <c r="AX652" s="1" t="s">
        <v>52</v>
      </c>
      <c r="AY652" s="1" t="s">
        <v>52</v>
      </c>
      <c r="AZ652" s="1" t="s">
        <v>52</v>
      </c>
    </row>
    <row r="653" spans="1:52" ht="30" customHeight="1" x14ac:dyDescent="0.3">
      <c r="A653" s="15" t="s">
        <v>2299</v>
      </c>
      <c r="B653" s="15" t="s">
        <v>2300</v>
      </c>
      <c r="C653" s="15" t="s">
        <v>1310</v>
      </c>
      <c r="D653" s="16">
        <v>7.3</v>
      </c>
      <c r="E653" s="18">
        <f>단가대비표!O242</f>
        <v>66774</v>
      </c>
      <c r="F653" s="21">
        <f>TRUNC(E653*D653,1)</f>
        <v>487450.2</v>
      </c>
      <c r="G653" s="18">
        <f>단가대비표!P242</f>
        <v>28326</v>
      </c>
      <c r="H653" s="21">
        <f>TRUNC(G653*D653,1)</f>
        <v>206779.8</v>
      </c>
      <c r="I653" s="18">
        <f>단가대비표!V242</f>
        <v>0</v>
      </c>
      <c r="J653" s="21">
        <f>TRUNC(I653*D653,1)</f>
        <v>0</v>
      </c>
      <c r="K653" s="18">
        <f t="shared" si="110"/>
        <v>95100</v>
      </c>
      <c r="L653" s="21">
        <f t="shared" si="110"/>
        <v>694230</v>
      </c>
      <c r="M653" s="15" t="s">
        <v>52</v>
      </c>
      <c r="N653" s="1" t="s">
        <v>642</v>
      </c>
      <c r="O653" s="1" t="s">
        <v>2301</v>
      </c>
      <c r="P653" s="1" t="s">
        <v>64</v>
      </c>
      <c r="Q653" s="1" t="s">
        <v>64</v>
      </c>
      <c r="R653" s="1" t="s">
        <v>63</v>
      </c>
      <c r="AV653" s="1" t="s">
        <v>52</v>
      </c>
      <c r="AW653" s="1" t="s">
        <v>2310</v>
      </c>
      <c r="AX653" s="1" t="s">
        <v>52</v>
      </c>
      <c r="AY653" s="1" t="s">
        <v>52</v>
      </c>
      <c r="AZ653" s="1" t="s">
        <v>52</v>
      </c>
    </row>
    <row r="654" spans="1:52" ht="30" customHeight="1" x14ac:dyDescent="0.3">
      <c r="A654" s="15" t="s">
        <v>2303</v>
      </c>
      <c r="B654" s="15" t="s">
        <v>2300</v>
      </c>
      <c r="C654" s="15" t="s">
        <v>1310</v>
      </c>
      <c r="D654" s="16">
        <v>0.9</v>
      </c>
      <c r="E654" s="18">
        <f>단가대비표!O243</f>
        <v>58071</v>
      </c>
      <c r="F654" s="21">
        <f>TRUNC(E654*D654,1)</f>
        <v>52263.9</v>
      </c>
      <c r="G654" s="18">
        <f>단가대비표!P243</f>
        <v>26029</v>
      </c>
      <c r="H654" s="21">
        <f>TRUNC(G654*D654,1)</f>
        <v>23426.1</v>
      </c>
      <c r="I654" s="18">
        <f>단가대비표!V243</f>
        <v>0</v>
      </c>
      <c r="J654" s="21">
        <f>TRUNC(I654*D654,1)</f>
        <v>0</v>
      </c>
      <c r="K654" s="18">
        <f t="shared" si="110"/>
        <v>84100</v>
      </c>
      <c r="L654" s="21">
        <f t="shared" si="110"/>
        <v>75690</v>
      </c>
      <c r="M654" s="15" t="s">
        <v>52</v>
      </c>
      <c r="N654" s="1" t="s">
        <v>642</v>
      </c>
      <c r="O654" s="1" t="s">
        <v>2304</v>
      </c>
      <c r="P654" s="1" t="s">
        <v>64</v>
      </c>
      <c r="Q654" s="1" t="s">
        <v>64</v>
      </c>
      <c r="R654" s="1" t="s">
        <v>63</v>
      </c>
      <c r="AV654" s="1" t="s">
        <v>52</v>
      </c>
      <c r="AW654" s="1" t="s">
        <v>2311</v>
      </c>
      <c r="AX654" s="1" t="s">
        <v>52</v>
      </c>
      <c r="AY654" s="1" t="s">
        <v>52</v>
      </c>
      <c r="AZ654" s="1" t="s">
        <v>52</v>
      </c>
    </row>
    <row r="655" spans="1:52" ht="30" customHeight="1" x14ac:dyDescent="0.3">
      <c r="A655" s="15" t="s">
        <v>1229</v>
      </c>
      <c r="B655" s="15" t="s">
        <v>52</v>
      </c>
      <c r="C655" s="15" t="s">
        <v>52</v>
      </c>
      <c r="D655" s="16"/>
      <c r="E655" s="18"/>
      <c r="F655" s="21">
        <f>TRUNC(SUMIF(N652:N654, N651, F652:F654),0)</f>
        <v>909689</v>
      </c>
      <c r="G655" s="18"/>
      <c r="H655" s="21">
        <f>TRUNC(SUMIF(N652:N654, N651, H652:H654),0)</f>
        <v>389950</v>
      </c>
      <c r="I655" s="18"/>
      <c r="J655" s="21">
        <f>TRUNC(SUMIF(N652:N654, N651, J652:J654),0)</f>
        <v>0</v>
      </c>
      <c r="K655" s="18"/>
      <c r="L655" s="21">
        <f>F655+H655+J655</f>
        <v>1299639</v>
      </c>
      <c r="M655" s="15" t="s">
        <v>52</v>
      </c>
      <c r="N655" s="1" t="s">
        <v>92</v>
      </c>
      <c r="O655" s="1" t="s">
        <v>92</v>
      </c>
      <c r="P655" s="1" t="s">
        <v>52</v>
      </c>
      <c r="Q655" s="1" t="s">
        <v>52</v>
      </c>
      <c r="R655" s="1" t="s">
        <v>52</v>
      </c>
      <c r="AV655" s="1" t="s">
        <v>52</v>
      </c>
      <c r="AW655" s="1" t="s">
        <v>52</v>
      </c>
      <c r="AX655" s="1" t="s">
        <v>52</v>
      </c>
      <c r="AY655" s="1" t="s">
        <v>52</v>
      </c>
      <c r="AZ655" s="1" t="s">
        <v>52</v>
      </c>
    </row>
    <row r="656" spans="1:52" ht="30" customHeight="1" x14ac:dyDescent="0.3">
      <c r="A656" s="16"/>
      <c r="B656" s="16"/>
      <c r="C656" s="16"/>
      <c r="D656" s="16"/>
      <c r="E656" s="18"/>
      <c r="F656" s="21"/>
      <c r="G656" s="18"/>
      <c r="H656" s="21"/>
      <c r="I656" s="18"/>
      <c r="J656" s="21"/>
      <c r="K656" s="18"/>
      <c r="L656" s="21"/>
      <c r="M656" s="16"/>
    </row>
    <row r="657" spans="1:52" ht="30" customHeight="1" x14ac:dyDescent="0.3">
      <c r="A657" s="12" t="s">
        <v>2312</v>
      </c>
      <c r="B657" s="13"/>
      <c r="C657" s="13"/>
      <c r="D657" s="13"/>
      <c r="E657" s="17"/>
      <c r="F657" s="20"/>
      <c r="G657" s="17"/>
      <c r="H657" s="20"/>
      <c r="I657" s="17"/>
      <c r="J657" s="20"/>
      <c r="K657" s="17"/>
      <c r="L657" s="20"/>
      <c r="M657" s="14"/>
      <c r="N657" s="1" t="s">
        <v>647</v>
      </c>
    </row>
    <row r="658" spans="1:52" ht="30" customHeight="1" x14ac:dyDescent="0.3">
      <c r="A658" s="15" t="s">
        <v>2295</v>
      </c>
      <c r="B658" s="15" t="s">
        <v>2296</v>
      </c>
      <c r="C658" s="15" t="s">
        <v>1310</v>
      </c>
      <c r="D658" s="16">
        <v>7.2</v>
      </c>
      <c r="E658" s="18">
        <f>단가대비표!O241</f>
        <v>45119</v>
      </c>
      <c r="F658" s="21">
        <f>TRUNC(E658*D658,1)</f>
        <v>324856.8</v>
      </c>
      <c r="G658" s="18">
        <f>단가대비표!P241</f>
        <v>19481</v>
      </c>
      <c r="H658" s="21">
        <f>TRUNC(G658*D658,1)</f>
        <v>140263.20000000001</v>
      </c>
      <c r="I658" s="18">
        <f>단가대비표!V241</f>
        <v>0</v>
      </c>
      <c r="J658" s="21">
        <f>TRUNC(I658*D658,1)</f>
        <v>0</v>
      </c>
      <c r="K658" s="18">
        <f t="shared" ref="K658:L660" si="111">TRUNC(E658+G658+I658,1)</f>
        <v>64600</v>
      </c>
      <c r="L658" s="21">
        <f t="shared" si="111"/>
        <v>465120</v>
      </c>
      <c r="M658" s="15" t="s">
        <v>52</v>
      </c>
      <c r="N658" s="1" t="s">
        <v>647</v>
      </c>
      <c r="O658" s="1" t="s">
        <v>2297</v>
      </c>
      <c r="P658" s="1" t="s">
        <v>64</v>
      </c>
      <c r="Q658" s="1" t="s">
        <v>64</v>
      </c>
      <c r="R658" s="1" t="s">
        <v>63</v>
      </c>
      <c r="AV658" s="1" t="s">
        <v>52</v>
      </c>
      <c r="AW658" s="1" t="s">
        <v>2313</v>
      </c>
      <c r="AX658" s="1" t="s">
        <v>52</v>
      </c>
      <c r="AY658" s="1" t="s">
        <v>52</v>
      </c>
      <c r="AZ658" s="1" t="s">
        <v>52</v>
      </c>
    </row>
    <row r="659" spans="1:52" ht="30" customHeight="1" x14ac:dyDescent="0.3">
      <c r="A659" s="15" t="s">
        <v>2299</v>
      </c>
      <c r="B659" s="15" t="s">
        <v>2300</v>
      </c>
      <c r="C659" s="15" t="s">
        <v>1310</v>
      </c>
      <c r="D659" s="16">
        <v>4.4000000000000004</v>
      </c>
      <c r="E659" s="18">
        <f>단가대비표!O242</f>
        <v>66774</v>
      </c>
      <c r="F659" s="21">
        <f>TRUNC(E659*D659,1)</f>
        <v>293805.59999999998</v>
      </c>
      <c r="G659" s="18">
        <f>단가대비표!P242</f>
        <v>28326</v>
      </c>
      <c r="H659" s="21">
        <f>TRUNC(G659*D659,1)</f>
        <v>124634.4</v>
      </c>
      <c r="I659" s="18">
        <f>단가대비표!V242</f>
        <v>0</v>
      </c>
      <c r="J659" s="21">
        <f>TRUNC(I659*D659,1)</f>
        <v>0</v>
      </c>
      <c r="K659" s="18">
        <f t="shared" si="111"/>
        <v>95100</v>
      </c>
      <c r="L659" s="21">
        <f t="shared" si="111"/>
        <v>418440</v>
      </c>
      <c r="M659" s="15" t="s">
        <v>52</v>
      </c>
      <c r="N659" s="1" t="s">
        <v>647</v>
      </c>
      <c r="O659" s="1" t="s">
        <v>2301</v>
      </c>
      <c r="P659" s="1" t="s">
        <v>64</v>
      </c>
      <c r="Q659" s="1" t="s">
        <v>64</v>
      </c>
      <c r="R659" s="1" t="s">
        <v>63</v>
      </c>
      <c r="AV659" s="1" t="s">
        <v>52</v>
      </c>
      <c r="AW659" s="1" t="s">
        <v>2314</v>
      </c>
      <c r="AX659" s="1" t="s">
        <v>52</v>
      </c>
      <c r="AY659" s="1" t="s">
        <v>52</v>
      </c>
      <c r="AZ659" s="1" t="s">
        <v>52</v>
      </c>
    </row>
    <row r="660" spans="1:52" ht="30" customHeight="1" x14ac:dyDescent="0.3">
      <c r="A660" s="15" t="s">
        <v>2303</v>
      </c>
      <c r="B660" s="15" t="s">
        <v>2300</v>
      </c>
      <c r="C660" s="15" t="s">
        <v>1310</v>
      </c>
      <c r="D660" s="16">
        <v>1.95</v>
      </c>
      <c r="E660" s="18">
        <f>단가대비표!O243</f>
        <v>58071</v>
      </c>
      <c r="F660" s="21">
        <f>TRUNC(E660*D660,1)</f>
        <v>113238.39999999999</v>
      </c>
      <c r="G660" s="18">
        <f>단가대비표!P243</f>
        <v>26029</v>
      </c>
      <c r="H660" s="21">
        <f>TRUNC(G660*D660,1)</f>
        <v>50756.5</v>
      </c>
      <c r="I660" s="18">
        <f>단가대비표!V243</f>
        <v>0</v>
      </c>
      <c r="J660" s="21">
        <f>TRUNC(I660*D660,1)</f>
        <v>0</v>
      </c>
      <c r="K660" s="18">
        <f t="shared" si="111"/>
        <v>84100</v>
      </c>
      <c r="L660" s="21">
        <f t="shared" si="111"/>
        <v>163994.9</v>
      </c>
      <c r="M660" s="15" t="s">
        <v>52</v>
      </c>
      <c r="N660" s="1" t="s">
        <v>647</v>
      </c>
      <c r="O660" s="1" t="s">
        <v>2304</v>
      </c>
      <c r="P660" s="1" t="s">
        <v>64</v>
      </c>
      <c r="Q660" s="1" t="s">
        <v>64</v>
      </c>
      <c r="R660" s="1" t="s">
        <v>63</v>
      </c>
      <c r="AV660" s="1" t="s">
        <v>52</v>
      </c>
      <c r="AW660" s="1" t="s">
        <v>2315</v>
      </c>
      <c r="AX660" s="1" t="s">
        <v>52</v>
      </c>
      <c r="AY660" s="1" t="s">
        <v>52</v>
      </c>
      <c r="AZ660" s="1" t="s">
        <v>52</v>
      </c>
    </row>
    <row r="661" spans="1:52" ht="30" customHeight="1" x14ac:dyDescent="0.3">
      <c r="A661" s="15" t="s">
        <v>1229</v>
      </c>
      <c r="B661" s="15" t="s">
        <v>52</v>
      </c>
      <c r="C661" s="15" t="s">
        <v>52</v>
      </c>
      <c r="D661" s="16"/>
      <c r="E661" s="18"/>
      <c r="F661" s="21">
        <f>TRUNC(SUMIF(N658:N660, N657, F658:F660),0)</f>
        <v>731900</v>
      </c>
      <c r="G661" s="18"/>
      <c r="H661" s="21">
        <f>TRUNC(SUMIF(N658:N660, N657, H658:H660),0)</f>
        <v>315654</v>
      </c>
      <c r="I661" s="18"/>
      <c r="J661" s="21">
        <f>TRUNC(SUMIF(N658:N660, N657, J658:J660),0)</f>
        <v>0</v>
      </c>
      <c r="K661" s="18"/>
      <c r="L661" s="21">
        <f>F661+H661+J661</f>
        <v>1047554</v>
      </c>
      <c r="M661" s="15" t="s">
        <v>52</v>
      </c>
      <c r="N661" s="1" t="s">
        <v>92</v>
      </c>
      <c r="O661" s="1" t="s">
        <v>92</v>
      </c>
      <c r="P661" s="1" t="s">
        <v>52</v>
      </c>
      <c r="Q661" s="1" t="s">
        <v>52</v>
      </c>
      <c r="R661" s="1" t="s">
        <v>52</v>
      </c>
      <c r="AV661" s="1" t="s">
        <v>52</v>
      </c>
      <c r="AW661" s="1" t="s">
        <v>52</v>
      </c>
      <c r="AX661" s="1" t="s">
        <v>52</v>
      </c>
      <c r="AY661" s="1" t="s">
        <v>52</v>
      </c>
      <c r="AZ661" s="1" t="s">
        <v>52</v>
      </c>
    </row>
    <row r="662" spans="1:52" ht="30" customHeight="1" x14ac:dyDescent="0.3">
      <c r="A662" s="16"/>
      <c r="B662" s="16"/>
      <c r="C662" s="16"/>
      <c r="D662" s="16"/>
      <c r="E662" s="18"/>
      <c r="F662" s="21"/>
      <c r="G662" s="18"/>
      <c r="H662" s="21"/>
      <c r="I662" s="18"/>
      <c r="J662" s="21"/>
      <c r="K662" s="18"/>
      <c r="L662" s="21"/>
      <c r="M662" s="16"/>
    </row>
    <row r="663" spans="1:52" ht="30" customHeight="1" x14ac:dyDescent="0.3">
      <c r="A663" s="12" t="s">
        <v>2316</v>
      </c>
      <c r="B663" s="13"/>
      <c r="C663" s="13"/>
      <c r="D663" s="13"/>
      <c r="E663" s="17"/>
      <c r="F663" s="20"/>
      <c r="G663" s="17"/>
      <c r="H663" s="20"/>
      <c r="I663" s="17"/>
      <c r="J663" s="20"/>
      <c r="K663" s="17"/>
      <c r="L663" s="20"/>
      <c r="M663" s="14"/>
      <c r="N663" s="1" t="s">
        <v>653</v>
      </c>
    </row>
    <row r="664" spans="1:52" ht="30" customHeight="1" x14ac:dyDescent="0.3">
      <c r="A664" s="15" t="s">
        <v>2317</v>
      </c>
      <c r="B664" s="15" t="s">
        <v>2318</v>
      </c>
      <c r="C664" s="15" t="s">
        <v>547</v>
      </c>
      <c r="D664" s="16">
        <v>1</v>
      </c>
      <c r="E664" s="18">
        <f>단가대비표!O100</f>
        <v>280000</v>
      </c>
      <c r="F664" s="21">
        <f>TRUNC(E664*D664,1)</f>
        <v>280000</v>
      </c>
      <c r="G664" s="18">
        <f>단가대비표!P100</f>
        <v>25000</v>
      </c>
      <c r="H664" s="21">
        <f>TRUNC(G664*D664,1)</f>
        <v>25000</v>
      </c>
      <c r="I664" s="18">
        <f>단가대비표!V100</f>
        <v>0</v>
      </c>
      <c r="J664" s="21">
        <f>TRUNC(I664*D664,1)</f>
        <v>0</v>
      </c>
      <c r="K664" s="18">
        <f>TRUNC(E664+G664+I664,1)</f>
        <v>305000</v>
      </c>
      <c r="L664" s="21">
        <f>TRUNC(F664+H664+J664,1)</f>
        <v>305000</v>
      </c>
      <c r="M664" s="15" t="s">
        <v>52</v>
      </c>
      <c r="N664" s="1" t="s">
        <v>653</v>
      </c>
      <c r="O664" s="1" t="s">
        <v>2319</v>
      </c>
      <c r="P664" s="1" t="s">
        <v>64</v>
      </c>
      <c r="Q664" s="1" t="s">
        <v>64</v>
      </c>
      <c r="R664" s="1" t="s">
        <v>63</v>
      </c>
      <c r="AV664" s="1" t="s">
        <v>52</v>
      </c>
      <c r="AW664" s="1" t="s">
        <v>2320</v>
      </c>
      <c r="AX664" s="1" t="s">
        <v>52</v>
      </c>
      <c r="AY664" s="1" t="s">
        <v>52</v>
      </c>
      <c r="AZ664" s="1" t="s">
        <v>52</v>
      </c>
    </row>
    <row r="665" spans="1:52" ht="30" customHeight="1" x14ac:dyDescent="0.3">
      <c r="A665" s="15" t="s">
        <v>2321</v>
      </c>
      <c r="B665" s="15" t="s">
        <v>2322</v>
      </c>
      <c r="C665" s="15" t="s">
        <v>547</v>
      </c>
      <c r="D665" s="16">
        <v>6</v>
      </c>
      <c r="E665" s="18">
        <f>단가대비표!O102</f>
        <v>11000</v>
      </c>
      <c r="F665" s="21">
        <f>TRUNC(E665*D665,1)</f>
        <v>66000</v>
      </c>
      <c r="G665" s="18">
        <f>단가대비표!P102</f>
        <v>0</v>
      </c>
      <c r="H665" s="21">
        <f>TRUNC(G665*D665,1)</f>
        <v>0</v>
      </c>
      <c r="I665" s="18">
        <f>단가대비표!V102</f>
        <v>0</v>
      </c>
      <c r="J665" s="21">
        <f>TRUNC(I665*D665,1)</f>
        <v>0</v>
      </c>
      <c r="K665" s="18">
        <f>TRUNC(E665+G665+I665,1)</f>
        <v>11000</v>
      </c>
      <c r="L665" s="21">
        <f>TRUNC(F665+H665+J665,1)</f>
        <v>66000</v>
      </c>
      <c r="M665" s="15" t="s">
        <v>52</v>
      </c>
      <c r="N665" s="1" t="s">
        <v>653</v>
      </c>
      <c r="O665" s="1" t="s">
        <v>2323</v>
      </c>
      <c r="P665" s="1" t="s">
        <v>64</v>
      </c>
      <c r="Q665" s="1" t="s">
        <v>64</v>
      </c>
      <c r="R665" s="1" t="s">
        <v>63</v>
      </c>
      <c r="AV665" s="1" t="s">
        <v>52</v>
      </c>
      <c r="AW665" s="1" t="s">
        <v>2324</v>
      </c>
      <c r="AX665" s="1" t="s">
        <v>52</v>
      </c>
      <c r="AY665" s="1" t="s">
        <v>52</v>
      </c>
      <c r="AZ665" s="1" t="s">
        <v>52</v>
      </c>
    </row>
    <row r="666" spans="1:52" ht="30" customHeight="1" x14ac:dyDescent="0.3">
      <c r="A666" s="15" t="s">
        <v>1229</v>
      </c>
      <c r="B666" s="15" t="s">
        <v>52</v>
      </c>
      <c r="C666" s="15" t="s">
        <v>52</v>
      </c>
      <c r="D666" s="16"/>
      <c r="E666" s="18"/>
      <c r="F666" s="21">
        <f>TRUNC(SUMIF(N664:N665, N663, F664:F665),0)</f>
        <v>346000</v>
      </c>
      <c r="G666" s="18"/>
      <c r="H666" s="21">
        <f>TRUNC(SUMIF(N664:N665, N663, H664:H665),0)</f>
        <v>25000</v>
      </c>
      <c r="I666" s="18"/>
      <c r="J666" s="21">
        <f>TRUNC(SUMIF(N664:N665, N663, J664:J665),0)</f>
        <v>0</v>
      </c>
      <c r="K666" s="18"/>
      <c r="L666" s="21">
        <f>F666+H666+J666</f>
        <v>371000</v>
      </c>
      <c r="M666" s="15" t="s">
        <v>52</v>
      </c>
      <c r="N666" s="1" t="s">
        <v>92</v>
      </c>
      <c r="O666" s="1" t="s">
        <v>92</v>
      </c>
      <c r="P666" s="1" t="s">
        <v>52</v>
      </c>
      <c r="Q666" s="1" t="s">
        <v>52</v>
      </c>
      <c r="R666" s="1" t="s">
        <v>52</v>
      </c>
      <c r="AV666" s="1" t="s">
        <v>52</v>
      </c>
      <c r="AW666" s="1" t="s">
        <v>52</v>
      </c>
      <c r="AX666" s="1" t="s">
        <v>52</v>
      </c>
      <c r="AY666" s="1" t="s">
        <v>52</v>
      </c>
      <c r="AZ666" s="1" t="s">
        <v>52</v>
      </c>
    </row>
    <row r="667" spans="1:52" ht="30" customHeight="1" x14ac:dyDescent="0.3">
      <c r="A667" s="16"/>
      <c r="B667" s="16"/>
      <c r="C667" s="16"/>
      <c r="D667" s="16"/>
      <c r="E667" s="18"/>
      <c r="F667" s="21"/>
      <c r="G667" s="18"/>
      <c r="H667" s="21"/>
      <c r="I667" s="18"/>
      <c r="J667" s="21"/>
      <c r="K667" s="18"/>
      <c r="L667" s="21"/>
      <c r="M667" s="16"/>
    </row>
    <row r="668" spans="1:52" ht="30" customHeight="1" x14ac:dyDescent="0.3">
      <c r="A668" s="12" t="s">
        <v>2325</v>
      </c>
      <c r="B668" s="13"/>
      <c r="C668" s="13"/>
      <c r="D668" s="13"/>
      <c r="E668" s="17"/>
      <c r="F668" s="20"/>
      <c r="G668" s="17"/>
      <c r="H668" s="20"/>
      <c r="I668" s="17"/>
      <c r="J668" s="20"/>
      <c r="K668" s="17"/>
      <c r="L668" s="20"/>
      <c r="M668" s="14"/>
      <c r="N668" s="1" t="s">
        <v>657</v>
      </c>
    </row>
    <row r="669" spans="1:52" ht="30" customHeight="1" x14ac:dyDescent="0.3">
      <c r="A669" s="15" t="s">
        <v>2317</v>
      </c>
      <c r="B669" s="15" t="s">
        <v>2318</v>
      </c>
      <c r="C669" s="15" t="s">
        <v>547</v>
      </c>
      <c r="D669" s="16">
        <v>1</v>
      </c>
      <c r="E669" s="18">
        <f>단가대비표!O100</f>
        <v>280000</v>
      </c>
      <c r="F669" s="21">
        <f>TRUNC(E669*D669,1)</f>
        <v>280000</v>
      </c>
      <c r="G669" s="18">
        <f>단가대비표!P100</f>
        <v>25000</v>
      </c>
      <c r="H669" s="21">
        <f>TRUNC(G669*D669,1)</f>
        <v>25000</v>
      </c>
      <c r="I669" s="18">
        <f>단가대비표!V100</f>
        <v>0</v>
      </c>
      <c r="J669" s="21">
        <f>TRUNC(I669*D669,1)</f>
        <v>0</v>
      </c>
      <c r="K669" s="18">
        <f>TRUNC(E669+G669+I669,1)</f>
        <v>305000</v>
      </c>
      <c r="L669" s="21">
        <f>TRUNC(F669+H669+J669,1)</f>
        <v>305000</v>
      </c>
      <c r="M669" s="15" t="s">
        <v>52</v>
      </c>
      <c r="N669" s="1" t="s">
        <v>657</v>
      </c>
      <c r="O669" s="1" t="s">
        <v>2319</v>
      </c>
      <c r="P669" s="1" t="s">
        <v>64</v>
      </c>
      <c r="Q669" s="1" t="s">
        <v>64</v>
      </c>
      <c r="R669" s="1" t="s">
        <v>63</v>
      </c>
      <c r="AV669" s="1" t="s">
        <v>52</v>
      </c>
      <c r="AW669" s="1" t="s">
        <v>2326</v>
      </c>
      <c r="AX669" s="1" t="s">
        <v>52</v>
      </c>
      <c r="AY669" s="1" t="s">
        <v>52</v>
      </c>
      <c r="AZ669" s="1" t="s">
        <v>52</v>
      </c>
    </row>
    <row r="670" spans="1:52" ht="30" customHeight="1" x14ac:dyDescent="0.3">
      <c r="A670" s="15" t="s">
        <v>2321</v>
      </c>
      <c r="B670" s="15" t="s">
        <v>2322</v>
      </c>
      <c r="C670" s="15" t="s">
        <v>547</v>
      </c>
      <c r="D670" s="16">
        <v>7</v>
      </c>
      <c r="E670" s="18">
        <f>단가대비표!O102</f>
        <v>11000</v>
      </c>
      <c r="F670" s="21">
        <f>TRUNC(E670*D670,1)</f>
        <v>77000</v>
      </c>
      <c r="G670" s="18">
        <f>단가대비표!P102</f>
        <v>0</v>
      </c>
      <c r="H670" s="21">
        <f>TRUNC(G670*D670,1)</f>
        <v>0</v>
      </c>
      <c r="I670" s="18">
        <f>단가대비표!V102</f>
        <v>0</v>
      </c>
      <c r="J670" s="21">
        <f>TRUNC(I670*D670,1)</f>
        <v>0</v>
      </c>
      <c r="K670" s="18">
        <f>TRUNC(E670+G670+I670,1)</f>
        <v>11000</v>
      </c>
      <c r="L670" s="21">
        <f>TRUNC(F670+H670+J670,1)</f>
        <v>77000</v>
      </c>
      <c r="M670" s="15" t="s">
        <v>52</v>
      </c>
      <c r="N670" s="1" t="s">
        <v>657</v>
      </c>
      <c r="O670" s="1" t="s">
        <v>2323</v>
      </c>
      <c r="P670" s="1" t="s">
        <v>64</v>
      </c>
      <c r="Q670" s="1" t="s">
        <v>64</v>
      </c>
      <c r="R670" s="1" t="s">
        <v>63</v>
      </c>
      <c r="AV670" s="1" t="s">
        <v>52</v>
      </c>
      <c r="AW670" s="1" t="s">
        <v>2327</v>
      </c>
      <c r="AX670" s="1" t="s">
        <v>52</v>
      </c>
      <c r="AY670" s="1" t="s">
        <v>52</v>
      </c>
      <c r="AZ670" s="1" t="s">
        <v>52</v>
      </c>
    </row>
    <row r="671" spans="1:52" ht="30" customHeight="1" x14ac:dyDescent="0.3">
      <c r="A671" s="15" t="s">
        <v>1229</v>
      </c>
      <c r="B671" s="15" t="s">
        <v>52</v>
      </c>
      <c r="C671" s="15" t="s">
        <v>52</v>
      </c>
      <c r="D671" s="16"/>
      <c r="E671" s="18"/>
      <c r="F671" s="21">
        <f>TRUNC(SUMIF(N669:N670, N668, F669:F670),0)</f>
        <v>357000</v>
      </c>
      <c r="G671" s="18"/>
      <c r="H671" s="21">
        <f>TRUNC(SUMIF(N669:N670, N668, H669:H670),0)</f>
        <v>25000</v>
      </c>
      <c r="I671" s="18"/>
      <c r="J671" s="21">
        <f>TRUNC(SUMIF(N669:N670, N668, J669:J670),0)</f>
        <v>0</v>
      </c>
      <c r="K671" s="18"/>
      <c r="L671" s="21">
        <f>F671+H671+J671</f>
        <v>382000</v>
      </c>
      <c r="M671" s="15" t="s">
        <v>52</v>
      </c>
      <c r="N671" s="1" t="s">
        <v>92</v>
      </c>
      <c r="O671" s="1" t="s">
        <v>92</v>
      </c>
      <c r="P671" s="1" t="s">
        <v>52</v>
      </c>
      <c r="Q671" s="1" t="s">
        <v>52</v>
      </c>
      <c r="R671" s="1" t="s">
        <v>52</v>
      </c>
      <c r="AV671" s="1" t="s">
        <v>52</v>
      </c>
      <c r="AW671" s="1" t="s">
        <v>52</v>
      </c>
      <c r="AX671" s="1" t="s">
        <v>52</v>
      </c>
      <c r="AY671" s="1" t="s">
        <v>52</v>
      </c>
      <c r="AZ671" s="1" t="s">
        <v>52</v>
      </c>
    </row>
    <row r="672" spans="1:52" ht="30" customHeight="1" x14ac:dyDescent="0.3">
      <c r="A672" s="16"/>
      <c r="B672" s="16"/>
      <c r="C672" s="16"/>
      <c r="D672" s="16"/>
      <c r="E672" s="18"/>
      <c r="F672" s="21"/>
      <c r="G672" s="18"/>
      <c r="H672" s="21"/>
      <c r="I672" s="18"/>
      <c r="J672" s="21"/>
      <c r="K672" s="18"/>
      <c r="L672" s="21"/>
      <c r="M672" s="16"/>
    </row>
    <row r="673" spans="1:52" ht="30" customHeight="1" x14ac:dyDescent="0.3">
      <c r="A673" s="12" t="s">
        <v>2328</v>
      </c>
      <c r="B673" s="13"/>
      <c r="C673" s="13"/>
      <c r="D673" s="13"/>
      <c r="E673" s="17"/>
      <c r="F673" s="20"/>
      <c r="G673" s="17"/>
      <c r="H673" s="20"/>
      <c r="I673" s="17"/>
      <c r="J673" s="20"/>
      <c r="K673" s="17"/>
      <c r="L673" s="20"/>
      <c r="M673" s="14"/>
      <c r="N673" s="1" t="s">
        <v>661</v>
      </c>
    </row>
    <row r="674" spans="1:52" ht="30" customHeight="1" x14ac:dyDescent="0.3">
      <c r="A674" s="15" t="s">
        <v>2317</v>
      </c>
      <c r="B674" s="15" t="s">
        <v>2329</v>
      </c>
      <c r="C674" s="15" t="s">
        <v>547</v>
      </c>
      <c r="D674" s="16">
        <v>1</v>
      </c>
      <c r="E674" s="18">
        <f>단가대비표!O101</f>
        <v>295400</v>
      </c>
      <c r="F674" s="21">
        <f>TRUNC(E674*D674,1)</f>
        <v>295400</v>
      </c>
      <c r="G674" s="18">
        <f>단가대비표!P101</f>
        <v>25000</v>
      </c>
      <c r="H674" s="21">
        <f>TRUNC(G674*D674,1)</f>
        <v>25000</v>
      </c>
      <c r="I674" s="18">
        <f>단가대비표!V101</f>
        <v>0</v>
      </c>
      <c r="J674" s="21">
        <f>TRUNC(I674*D674,1)</f>
        <v>0</v>
      </c>
      <c r="K674" s="18">
        <f>TRUNC(E674+G674+I674,1)</f>
        <v>320400</v>
      </c>
      <c r="L674" s="21">
        <f>TRUNC(F674+H674+J674,1)</f>
        <v>320400</v>
      </c>
      <c r="M674" s="15" t="s">
        <v>52</v>
      </c>
      <c r="N674" s="1" t="s">
        <v>661</v>
      </c>
      <c r="O674" s="1" t="s">
        <v>2330</v>
      </c>
      <c r="P674" s="1" t="s">
        <v>64</v>
      </c>
      <c r="Q674" s="1" t="s">
        <v>64</v>
      </c>
      <c r="R674" s="1" t="s">
        <v>63</v>
      </c>
      <c r="AV674" s="1" t="s">
        <v>52</v>
      </c>
      <c r="AW674" s="1" t="s">
        <v>2331</v>
      </c>
      <c r="AX674" s="1" t="s">
        <v>52</v>
      </c>
      <c r="AY674" s="1" t="s">
        <v>52</v>
      </c>
      <c r="AZ674" s="1" t="s">
        <v>52</v>
      </c>
    </row>
    <row r="675" spans="1:52" ht="30" customHeight="1" x14ac:dyDescent="0.3">
      <c r="A675" s="15" t="s">
        <v>2321</v>
      </c>
      <c r="B675" s="15" t="s">
        <v>2322</v>
      </c>
      <c r="C675" s="15" t="s">
        <v>547</v>
      </c>
      <c r="D675" s="16">
        <v>6</v>
      </c>
      <c r="E675" s="18">
        <f>단가대비표!O102</f>
        <v>11000</v>
      </c>
      <c r="F675" s="21">
        <f>TRUNC(E675*D675,1)</f>
        <v>66000</v>
      </c>
      <c r="G675" s="18">
        <f>단가대비표!P102</f>
        <v>0</v>
      </c>
      <c r="H675" s="21">
        <f>TRUNC(G675*D675,1)</f>
        <v>0</v>
      </c>
      <c r="I675" s="18">
        <f>단가대비표!V102</f>
        <v>0</v>
      </c>
      <c r="J675" s="21">
        <f>TRUNC(I675*D675,1)</f>
        <v>0</v>
      </c>
      <c r="K675" s="18">
        <f>TRUNC(E675+G675+I675,1)</f>
        <v>11000</v>
      </c>
      <c r="L675" s="21">
        <f>TRUNC(F675+H675+J675,1)</f>
        <v>66000</v>
      </c>
      <c r="M675" s="15" t="s">
        <v>52</v>
      </c>
      <c r="N675" s="1" t="s">
        <v>661</v>
      </c>
      <c r="O675" s="1" t="s">
        <v>2323</v>
      </c>
      <c r="P675" s="1" t="s">
        <v>64</v>
      </c>
      <c r="Q675" s="1" t="s">
        <v>64</v>
      </c>
      <c r="R675" s="1" t="s">
        <v>63</v>
      </c>
      <c r="AV675" s="1" t="s">
        <v>52</v>
      </c>
      <c r="AW675" s="1" t="s">
        <v>2332</v>
      </c>
      <c r="AX675" s="1" t="s">
        <v>52</v>
      </c>
      <c r="AY675" s="1" t="s">
        <v>52</v>
      </c>
      <c r="AZ675" s="1" t="s">
        <v>52</v>
      </c>
    </row>
    <row r="676" spans="1:52" ht="30" customHeight="1" x14ac:dyDescent="0.3">
      <c r="A676" s="15" t="s">
        <v>1229</v>
      </c>
      <c r="B676" s="15" t="s">
        <v>52</v>
      </c>
      <c r="C676" s="15" t="s">
        <v>52</v>
      </c>
      <c r="D676" s="16"/>
      <c r="E676" s="18"/>
      <c r="F676" s="21">
        <f>TRUNC(SUMIF(N674:N675, N673, F674:F675),0)</f>
        <v>361400</v>
      </c>
      <c r="G676" s="18"/>
      <c r="H676" s="21">
        <f>TRUNC(SUMIF(N674:N675, N673, H674:H675),0)</f>
        <v>25000</v>
      </c>
      <c r="I676" s="18"/>
      <c r="J676" s="21">
        <f>TRUNC(SUMIF(N674:N675, N673, J674:J675),0)</f>
        <v>0</v>
      </c>
      <c r="K676" s="18"/>
      <c r="L676" s="21">
        <f>F676+H676+J676</f>
        <v>386400</v>
      </c>
      <c r="M676" s="15" t="s">
        <v>52</v>
      </c>
      <c r="N676" s="1" t="s">
        <v>92</v>
      </c>
      <c r="O676" s="1" t="s">
        <v>92</v>
      </c>
      <c r="P676" s="1" t="s">
        <v>52</v>
      </c>
      <c r="Q676" s="1" t="s">
        <v>52</v>
      </c>
      <c r="R676" s="1" t="s">
        <v>52</v>
      </c>
      <c r="AV676" s="1" t="s">
        <v>52</v>
      </c>
      <c r="AW676" s="1" t="s">
        <v>52</v>
      </c>
      <c r="AX676" s="1" t="s">
        <v>52</v>
      </c>
      <c r="AY676" s="1" t="s">
        <v>52</v>
      </c>
      <c r="AZ676" s="1" t="s">
        <v>52</v>
      </c>
    </row>
    <row r="677" spans="1:52" ht="30" customHeight="1" x14ac:dyDescent="0.3">
      <c r="A677" s="16"/>
      <c r="B677" s="16"/>
      <c r="C677" s="16"/>
      <c r="D677" s="16"/>
      <c r="E677" s="18"/>
      <c r="F677" s="21"/>
      <c r="G677" s="18"/>
      <c r="H677" s="21"/>
      <c r="I677" s="18"/>
      <c r="J677" s="21"/>
      <c r="K677" s="18"/>
      <c r="L677" s="21"/>
      <c r="M677" s="16"/>
    </row>
    <row r="678" spans="1:52" ht="30" customHeight="1" x14ac:dyDescent="0.3">
      <c r="A678" s="12" t="s">
        <v>2333</v>
      </c>
      <c r="B678" s="13"/>
      <c r="C678" s="13"/>
      <c r="D678" s="13"/>
      <c r="E678" s="17"/>
      <c r="F678" s="20"/>
      <c r="G678" s="17"/>
      <c r="H678" s="20"/>
      <c r="I678" s="17"/>
      <c r="J678" s="20"/>
      <c r="K678" s="17"/>
      <c r="L678" s="20"/>
      <c r="M678" s="14"/>
      <c r="N678" s="1" t="s">
        <v>665</v>
      </c>
    </row>
    <row r="679" spans="1:52" ht="30" customHeight="1" x14ac:dyDescent="0.3">
      <c r="A679" s="15" t="s">
        <v>2317</v>
      </c>
      <c r="B679" s="15" t="s">
        <v>2318</v>
      </c>
      <c r="C679" s="15" t="s">
        <v>547</v>
      </c>
      <c r="D679" s="16">
        <v>1</v>
      </c>
      <c r="E679" s="18">
        <f>단가대비표!O100</f>
        <v>280000</v>
      </c>
      <c r="F679" s="21">
        <f>TRUNC(E679*D679,1)</f>
        <v>280000</v>
      </c>
      <c r="G679" s="18">
        <f>단가대비표!P100</f>
        <v>25000</v>
      </c>
      <c r="H679" s="21">
        <f>TRUNC(G679*D679,1)</f>
        <v>25000</v>
      </c>
      <c r="I679" s="18">
        <f>단가대비표!V100</f>
        <v>0</v>
      </c>
      <c r="J679" s="21">
        <f>TRUNC(I679*D679,1)</f>
        <v>0</v>
      </c>
      <c r="K679" s="18">
        <f>TRUNC(E679+G679+I679,1)</f>
        <v>305000</v>
      </c>
      <c r="L679" s="21">
        <f>TRUNC(F679+H679+J679,1)</f>
        <v>305000</v>
      </c>
      <c r="M679" s="15" t="s">
        <v>52</v>
      </c>
      <c r="N679" s="1" t="s">
        <v>665</v>
      </c>
      <c r="O679" s="1" t="s">
        <v>2319</v>
      </c>
      <c r="P679" s="1" t="s">
        <v>64</v>
      </c>
      <c r="Q679" s="1" t="s">
        <v>64</v>
      </c>
      <c r="R679" s="1" t="s">
        <v>63</v>
      </c>
      <c r="AV679" s="1" t="s">
        <v>52</v>
      </c>
      <c r="AW679" s="1" t="s">
        <v>2334</v>
      </c>
      <c r="AX679" s="1" t="s">
        <v>52</v>
      </c>
      <c r="AY679" s="1" t="s">
        <v>52</v>
      </c>
      <c r="AZ679" s="1" t="s">
        <v>52</v>
      </c>
    </row>
    <row r="680" spans="1:52" ht="30" customHeight="1" x14ac:dyDescent="0.3">
      <c r="A680" s="15" t="s">
        <v>2321</v>
      </c>
      <c r="B680" s="15" t="s">
        <v>2322</v>
      </c>
      <c r="C680" s="15" t="s">
        <v>547</v>
      </c>
      <c r="D680" s="16">
        <v>1</v>
      </c>
      <c r="E680" s="18">
        <f>단가대비표!O102</f>
        <v>11000</v>
      </c>
      <c r="F680" s="21">
        <f>TRUNC(E680*D680,1)</f>
        <v>11000</v>
      </c>
      <c r="G680" s="18">
        <f>단가대비표!P102</f>
        <v>0</v>
      </c>
      <c r="H680" s="21">
        <f>TRUNC(G680*D680,1)</f>
        <v>0</v>
      </c>
      <c r="I680" s="18">
        <f>단가대비표!V102</f>
        <v>0</v>
      </c>
      <c r="J680" s="21">
        <f>TRUNC(I680*D680,1)</f>
        <v>0</v>
      </c>
      <c r="K680" s="18">
        <f>TRUNC(E680+G680+I680,1)</f>
        <v>11000</v>
      </c>
      <c r="L680" s="21">
        <f>TRUNC(F680+H680+J680,1)</f>
        <v>11000</v>
      </c>
      <c r="M680" s="15" t="s">
        <v>52</v>
      </c>
      <c r="N680" s="1" t="s">
        <v>665</v>
      </c>
      <c r="O680" s="1" t="s">
        <v>2323</v>
      </c>
      <c r="P680" s="1" t="s">
        <v>64</v>
      </c>
      <c r="Q680" s="1" t="s">
        <v>64</v>
      </c>
      <c r="R680" s="1" t="s">
        <v>63</v>
      </c>
      <c r="AV680" s="1" t="s">
        <v>52</v>
      </c>
      <c r="AW680" s="1" t="s">
        <v>2335</v>
      </c>
      <c r="AX680" s="1" t="s">
        <v>52</v>
      </c>
      <c r="AY680" s="1" t="s">
        <v>52</v>
      </c>
      <c r="AZ680" s="1" t="s">
        <v>52</v>
      </c>
    </row>
    <row r="681" spans="1:52" ht="30" customHeight="1" x14ac:dyDescent="0.3">
      <c r="A681" s="15" t="s">
        <v>1229</v>
      </c>
      <c r="B681" s="15" t="s">
        <v>52</v>
      </c>
      <c r="C681" s="15" t="s">
        <v>52</v>
      </c>
      <c r="D681" s="16"/>
      <c r="E681" s="18"/>
      <c r="F681" s="21">
        <f>TRUNC(SUMIF(N679:N680, N678, F679:F680),0)</f>
        <v>291000</v>
      </c>
      <c r="G681" s="18"/>
      <c r="H681" s="21">
        <f>TRUNC(SUMIF(N679:N680, N678, H679:H680),0)</f>
        <v>25000</v>
      </c>
      <c r="I681" s="18"/>
      <c r="J681" s="21">
        <f>TRUNC(SUMIF(N679:N680, N678, J679:J680),0)</f>
        <v>0</v>
      </c>
      <c r="K681" s="18"/>
      <c r="L681" s="21">
        <f>F681+H681+J681</f>
        <v>316000</v>
      </c>
      <c r="M681" s="15" t="s">
        <v>52</v>
      </c>
      <c r="N681" s="1" t="s">
        <v>92</v>
      </c>
      <c r="O681" s="1" t="s">
        <v>92</v>
      </c>
      <c r="P681" s="1" t="s">
        <v>52</v>
      </c>
      <c r="Q681" s="1" t="s">
        <v>52</v>
      </c>
      <c r="R681" s="1" t="s">
        <v>52</v>
      </c>
      <c r="AV681" s="1" t="s">
        <v>52</v>
      </c>
      <c r="AW681" s="1" t="s">
        <v>52</v>
      </c>
      <c r="AX681" s="1" t="s">
        <v>52</v>
      </c>
      <c r="AY681" s="1" t="s">
        <v>52</v>
      </c>
      <c r="AZ681" s="1" t="s">
        <v>52</v>
      </c>
    </row>
    <row r="682" spans="1:52" ht="30" customHeight="1" x14ac:dyDescent="0.3">
      <c r="A682" s="16"/>
      <c r="B682" s="16"/>
      <c r="C682" s="16"/>
      <c r="D682" s="16"/>
      <c r="E682" s="18"/>
      <c r="F682" s="21"/>
      <c r="G682" s="18"/>
      <c r="H682" s="21"/>
      <c r="I682" s="18"/>
      <c r="J682" s="21"/>
      <c r="K682" s="18"/>
      <c r="L682" s="21"/>
      <c r="M682" s="16"/>
    </row>
    <row r="683" spans="1:52" ht="30" customHeight="1" x14ac:dyDescent="0.3">
      <c r="A683" s="12" t="s">
        <v>2336</v>
      </c>
      <c r="B683" s="13"/>
      <c r="C683" s="13"/>
      <c r="D683" s="13"/>
      <c r="E683" s="17"/>
      <c r="F683" s="20"/>
      <c r="G683" s="17"/>
      <c r="H683" s="20"/>
      <c r="I683" s="17"/>
      <c r="J683" s="20"/>
      <c r="K683" s="17"/>
      <c r="L683" s="20"/>
      <c r="M683" s="14"/>
      <c r="N683" s="1" t="s">
        <v>753</v>
      </c>
    </row>
    <row r="684" spans="1:52" ht="30" customHeight="1" x14ac:dyDescent="0.3">
      <c r="A684" s="15" t="s">
        <v>2337</v>
      </c>
      <c r="B684" s="15" t="s">
        <v>2338</v>
      </c>
      <c r="C684" s="15" t="s">
        <v>1830</v>
      </c>
      <c r="D684" s="16">
        <v>0.06</v>
      </c>
      <c r="E684" s="18">
        <f>단가대비표!O179</f>
        <v>10400</v>
      </c>
      <c r="F684" s="21">
        <f>TRUNC(E684*D684,1)</f>
        <v>624</v>
      </c>
      <c r="G684" s="18">
        <f>단가대비표!P179</f>
        <v>0</v>
      </c>
      <c r="H684" s="21">
        <f>TRUNC(G684*D684,1)</f>
        <v>0</v>
      </c>
      <c r="I684" s="18">
        <f>단가대비표!V179</f>
        <v>0</v>
      </c>
      <c r="J684" s="21">
        <f>TRUNC(I684*D684,1)</f>
        <v>0</v>
      </c>
      <c r="K684" s="18">
        <f>TRUNC(E684+G684+I684,1)</f>
        <v>10400</v>
      </c>
      <c r="L684" s="21">
        <f>TRUNC(F684+H684+J684,1)</f>
        <v>624</v>
      </c>
      <c r="M684" s="15" t="s">
        <v>52</v>
      </c>
      <c r="N684" s="1" t="s">
        <v>753</v>
      </c>
      <c r="O684" s="1" t="s">
        <v>2339</v>
      </c>
      <c r="P684" s="1" t="s">
        <v>64</v>
      </c>
      <c r="Q684" s="1" t="s">
        <v>64</v>
      </c>
      <c r="R684" s="1" t="s">
        <v>63</v>
      </c>
      <c r="AV684" s="1" t="s">
        <v>52</v>
      </c>
      <c r="AW684" s="1" t="s">
        <v>2340</v>
      </c>
      <c r="AX684" s="1" t="s">
        <v>52</v>
      </c>
      <c r="AY684" s="1" t="s">
        <v>52</v>
      </c>
      <c r="AZ684" s="1" t="s">
        <v>52</v>
      </c>
    </row>
    <row r="685" spans="1:52" ht="30" customHeight="1" x14ac:dyDescent="0.3">
      <c r="A685" s="15" t="s">
        <v>2341</v>
      </c>
      <c r="B685" s="15" t="s">
        <v>1922</v>
      </c>
      <c r="C685" s="15" t="s">
        <v>72</v>
      </c>
      <c r="D685" s="16">
        <v>1</v>
      </c>
      <c r="E685" s="18">
        <f>일위대가목록!E223</f>
        <v>0</v>
      </c>
      <c r="F685" s="21">
        <f>TRUNC(E685*D685,1)</f>
        <v>0</v>
      </c>
      <c r="G685" s="18">
        <f>일위대가목록!F223</f>
        <v>5168</v>
      </c>
      <c r="H685" s="21">
        <f>TRUNC(G685*D685,1)</f>
        <v>5168</v>
      </c>
      <c r="I685" s="18">
        <f>일위대가목록!G223</f>
        <v>0</v>
      </c>
      <c r="J685" s="21">
        <f>TRUNC(I685*D685,1)</f>
        <v>0</v>
      </c>
      <c r="K685" s="18">
        <f>TRUNC(E685+G685+I685,1)</f>
        <v>5168</v>
      </c>
      <c r="L685" s="21">
        <f>TRUNC(F685+H685+J685,1)</f>
        <v>5168</v>
      </c>
      <c r="M685" s="15" t="s">
        <v>2342</v>
      </c>
      <c r="N685" s="1" t="s">
        <v>753</v>
      </c>
      <c r="O685" s="1" t="s">
        <v>2343</v>
      </c>
      <c r="P685" s="1" t="s">
        <v>63</v>
      </c>
      <c r="Q685" s="1" t="s">
        <v>64</v>
      </c>
      <c r="R685" s="1" t="s">
        <v>64</v>
      </c>
      <c r="AV685" s="1" t="s">
        <v>52</v>
      </c>
      <c r="AW685" s="1" t="s">
        <v>2344</v>
      </c>
      <c r="AX685" s="1" t="s">
        <v>52</v>
      </c>
      <c r="AY685" s="1" t="s">
        <v>52</v>
      </c>
      <c r="AZ685" s="1" t="s">
        <v>52</v>
      </c>
    </row>
    <row r="686" spans="1:52" ht="30" customHeight="1" x14ac:dyDescent="0.3">
      <c r="A686" s="15" t="s">
        <v>1229</v>
      </c>
      <c r="B686" s="15" t="s">
        <v>52</v>
      </c>
      <c r="C686" s="15" t="s">
        <v>52</v>
      </c>
      <c r="D686" s="16"/>
      <c r="E686" s="18"/>
      <c r="F686" s="21">
        <f>TRUNC(SUMIF(N684:N685, N683, F684:F685),0)</f>
        <v>624</v>
      </c>
      <c r="G686" s="18"/>
      <c r="H686" s="21">
        <f>TRUNC(SUMIF(N684:N685, N683, H684:H685),0)</f>
        <v>5168</v>
      </c>
      <c r="I686" s="18"/>
      <c r="J686" s="21">
        <f>TRUNC(SUMIF(N684:N685, N683, J684:J685),0)</f>
        <v>0</v>
      </c>
      <c r="K686" s="18"/>
      <c r="L686" s="21">
        <f>F686+H686+J686</f>
        <v>5792</v>
      </c>
      <c r="M686" s="15" t="s">
        <v>52</v>
      </c>
      <c r="N686" s="1" t="s">
        <v>92</v>
      </c>
      <c r="O686" s="1" t="s">
        <v>92</v>
      </c>
      <c r="P686" s="1" t="s">
        <v>52</v>
      </c>
      <c r="Q686" s="1" t="s">
        <v>52</v>
      </c>
      <c r="R686" s="1" t="s">
        <v>52</v>
      </c>
      <c r="AV686" s="1" t="s">
        <v>52</v>
      </c>
      <c r="AW686" s="1" t="s">
        <v>52</v>
      </c>
      <c r="AX686" s="1" t="s">
        <v>52</v>
      </c>
      <c r="AY686" s="1" t="s">
        <v>52</v>
      </c>
      <c r="AZ686" s="1" t="s">
        <v>52</v>
      </c>
    </row>
    <row r="687" spans="1:52" ht="30" customHeight="1" x14ac:dyDescent="0.3">
      <c r="A687" s="16"/>
      <c r="B687" s="16"/>
      <c r="C687" s="16"/>
      <c r="D687" s="16"/>
      <c r="E687" s="18"/>
      <c r="F687" s="21"/>
      <c r="G687" s="18"/>
      <c r="H687" s="21"/>
      <c r="I687" s="18"/>
      <c r="J687" s="21"/>
      <c r="K687" s="18"/>
      <c r="L687" s="21"/>
      <c r="M687" s="16"/>
    </row>
    <row r="688" spans="1:52" ht="30" customHeight="1" x14ac:dyDescent="0.3">
      <c r="A688" s="12" t="s">
        <v>2345</v>
      </c>
      <c r="B688" s="13"/>
      <c r="C688" s="13"/>
      <c r="D688" s="13"/>
      <c r="E688" s="17"/>
      <c r="F688" s="20"/>
      <c r="G688" s="17"/>
      <c r="H688" s="20"/>
      <c r="I688" s="17"/>
      <c r="J688" s="20"/>
      <c r="K688" s="17"/>
      <c r="L688" s="20"/>
      <c r="M688" s="14"/>
      <c r="N688" s="1" t="s">
        <v>757</v>
      </c>
    </row>
    <row r="689" spans="1:52" ht="30" customHeight="1" x14ac:dyDescent="0.3">
      <c r="A689" s="15" t="s">
        <v>2246</v>
      </c>
      <c r="B689" s="15" t="s">
        <v>1291</v>
      </c>
      <c r="C689" s="15" t="s">
        <v>1292</v>
      </c>
      <c r="D689" s="16">
        <v>1.4E-2</v>
      </c>
      <c r="E689" s="18">
        <f>단가대비표!O271</f>
        <v>0</v>
      </c>
      <c r="F689" s="21">
        <f>TRUNC(E689*D689,1)</f>
        <v>0</v>
      </c>
      <c r="G689" s="18">
        <f>단가대비표!P271</f>
        <v>272354</v>
      </c>
      <c r="H689" s="21">
        <f>TRUNC(G689*D689,1)</f>
        <v>3812.9</v>
      </c>
      <c r="I689" s="18">
        <f>단가대비표!V271</f>
        <v>0</v>
      </c>
      <c r="J689" s="21">
        <f>TRUNC(I689*D689,1)</f>
        <v>0</v>
      </c>
      <c r="K689" s="18">
        <f t="shared" ref="K689:L693" si="112">TRUNC(E689+G689+I689,1)</f>
        <v>272354</v>
      </c>
      <c r="L689" s="21">
        <f t="shared" si="112"/>
        <v>3812.9</v>
      </c>
      <c r="M689" s="15" t="s">
        <v>52</v>
      </c>
      <c r="N689" s="1" t="s">
        <v>757</v>
      </c>
      <c r="O689" s="1" t="s">
        <v>2247</v>
      </c>
      <c r="P689" s="1" t="s">
        <v>64</v>
      </c>
      <c r="Q689" s="1" t="s">
        <v>64</v>
      </c>
      <c r="R689" s="1" t="s">
        <v>63</v>
      </c>
      <c r="V689">
        <v>1</v>
      </c>
      <c r="AV689" s="1" t="s">
        <v>52</v>
      </c>
      <c r="AW689" s="1" t="s">
        <v>2346</v>
      </c>
      <c r="AX689" s="1" t="s">
        <v>52</v>
      </c>
      <c r="AY689" s="1" t="s">
        <v>52</v>
      </c>
      <c r="AZ689" s="1" t="s">
        <v>52</v>
      </c>
    </row>
    <row r="690" spans="1:52" ht="30" customHeight="1" x14ac:dyDescent="0.3">
      <c r="A690" s="15" t="s">
        <v>1298</v>
      </c>
      <c r="B690" s="15" t="s">
        <v>1291</v>
      </c>
      <c r="C690" s="15" t="s">
        <v>1292</v>
      </c>
      <c r="D690" s="16">
        <v>4.0000000000000001E-3</v>
      </c>
      <c r="E690" s="18">
        <f>단가대비표!O256</f>
        <v>0</v>
      </c>
      <c r="F690" s="21">
        <f>TRUNC(E690*D690,1)</f>
        <v>0</v>
      </c>
      <c r="G690" s="18">
        <f>단가대비표!P256</f>
        <v>169804</v>
      </c>
      <c r="H690" s="21">
        <f>TRUNC(G690*D690,1)</f>
        <v>679.2</v>
      </c>
      <c r="I690" s="18">
        <f>단가대비표!V256</f>
        <v>0</v>
      </c>
      <c r="J690" s="21">
        <f>TRUNC(I690*D690,1)</f>
        <v>0</v>
      </c>
      <c r="K690" s="18">
        <f t="shared" si="112"/>
        <v>169804</v>
      </c>
      <c r="L690" s="21">
        <f t="shared" si="112"/>
        <v>679.2</v>
      </c>
      <c r="M690" s="15" t="s">
        <v>52</v>
      </c>
      <c r="N690" s="1" t="s">
        <v>757</v>
      </c>
      <c r="O690" s="1" t="s">
        <v>1299</v>
      </c>
      <c r="P690" s="1" t="s">
        <v>64</v>
      </c>
      <c r="Q690" s="1" t="s">
        <v>64</v>
      </c>
      <c r="R690" s="1" t="s">
        <v>63</v>
      </c>
      <c r="V690">
        <v>1</v>
      </c>
      <c r="AV690" s="1" t="s">
        <v>52</v>
      </c>
      <c r="AW690" s="1" t="s">
        <v>2347</v>
      </c>
      <c r="AX690" s="1" t="s">
        <v>52</v>
      </c>
      <c r="AY690" s="1" t="s">
        <v>52</v>
      </c>
      <c r="AZ690" s="1" t="s">
        <v>52</v>
      </c>
    </row>
    <row r="691" spans="1:52" ht="30" customHeight="1" x14ac:dyDescent="0.3">
      <c r="A691" s="15" t="s">
        <v>1597</v>
      </c>
      <c r="B691" s="15" t="s">
        <v>1753</v>
      </c>
      <c r="C691" s="15" t="s">
        <v>602</v>
      </c>
      <c r="D691" s="16">
        <v>1</v>
      </c>
      <c r="E691" s="18">
        <v>0</v>
      </c>
      <c r="F691" s="21">
        <f>TRUNC(E691*D691,1)</f>
        <v>0</v>
      </c>
      <c r="G691" s="18">
        <v>0</v>
      </c>
      <c r="H691" s="21">
        <f>TRUNC(G691*D691,1)</f>
        <v>0</v>
      </c>
      <c r="I691" s="18">
        <f>TRUNC(SUMIF(V689:V693, RIGHTB(O691, 1), H689:H693)*U691, 2)</f>
        <v>89.84</v>
      </c>
      <c r="J691" s="21">
        <f>TRUNC(I691*D691,1)</f>
        <v>89.8</v>
      </c>
      <c r="K691" s="18">
        <f t="shared" si="112"/>
        <v>89.8</v>
      </c>
      <c r="L691" s="21">
        <f t="shared" si="112"/>
        <v>89.8</v>
      </c>
      <c r="M691" s="15" t="s">
        <v>52</v>
      </c>
      <c r="N691" s="1" t="s">
        <v>757</v>
      </c>
      <c r="O691" s="1" t="s">
        <v>1079</v>
      </c>
      <c r="P691" s="1" t="s">
        <v>64</v>
      </c>
      <c r="Q691" s="1" t="s">
        <v>64</v>
      </c>
      <c r="R691" s="1" t="s">
        <v>64</v>
      </c>
      <c r="S691">
        <v>1</v>
      </c>
      <c r="T691">
        <v>2</v>
      </c>
      <c r="U691">
        <v>0.02</v>
      </c>
      <c r="AV691" s="1" t="s">
        <v>52</v>
      </c>
      <c r="AW691" s="1" t="s">
        <v>2348</v>
      </c>
      <c r="AX691" s="1" t="s">
        <v>52</v>
      </c>
      <c r="AY691" s="1" t="s">
        <v>52</v>
      </c>
      <c r="AZ691" s="1" t="s">
        <v>52</v>
      </c>
    </row>
    <row r="692" spans="1:52" ht="30" customHeight="1" x14ac:dyDescent="0.3">
      <c r="A692" s="15" t="s">
        <v>987</v>
      </c>
      <c r="B692" s="15" t="s">
        <v>1852</v>
      </c>
      <c r="C692" s="15" t="s">
        <v>1692</v>
      </c>
      <c r="D692" s="16">
        <v>2.73</v>
      </c>
      <c r="E692" s="18">
        <f>단가대비표!O60</f>
        <v>0</v>
      </c>
      <c r="F692" s="21">
        <f>TRUNC(E692*D692,1)</f>
        <v>0</v>
      </c>
      <c r="G692" s="18">
        <f>단가대비표!P60</f>
        <v>0</v>
      </c>
      <c r="H692" s="21">
        <f>TRUNC(G692*D692,1)</f>
        <v>0</v>
      </c>
      <c r="I692" s="18">
        <f>단가대비표!V60</f>
        <v>0</v>
      </c>
      <c r="J692" s="21">
        <f>TRUNC(I692*D692,1)</f>
        <v>0</v>
      </c>
      <c r="K692" s="18">
        <f t="shared" si="112"/>
        <v>0</v>
      </c>
      <c r="L692" s="21">
        <f t="shared" si="112"/>
        <v>0</v>
      </c>
      <c r="M692" s="15" t="s">
        <v>1755</v>
      </c>
      <c r="N692" s="1" t="s">
        <v>757</v>
      </c>
      <c r="O692" s="1" t="s">
        <v>1853</v>
      </c>
      <c r="P692" s="1" t="s">
        <v>64</v>
      </c>
      <c r="Q692" s="1" t="s">
        <v>64</v>
      </c>
      <c r="R692" s="1" t="s">
        <v>63</v>
      </c>
      <c r="AV692" s="1" t="s">
        <v>52</v>
      </c>
      <c r="AW692" s="1" t="s">
        <v>2349</v>
      </c>
      <c r="AX692" s="1" t="s">
        <v>52</v>
      </c>
      <c r="AY692" s="1" t="s">
        <v>52</v>
      </c>
      <c r="AZ692" s="1" t="s">
        <v>52</v>
      </c>
    </row>
    <row r="693" spans="1:52" ht="30" customHeight="1" x14ac:dyDescent="0.3">
      <c r="A693" s="15" t="s">
        <v>983</v>
      </c>
      <c r="B693" s="15" t="s">
        <v>1855</v>
      </c>
      <c r="C693" s="15" t="s">
        <v>146</v>
      </c>
      <c r="D693" s="16">
        <v>6.0000000000000001E-3</v>
      </c>
      <c r="E693" s="18">
        <f>단가대비표!O17</f>
        <v>0</v>
      </c>
      <c r="F693" s="21">
        <f>TRUNC(E693*D693,1)</f>
        <v>0</v>
      </c>
      <c r="G693" s="18">
        <f>단가대비표!P17</f>
        <v>0</v>
      </c>
      <c r="H693" s="21">
        <f>TRUNC(G693*D693,1)</f>
        <v>0</v>
      </c>
      <c r="I693" s="18">
        <f>단가대비표!V17</f>
        <v>0</v>
      </c>
      <c r="J693" s="21">
        <f>TRUNC(I693*D693,1)</f>
        <v>0</v>
      </c>
      <c r="K693" s="18">
        <f t="shared" si="112"/>
        <v>0</v>
      </c>
      <c r="L693" s="21">
        <f t="shared" si="112"/>
        <v>0</v>
      </c>
      <c r="M693" s="15" t="s">
        <v>1755</v>
      </c>
      <c r="N693" s="1" t="s">
        <v>757</v>
      </c>
      <c r="O693" s="1" t="s">
        <v>1856</v>
      </c>
      <c r="P693" s="1" t="s">
        <v>64</v>
      </c>
      <c r="Q693" s="1" t="s">
        <v>64</v>
      </c>
      <c r="R693" s="1" t="s">
        <v>63</v>
      </c>
      <c r="AV693" s="1" t="s">
        <v>52</v>
      </c>
      <c r="AW693" s="1" t="s">
        <v>2350</v>
      </c>
      <c r="AX693" s="1" t="s">
        <v>52</v>
      </c>
      <c r="AY693" s="1" t="s">
        <v>52</v>
      </c>
      <c r="AZ693" s="1" t="s">
        <v>52</v>
      </c>
    </row>
    <row r="694" spans="1:52" ht="30" customHeight="1" x14ac:dyDescent="0.3">
      <c r="A694" s="15" t="s">
        <v>1229</v>
      </c>
      <c r="B694" s="15" t="s">
        <v>52</v>
      </c>
      <c r="C694" s="15" t="s">
        <v>52</v>
      </c>
      <c r="D694" s="16"/>
      <c r="E694" s="18"/>
      <c r="F694" s="21">
        <f>TRUNC(SUMIF(N689:N693, N688, F689:F693),0)</f>
        <v>0</v>
      </c>
      <c r="G694" s="18"/>
      <c r="H694" s="21">
        <f>TRUNC(SUMIF(N689:N693, N688, H689:H693),0)</f>
        <v>4492</v>
      </c>
      <c r="I694" s="18"/>
      <c r="J694" s="21">
        <f>TRUNC(SUMIF(N689:N693, N688, J689:J693),0)</f>
        <v>89</v>
      </c>
      <c r="K694" s="18"/>
      <c r="L694" s="21">
        <f>F694+H694+J694</f>
        <v>4581</v>
      </c>
      <c r="M694" s="15" t="s">
        <v>52</v>
      </c>
      <c r="N694" s="1" t="s">
        <v>92</v>
      </c>
      <c r="O694" s="1" t="s">
        <v>92</v>
      </c>
      <c r="P694" s="1" t="s">
        <v>52</v>
      </c>
      <c r="Q694" s="1" t="s">
        <v>52</v>
      </c>
      <c r="R694" s="1" t="s">
        <v>52</v>
      </c>
      <c r="AV694" s="1" t="s">
        <v>52</v>
      </c>
      <c r="AW694" s="1" t="s">
        <v>52</v>
      </c>
      <c r="AX694" s="1" t="s">
        <v>52</v>
      </c>
      <c r="AY694" s="1" t="s">
        <v>52</v>
      </c>
      <c r="AZ694" s="1" t="s">
        <v>52</v>
      </c>
    </row>
    <row r="695" spans="1:52" ht="30" customHeight="1" x14ac:dyDescent="0.3">
      <c r="A695" s="16"/>
      <c r="B695" s="16"/>
      <c r="C695" s="16"/>
      <c r="D695" s="16"/>
      <c r="E695" s="18"/>
      <c r="F695" s="21"/>
      <c r="G695" s="18"/>
      <c r="H695" s="21"/>
      <c r="I695" s="18"/>
      <c r="J695" s="21"/>
      <c r="K695" s="18"/>
      <c r="L695" s="21"/>
      <c r="M695" s="16"/>
    </row>
    <row r="696" spans="1:52" ht="30" customHeight="1" x14ac:dyDescent="0.3">
      <c r="A696" s="12" t="s">
        <v>2351</v>
      </c>
      <c r="B696" s="13"/>
      <c r="C696" s="13"/>
      <c r="D696" s="13"/>
      <c r="E696" s="17"/>
      <c r="F696" s="20"/>
      <c r="G696" s="17"/>
      <c r="H696" s="20"/>
      <c r="I696" s="17"/>
      <c r="J696" s="20"/>
      <c r="K696" s="17"/>
      <c r="L696" s="20"/>
      <c r="M696" s="14"/>
      <c r="N696" s="1" t="s">
        <v>762</v>
      </c>
    </row>
    <row r="697" spans="1:52" ht="30" customHeight="1" x14ac:dyDescent="0.3">
      <c r="A697" s="15" t="s">
        <v>2352</v>
      </c>
      <c r="B697" s="15" t="s">
        <v>2353</v>
      </c>
      <c r="C697" s="15" t="s">
        <v>146</v>
      </c>
      <c r="D697" s="16">
        <v>4.0000000000000001E-3</v>
      </c>
      <c r="E697" s="18">
        <f>단가대비표!O225</f>
        <v>250000</v>
      </c>
      <c r="F697" s="21">
        <f>TRUNC(E697*D697,1)</f>
        <v>1000</v>
      </c>
      <c r="G697" s="18">
        <f>단가대비표!P225</f>
        <v>0</v>
      </c>
      <c r="H697" s="21">
        <f>TRUNC(G697*D697,1)</f>
        <v>0</v>
      </c>
      <c r="I697" s="18">
        <f>단가대비표!V225</f>
        <v>0</v>
      </c>
      <c r="J697" s="21">
        <f>TRUNC(I697*D697,1)</f>
        <v>0</v>
      </c>
      <c r="K697" s="18">
        <f>TRUNC(E697+G697+I697,1)</f>
        <v>250000</v>
      </c>
      <c r="L697" s="21">
        <f>TRUNC(F697+H697+J697,1)</f>
        <v>1000</v>
      </c>
      <c r="M697" s="15" t="s">
        <v>52</v>
      </c>
      <c r="N697" s="1" t="s">
        <v>762</v>
      </c>
      <c r="O697" s="1" t="s">
        <v>2354</v>
      </c>
      <c r="P697" s="1" t="s">
        <v>64</v>
      </c>
      <c r="Q697" s="1" t="s">
        <v>64</v>
      </c>
      <c r="R697" s="1" t="s">
        <v>63</v>
      </c>
      <c r="AV697" s="1" t="s">
        <v>52</v>
      </c>
      <c r="AW697" s="1" t="s">
        <v>2355</v>
      </c>
      <c r="AX697" s="1" t="s">
        <v>52</v>
      </c>
      <c r="AY697" s="1" t="s">
        <v>52</v>
      </c>
      <c r="AZ697" s="1" t="s">
        <v>52</v>
      </c>
    </row>
    <row r="698" spans="1:52" ht="30" customHeight="1" x14ac:dyDescent="0.3">
      <c r="A698" s="15" t="s">
        <v>759</v>
      </c>
      <c r="B698" s="15" t="s">
        <v>52</v>
      </c>
      <c r="C698" s="15" t="s">
        <v>72</v>
      </c>
      <c r="D698" s="16">
        <v>1</v>
      </c>
      <c r="E698" s="18">
        <f>일위대가목록!E244</f>
        <v>0</v>
      </c>
      <c r="F698" s="21">
        <f>TRUNC(E698*D698,1)</f>
        <v>0</v>
      </c>
      <c r="G698" s="18">
        <f>일위대가목록!F244</f>
        <v>2688</v>
      </c>
      <c r="H698" s="21">
        <f>TRUNC(G698*D698,1)</f>
        <v>2688</v>
      </c>
      <c r="I698" s="18">
        <f>일위대가목록!G244</f>
        <v>0</v>
      </c>
      <c r="J698" s="21">
        <f>TRUNC(I698*D698,1)</f>
        <v>0</v>
      </c>
      <c r="K698" s="18">
        <f>TRUNC(E698+G698+I698,1)</f>
        <v>2688</v>
      </c>
      <c r="L698" s="21">
        <f>TRUNC(F698+H698+J698,1)</f>
        <v>2688</v>
      </c>
      <c r="M698" s="15" t="s">
        <v>2356</v>
      </c>
      <c r="N698" s="1" t="s">
        <v>762</v>
      </c>
      <c r="O698" s="1" t="s">
        <v>2357</v>
      </c>
      <c r="P698" s="1" t="s">
        <v>63</v>
      </c>
      <c r="Q698" s="1" t="s">
        <v>64</v>
      </c>
      <c r="R698" s="1" t="s">
        <v>64</v>
      </c>
      <c r="AV698" s="1" t="s">
        <v>52</v>
      </c>
      <c r="AW698" s="1" t="s">
        <v>2358</v>
      </c>
      <c r="AX698" s="1" t="s">
        <v>52</v>
      </c>
      <c r="AY698" s="1" t="s">
        <v>52</v>
      </c>
      <c r="AZ698" s="1" t="s">
        <v>52</v>
      </c>
    </row>
    <row r="699" spans="1:52" ht="30" customHeight="1" x14ac:dyDescent="0.3">
      <c r="A699" s="15" t="s">
        <v>1229</v>
      </c>
      <c r="B699" s="15" t="s">
        <v>52</v>
      </c>
      <c r="C699" s="15" t="s">
        <v>52</v>
      </c>
      <c r="D699" s="16"/>
      <c r="E699" s="18"/>
      <c r="F699" s="21">
        <f>TRUNC(SUMIF(N697:N698, N696, F697:F698),0)</f>
        <v>1000</v>
      </c>
      <c r="G699" s="18"/>
      <c r="H699" s="21">
        <f>TRUNC(SUMIF(N697:N698, N696, H697:H698),0)</f>
        <v>2688</v>
      </c>
      <c r="I699" s="18"/>
      <c r="J699" s="21">
        <f>TRUNC(SUMIF(N697:N698, N696, J697:J698),0)</f>
        <v>0</v>
      </c>
      <c r="K699" s="18"/>
      <c r="L699" s="21">
        <f>F699+H699+J699</f>
        <v>3688</v>
      </c>
      <c r="M699" s="15" t="s">
        <v>52</v>
      </c>
      <c r="N699" s="1" t="s">
        <v>92</v>
      </c>
      <c r="O699" s="1" t="s">
        <v>92</v>
      </c>
      <c r="P699" s="1" t="s">
        <v>52</v>
      </c>
      <c r="Q699" s="1" t="s">
        <v>52</v>
      </c>
      <c r="R699" s="1" t="s">
        <v>52</v>
      </c>
      <c r="AV699" s="1" t="s">
        <v>52</v>
      </c>
      <c r="AW699" s="1" t="s">
        <v>52</v>
      </c>
      <c r="AX699" s="1" t="s">
        <v>52</v>
      </c>
      <c r="AY699" s="1" t="s">
        <v>52</v>
      </c>
      <c r="AZ699" s="1" t="s">
        <v>52</v>
      </c>
    </row>
    <row r="700" spans="1:52" ht="30" customHeight="1" x14ac:dyDescent="0.3">
      <c r="A700" s="16"/>
      <c r="B700" s="16"/>
      <c r="C700" s="16"/>
      <c r="D700" s="16"/>
      <c r="E700" s="18"/>
      <c r="F700" s="21"/>
      <c r="G700" s="18"/>
      <c r="H700" s="21"/>
      <c r="I700" s="18"/>
      <c r="J700" s="21"/>
      <c r="K700" s="18"/>
      <c r="L700" s="21"/>
      <c r="M700" s="16"/>
    </row>
    <row r="701" spans="1:52" ht="30" customHeight="1" x14ac:dyDescent="0.3">
      <c r="A701" s="12" t="s">
        <v>2359</v>
      </c>
      <c r="B701" s="13"/>
      <c r="C701" s="13"/>
      <c r="D701" s="13"/>
      <c r="E701" s="17"/>
      <c r="F701" s="20"/>
      <c r="G701" s="17"/>
      <c r="H701" s="20"/>
      <c r="I701" s="17"/>
      <c r="J701" s="20"/>
      <c r="K701" s="17"/>
      <c r="L701" s="20"/>
      <c r="M701" s="14"/>
      <c r="N701" s="1" t="s">
        <v>777</v>
      </c>
    </row>
    <row r="702" spans="1:52" ht="30" customHeight="1" x14ac:dyDescent="0.3">
      <c r="A702" s="15" t="s">
        <v>2360</v>
      </c>
      <c r="B702" s="15" t="s">
        <v>1291</v>
      </c>
      <c r="C702" s="15" t="s">
        <v>1292</v>
      </c>
      <c r="D702" s="16">
        <v>9.5000000000000001E-2</v>
      </c>
      <c r="E702" s="18">
        <f>단가대비표!O269</f>
        <v>0</v>
      </c>
      <c r="F702" s="21">
        <f>TRUNC(E702*D702,1)</f>
        <v>0</v>
      </c>
      <c r="G702" s="18">
        <f>단가대비표!P269</f>
        <v>248139</v>
      </c>
      <c r="H702" s="21">
        <f>TRUNC(G702*D702,1)</f>
        <v>23573.200000000001</v>
      </c>
      <c r="I702" s="18">
        <f>단가대비표!V269</f>
        <v>0</v>
      </c>
      <c r="J702" s="21">
        <f>TRUNC(I702*D702,1)</f>
        <v>0</v>
      </c>
      <c r="K702" s="18">
        <f>TRUNC(E702+G702+I702,1)</f>
        <v>248139</v>
      </c>
      <c r="L702" s="21">
        <f>TRUNC(F702+H702+J702,1)</f>
        <v>23573.200000000001</v>
      </c>
      <c r="M702" s="15" t="s">
        <v>52</v>
      </c>
      <c r="N702" s="1" t="s">
        <v>777</v>
      </c>
      <c r="O702" s="1" t="s">
        <v>2361</v>
      </c>
      <c r="P702" s="1" t="s">
        <v>64</v>
      </c>
      <c r="Q702" s="1" t="s">
        <v>64</v>
      </c>
      <c r="R702" s="1" t="s">
        <v>63</v>
      </c>
      <c r="AV702" s="1" t="s">
        <v>52</v>
      </c>
      <c r="AW702" s="1" t="s">
        <v>2362</v>
      </c>
      <c r="AX702" s="1" t="s">
        <v>52</v>
      </c>
      <c r="AY702" s="1" t="s">
        <v>52</v>
      </c>
      <c r="AZ702" s="1" t="s">
        <v>52</v>
      </c>
    </row>
    <row r="703" spans="1:52" ht="30" customHeight="1" x14ac:dyDescent="0.3">
      <c r="A703" s="15" t="s">
        <v>1298</v>
      </c>
      <c r="B703" s="15" t="s">
        <v>1291</v>
      </c>
      <c r="C703" s="15" t="s">
        <v>1292</v>
      </c>
      <c r="D703" s="16">
        <v>1.4999999999999999E-2</v>
      </c>
      <c r="E703" s="18">
        <f>단가대비표!O256</f>
        <v>0</v>
      </c>
      <c r="F703" s="21">
        <f>TRUNC(E703*D703,1)</f>
        <v>0</v>
      </c>
      <c r="G703" s="18">
        <f>단가대비표!P256</f>
        <v>169804</v>
      </c>
      <c r="H703" s="21">
        <f>TRUNC(G703*D703,1)</f>
        <v>2547</v>
      </c>
      <c r="I703" s="18">
        <f>단가대비표!V256</f>
        <v>0</v>
      </c>
      <c r="J703" s="21">
        <f>TRUNC(I703*D703,1)</f>
        <v>0</v>
      </c>
      <c r="K703" s="18">
        <f>TRUNC(E703+G703+I703,1)</f>
        <v>169804</v>
      </c>
      <c r="L703" s="21">
        <f>TRUNC(F703+H703+J703,1)</f>
        <v>2547</v>
      </c>
      <c r="M703" s="15" t="s">
        <v>52</v>
      </c>
      <c r="N703" s="1" t="s">
        <v>777</v>
      </c>
      <c r="O703" s="1" t="s">
        <v>1299</v>
      </c>
      <c r="P703" s="1" t="s">
        <v>64</v>
      </c>
      <c r="Q703" s="1" t="s">
        <v>64</v>
      </c>
      <c r="R703" s="1" t="s">
        <v>63</v>
      </c>
      <c r="AV703" s="1" t="s">
        <v>52</v>
      </c>
      <c r="AW703" s="1" t="s">
        <v>2363</v>
      </c>
      <c r="AX703" s="1" t="s">
        <v>52</v>
      </c>
      <c r="AY703" s="1" t="s">
        <v>52</v>
      </c>
      <c r="AZ703" s="1" t="s">
        <v>52</v>
      </c>
    </row>
    <row r="704" spans="1:52" ht="30" customHeight="1" x14ac:dyDescent="0.3">
      <c r="A704" s="15" t="s">
        <v>1229</v>
      </c>
      <c r="B704" s="15" t="s">
        <v>52</v>
      </c>
      <c r="C704" s="15" t="s">
        <v>52</v>
      </c>
      <c r="D704" s="16"/>
      <c r="E704" s="18"/>
      <c r="F704" s="21">
        <f>TRUNC(SUMIF(N702:N703, N701, F702:F703),0)</f>
        <v>0</v>
      </c>
      <c r="G704" s="18"/>
      <c r="H704" s="21">
        <f>TRUNC(SUMIF(N702:N703, N701, H702:H703),0)</f>
        <v>26120</v>
      </c>
      <c r="I704" s="18"/>
      <c r="J704" s="21">
        <f>TRUNC(SUMIF(N702:N703, N701, J702:J703),0)</f>
        <v>0</v>
      </c>
      <c r="K704" s="18"/>
      <c r="L704" s="21">
        <f>F704+H704+J704</f>
        <v>26120</v>
      </c>
      <c r="M704" s="15" t="s">
        <v>52</v>
      </c>
      <c r="N704" s="1" t="s">
        <v>92</v>
      </c>
      <c r="O704" s="1" t="s">
        <v>92</v>
      </c>
      <c r="P704" s="1" t="s">
        <v>52</v>
      </c>
      <c r="Q704" s="1" t="s">
        <v>52</v>
      </c>
      <c r="R704" s="1" t="s">
        <v>52</v>
      </c>
      <c r="AV704" s="1" t="s">
        <v>52</v>
      </c>
      <c r="AW704" s="1" t="s">
        <v>52</v>
      </c>
      <c r="AX704" s="1" t="s">
        <v>52</v>
      </c>
      <c r="AY704" s="1" t="s">
        <v>52</v>
      </c>
      <c r="AZ704" s="1" t="s">
        <v>52</v>
      </c>
    </row>
    <row r="705" spans="1:52" ht="30" customHeight="1" x14ac:dyDescent="0.3">
      <c r="A705" s="16"/>
      <c r="B705" s="16"/>
      <c r="C705" s="16"/>
      <c r="D705" s="16"/>
      <c r="E705" s="18"/>
      <c r="F705" s="21"/>
      <c r="G705" s="18"/>
      <c r="H705" s="21"/>
      <c r="I705" s="18"/>
      <c r="J705" s="21"/>
      <c r="K705" s="18"/>
      <c r="L705" s="21"/>
      <c r="M705" s="16"/>
    </row>
    <row r="706" spans="1:52" ht="30" customHeight="1" x14ac:dyDescent="0.3">
      <c r="A706" s="12" t="s">
        <v>2364</v>
      </c>
      <c r="B706" s="13"/>
      <c r="C706" s="13"/>
      <c r="D706" s="13"/>
      <c r="E706" s="17"/>
      <c r="F706" s="20"/>
      <c r="G706" s="17"/>
      <c r="H706" s="20"/>
      <c r="I706" s="17"/>
      <c r="J706" s="20"/>
      <c r="K706" s="17"/>
      <c r="L706" s="20"/>
      <c r="M706" s="14"/>
      <c r="N706" s="1" t="s">
        <v>782</v>
      </c>
    </row>
    <row r="707" spans="1:52" ht="30" customHeight="1" x14ac:dyDescent="0.3">
      <c r="A707" s="15" t="s">
        <v>2360</v>
      </c>
      <c r="B707" s="15" t="s">
        <v>1291</v>
      </c>
      <c r="C707" s="15" t="s">
        <v>1292</v>
      </c>
      <c r="D707" s="16">
        <v>0.14499999999999999</v>
      </c>
      <c r="E707" s="18">
        <f>단가대비표!O269</f>
        <v>0</v>
      </c>
      <c r="F707" s="21">
        <f>TRUNC(E707*D707,1)</f>
        <v>0</v>
      </c>
      <c r="G707" s="18">
        <f>단가대비표!P269</f>
        <v>248139</v>
      </c>
      <c r="H707" s="21">
        <f>TRUNC(G707*D707,1)</f>
        <v>35980.1</v>
      </c>
      <c r="I707" s="18">
        <f>단가대비표!V269</f>
        <v>0</v>
      </c>
      <c r="J707" s="21">
        <f>TRUNC(I707*D707,1)</f>
        <v>0</v>
      </c>
      <c r="K707" s="18">
        <f>TRUNC(E707+G707+I707,1)</f>
        <v>248139</v>
      </c>
      <c r="L707" s="21">
        <f>TRUNC(F707+H707+J707,1)</f>
        <v>35980.1</v>
      </c>
      <c r="M707" s="15" t="s">
        <v>52</v>
      </c>
      <c r="N707" s="1" t="s">
        <v>782</v>
      </c>
      <c r="O707" s="1" t="s">
        <v>2361</v>
      </c>
      <c r="P707" s="1" t="s">
        <v>64</v>
      </c>
      <c r="Q707" s="1" t="s">
        <v>64</v>
      </c>
      <c r="R707" s="1" t="s">
        <v>63</v>
      </c>
      <c r="AV707" s="1" t="s">
        <v>52</v>
      </c>
      <c r="AW707" s="1" t="s">
        <v>2365</v>
      </c>
      <c r="AX707" s="1" t="s">
        <v>52</v>
      </c>
      <c r="AY707" s="1" t="s">
        <v>52</v>
      </c>
      <c r="AZ707" s="1" t="s">
        <v>52</v>
      </c>
    </row>
    <row r="708" spans="1:52" ht="30" customHeight="1" x14ac:dyDescent="0.3">
      <c r="A708" s="15" t="s">
        <v>1298</v>
      </c>
      <c r="B708" s="15" t="s">
        <v>1291</v>
      </c>
      <c r="C708" s="15" t="s">
        <v>1292</v>
      </c>
      <c r="D708" s="16">
        <v>2.4E-2</v>
      </c>
      <c r="E708" s="18">
        <f>단가대비표!O256</f>
        <v>0</v>
      </c>
      <c r="F708" s="21">
        <f>TRUNC(E708*D708,1)</f>
        <v>0</v>
      </c>
      <c r="G708" s="18">
        <f>단가대비표!P256</f>
        <v>169804</v>
      </c>
      <c r="H708" s="21">
        <f>TRUNC(G708*D708,1)</f>
        <v>4075.2</v>
      </c>
      <c r="I708" s="18">
        <f>단가대비표!V256</f>
        <v>0</v>
      </c>
      <c r="J708" s="21">
        <f>TRUNC(I708*D708,1)</f>
        <v>0</v>
      </c>
      <c r="K708" s="18">
        <f>TRUNC(E708+G708+I708,1)</f>
        <v>169804</v>
      </c>
      <c r="L708" s="21">
        <f>TRUNC(F708+H708+J708,1)</f>
        <v>4075.2</v>
      </c>
      <c r="M708" s="15" t="s">
        <v>52</v>
      </c>
      <c r="N708" s="1" t="s">
        <v>782</v>
      </c>
      <c r="O708" s="1" t="s">
        <v>1299</v>
      </c>
      <c r="P708" s="1" t="s">
        <v>64</v>
      </c>
      <c r="Q708" s="1" t="s">
        <v>64</v>
      </c>
      <c r="R708" s="1" t="s">
        <v>63</v>
      </c>
      <c r="AV708" s="1" t="s">
        <v>52</v>
      </c>
      <c r="AW708" s="1" t="s">
        <v>2366</v>
      </c>
      <c r="AX708" s="1" t="s">
        <v>52</v>
      </c>
      <c r="AY708" s="1" t="s">
        <v>52</v>
      </c>
      <c r="AZ708" s="1" t="s">
        <v>52</v>
      </c>
    </row>
    <row r="709" spans="1:52" ht="30" customHeight="1" x14ac:dyDescent="0.3">
      <c r="A709" s="15" t="s">
        <v>1229</v>
      </c>
      <c r="B709" s="15" t="s">
        <v>52</v>
      </c>
      <c r="C709" s="15" t="s">
        <v>52</v>
      </c>
      <c r="D709" s="16"/>
      <c r="E709" s="18"/>
      <c r="F709" s="21">
        <f>TRUNC(SUMIF(N707:N708, N706, F707:F708),0)</f>
        <v>0</v>
      </c>
      <c r="G709" s="18"/>
      <c r="H709" s="21">
        <f>TRUNC(SUMIF(N707:N708, N706, H707:H708),0)</f>
        <v>40055</v>
      </c>
      <c r="I709" s="18"/>
      <c r="J709" s="21">
        <f>TRUNC(SUMIF(N707:N708, N706, J707:J708),0)</f>
        <v>0</v>
      </c>
      <c r="K709" s="18"/>
      <c r="L709" s="21">
        <f>F709+H709+J709</f>
        <v>40055</v>
      </c>
      <c r="M709" s="15" t="s">
        <v>52</v>
      </c>
      <c r="N709" s="1" t="s">
        <v>92</v>
      </c>
      <c r="O709" s="1" t="s">
        <v>92</v>
      </c>
      <c r="P709" s="1" t="s">
        <v>52</v>
      </c>
      <c r="Q709" s="1" t="s">
        <v>52</v>
      </c>
      <c r="R709" s="1" t="s">
        <v>52</v>
      </c>
      <c r="AV709" s="1" t="s">
        <v>52</v>
      </c>
      <c r="AW709" s="1" t="s">
        <v>52</v>
      </c>
      <c r="AX709" s="1" t="s">
        <v>52</v>
      </c>
      <c r="AY709" s="1" t="s">
        <v>52</v>
      </c>
      <c r="AZ709" s="1" t="s">
        <v>52</v>
      </c>
    </row>
    <row r="710" spans="1:52" ht="30" customHeight="1" x14ac:dyDescent="0.3">
      <c r="A710" s="16"/>
      <c r="B710" s="16"/>
      <c r="C710" s="16"/>
      <c r="D710" s="16"/>
      <c r="E710" s="18"/>
      <c r="F710" s="21"/>
      <c r="G710" s="18"/>
      <c r="H710" s="21"/>
      <c r="I710" s="18"/>
      <c r="J710" s="21"/>
      <c r="K710" s="18"/>
      <c r="L710" s="21"/>
      <c r="M710" s="16"/>
    </row>
    <row r="711" spans="1:52" ht="30" customHeight="1" x14ac:dyDescent="0.3">
      <c r="A711" s="12" t="s">
        <v>2367</v>
      </c>
      <c r="B711" s="13"/>
      <c r="C711" s="13"/>
      <c r="D711" s="13"/>
      <c r="E711" s="17"/>
      <c r="F711" s="20"/>
      <c r="G711" s="17"/>
      <c r="H711" s="20"/>
      <c r="I711" s="17"/>
      <c r="J711" s="20"/>
      <c r="K711" s="17"/>
      <c r="L711" s="20"/>
      <c r="M711" s="14"/>
      <c r="N711" s="1" t="s">
        <v>787</v>
      </c>
    </row>
    <row r="712" spans="1:52" ht="30" customHeight="1" x14ac:dyDescent="0.3">
      <c r="A712" s="15" t="s">
        <v>2337</v>
      </c>
      <c r="B712" s="15" t="s">
        <v>2338</v>
      </c>
      <c r="C712" s="15" t="s">
        <v>1830</v>
      </c>
      <c r="D712" s="16">
        <v>1.4999999999999999E-2</v>
      </c>
      <c r="E712" s="18">
        <f>단가대비표!O179</f>
        <v>10400</v>
      </c>
      <c r="F712" s="21">
        <f>TRUNC(E712*D712,1)</f>
        <v>156</v>
      </c>
      <c r="G712" s="18">
        <f>단가대비표!P179</f>
        <v>0</v>
      </c>
      <c r="H712" s="21">
        <f>TRUNC(G712*D712,1)</f>
        <v>0</v>
      </c>
      <c r="I712" s="18">
        <f>단가대비표!V179</f>
        <v>0</v>
      </c>
      <c r="J712" s="21">
        <f>TRUNC(I712*D712,1)</f>
        <v>0</v>
      </c>
      <c r="K712" s="18">
        <f>TRUNC(E712+G712+I712,1)</f>
        <v>10400</v>
      </c>
      <c r="L712" s="21">
        <f>TRUNC(F712+H712+J712,1)</f>
        <v>156</v>
      </c>
      <c r="M712" s="15" t="s">
        <v>52</v>
      </c>
      <c r="N712" s="1" t="s">
        <v>787</v>
      </c>
      <c r="O712" s="1" t="s">
        <v>2339</v>
      </c>
      <c r="P712" s="1" t="s">
        <v>64</v>
      </c>
      <c r="Q712" s="1" t="s">
        <v>64</v>
      </c>
      <c r="R712" s="1" t="s">
        <v>63</v>
      </c>
      <c r="AV712" s="1" t="s">
        <v>52</v>
      </c>
      <c r="AW712" s="1" t="s">
        <v>2368</v>
      </c>
      <c r="AX712" s="1" t="s">
        <v>52</v>
      </c>
      <c r="AY712" s="1" t="s">
        <v>52</v>
      </c>
      <c r="AZ712" s="1" t="s">
        <v>52</v>
      </c>
    </row>
    <row r="713" spans="1:52" ht="30" customHeight="1" x14ac:dyDescent="0.3">
      <c r="A713" s="15" t="s">
        <v>1229</v>
      </c>
      <c r="B713" s="15" t="s">
        <v>52</v>
      </c>
      <c r="C713" s="15" t="s">
        <v>52</v>
      </c>
      <c r="D713" s="16"/>
      <c r="E713" s="18"/>
      <c r="F713" s="21">
        <f>TRUNC(SUMIF(N712:N712, N711, F712:F712),0)</f>
        <v>156</v>
      </c>
      <c r="G713" s="18"/>
      <c r="H713" s="21">
        <f>TRUNC(SUMIF(N712:N712, N711, H712:H712),0)</f>
        <v>0</v>
      </c>
      <c r="I713" s="18"/>
      <c r="J713" s="21">
        <f>TRUNC(SUMIF(N712:N712, N711, J712:J712),0)</f>
        <v>0</v>
      </c>
      <c r="K713" s="18"/>
      <c r="L713" s="21">
        <f>F713+H713+J713</f>
        <v>156</v>
      </c>
      <c r="M713" s="15" t="s">
        <v>52</v>
      </c>
      <c r="N713" s="1" t="s">
        <v>92</v>
      </c>
      <c r="O713" s="1" t="s">
        <v>92</v>
      </c>
      <c r="P713" s="1" t="s">
        <v>52</v>
      </c>
      <c r="Q713" s="1" t="s">
        <v>52</v>
      </c>
      <c r="R713" s="1" t="s">
        <v>52</v>
      </c>
      <c r="AV713" s="1" t="s">
        <v>52</v>
      </c>
      <c r="AW713" s="1" t="s">
        <v>52</v>
      </c>
      <c r="AX713" s="1" t="s">
        <v>52</v>
      </c>
      <c r="AY713" s="1" t="s">
        <v>52</v>
      </c>
      <c r="AZ713" s="1" t="s">
        <v>52</v>
      </c>
    </row>
    <row r="714" spans="1:52" ht="30" customHeight="1" x14ac:dyDescent="0.3">
      <c r="A714" s="16"/>
      <c r="B714" s="16"/>
      <c r="C714" s="16"/>
      <c r="D714" s="16"/>
      <c r="E714" s="18"/>
      <c r="F714" s="21"/>
      <c r="G714" s="18"/>
      <c r="H714" s="21"/>
      <c r="I714" s="18"/>
      <c r="J714" s="21"/>
      <c r="K714" s="18"/>
      <c r="L714" s="21"/>
      <c r="M714" s="16"/>
    </row>
    <row r="715" spans="1:52" ht="30" customHeight="1" x14ac:dyDescent="0.3">
      <c r="A715" s="12" t="s">
        <v>2369</v>
      </c>
      <c r="B715" s="13"/>
      <c r="C715" s="13"/>
      <c r="D715" s="13"/>
      <c r="E715" s="17"/>
      <c r="F715" s="20"/>
      <c r="G715" s="17"/>
      <c r="H715" s="20"/>
      <c r="I715" s="17"/>
      <c r="J715" s="20"/>
      <c r="K715" s="17"/>
      <c r="L715" s="20"/>
      <c r="M715" s="14"/>
      <c r="N715" s="1" t="s">
        <v>796</v>
      </c>
    </row>
    <row r="716" spans="1:52" ht="30" customHeight="1" x14ac:dyDescent="0.3">
      <c r="A716" s="15" t="s">
        <v>2337</v>
      </c>
      <c r="B716" s="15" t="s">
        <v>2370</v>
      </c>
      <c r="C716" s="15" t="s">
        <v>1830</v>
      </c>
      <c r="D716" s="16">
        <v>9.6000000000000002E-2</v>
      </c>
      <c r="E716" s="18">
        <f>단가대비표!O180</f>
        <v>21210</v>
      </c>
      <c r="F716" s="21">
        <f>TRUNC(E716*D716,1)</f>
        <v>2036.1</v>
      </c>
      <c r="G716" s="18">
        <f>단가대비표!P180</f>
        <v>0</v>
      </c>
      <c r="H716" s="21">
        <f>TRUNC(G716*D716,1)</f>
        <v>0</v>
      </c>
      <c r="I716" s="18">
        <f>단가대비표!V180</f>
        <v>0</v>
      </c>
      <c r="J716" s="21">
        <f>TRUNC(I716*D716,1)</f>
        <v>0</v>
      </c>
      <c r="K716" s="18">
        <f>TRUNC(E716+G716+I716,1)</f>
        <v>21210</v>
      </c>
      <c r="L716" s="21">
        <f>TRUNC(F716+H716+J716,1)</f>
        <v>2036.1</v>
      </c>
      <c r="M716" s="15" t="s">
        <v>52</v>
      </c>
      <c r="N716" s="1" t="s">
        <v>796</v>
      </c>
      <c r="O716" s="1" t="s">
        <v>2371</v>
      </c>
      <c r="P716" s="1" t="s">
        <v>64</v>
      </c>
      <c r="Q716" s="1" t="s">
        <v>64</v>
      </c>
      <c r="R716" s="1" t="s">
        <v>63</v>
      </c>
      <c r="AV716" s="1" t="s">
        <v>52</v>
      </c>
      <c r="AW716" s="1" t="s">
        <v>2372</v>
      </c>
      <c r="AX716" s="1" t="s">
        <v>52</v>
      </c>
      <c r="AY716" s="1" t="s">
        <v>52</v>
      </c>
      <c r="AZ716" s="1" t="s">
        <v>52</v>
      </c>
    </row>
    <row r="717" spans="1:52" ht="30" customHeight="1" x14ac:dyDescent="0.3">
      <c r="A717" s="15" t="s">
        <v>1229</v>
      </c>
      <c r="B717" s="15" t="s">
        <v>52</v>
      </c>
      <c r="C717" s="15" t="s">
        <v>52</v>
      </c>
      <c r="D717" s="16"/>
      <c r="E717" s="18"/>
      <c r="F717" s="21">
        <f>TRUNC(SUMIF(N716:N716, N715, F716:F716),0)</f>
        <v>2036</v>
      </c>
      <c r="G717" s="18"/>
      <c r="H717" s="21">
        <f>TRUNC(SUMIF(N716:N716, N715, H716:H716),0)</f>
        <v>0</v>
      </c>
      <c r="I717" s="18"/>
      <c r="J717" s="21">
        <f>TRUNC(SUMIF(N716:N716, N715, J716:J716),0)</f>
        <v>0</v>
      </c>
      <c r="K717" s="18"/>
      <c r="L717" s="21">
        <f>F717+H717+J717</f>
        <v>2036</v>
      </c>
      <c r="M717" s="15" t="s">
        <v>52</v>
      </c>
      <c r="N717" s="1" t="s">
        <v>92</v>
      </c>
      <c r="O717" s="1" t="s">
        <v>92</v>
      </c>
      <c r="P717" s="1" t="s">
        <v>52</v>
      </c>
      <c r="Q717" s="1" t="s">
        <v>52</v>
      </c>
      <c r="R717" s="1" t="s">
        <v>52</v>
      </c>
      <c r="AV717" s="1" t="s">
        <v>52</v>
      </c>
      <c r="AW717" s="1" t="s">
        <v>52</v>
      </c>
      <c r="AX717" s="1" t="s">
        <v>52</v>
      </c>
      <c r="AY717" s="1" t="s">
        <v>52</v>
      </c>
      <c r="AZ717" s="1" t="s">
        <v>52</v>
      </c>
    </row>
    <row r="718" spans="1:52" ht="30" customHeight="1" x14ac:dyDescent="0.3">
      <c r="A718" s="16"/>
      <c r="B718" s="16"/>
      <c r="C718" s="16"/>
      <c r="D718" s="16"/>
      <c r="E718" s="18"/>
      <c r="F718" s="21"/>
      <c r="G718" s="18"/>
      <c r="H718" s="21"/>
      <c r="I718" s="18"/>
      <c r="J718" s="21"/>
      <c r="K718" s="18"/>
      <c r="L718" s="21"/>
      <c r="M718" s="16"/>
    </row>
    <row r="719" spans="1:52" ht="30" customHeight="1" x14ac:dyDescent="0.3">
      <c r="A719" s="12" t="s">
        <v>2373</v>
      </c>
      <c r="B719" s="13"/>
      <c r="C719" s="13"/>
      <c r="D719" s="13"/>
      <c r="E719" s="17"/>
      <c r="F719" s="20"/>
      <c r="G719" s="17"/>
      <c r="H719" s="20"/>
      <c r="I719" s="17"/>
      <c r="J719" s="20"/>
      <c r="K719" s="17"/>
      <c r="L719" s="20"/>
      <c r="M719" s="14"/>
      <c r="N719" s="1" t="s">
        <v>801</v>
      </c>
    </row>
    <row r="720" spans="1:52" ht="30" customHeight="1" x14ac:dyDescent="0.3">
      <c r="A720" s="15" t="s">
        <v>2337</v>
      </c>
      <c r="B720" s="15" t="s">
        <v>2338</v>
      </c>
      <c r="C720" s="15" t="s">
        <v>1830</v>
      </c>
      <c r="D720" s="16">
        <v>9.6000000000000002E-2</v>
      </c>
      <c r="E720" s="18">
        <f>단가대비표!O179</f>
        <v>10400</v>
      </c>
      <c r="F720" s="21">
        <f>TRUNC(E720*D720,1)</f>
        <v>998.4</v>
      </c>
      <c r="G720" s="18">
        <f>단가대비표!P179</f>
        <v>0</v>
      </c>
      <c r="H720" s="21">
        <f>TRUNC(G720*D720,1)</f>
        <v>0</v>
      </c>
      <c r="I720" s="18">
        <f>단가대비표!V179</f>
        <v>0</v>
      </c>
      <c r="J720" s="21">
        <f>TRUNC(I720*D720,1)</f>
        <v>0</v>
      </c>
      <c r="K720" s="18">
        <f>TRUNC(E720+G720+I720,1)</f>
        <v>10400</v>
      </c>
      <c r="L720" s="21">
        <f>TRUNC(F720+H720+J720,1)</f>
        <v>998.4</v>
      </c>
      <c r="M720" s="15" t="s">
        <v>52</v>
      </c>
      <c r="N720" s="1" t="s">
        <v>801</v>
      </c>
      <c r="O720" s="1" t="s">
        <v>2339</v>
      </c>
      <c r="P720" s="1" t="s">
        <v>64</v>
      </c>
      <c r="Q720" s="1" t="s">
        <v>64</v>
      </c>
      <c r="R720" s="1" t="s">
        <v>63</v>
      </c>
      <c r="AV720" s="1" t="s">
        <v>52</v>
      </c>
      <c r="AW720" s="1" t="s">
        <v>2374</v>
      </c>
      <c r="AX720" s="1" t="s">
        <v>52</v>
      </c>
      <c r="AY720" s="1" t="s">
        <v>52</v>
      </c>
      <c r="AZ720" s="1" t="s">
        <v>52</v>
      </c>
    </row>
    <row r="721" spans="1:52" ht="30" customHeight="1" x14ac:dyDescent="0.3">
      <c r="A721" s="15" t="s">
        <v>2375</v>
      </c>
      <c r="B721" s="15" t="s">
        <v>2376</v>
      </c>
      <c r="C721" s="15" t="s">
        <v>72</v>
      </c>
      <c r="D721" s="16">
        <v>1.05</v>
      </c>
      <c r="E721" s="18">
        <f>단가대비표!O226</f>
        <v>20</v>
      </c>
      <c r="F721" s="21">
        <f>TRUNC(E721*D721,1)</f>
        <v>21</v>
      </c>
      <c r="G721" s="18">
        <f>단가대비표!P226</f>
        <v>0</v>
      </c>
      <c r="H721" s="21">
        <f>TRUNC(G721*D721,1)</f>
        <v>0</v>
      </c>
      <c r="I721" s="18">
        <f>단가대비표!V226</f>
        <v>0</v>
      </c>
      <c r="J721" s="21">
        <f>TRUNC(I721*D721,1)</f>
        <v>0</v>
      </c>
      <c r="K721" s="18">
        <f>TRUNC(E721+G721+I721,1)</f>
        <v>20</v>
      </c>
      <c r="L721" s="21">
        <f>TRUNC(F721+H721+J721,1)</f>
        <v>21</v>
      </c>
      <c r="M721" s="15" t="s">
        <v>52</v>
      </c>
      <c r="N721" s="1" t="s">
        <v>801</v>
      </c>
      <c r="O721" s="1" t="s">
        <v>2377</v>
      </c>
      <c r="P721" s="1" t="s">
        <v>64</v>
      </c>
      <c r="Q721" s="1" t="s">
        <v>64</v>
      </c>
      <c r="R721" s="1" t="s">
        <v>63</v>
      </c>
      <c r="AV721" s="1" t="s">
        <v>52</v>
      </c>
      <c r="AW721" s="1" t="s">
        <v>2378</v>
      </c>
      <c r="AX721" s="1" t="s">
        <v>52</v>
      </c>
      <c r="AY721" s="1" t="s">
        <v>52</v>
      </c>
      <c r="AZ721" s="1" t="s">
        <v>52</v>
      </c>
    </row>
    <row r="722" spans="1:52" ht="30" customHeight="1" x14ac:dyDescent="0.3">
      <c r="A722" s="15" t="s">
        <v>1229</v>
      </c>
      <c r="B722" s="15" t="s">
        <v>52</v>
      </c>
      <c r="C722" s="15" t="s">
        <v>52</v>
      </c>
      <c r="D722" s="16"/>
      <c r="E722" s="18"/>
      <c r="F722" s="21">
        <f>TRUNC(SUMIF(N720:N721, N719, F720:F721),0)</f>
        <v>1019</v>
      </c>
      <c r="G722" s="18"/>
      <c r="H722" s="21">
        <f>TRUNC(SUMIF(N720:N721, N719, H720:H721),0)</f>
        <v>0</v>
      </c>
      <c r="I722" s="18"/>
      <c r="J722" s="21">
        <f>TRUNC(SUMIF(N720:N721, N719, J720:J721),0)</f>
        <v>0</v>
      </c>
      <c r="K722" s="18"/>
      <c r="L722" s="21">
        <f>F722+H722+J722</f>
        <v>1019</v>
      </c>
      <c r="M722" s="15" t="s">
        <v>52</v>
      </c>
      <c r="N722" s="1" t="s">
        <v>92</v>
      </c>
      <c r="O722" s="1" t="s">
        <v>92</v>
      </c>
      <c r="P722" s="1" t="s">
        <v>52</v>
      </c>
      <c r="Q722" s="1" t="s">
        <v>52</v>
      </c>
      <c r="R722" s="1" t="s">
        <v>52</v>
      </c>
      <c r="AV722" s="1" t="s">
        <v>52</v>
      </c>
      <c r="AW722" s="1" t="s">
        <v>52</v>
      </c>
      <c r="AX722" s="1" t="s">
        <v>52</v>
      </c>
      <c r="AY722" s="1" t="s">
        <v>52</v>
      </c>
      <c r="AZ722" s="1" t="s">
        <v>52</v>
      </c>
    </row>
    <row r="723" spans="1:52" ht="30" customHeight="1" x14ac:dyDescent="0.3">
      <c r="A723" s="16"/>
      <c r="B723" s="16"/>
      <c r="C723" s="16"/>
      <c r="D723" s="16"/>
      <c r="E723" s="18"/>
      <c r="F723" s="21"/>
      <c r="G723" s="18"/>
      <c r="H723" s="21"/>
      <c r="I723" s="18"/>
      <c r="J723" s="21"/>
      <c r="K723" s="18"/>
      <c r="L723" s="21"/>
      <c r="M723" s="16"/>
    </row>
    <row r="724" spans="1:52" ht="30" customHeight="1" x14ac:dyDescent="0.3">
      <c r="A724" s="12" t="s">
        <v>2379</v>
      </c>
      <c r="B724" s="13"/>
      <c r="C724" s="13"/>
      <c r="D724" s="13"/>
      <c r="E724" s="17"/>
      <c r="F724" s="20"/>
      <c r="G724" s="17"/>
      <c r="H724" s="20"/>
      <c r="I724" s="17"/>
      <c r="J724" s="20"/>
      <c r="K724" s="17"/>
      <c r="L724" s="20"/>
      <c r="M724" s="14"/>
      <c r="N724" s="1" t="s">
        <v>806</v>
      </c>
    </row>
    <row r="725" spans="1:52" ht="30" customHeight="1" x14ac:dyDescent="0.3">
      <c r="A725" s="15" t="s">
        <v>2380</v>
      </c>
      <c r="B725" s="15" t="s">
        <v>2381</v>
      </c>
      <c r="C725" s="15" t="s">
        <v>112</v>
      </c>
      <c r="D725" s="16">
        <v>0.96</v>
      </c>
      <c r="E725" s="18">
        <f>단가대비표!O228</f>
        <v>26400</v>
      </c>
      <c r="F725" s="21">
        <f>TRUNC(E725*D725,1)</f>
        <v>25344</v>
      </c>
      <c r="G725" s="18">
        <f>단가대비표!P228</f>
        <v>0</v>
      </c>
      <c r="H725" s="21">
        <f>TRUNC(G725*D725,1)</f>
        <v>0</v>
      </c>
      <c r="I725" s="18">
        <f>단가대비표!V228</f>
        <v>0</v>
      </c>
      <c r="J725" s="21">
        <f>TRUNC(I725*D725,1)</f>
        <v>0</v>
      </c>
      <c r="K725" s="18">
        <f t="shared" ref="K725:L727" si="113">TRUNC(E725+G725+I725,1)</f>
        <v>26400</v>
      </c>
      <c r="L725" s="21">
        <f t="shared" si="113"/>
        <v>25344</v>
      </c>
      <c r="M725" s="15" t="s">
        <v>2382</v>
      </c>
      <c r="N725" s="1" t="s">
        <v>806</v>
      </c>
      <c r="O725" s="1" t="s">
        <v>2383</v>
      </c>
      <c r="P725" s="1" t="s">
        <v>64</v>
      </c>
      <c r="Q725" s="1" t="s">
        <v>64</v>
      </c>
      <c r="R725" s="1" t="s">
        <v>63</v>
      </c>
      <c r="AV725" s="1" t="s">
        <v>52</v>
      </c>
      <c r="AW725" s="1" t="s">
        <v>2384</v>
      </c>
      <c r="AX725" s="1" t="s">
        <v>52</v>
      </c>
      <c r="AY725" s="1" t="s">
        <v>52</v>
      </c>
      <c r="AZ725" s="1" t="s">
        <v>52</v>
      </c>
    </row>
    <row r="726" spans="1:52" ht="30" customHeight="1" x14ac:dyDescent="0.3">
      <c r="A726" s="15" t="s">
        <v>774</v>
      </c>
      <c r="B726" s="15" t="s">
        <v>2385</v>
      </c>
      <c r="C726" s="15" t="s">
        <v>112</v>
      </c>
      <c r="D726" s="16">
        <v>0.96</v>
      </c>
      <c r="E726" s="18">
        <f>일위대가목록!E245</f>
        <v>0</v>
      </c>
      <c r="F726" s="21">
        <f>TRUNC(E726*D726,1)</f>
        <v>0</v>
      </c>
      <c r="G726" s="18">
        <f>일위대가목록!F245</f>
        <v>22802</v>
      </c>
      <c r="H726" s="21">
        <f>TRUNC(G726*D726,1)</f>
        <v>21889.9</v>
      </c>
      <c r="I726" s="18">
        <f>일위대가목록!G245</f>
        <v>0</v>
      </c>
      <c r="J726" s="21">
        <f>TRUNC(I726*D726,1)</f>
        <v>0</v>
      </c>
      <c r="K726" s="18">
        <f t="shared" si="113"/>
        <v>22802</v>
      </c>
      <c r="L726" s="21">
        <f t="shared" si="113"/>
        <v>21889.9</v>
      </c>
      <c r="M726" s="15" t="s">
        <v>2386</v>
      </c>
      <c r="N726" s="1" t="s">
        <v>806</v>
      </c>
      <c r="O726" s="1" t="s">
        <v>2387</v>
      </c>
      <c r="P726" s="1" t="s">
        <v>63</v>
      </c>
      <c r="Q726" s="1" t="s">
        <v>64</v>
      </c>
      <c r="R726" s="1" t="s">
        <v>64</v>
      </c>
      <c r="AV726" s="1" t="s">
        <v>52</v>
      </c>
      <c r="AW726" s="1" t="s">
        <v>2388</v>
      </c>
      <c r="AX726" s="1" t="s">
        <v>52</v>
      </c>
      <c r="AY726" s="1" t="s">
        <v>52</v>
      </c>
      <c r="AZ726" s="1" t="s">
        <v>52</v>
      </c>
    </row>
    <row r="727" spans="1:52" ht="30" customHeight="1" x14ac:dyDescent="0.3">
      <c r="A727" s="15" t="s">
        <v>2389</v>
      </c>
      <c r="B727" s="15" t="s">
        <v>2390</v>
      </c>
      <c r="C727" s="15" t="s">
        <v>72</v>
      </c>
      <c r="D727" s="16">
        <v>4</v>
      </c>
      <c r="E727" s="18">
        <f>일위대가목록!E246</f>
        <v>2414</v>
      </c>
      <c r="F727" s="21">
        <f>TRUNC(E727*D727,1)</f>
        <v>9656</v>
      </c>
      <c r="G727" s="18">
        <f>일위대가목록!F246</f>
        <v>4069</v>
      </c>
      <c r="H727" s="21">
        <f>TRUNC(G727*D727,1)</f>
        <v>16276</v>
      </c>
      <c r="I727" s="18">
        <f>일위대가목록!G246</f>
        <v>162</v>
      </c>
      <c r="J727" s="21">
        <f>TRUNC(I727*D727,1)</f>
        <v>648</v>
      </c>
      <c r="K727" s="18">
        <f t="shared" si="113"/>
        <v>6645</v>
      </c>
      <c r="L727" s="21">
        <f t="shared" si="113"/>
        <v>26580</v>
      </c>
      <c r="M727" s="15" t="s">
        <v>2391</v>
      </c>
      <c r="N727" s="1" t="s">
        <v>806</v>
      </c>
      <c r="O727" s="1" t="s">
        <v>2392</v>
      </c>
      <c r="P727" s="1" t="s">
        <v>63</v>
      </c>
      <c r="Q727" s="1" t="s">
        <v>64</v>
      </c>
      <c r="R727" s="1" t="s">
        <v>64</v>
      </c>
      <c r="AV727" s="1" t="s">
        <v>52</v>
      </c>
      <c r="AW727" s="1" t="s">
        <v>2393</v>
      </c>
      <c r="AX727" s="1" t="s">
        <v>52</v>
      </c>
      <c r="AY727" s="1" t="s">
        <v>52</v>
      </c>
      <c r="AZ727" s="1" t="s">
        <v>52</v>
      </c>
    </row>
    <row r="728" spans="1:52" ht="30" customHeight="1" x14ac:dyDescent="0.3">
      <c r="A728" s="15" t="s">
        <v>1229</v>
      </c>
      <c r="B728" s="15" t="s">
        <v>52</v>
      </c>
      <c r="C728" s="15" t="s">
        <v>52</v>
      </c>
      <c r="D728" s="16"/>
      <c r="E728" s="18"/>
      <c r="F728" s="21">
        <f>TRUNC(SUMIF(N725:N727, N724, F725:F727),0)</f>
        <v>35000</v>
      </c>
      <c r="G728" s="18"/>
      <c r="H728" s="21">
        <f>TRUNC(SUMIF(N725:N727, N724, H725:H727),0)</f>
        <v>38165</v>
      </c>
      <c r="I728" s="18"/>
      <c r="J728" s="21">
        <f>TRUNC(SUMIF(N725:N727, N724, J725:J727),0)</f>
        <v>648</v>
      </c>
      <c r="K728" s="18"/>
      <c r="L728" s="21">
        <f>F728+H728+J728</f>
        <v>73813</v>
      </c>
      <c r="M728" s="15" t="s">
        <v>52</v>
      </c>
      <c r="N728" s="1" t="s">
        <v>92</v>
      </c>
      <c r="O728" s="1" t="s">
        <v>92</v>
      </c>
      <c r="P728" s="1" t="s">
        <v>52</v>
      </c>
      <c r="Q728" s="1" t="s">
        <v>52</v>
      </c>
      <c r="R728" s="1" t="s">
        <v>52</v>
      </c>
      <c r="AV728" s="1" t="s">
        <v>52</v>
      </c>
      <c r="AW728" s="1" t="s">
        <v>52</v>
      </c>
      <c r="AX728" s="1" t="s">
        <v>52</v>
      </c>
      <c r="AY728" s="1" t="s">
        <v>52</v>
      </c>
      <c r="AZ728" s="1" t="s">
        <v>52</v>
      </c>
    </row>
    <row r="729" spans="1:52" ht="30" customHeight="1" x14ac:dyDescent="0.3">
      <c r="A729" s="16"/>
      <c r="B729" s="16"/>
      <c r="C729" s="16"/>
      <c r="D729" s="16"/>
      <c r="E729" s="18"/>
      <c r="F729" s="21"/>
      <c r="G729" s="18"/>
      <c r="H729" s="21"/>
      <c r="I729" s="18"/>
      <c r="J729" s="21"/>
      <c r="K729" s="18"/>
      <c r="L729" s="21"/>
      <c r="M729" s="16"/>
    </row>
    <row r="730" spans="1:52" ht="30" customHeight="1" x14ac:dyDescent="0.3">
      <c r="A730" s="12" t="s">
        <v>2394</v>
      </c>
      <c r="B730" s="13"/>
      <c r="C730" s="13"/>
      <c r="D730" s="13"/>
      <c r="E730" s="17"/>
      <c r="F730" s="20"/>
      <c r="G730" s="17"/>
      <c r="H730" s="20"/>
      <c r="I730" s="17"/>
      <c r="J730" s="20"/>
      <c r="K730" s="17"/>
      <c r="L730" s="20"/>
      <c r="M730" s="14"/>
      <c r="N730" s="1" t="s">
        <v>821</v>
      </c>
    </row>
    <row r="731" spans="1:52" ht="30" customHeight="1" x14ac:dyDescent="0.3">
      <c r="A731" s="15" t="s">
        <v>2395</v>
      </c>
      <c r="B731" s="15" t="s">
        <v>2396</v>
      </c>
      <c r="C731" s="15" t="s">
        <v>112</v>
      </c>
      <c r="D731" s="16">
        <v>1</v>
      </c>
      <c r="E731" s="18">
        <f>일위대가목록!E247</f>
        <v>1875</v>
      </c>
      <c r="F731" s="21">
        <f>TRUNC(E731*D731,1)</f>
        <v>1875</v>
      </c>
      <c r="G731" s="18">
        <f>일위대가목록!F247</f>
        <v>0</v>
      </c>
      <c r="H731" s="21">
        <f>TRUNC(G731*D731,1)</f>
        <v>0</v>
      </c>
      <c r="I731" s="18">
        <f>일위대가목록!G247</f>
        <v>0</v>
      </c>
      <c r="J731" s="21">
        <f>TRUNC(I731*D731,1)</f>
        <v>0</v>
      </c>
      <c r="K731" s="18">
        <f>TRUNC(E731+G731+I731,1)</f>
        <v>1875</v>
      </c>
      <c r="L731" s="21">
        <f>TRUNC(F731+H731+J731,1)</f>
        <v>1875</v>
      </c>
      <c r="M731" s="15" t="s">
        <v>2397</v>
      </c>
      <c r="N731" s="1" t="s">
        <v>821</v>
      </c>
      <c r="O731" s="1" t="s">
        <v>2398</v>
      </c>
      <c r="P731" s="1" t="s">
        <v>63</v>
      </c>
      <c r="Q731" s="1" t="s">
        <v>64</v>
      </c>
      <c r="R731" s="1" t="s">
        <v>64</v>
      </c>
      <c r="AV731" s="1" t="s">
        <v>52</v>
      </c>
      <c r="AW731" s="1" t="s">
        <v>2399</v>
      </c>
      <c r="AX731" s="1" t="s">
        <v>52</v>
      </c>
      <c r="AY731" s="1" t="s">
        <v>52</v>
      </c>
      <c r="AZ731" s="1" t="s">
        <v>52</v>
      </c>
    </row>
    <row r="732" spans="1:52" ht="30" customHeight="1" x14ac:dyDescent="0.3">
      <c r="A732" s="15" t="s">
        <v>818</v>
      </c>
      <c r="B732" s="15" t="s">
        <v>2400</v>
      </c>
      <c r="C732" s="15" t="s">
        <v>112</v>
      </c>
      <c r="D732" s="16">
        <v>1</v>
      </c>
      <c r="E732" s="18">
        <f>일위대가목록!E248</f>
        <v>376</v>
      </c>
      <c r="F732" s="21">
        <f>TRUNC(E732*D732,1)</f>
        <v>376</v>
      </c>
      <c r="G732" s="18">
        <f>일위대가목록!F248</f>
        <v>18846</v>
      </c>
      <c r="H732" s="21">
        <f>TRUNC(G732*D732,1)</f>
        <v>18846</v>
      </c>
      <c r="I732" s="18">
        <f>일위대가목록!G248</f>
        <v>0</v>
      </c>
      <c r="J732" s="21">
        <f>TRUNC(I732*D732,1)</f>
        <v>0</v>
      </c>
      <c r="K732" s="18">
        <f>TRUNC(E732+G732+I732,1)</f>
        <v>19222</v>
      </c>
      <c r="L732" s="21">
        <f>TRUNC(F732+H732+J732,1)</f>
        <v>19222</v>
      </c>
      <c r="M732" s="15" t="s">
        <v>2401</v>
      </c>
      <c r="N732" s="1" t="s">
        <v>821</v>
      </c>
      <c r="O732" s="1" t="s">
        <v>2402</v>
      </c>
      <c r="P732" s="1" t="s">
        <v>63</v>
      </c>
      <c r="Q732" s="1" t="s">
        <v>64</v>
      </c>
      <c r="R732" s="1" t="s">
        <v>64</v>
      </c>
      <c r="AV732" s="1" t="s">
        <v>52</v>
      </c>
      <c r="AW732" s="1" t="s">
        <v>2403</v>
      </c>
      <c r="AX732" s="1" t="s">
        <v>52</v>
      </c>
      <c r="AY732" s="1" t="s">
        <v>52</v>
      </c>
      <c r="AZ732" s="1" t="s">
        <v>52</v>
      </c>
    </row>
    <row r="733" spans="1:52" ht="30" customHeight="1" x14ac:dyDescent="0.3">
      <c r="A733" s="15" t="s">
        <v>1229</v>
      </c>
      <c r="B733" s="15" t="s">
        <v>52</v>
      </c>
      <c r="C733" s="15" t="s">
        <v>52</v>
      </c>
      <c r="D733" s="16"/>
      <c r="E733" s="18"/>
      <c r="F733" s="21">
        <f>TRUNC(SUMIF(N731:N732, N730, F731:F732),0)</f>
        <v>2251</v>
      </c>
      <c r="G733" s="18"/>
      <c r="H733" s="21">
        <f>TRUNC(SUMIF(N731:N732, N730, H731:H732),0)</f>
        <v>18846</v>
      </c>
      <c r="I733" s="18"/>
      <c r="J733" s="21">
        <f>TRUNC(SUMIF(N731:N732, N730, J731:J732),0)</f>
        <v>0</v>
      </c>
      <c r="K733" s="18"/>
      <c r="L733" s="21">
        <f>F733+H733+J733</f>
        <v>21097</v>
      </c>
      <c r="M733" s="15" t="s">
        <v>52</v>
      </c>
      <c r="N733" s="1" t="s">
        <v>92</v>
      </c>
      <c r="O733" s="1" t="s">
        <v>92</v>
      </c>
      <c r="P733" s="1" t="s">
        <v>52</v>
      </c>
      <c r="Q733" s="1" t="s">
        <v>52</v>
      </c>
      <c r="R733" s="1" t="s">
        <v>52</v>
      </c>
      <c r="AV733" s="1" t="s">
        <v>52</v>
      </c>
      <c r="AW733" s="1" t="s">
        <v>52</v>
      </c>
      <c r="AX733" s="1" t="s">
        <v>52</v>
      </c>
      <c r="AY733" s="1" t="s">
        <v>52</v>
      </c>
      <c r="AZ733" s="1" t="s">
        <v>52</v>
      </c>
    </row>
    <row r="734" spans="1:52" ht="30" customHeight="1" x14ac:dyDescent="0.3">
      <c r="A734" s="16"/>
      <c r="B734" s="16"/>
      <c r="C734" s="16"/>
      <c r="D734" s="16"/>
      <c r="E734" s="18"/>
      <c r="F734" s="21"/>
      <c r="G734" s="18"/>
      <c r="H734" s="21"/>
      <c r="I734" s="18"/>
      <c r="J734" s="21"/>
      <c r="K734" s="18"/>
      <c r="L734" s="21"/>
      <c r="M734" s="16"/>
    </row>
    <row r="735" spans="1:52" ht="30" customHeight="1" x14ac:dyDescent="0.3">
      <c r="A735" s="12" t="s">
        <v>2404</v>
      </c>
      <c r="B735" s="13"/>
      <c r="C735" s="13"/>
      <c r="D735" s="13"/>
      <c r="E735" s="17"/>
      <c r="F735" s="20"/>
      <c r="G735" s="17"/>
      <c r="H735" s="20"/>
      <c r="I735" s="17"/>
      <c r="J735" s="20"/>
      <c r="K735" s="17"/>
      <c r="L735" s="20"/>
      <c r="M735" s="14"/>
      <c r="N735" s="1" t="s">
        <v>825</v>
      </c>
    </row>
    <row r="736" spans="1:52" ht="30" customHeight="1" x14ac:dyDescent="0.3">
      <c r="A736" s="15" t="s">
        <v>2405</v>
      </c>
      <c r="B736" s="15" t="s">
        <v>2406</v>
      </c>
      <c r="C736" s="15" t="s">
        <v>365</v>
      </c>
      <c r="D736" s="16">
        <v>1</v>
      </c>
      <c r="E736" s="18">
        <f>단가대비표!O248</f>
        <v>1640</v>
      </c>
      <c r="F736" s="21">
        <f>TRUNC(E736*D736,1)</f>
        <v>1640</v>
      </c>
      <c r="G736" s="18">
        <f>단가대비표!P248</f>
        <v>7820</v>
      </c>
      <c r="H736" s="21">
        <f>TRUNC(G736*D736,1)</f>
        <v>7820</v>
      </c>
      <c r="I736" s="18">
        <f>단가대비표!V248</f>
        <v>0</v>
      </c>
      <c r="J736" s="21">
        <f>TRUNC(I736*D736,1)</f>
        <v>0</v>
      </c>
      <c r="K736" s="18">
        <f t="shared" ref="K736:L738" si="114">TRUNC(E736+G736+I736,1)</f>
        <v>9460</v>
      </c>
      <c r="L736" s="21">
        <f t="shared" si="114"/>
        <v>9460</v>
      </c>
      <c r="M736" s="15" t="s">
        <v>52</v>
      </c>
      <c r="N736" s="1" t="s">
        <v>825</v>
      </c>
      <c r="O736" s="1" t="s">
        <v>2407</v>
      </c>
      <c r="P736" s="1" t="s">
        <v>64</v>
      </c>
      <c r="Q736" s="1" t="s">
        <v>64</v>
      </c>
      <c r="R736" s="1" t="s">
        <v>63</v>
      </c>
      <c r="AV736" s="1" t="s">
        <v>52</v>
      </c>
      <c r="AW736" s="1" t="s">
        <v>2408</v>
      </c>
      <c r="AX736" s="1" t="s">
        <v>52</v>
      </c>
      <c r="AY736" s="1" t="s">
        <v>52</v>
      </c>
      <c r="AZ736" s="1" t="s">
        <v>52</v>
      </c>
    </row>
    <row r="737" spans="1:52" ht="30" customHeight="1" x14ac:dyDescent="0.3">
      <c r="A737" s="15" t="s">
        <v>2395</v>
      </c>
      <c r="B737" s="15" t="s">
        <v>2396</v>
      </c>
      <c r="C737" s="15" t="s">
        <v>112</v>
      </c>
      <c r="D737" s="16">
        <v>1</v>
      </c>
      <c r="E737" s="18">
        <f>일위대가목록!E247</f>
        <v>1875</v>
      </c>
      <c r="F737" s="21">
        <f>TRUNC(E737*D737,1)</f>
        <v>1875</v>
      </c>
      <c r="G737" s="18">
        <f>일위대가목록!F247</f>
        <v>0</v>
      </c>
      <c r="H737" s="21">
        <f>TRUNC(G737*D737,1)</f>
        <v>0</v>
      </c>
      <c r="I737" s="18">
        <f>일위대가목록!G247</f>
        <v>0</v>
      </c>
      <c r="J737" s="21">
        <f>TRUNC(I737*D737,1)</f>
        <v>0</v>
      </c>
      <c r="K737" s="18">
        <f t="shared" si="114"/>
        <v>1875</v>
      </c>
      <c r="L737" s="21">
        <f t="shared" si="114"/>
        <v>1875</v>
      </c>
      <c r="M737" s="15" t="s">
        <v>2397</v>
      </c>
      <c r="N737" s="1" t="s">
        <v>825</v>
      </c>
      <c r="O737" s="1" t="s">
        <v>2398</v>
      </c>
      <c r="P737" s="1" t="s">
        <v>63</v>
      </c>
      <c r="Q737" s="1" t="s">
        <v>64</v>
      </c>
      <c r="R737" s="1" t="s">
        <v>64</v>
      </c>
      <c r="AV737" s="1" t="s">
        <v>52</v>
      </c>
      <c r="AW737" s="1" t="s">
        <v>2409</v>
      </c>
      <c r="AX737" s="1" t="s">
        <v>52</v>
      </c>
      <c r="AY737" s="1" t="s">
        <v>52</v>
      </c>
      <c r="AZ737" s="1" t="s">
        <v>52</v>
      </c>
    </row>
    <row r="738" spans="1:52" ht="30" customHeight="1" x14ac:dyDescent="0.3">
      <c r="A738" s="15" t="s">
        <v>818</v>
      </c>
      <c r="B738" s="15" t="s">
        <v>2400</v>
      </c>
      <c r="C738" s="15" t="s">
        <v>112</v>
      </c>
      <c r="D738" s="16">
        <v>1</v>
      </c>
      <c r="E738" s="18">
        <f>일위대가목록!E248</f>
        <v>376</v>
      </c>
      <c r="F738" s="21">
        <f>TRUNC(E738*D738,1)</f>
        <v>376</v>
      </c>
      <c r="G738" s="18">
        <f>일위대가목록!F248</f>
        <v>18846</v>
      </c>
      <c r="H738" s="21">
        <f>TRUNC(G738*D738,1)</f>
        <v>18846</v>
      </c>
      <c r="I738" s="18">
        <f>일위대가목록!G248</f>
        <v>0</v>
      </c>
      <c r="J738" s="21">
        <f>TRUNC(I738*D738,1)</f>
        <v>0</v>
      </c>
      <c r="K738" s="18">
        <f t="shared" si="114"/>
        <v>19222</v>
      </c>
      <c r="L738" s="21">
        <f t="shared" si="114"/>
        <v>19222</v>
      </c>
      <c r="M738" s="15" t="s">
        <v>2401</v>
      </c>
      <c r="N738" s="1" t="s">
        <v>825</v>
      </c>
      <c r="O738" s="1" t="s">
        <v>2402</v>
      </c>
      <c r="P738" s="1" t="s">
        <v>63</v>
      </c>
      <c r="Q738" s="1" t="s">
        <v>64</v>
      </c>
      <c r="R738" s="1" t="s">
        <v>64</v>
      </c>
      <c r="AV738" s="1" t="s">
        <v>52</v>
      </c>
      <c r="AW738" s="1" t="s">
        <v>2410</v>
      </c>
      <c r="AX738" s="1" t="s">
        <v>52</v>
      </c>
      <c r="AY738" s="1" t="s">
        <v>52</v>
      </c>
      <c r="AZ738" s="1" t="s">
        <v>52</v>
      </c>
    </row>
    <row r="739" spans="1:52" ht="30" customHeight="1" x14ac:dyDescent="0.3">
      <c r="A739" s="15" t="s">
        <v>1229</v>
      </c>
      <c r="B739" s="15" t="s">
        <v>52</v>
      </c>
      <c r="C739" s="15" t="s">
        <v>52</v>
      </c>
      <c r="D739" s="16"/>
      <c r="E739" s="18"/>
      <c r="F739" s="21">
        <f>TRUNC(SUMIF(N736:N738, N735, F736:F738),0)</f>
        <v>3891</v>
      </c>
      <c r="G739" s="18"/>
      <c r="H739" s="21">
        <f>TRUNC(SUMIF(N736:N738, N735, H736:H738),0)</f>
        <v>26666</v>
      </c>
      <c r="I739" s="18"/>
      <c r="J739" s="21">
        <f>TRUNC(SUMIF(N736:N738, N735, J736:J738),0)</f>
        <v>0</v>
      </c>
      <c r="K739" s="18"/>
      <c r="L739" s="21">
        <f>F739+H739+J739</f>
        <v>30557</v>
      </c>
      <c r="M739" s="15" t="s">
        <v>52</v>
      </c>
      <c r="N739" s="1" t="s">
        <v>92</v>
      </c>
      <c r="O739" s="1" t="s">
        <v>92</v>
      </c>
      <c r="P739" s="1" t="s">
        <v>52</v>
      </c>
      <c r="Q739" s="1" t="s">
        <v>52</v>
      </c>
      <c r="R739" s="1" t="s">
        <v>52</v>
      </c>
      <c r="AV739" s="1" t="s">
        <v>52</v>
      </c>
      <c r="AW739" s="1" t="s">
        <v>52</v>
      </c>
      <c r="AX739" s="1" t="s">
        <v>52</v>
      </c>
      <c r="AY739" s="1" t="s">
        <v>52</v>
      </c>
      <c r="AZ739" s="1" t="s">
        <v>52</v>
      </c>
    </row>
    <row r="740" spans="1:52" ht="30" customHeight="1" x14ac:dyDescent="0.3">
      <c r="A740" s="16"/>
      <c r="B740" s="16"/>
      <c r="C740" s="16"/>
      <c r="D740" s="16"/>
      <c r="E740" s="18"/>
      <c r="F740" s="21"/>
      <c r="G740" s="18"/>
      <c r="H740" s="21"/>
      <c r="I740" s="18"/>
      <c r="J740" s="21"/>
      <c r="K740" s="18"/>
      <c r="L740" s="21"/>
      <c r="M740" s="16"/>
    </row>
    <row r="741" spans="1:52" ht="30" customHeight="1" x14ac:dyDescent="0.3">
      <c r="A741" s="12" t="s">
        <v>2411</v>
      </c>
      <c r="B741" s="13"/>
      <c r="C741" s="13"/>
      <c r="D741" s="13"/>
      <c r="E741" s="17"/>
      <c r="F741" s="20"/>
      <c r="G741" s="17"/>
      <c r="H741" s="20"/>
      <c r="I741" s="17"/>
      <c r="J741" s="20"/>
      <c r="K741" s="17"/>
      <c r="L741" s="20"/>
      <c r="M741" s="14"/>
      <c r="N741" s="1" t="s">
        <v>830</v>
      </c>
    </row>
    <row r="742" spans="1:52" ht="30" customHeight="1" x14ac:dyDescent="0.3">
      <c r="A742" s="15" t="s">
        <v>2412</v>
      </c>
      <c r="B742" s="15" t="s">
        <v>2413</v>
      </c>
      <c r="C742" s="15" t="s">
        <v>112</v>
      </c>
      <c r="D742" s="16">
        <v>1</v>
      </c>
      <c r="E742" s="18">
        <f>일위대가목록!E249</f>
        <v>36</v>
      </c>
      <c r="F742" s="21">
        <f>TRUNC(E742*D742,1)</f>
        <v>36</v>
      </c>
      <c r="G742" s="18">
        <f>일위대가목록!F249</f>
        <v>0</v>
      </c>
      <c r="H742" s="21">
        <f>TRUNC(G742*D742,1)</f>
        <v>0</v>
      </c>
      <c r="I742" s="18">
        <f>일위대가목록!G249</f>
        <v>0</v>
      </c>
      <c r="J742" s="21">
        <f>TRUNC(I742*D742,1)</f>
        <v>0</v>
      </c>
      <c r="K742" s="18">
        <f t="shared" ref="K742:L745" si="115">TRUNC(E742+G742+I742,1)</f>
        <v>36</v>
      </c>
      <c r="L742" s="21">
        <f t="shared" si="115"/>
        <v>36</v>
      </c>
      <c r="M742" s="15" t="s">
        <v>2414</v>
      </c>
      <c r="N742" s="1" t="s">
        <v>830</v>
      </c>
      <c r="O742" s="1" t="s">
        <v>2415</v>
      </c>
      <c r="P742" s="1" t="s">
        <v>63</v>
      </c>
      <c r="Q742" s="1" t="s">
        <v>64</v>
      </c>
      <c r="R742" s="1" t="s">
        <v>64</v>
      </c>
      <c r="AV742" s="1" t="s">
        <v>52</v>
      </c>
      <c r="AW742" s="1" t="s">
        <v>2416</v>
      </c>
      <c r="AX742" s="1" t="s">
        <v>52</v>
      </c>
      <c r="AY742" s="1" t="s">
        <v>52</v>
      </c>
      <c r="AZ742" s="1" t="s">
        <v>52</v>
      </c>
    </row>
    <row r="743" spans="1:52" ht="30" customHeight="1" x14ac:dyDescent="0.3">
      <c r="A743" s="15" t="s">
        <v>2417</v>
      </c>
      <c r="B743" s="15" t="s">
        <v>2418</v>
      </c>
      <c r="C743" s="15" t="s">
        <v>112</v>
      </c>
      <c r="D743" s="16">
        <v>1</v>
      </c>
      <c r="E743" s="18">
        <f>일위대가목록!E250</f>
        <v>81</v>
      </c>
      <c r="F743" s="21">
        <f>TRUNC(E743*D743,1)</f>
        <v>81</v>
      </c>
      <c r="G743" s="18">
        <f>일위대가목록!F250</f>
        <v>2703</v>
      </c>
      <c r="H743" s="21">
        <f>TRUNC(G743*D743,1)</f>
        <v>2703</v>
      </c>
      <c r="I743" s="18">
        <f>일위대가목록!G250</f>
        <v>0</v>
      </c>
      <c r="J743" s="21">
        <f>TRUNC(I743*D743,1)</f>
        <v>0</v>
      </c>
      <c r="K743" s="18">
        <f t="shared" si="115"/>
        <v>2784</v>
      </c>
      <c r="L743" s="21">
        <f t="shared" si="115"/>
        <v>2784</v>
      </c>
      <c r="M743" s="15" t="s">
        <v>2419</v>
      </c>
      <c r="N743" s="1" t="s">
        <v>830</v>
      </c>
      <c r="O743" s="1" t="s">
        <v>2420</v>
      </c>
      <c r="P743" s="1" t="s">
        <v>63</v>
      </c>
      <c r="Q743" s="1" t="s">
        <v>64</v>
      </c>
      <c r="R743" s="1" t="s">
        <v>64</v>
      </c>
      <c r="AV743" s="1" t="s">
        <v>52</v>
      </c>
      <c r="AW743" s="1" t="s">
        <v>2421</v>
      </c>
      <c r="AX743" s="1" t="s">
        <v>52</v>
      </c>
      <c r="AY743" s="1" t="s">
        <v>52</v>
      </c>
      <c r="AZ743" s="1" t="s">
        <v>52</v>
      </c>
    </row>
    <row r="744" spans="1:52" ht="30" customHeight="1" x14ac:dyDescent="0.3">
      <c r="A744" s="15" t="s">
        <v>2422</v>
      </c>
      <c r="B744" s="15" t="s">
        <v>2423</v>
      </c>
      <c r="C744" s="15" t="s">
        <v>112</v>
      </c>
      <c r="D744" s="16">
        <v>1</v>
      </c>
      <c r="E744" s="18">
        <f>일위대가목록!E251</f>
        <v>679</v>
      </c>
      <c r="F744" s="21">
        <f>TRUNC(E744*D744,1)</f>
        <v>679</v>
      </c>
      <c r="G744" s="18">
        <f>일위대가목록!F251</f>
        <v>0</v>
      </c>
      <c r="H744" s="21">
        <f>TRUNC(G744*D744,1)</f>
        <v>0</v>
      </c>
      <c r="I744" s="18">
        <f>일위대가목록!G251</f>
        <v>0</v>
      </c>
      <c r="J744" s="21">
        <f>TRUNC(I744*D744,1)</f>
        <v>0</v>
      </c>
      <c r="K744" s="18">
        <f t="shared" si="115"/>
        <v>679</v>
      </c>
      <c r="L744" s="21">
        <f t="shared" si="115"/>
        <v>679</v>
      </c>
      <c r="M744" s="15" t="s">
        <v>2424</v>
      </c>
      <c r="N744" s="1" t="s">
        <v>830</v>
      </c>
      <c r="O744" s="1" t="s">
        <v>2425</v>
      </c>
      <c r="P744" s="1" t="s">
        <v>63</v>
      </c>
      <c r="Q744" s="1" t="s">
        <v>64</v>
      </c>
      <c r="R744" s="1" t="s">
        <v>64</v>
      </c>
      <c r="AV744" s="1" t="s">
        <v>52</v>
      </c>
      <c r="AW744" s="1" t="s">
        <v>2426</v>
      </c>
      <c r="AX744" s="1" t="s">
        <v>52</v>
      </c>
      <c r="AY744" s="1" t="s">
        <v>52</v>
      </c>
      <c r="AZ744" s="1" t="s">
        <v>52</v>
      </c>
    </row>
    <row r="745" spans="1:52" ht="30" customHeight="1" x14ac:dyDescent="0.3">
      <c r="A745" s="15" t="s">
        <v>2427</v>
      </c>
      <c r="B745" s="15" t="s">
        <v>2428</v>
      </c>
      <c r="C745" s="15" t="s">
        <v>112</v>
      </c>
      <c r="D745" s="16">
        <v>1</v>
      </c>
      <c r="E745" s="18">
        <f>일위대가목록!E252</f>
        <v>135</v>
      </c>
      <c r="F745" s="21">
        <f>TRUNC(E745*D745,1)</f>
        <v>135</v>
      </c>
      <c r="G745" s="18">
        <f>일위대가목록!F252</f>
        <v>6761</v>
      </c>
      <c r="H745" s="21">
        <f>TRUNC(G745*D745,1)</f>
        <v>6761</v>
      </c>
      <c r="I745" s="18">
        <f>일위대가목록!G252</f>
        <v>0</v>
      </c>
      <c r="J745" s="21">
        <f>TRUNC(I745*D745,1)</f>
        <v>0</v>
      </c>
      <c r="K745" s="18">
        <f t="shared" si="115"/>
        <v>6896</v>
      </c>
      <c r="L745" s="21">
        <f t="shared" si="115"/>
        <v>6896</v>
      </c>
      <c r="M745" s="15" t="s">
        <v>2429</v>
      </c>
      <c r="N745" s="1" t="s">
        <v>830</v>
      </c>
      <c r="O745" s="1" t="s">
        <v>2430</v>
      </c>
      <c r="P745" s="1" t="s">
        <v>63</v>
      </c>
      <c r="Q745" s="1" t="s">
        <v>64</v>
      </c>
      <c r="R745" s="1" t="s">
        <v>64</v>
      </c>
      <c r="AV745" s="1" t="s">
        <v>52</v>
      </c>
      <c r="AW745" s="1" t="s">
        <v>2431</v>
      </c>
      <c r="AX745" s="1" t="s">
        <v>52</v>
      </c>
      <c r="AY745" s="1" t="s">
        <v>52</v>
      </c>
      <c r="AZ745" s="1" t="s">
        <v>52</v>
      </c>
    </row>
    <row r="746" spans="1:52" ht="30" customHeight="1" x14ac:dyDescent="0.3">
      <c r="A746" s="15" t="s">
        <v>1229</v>
      </c>
      <c r="B746" s="15" t="s">
        <v>52</v>
      </c>
      <c r="C746" s="15" t="s">
        <v>52</v>
      </c>
      <c r="D746" s="16"/>
      <c r="E746" s="18"/>
      <c r="F746" s="21">
        <f>TRUNC(SUMIF(N742:N745, N741, F742:F745),0)</f>
        <v>931</v>
      </c>
      <c r="G746" s="18"/>
      <c r="H746" s="21">
        <f>TRUNC(SUMIF(N742:N745, N741, H742:H745),0)</f>
        <v>9464</v>
      </c>
      <c r="I746" s="18"/>
      <c r="J746" s="21">
        <f>TRUNC(SUMIF(N742:N745, N741, J742:J745),0)</f>
        <v>0</v>
      </c>
      <c r="K746" s="18"/>
      <c r="L746" s="21">
        <f>F746+H746+J746</f>
        <v>10395</v>
      </c>
      <c r="M746" s="15" t="s">
        <v>52</v>
      </c>
      <c r="N746" s="1" t="s">
        <v>92</v>
      </c>
      <c r="O746" s="1" t="s">
        <v>92</v>
      </c>
      <c r="P746" s="1" t="s">
        <v>52</v>
      </c>
      <c r="Q746" s="1" t="s">
        <v>52</v>
      </c>
      <c r="R746" s="1" t="s">
        <v>52</v>
      </c>
      <c r="AV746" s="1" t="s">
        <v>52</v>
      </c>
      <c r="AW746" s="1" t="s">
        <v>52</v>
      </c>
      <c r="AX746" s="1" t="s">
        <v>52</v>
      </c>
      <c r="AY746" s="1" t="s">
        <v>52</v>
      </c>
      <c r="AZ746" s="1" t="s">
        <v>52</v>
      </c>
    </row>
    <row r="747" spans="1:52" ht="30" customHeight="1" x14ac:dyDescent="0.3">
      <c r="A747" s="16"/>
      <c r="B747" s="16"/>
      <c r="C747" s="16"/>
      <c r="D747" s="16"/>
      <c r="E747" s="18"/>
      <c r="F747" s="21"/>
      <c r="G747" s="18"/>
      <c r="H747" s="21"/>
      <c r="I747" s="18"/>
      <c r="J747" s="21"/>
      <c r="K747" s="18"/>
      <c r="L747" s="21"/>
      <c r="M747" s="16"/>
    </row>
    <row r="748" spans="1:52" ht="30" customHeight="1" x14ac:dyDescent="0.3">
      <c r="A748" s="12" t="s">
        <v>2432</v>
      </c>
      <c r="B748" s="13"/>
      <c r="C748" s="13"/>
      <c r="D748" s="13"/>
      <c r="E748" s="17"/>
      <c r="F748" s="20"/>
      <c r="G748" s="17"/>
      <c r="H748" s="20"/>
      <c r="I748" s="17"/>
      <c r="J748" s="20"/>
      <c r="K748" s="17"/>
      <c r="L748" s="20"/>
      <c r="M748" s="14"/>
      <c r="N748" s="1" t="s">
        <v>834</v>
      </c>
    </row>
    <row r="749" spans="1:52" ht="30" customHeight="1" x14ac:dyDescent="0.3">
      <c r="A749" s="15" t="s">
        <v>2412</v>
      </c>
      <c r="B749" s="15" t="s">
        <v>2433</v>
      </c>
      <c r="C749" s="15" t="s">
        <v>112</v>
      </c>
      <c r="D749" s="16">
        <v>1</v>
      </c>
      <c r="E749" s="18">
        <f>일위대가목록!E253</f>
        <v>59</v>
      </c>
      <c r="F749" s="21">
        <f>TRUNC(E749*D749,1)</f>
        <v>59</v>
      </c>
      <c r="G749" s="18">
        <f>일위대가목록!F253</f>
        <v>0</v>
      </c>
      <c r="H749" s="21">
        <f>TRUNC(G749*D749,1)</f>
        <v>0</v>
      </c>
      <c r="I749" s="18">
        <f>일위대가목록!G253</f>
        <v>0</v>
      </c>
      <c r="J749" s="21">
        <f>TRUNC(I749*D749,1)</f>
        <v>0</v>
      </c>
      <c r="K749" s="18">
        <f t="shared" ref="K749:L752" si="116">TRUNC(E749+G749+I749,1)</f>
        <v>59</v>
      </c>
      <c r="L749" s="21">
        <f t="shared" si="116"/>
        <v>59</v>
      </c>
      <c r="M749" s="15" t="s">
        <v>2434</v>
      </c>
      <c r="N749" s="1" t="s">
        <v>834</v>
      </c>
      <c r="O749" s="1" t="s">
        <v>2435</v>
      </c>
      <c r="P749" s="1" t="s">
        <v>63</v>
      </c>
      <c r="Q749" s="1" t="s">
        <v>64</v>
      </c>
      <c r="R749" s="1" t="s">
        <v>64</v>
      </c>
      <c r="AV749" s="1" t="s">
        <v>52</v>
      </c>
      <c r="AW749" s="1" t="s">
        <v>2436</v>
      </c>
      <c r="AX749" s="1" t="s">
        <v>52</v>
      </c>
      <c r="AY749" s="1" t="s">
        <v>52</v>
      </c>
      <c r="AZ749" s="1" t="s">
        <v>52</v>
      </c>
    </row>
    <row r="750" spans="1:52" ht="30" customHeight="1" x14ac:dyDescent="0.3">
      <c r="A750" s="15" t="s">
        <v>2417</v>
      </c>
      <c r="B750" s="15" t="s">
        <v>2437</v>
      </c>
      <c r="C750" s="15" t="s">
        <v>112</v>
      </c>
      <c r="D750" s="16">
        <v>1</v>
      </c>
      <c r="E750" s="18">
        <f>일위대가목록!E254</f>
        <v>81</v>
      </c>
      <c r="F750" s="21">
        <f>TRUNC(E750*D750,1)</f>
        <v>81</v>
      </c>
      <c r="G750" s="18">
        <f>일위대가목록!F254</f>
        <v>2703</v>
      </c>
      <c r="H750" s="21">
        <f>TRUNC(G750*D750,1)</f>
        <v>2703</v>
      </c>
      <c r="I750" s="18">
        <f>일위대가목록!G254</f>
        <v>0</v>
      </c>
      <c r="J750" s="21">
        <f>TRUNC(I750*D750,1)</f>
        <v>0</v>
      </c>
      <c r="K750" s="18">
        <f t="shared" si="116"/>
        <v>2784</v>
      </c>
      <c r="L750" s="21">
        <f t="shared" si="116"/>
        <v>2784</v>
      </c>
      <c r="M750" s="15" t="s">
        <v>2438</v>
      </c>
      <c r="N750" s="1" t="s">
        <v>834</v>
      </c>
      <c r="O750" s="1" t="s">
        <v>2439</v>
      </c>
      <c r="P750" s="1" t="s">
        <v>63</v>
      </c>
      <c r="Q750" s="1" t="s">
        <v>64</v>
      </c>
      <c r="R750" s="1" t="s">
        <v>64</v>
      </c>
      <c r="AV750" s="1" t="s">
        <v>52</v>
      </c>
      <c r="AW750" s="1" t="s">
        <v>2440</v>
      </c>
      <c r="AX750" s="1" t="s">
        <v>52</v>
      </c>
      <c r="AY750" s="1" t="s">
        <v>52</v>
      </c>
      <c r="AZ750" s="1" t="s">
        <v>52</v>
      </c>
    </row>
    <row r="751" spans="1:52" ht="30" customHeight="1" x14ac:dyDescent="0.3">
      <c r="A751" s="15" t="s">
        <v>2422</v>
      </c>
      <c r="B751" s="15" t="s">
        <v>2441</v>
      </c>
      <c r="C751" s="15" t="s">
        <v>112</v>
      </c>
      <c r="D751" s="16">
        <v>1</v>
      </c>
      <c r="E751" s="18">
        <f>일위대가목록!E255</f>
        <v>795</v>
      </c>
      <c r="F751" s="21">
        <f>TRUNC(E751*D751,1)</f>
        <v>795</v>
      </c>
      <c r="G751" s="18">
        <f>일위대가목록!F255</f>
        <v>0</v>
      </c>
      <c r="H751" s="21">
        <f>TRUNC(G751*D751,1)</f>
        <v>0</v>
      </c>
      <c r="I751" s="18">
        <f>일위대가목록!G255</f>
        <v>0</v>
      </c>
      <c r="J751" s="21">
        <f>TRUNC(I751*D751,1)</f>
        <v>0</v>
      </c>
      <c r="K751" s="18">
        <f t="shared" si="116"/>
        <v>795</v>
      </c>
      <c r="L751" s="21">
        <f t="shared" si="116"/>
        <v>795</v>
      </c>
      <c r="M751" s="15" t="s">
        <v>2442</v>
      </c>
      <c r="N751" s="1" t="s">
        <v>834</v>
      </c>
      <c r="O751" s="1" t="s">
        <v>2443</v>
      </c>
      <c r="P751" s="1" t="s">
        <v>63</v>
      </c>
      <c r="Q751" s="1" t="s">
        <v>64</v>
      </c>
      <c r="R751" s="1" t="s">
        <v>64</v>
      </c>
      <c r="AV751" s="1" t="s">
        <v>52</v>
      </c>
      <c r="AW751" s="1" t="s">
        <v>2444</v>
      </c>
      <c r="AX751" s="1" t="s">
        <v>52</v>
      </c>
      <c r="AY751" s="1" t="s">
        <v>52</v>
      </c>
      <c r="AZ751" s="1" t="s">
        <v>52</v>
      </c>
    </row>
    <row r="752" spans="1:52" ht="30" customHeight="1" x14ac:dyDescent="0.3">
      <c r="A752" s="15" t="s">
        <v>2427</v>
      </c>
      <c r="B752" s="15" t="s">
        <v>2428</v>
      </c>
      <c r="C752" s="15" t="s">
        <v>112</v>
      </c>
      <c r="D752" s="16">
        <v>1</v>
      </c>
      <c r="E752" s="18">
        <f>일위대가목록!E252</f>
        <v>135</v>
      </c>
      <c r="F752" s="21">
        <f>TRUNC(E752*D752,1)</f>
        <v>135</v>
      </c>
      <c r="G752" s="18">
        <f>일위대가목록!F252</f>
        <v>6761</v>
      </c>
      <c r="H752" s="21">
        <f>TRUNC(G752*D752,1)</f>
        <v>6761</v>
      </c>
      <c r="I752" s="18">
        <f>일위대가목록!G252</f>
        <v>0</v>
      </c>
      <c r="J752" s="21">
        <f>TRUNC(I752*D752,1)</f>
        <v>0</v>
      </c>
      <c r="K752" s="18">
        <f t="shared" si="116"/>
        <v>6896</v>
      </c>
      <c r="L752" s="21">
        <f t="shared" si="116"/>
        <v>6896</v>
      </c>
      <c r="M752" s="15" t="s">
        <v>2429</v>
      </c>
      <c r="N752" s="1" t="s">
        <v>834</v>
      </c>
      <c r="O752" s="1" t="s">
        <v>2430</v>
      </c>
      <c r="P752" s="1" t="s">
        <v>63</v>
      </c>
      <c r="Q752" s="1" t="s">
        <v>64</v>
      </c>
      <c r="R752" s="1" t="s">
        <v>64</v>
      </c>
      <c r="AV752" s="1" t="s">
        <v>52</v>
      </c>
      <c r="AW752" s="1" t="s">
        <v>2445</v>
      </c>
      <c r="AX752" s="1" t="s">
        <v>52</v>
      </c>
      <c r="AY752" s="1" t="s">
        <v>52</v>
      </c>
      <c r="AZ752" s="1" t="s">
        <v>52</v>
      </c>
    </row>
    <row r="753" spans="1:52" ht="30" customHeight="1" x14ac:dyDescent="0.3">
      <c r="A753" s="15" t="s">
        <v>1229</v>
      </c>
      <c r="B753" s="15" t="s">
        <v>52</v>
      </c>
      <c r="C753" s="15" t="s">
        <v>52</v>
      </c>
      <c r="D753" s="16"/>
      <c r="E753" s="18"/>
      <c r="F753" s="21">
        <f>TRUNC(SUMIF(N749:N752, N748, F749:F752),0)</f>
        <v>1070</v>
      </c>
      <c r="G753" s="18"/>
      <c r="H753" s="21">
        <f>TRUNC(SUMIF(N749:N752, N748, H749:H752),0)</f>
        <v>9464</v>
      </c>
      <c r="I753" s="18"/>
      <c r="J753" s="21">
        <f>TRUNC(SUMIF(N749:N752, N748, J749:J752),0)</f>
        <v>0</v>
      </c>
      <c r="K753" s="18"/>
      <c r="L753" s="21">
        <f>F753+H753+J753</f>
        <v>10534</v>
      </c>
      <c r="M753" s="15" t="s">
        <v>52</v>
      </c>
      <c r="N753" s="1" t="s">
        <v>92</v>
      </c>
      <c r="O753" s="1" t="s">
        <v>92</v>
      </c>
      <c r="P753" s="1" t="s">
        <v>52</v>
      </c>
      <c r="Q753" s="1" t="s">
        <v>52</v>
      </c>
      <c r="R753" s="1" t="s">
        <v>52</v>
      </c>
      <c r="AV753" s="1" t="s">
        <v>52</v>
      </c>
      <c r="AW753" s="1" t="s">
        <v>52</v>
      </c>
      <c r="AX753" s="1" t="s">
        <v>52</v>
      </c>
      <c r="AY753" s="1" t="s">
        <v>52</v>
      </c>
      <c r="AZ753" s="1" t="s">
        <v>52</v>
      </c>
    </row>
    <row r="754" spans="1:52" ht="30" customHeight="1" x14ac:dyDescent="0.3">
      <c r="A754" s="16"/>
      <c r="B754" s="16"/>
      <c r="C754" s="16"/>
      <c r="D754" s="16"/>
      <c r="E754" s="18"/>
      <c r="F754" s="21"/>
      <c r="G754" s="18"/>
      <c r="H754" s="21"/>
      <c r="I754" s="18"/>
      <c r="J754" s="21"/>
      <c r="K754" s="18"/>
      <c r="L754" s="21"/>
      <c r="M754" s="16"/>
    </row>
    <row r="755" spans="1:52" ht="30" customHeight="1" x14ac:dyDescent="0.3">
      <c r="A755" s="12" t="s">
        <v>2446</v>
      </c>
      <c r="B755" s="13"/>
      <c r="C755" s="13"/>
      <c r="D755" s="13"/>
      <c r="E755" s="17"/>
      <c r="F755" s="20"/>
      <c r="G755" s="17"/>
      <c r="H755" s="20"/>
      <c r="I755" s="17"/>
      <c r="J755" s="20"/>
      <c r="K755" s="17"/>
      <c r="L755" s="20"/>
      <c r="M755" s="14"/>
      <c r="N755" s="1" t="s">
        <v>838</v>
      </c>
    </row>
    <row r="756" spans="1:52" ht="30" customHeight="1" x14ac:dyDescent="0.3">
      <c r="A756" s="15" t="s">
        <v>2412</v>
      </c>
      <c r="B756" s="15" t="s">
        <v>2413</v>
      </c>
      <c r="C756" s="15" t="s">
        <v>112</v>
      </c>
      <c r="D756" s="16">
        <v>1</v>
      </c>
      <c r="E756" s="18">
        <f>일위대가목록!E249</f>
        <v>36</v>
      </c>
      <c r="F756" s="21">
        <f>TRUNC(E756*D756,1)</f>
        <v>36</v>
      </c>
      <c r="G756" s="18">
        <f>일위대가목록!F249</f>
        <v>0</v>
      </c>
      <c r="H756" s="21">
        <f>TRUNC(G756*D756,1)</f>
        <v>0</v>
      </c>
      <c r="I756" s="18">
        <f>일위대가목록!G249</f>
        <v>0</v>
      </c>
      <c r="J756" s="21">
        <f>TRUNC(I756*D756,1)</f>
        <v>0</v>
      </c>
      <c r="K756" s="18">
        <f t="shared" ref="K756:L759" si="117">TRUNC(E756+G756+I756,1)</f>
        <v>36</v>
      </c>
      <c r="L756" s="21">
        <f t="shared" si="117"/>
        <v>36</v>
      </c>
      <c r="M756" s="15" t="s">
        <v>2414</v>
      </c>
      <c r="N756" s="1" t="s">
        <v>838</v>
      </c>
      <c r="O756" s="1" t="s">
        <v>2415</v>
      </c>
      <c r="P756" s="1" t="s">
        <v>63</v>
      </c>
      <c r="Q756" s="1" t="s">
        <v>64</v>
      </c>
      <c r="R756" s="1" t="s">
        <v>64</v>
      </c>
      <c r="AV756" s="1" t="s">
        <v>52</v>
      </c>
      <c r="AW756" s="1" t="s">
        <v>2447</v>
      </c>
      <c r="AX756" s="1" t="s">
        <v>52</v>
      </c>
      <c r="AY756" s="1" t="s">
        <v>52</v>
      </c>
      <c r="AZ756" s="1" t="s">
        <v>52</v>
      </c>
    </row>
    <row r="757" spans="1:52" ht="30" customHeight="1" x14ac:dyDescent="0.3">
      <c r="A757" s="15" t="s">
        <v>2417</v>
      </c>
      <c r="B757" s="15" t="s">
        <v>2448</v>
      </c>
      <c r="C757" s="15" t="s">
        <v>112</v>
      </c>
      <c r="D757" s="16">
        <v>1</v>
      </c>
      <c r="E757" s="18">
        <f>일위대가목록!E256</f>
        <v>81</v>
      </c>
      <c r="F757" s="21">
        <f>TRUNC(E757*D757,1)</f>
        <v>81</v>
      </c>
      <c r="G757" s="18">
        <f>일위대가목록!F256</f>
        <v>3244</v>
      </c>
      <c r="H757" s="21">
        <f>TRUNC(G757*D757,1)</f>
        <v>3244</v>
      </c>
      <c r="I757" s="18">
        <f>일위대가목록!G256</f>
        <v>0</v>
      </c>
      <c r="J757" s="21">
        <f>TRUNC(I757*D757,1)</f>
        <v>0</v>
      </c>
      <c r="K757" s="18">
        <f t="shared" si="117"/>
        <v>3325</v>
      </c>
      <c r="L757" s="21">
        <f t="shared" si="117"/>
        <v>3325</v>
      </c>
      <c r="M757" s="15" t="s">
        <v>2449</v>
      </c>
      <c r="N757" s="1" t="s">
        <v>838</v>
      </c>
      <c r="O757" s="1" t="s">
        <v>2450</v>
      </c>
      <c r="P757" s="1" t="s">
        <v>63</v>
      </c>
      <c r="Q757" s="1" t="s">
        <v>64</v>
      </c>
      <c r="R757" s="1" t="s">
        <v>64</v>
      </c>
      <c r="AV757" s="1" t="s">
        <v>52</v>
      </c>
      <c r="AW757" s="1" t="s">
        <v>2451</v>
      </c>
      <c r="AX757" s="1" t="s">
        <v>52</v>
      </c>
      <c r="AY757" s="1" t="s">
        <v>52</v>
      </c>
      <c r="AZ757" s="1" t="s">
        <v>52</v>
      </c>
    </row>
    <row r="758" spans="1:52" ht="30" customHeight="1" x14ac:dyDescent="0.3">
      <c r="A758" s="15" t="s">
        <v>2422</v>
      </c>
      <c r="B758" s="15" t="s">
        <v>2423</v>
      </c>
      <c r="C758" s="15" t="s">
        <v>112</v>
      </c>
      <c r="D758" s="16">
        <v>1</v>
      </c>
      <c r="E758" s="18">
        <f>일위대가목록!E251</f>
        <v>679</v>
      </c>
      <c r="F758" s="21">
        <f>TRUNC(E758*D758,1)</f>
        <v>679</v>
      </c>
      <c r="G758" s="18">
        <f>일위대가목록!F251</f>
        <v>0</v>
      </c>
      <c r="H758" s="21">
        <f>TRUNC(G758*D758,1)</f>
        <v>0</v>
      </c>
      <c r="I758" s="18">
        <f>일위대가목록!G251</f>
        <v>0</v>
      </c>
      <c r="J758" s="21">
        <f>TRUNC(I758*D758,1)</f>
        <v>0</v>
      </c>
      <c r="K758" s="18">
        <f t="shared" si="117"/>
        <v>679</v>
      </c>
      <c r="L758" s="21">
        <f t="shared" si="117"/>
        <v>679</v>
      </c>
      <c r="M758" s="15" t="s">
        <v>2424</v>
      </c>
      <c r="N758" s="1" t="s">
        <v>838</v>
      </c>
      <c r="O758" s="1" t="s">
        <v>2425</v>
      </c>
      <c r="P758" s="1" t="s">
        <v>63</v>
      </c>
      <c r="Q758" s="1" t="s">
        <v>64</v>
      </c>
      <c r="R758" s="1" t="s">
        <v>64</v>
      </c>
      <c r="AV758" s="1" t="s">
        <v>52</v>
      </c>
      <c r="AW758" s="1" t="s">
        <v>2452</v>
      </c>
      <c r="AX758" s="1" t="s">
        <v>52</v>
      </c>
      <c r="AY758" s="1" t="s">
        <v>52</v>
      </c>
      <c r="AZ758" s="1" t="s">
        <v>52</v>
      </c>
    </row>
    <row r="759" spans="1:52" ht="30" customHeight="1" x14ac:dyDescent="0.3">
      <c r="A759" s="15" t="s">
        <v>2427</v>
      </c>
      <c r="B759" s="15" t="s">
        <v>2453</v>
      </c>
      <c r="C759" s="15" t="s">
        <v>112</v>
      </c>
      <c r="D759" s="16">
        <v>1</v>
      </c>
      <c r="E759" s="18">
        <f>일위대가목록!E257</f>
        <v>135</v>
      </c>
      <c r="F759" s="21">
        <f>TRUNC(E759*D759,1)</f>
        <v>135</v>
      </c>
      <c r="G759" s="18">
        <f>일위대가목록!F257</f>
        <v>8113</v>
      </c>
      <c r="H759" s="21">
        <f>TRUNC(G759*D759,1)</f>
        <v>8113</v>
      </c>
      <c r="I759" s="18">
        <f>일위대가목록!G257</f>
        <v>0</v>
      </c>
      <c r="J759" s="21">
        <f>TRUNC(I759*D759,1)</f>
        <v>0</v>
      </c>
      <c r="K759" s="18">
        <f t="shared" si="117"/>
        <v>8248</v>
      </c>
      <c r="L759" s="21">
        <f t="shared" si="117"/>
        <v>8248</v>
      </c>
      <c r="M759" s="15" t="s">
        <v>2454</v>
      </c>
      <c r="N759" s="1" t="s">
        <v>838</v>
      </c>
      <c r="O759" s="1" t="s">
        <v>2455</v>
      </c>
      <c r="P759" s="1" t="s">
        <v>63</v>
      </c>
      <c r="Q759" s="1" t="s">
        <v>64</v>
      </c>
      <c r="R759" s="1" t="s">
        <v>64</v>
      </c>
      <c r="AV759" s="1" t="s">
        <v>52</v>
      </c>
      <c r="AW759" s="1" t="s">
        <v>2456</v>
      </c>
      <c r="AX759" s="1" t="s">
        <v>52</v>
      </c>
      <c r="AY759" s="1" t="s">
        <v>52</v>
      </c>
      <c r="AZ759" s="1" t="s">
        <v>52</v>
      </c>
    </row>
    <row r="760" spans="1:52" ht="30" customHeight="1" x14ac:dyDescent="0.3">
      <c r="A760" s="15" t="s">
        <v>1229</v>
      </c>
      <c r="B760" s="15" t="s">
        <v>52</v>
      </c>
      <c r="C760" s="15" t="s">
        <v>52</v>
      </c>
      <c r="D760" s="16"/>
      <c r="E760" s="18"/>
      <c r="F760" s="21">
        <f>TRUNC(SUMIF(N756:N759, N755, F756:F759),0)</f>
        <v>931</v>
      </c>
      <c r="G760" s="18"/>
      <c r="H760" s="21">
        <f>TRUNC(SUMIF(N756:N759, N755, H756:H759),0)</f>
        <v>11357</v>
      </c>
      <c r="I760" s="18"/>
      <c r="J760" s="21">
        <f>TRUNC(SUMIF(N756:N759, N755, J756:J759),0)</f>
        <v>0</v>
      </c>
      <c r="K760" s="18"/>
      <c r="L760" s="21">
        <f>F760+H760+J760</f>
        <v>12288</v>
      </c>
      <c r="M760" s="15" t="s">
        <v>52</v>
      </c>
      <c r="N760" s="1" t="s">
        <v>92</v>
      </c>
      <c r="O760" s="1" t="s">
        <v>92</v>
      </c>
      <c r="P760" s="1" t="s">
        <v>52</v>
      </c>
      <c r="Q760" s="1" t="s">
        <v>52</v>
      </c>
      <c r="R760" s="1" t="s">
        <v>52</v>
      </c>
      <c r="AV760" s="1" t="s">
        <v>52</v>
      </c>
      <c r="AW760" s="1" t="s">
        <v>52</v>
      </c>
      <c r="AX760" s="1" t="s">
        <v>52</v>
      </c>
      <c r="AY760" s="1" t="s">
        <v>52</v>
      </c>
      <c r="AZ760" s="1" t="s">
        <v>52</v>
      </c>
    </row>
    <row r="761" spans="1:52" ht="30" customHeight="1" x14ac:dyDescent="0.3">
      <c r="A761" s="16"/>
      <c r="B761" s="16"/>
      <c r="C761" s="16"/>
      <c r="D761" s="16"/>
      <c r="E761" s="18"/>
      <c r="F761" s="21"/>
      <c r="G761" s="18"/>
      <c r="H761" s="21"/>
      <c r="I761" s="18"/>
      <c r="J761" s="21"/>
      <c r="K761" s="18"/>
      <c r="L761" s="21"/>
      <c r="M761" s="16"/>
    </row>
    <row r="762" spans="1:52" ht="30" customHeight="1" x14ac:dyDescent="0.3">
      <c r="A762" s="12" t="s">
        <v>2457</v>
      </c>
      <c r="B762" s="13"/>
      <c r="C762" s="13"/>
      <c r="D762" s="13"/>
      <c r="E762" s="17"/>
      <c r="F762" s="20"/>
      <c r="G762" s="17"/>
      <c r="H762" s="20"/>
      <c r="I762" s="17"/>
      <c r="J762" s="20"/>
      <c r="K762" s="17"/>
      <c r="L762" s="20"/>
      <c r="M762" s="14"/>
      <c r="N762" s="1" t="s">
        <v>842</v>
      </c>
    </row>
    <row r="763" spans="1:52" ht="30" customHeight="1" x14ac:dyDescent="0.3">
      <c r="A763" s="15" t="s">
        <v>2412</v>
      </c>
      <c r="B763" s="15" t="s">
        <v>2433</v>
      </c>
      <c r="C763" s="15" t="s">
        <v>112</v>
      </c>
      <c r="D763" s="16">
        <v>1</v>
      </c>
      <c r="E763" s="18">
        <f>일위대가목록!E253</f>
        <v>59</v>
      </c>
      <c r="F763" s="21">
        <f>TRUNC(E763*D763,1)</f>
        <v>59</v>
      </c>
      <c r="G763" s="18">
        <f>일위대가목록!F253</f>
        <v>0</v>
      </c>
      <c r="H763" s="21">
        <f>TRUNC(G763*D763,1)</f>
        <v>0</v>
      </c>
      <c r="I763" s="18">
        <f>일위대가목록!G253</f>
        <v>0</v>
      </c>
      <c r="J763" s="21">
        <f>TRUNC(I763*D763,1)</f>
        <v>0</v>
      </c>
      <c r="K763" s="18">
        <f t="shared" ref="K763:L766" si="118">TRUNC(E763+G763+I763,1)</f>
        <v>59</v>
      </c>
      <c r="L763" s="21">
        <f t="shared" si="118"/>
        <v>59</v>
      </c>
      <c r="M763" s="15" t="s">
        <v>2434</v>
      </c>
      <c r="N763" s="1" t="s">
        <v>842</v>
      </c>
      <c r="O763" s="1" t="s">
        <v>2435</v>
      </c>
      <c r="P763" s="1" t="s">
        <v>63</v>
      </c>
      <c r="Q763" s="1" t="s">
        <v>64</v>
      </c>
      <c r="R763" s="1" t="s">
        <v>64</v>
      </c>
      <c r="AV763" s="1" t="s">
        <v>52</v>
      </c>
      <c r="AW763" s="1" t="s">
        <v>2458</v>
      </c>
      <c r="AX763" s="1" t="s">
        <v>52</v>
      </c>
      <c r="AY763" s="1" t="s">
        <v>52</v>
      </c>
      <c r="AZ763" s="1" t="s">
        <v>52</v>
      </c>
    </row>
    <row r="764" spans="1:52" ht="30" customHeight="1" x14ac:dyDescent="0.3">
      <c r="A764" s="15" t="s">
        <v>2417</v>
      </c>
      <c r="B764" s="15" t="s">
        <v>2459</v>
      </c>
      <c r="C764" s="15" t="s">
        <v>112</v>
      </c>
      <c r="D764" s="16">
        <v>1</v>
      </c>
      <c r="E764" s="18">
        <f>일위대가목록!E258</f>
        <v>81</v>
      </c>
      <c r="F764" s="21">
        <f>TRUNC(E764*D764,1)</f>
        <v>81</v>
      </c>
      <c r="G764" s="18">
        <f>일위대가목록!F258</f>
        <v>3244</v>
      </c>
      <c r="H764" s="21">
        <f>TRUNC(G764*D764,1)</f>
        <v>3244</v>
      </c>
      <c r="I764" s="18">
        <f>일위대가목록!G258</f>
        <v>0</v>
      </c>
      <c r="J764" s="21">
        <f>TRUNC(I764*D764,1)</f>
        <v>0</v>
      </c>
      <c r="K764" s="18">
        <f t="shared" si="118"/>
        <v>3325</v>
      </c>
      <c r="L764" s="21">
        <f t="shared" si="118"/>
        <v>3325</v>
      </c>
      <c r="M764" s="15" t="s">
        <v>2460</v>
      </c>
      <c r="N764" s="1" t="s">
        <v>842</v>
      </c>
      <c r="O764" s="1" t="s">
        <v>2461</v>
      </c>
      <c r="P764" s="1" t="s">
        <v>63</v>
      </c>
      <c r="Q764" s="1" t="s">
        <v>64</v>
      </c>
      <c r="R764" s="1" t="s">
        <v>64</v>
      </c>
      <c r="AV764" s="1" t="s">
        <v>52</v>
      </c>
      <c r="AW764" s="1" t="s">
        <v>2462</v>
      </c>
      <c r="AX764" s="1" t="s">
        <v>52</v>
      </c>
      <c r="AY764" s="1" t="s">
        <v>52</v>
      </c>
      <c r="AZ764" s="1" t="s">
        <v>52</v>
      </c>
    </row>
    <row r="765" spans="1:52" ht="30" customHeight="1" x14ac:dyDescent="0.3">
      <c r="A765" s="15" t="s">
        <v>2422</v>
      </c>
      <c r="B765" s="15" t="s">
        <v>2441</v>
      </c>
      <c r="C765" s="15" t="s">
        <v>112</v>
      </c>
      <c r="D765" s="16">
        <v>1</v>
      </c>
      <c r="E765" s="18">
        <f>일위대가목록!E255</f>
        <v>795</v>
      </c>
      <c r="F765" s="21">
        <f>TRUNC(E765*D765,1)</f>
        <v>795</v>
      </c>
      <c r="G765" s="18">
        <f>일위대가목록!F255</f>
        <v>0</v>
      </c>
      <c r="H765" s="21">
        <f>TRUNC(G765*D765,1)</f>
        <v>0</v>
      </c>
      <c r="I765" s="18">
        <f>일위대가목록!G255</f>
        <v>0</v>
      </c>
      <c r="J765" s="21">
        <f>TRUNC(I765*D765,1)</f>
        <v>0</v>
      </c>
      <c r="K765" s="18">
        <f t="shared" si="118"/>
        <v>795</v>
      </c>
      <c r="L765" s="21">
        <f t="shared" si="118"/>
        <v>795</v>
      </c>
      <c r="M765" s="15" t="s">
        <v>2442</v>
      </c>
      <c r="N765" s="1" t="s">
        <v>842</v>
      </c>
      <c r="O765" s="1" t="s">
        <v>2443</v>
      </c>
      <c r="P765" s="1" t="s">
        <v>63</v>
      </c>
      <c r="Q765" s="1" t="s">
        <v>64</v>
      </c>
      <c r="R765" s="1" t="s">
        <v>64</v>
      </c>
      <c r="AV765" s="1" t="s">
        <v>52</v>
      </c>
      <c r="AW765" s="1" t="s">
        <v>2463</v>
      </c>
      <c r="AX765" s="1" t="s">
        <v>52</v>
      </c>
      <c r="AY765" s="1" t="s">
        <v>52</v>
      </c>
      <c r="AZ765" s="1" t="s">
        <v>52</v>
      </c>
    </row>
    <row r="766" spans="1:52" ht="30" customHeight="1" x14ac:dyDescent="0.3">
      <c r="A766" s="15" t="s">
        <v>2427</v>
      </c>
      <c r="B766" s="15" t="s">
        <v>2453</v>
      </c>
      <c r="C766" s="15" t="s">
        <v>112</v>
      </c>
      <c r="D766" s="16">
        <v>1</v>
      </c>
      <c r="E766" s="18">
        <f>일위대가목록!E257</f>
        <v>135</v>
      </c>
      <c r="F766" s="21">
        <f>TRUNC(E766*D766,1)</f>
        <v>135</v>
      </c>
      <c r="G766" s="18">
        <f>일위대가목록!F257</f>
        <v>8113</v>
      </c>
      <c r="H766" s="21">
        <f>TRUNC(G766*D766,1)</f>
        <v>8113</v>
      </c>
      <c r="I766" s="18">
        <f>일위대가목록!G257</f>
        <v>0</v>
      </c>
      <c r="J766" s="21">
        <f>TRUNC(I766*D766,1)</f>
        <v>0</v>
      </c>
      <c r="K766" s="18">
        <f t="shared" si="118"/>
        <v>8248</v>
      </c>
      <c r="L766" s="21">
        <f t="shared" si="118"/>
        <v>8248</v>
      </c>
      <c r="M766" s="15" t="s">
        <v>2454</v>
      </c>
      <c r="N766" s="1" t="s">
        <v>842</v>
      </c>
      <c r="O766" s="1" t="s">
        <v>2455</v>
      </c>
      <c r="P766" s="1" t="s">
        <v>63</v>
      </c>
      <c r="Q766" s="1" t="s">
        <v>64</v>
      </c>
      <c r="R766" s="1" t="s">
        <v>64</v>
      </c>
      <c r="AV766" s="1" t="s">
        <v>52</v>
      </c>
      <c r="AW766" s="1" t="s">
        <v>2464</v>
      </c>
      <c r="AX766" s="1" t="s">
        <v>52</v>
      </c>
      <c r="AY766" s="1" t="s">
        <v>52</v>
      </c>
      <c r="AZ766" s="1" t="s">
        <v>52</v>
      </c>
    </row>
    <row r="767" spans="1:52" ht="30" customHeight="1" x14ac:dyDescent="0.3">
      <c r="A767" s="15" t="s">
        <v>1229</v>
      </c>
      <c r="B767" s="15" t="s">
        <v>52</v>
      </c>
      <c r="C767" s="15" t="s">
        <v>52</v>
      </c>
      <c r="D767" s="16"/>
      <c r="E767" s="18"/>
      <c r="F767" s="21">
        <f>TRUNC(SUMIF(N763:N766, N762, F763:F766),0)</f>
        <v>1070</v>
      </c>
      <c r="G767" s="18"/>
      <c r="H767" s="21">
        <f>TRUNC(SUMIF(N763:N766, N762, H763:H766),0)</f>
        <v>11357</v>
      </c>
      <c r="I767" s="18"/>
      <c r="J767" s="21">
        <f>TRUNC(SUMIF(N763:N766, N762, J763:J766),0)</f>
        <v>0</v>
      </c>
      <c r="K767" s="18"/>
      <c r="L767" s="21">
        <f>F767+H767+J767</f>
        <v>12427</v>
      </c>
      <c r="M767" s="15" t="s">
        <v>52</v>
      </c>
      <c r="N767" s="1" t="s">
        <v>92</v>
      </c>
      <c r="O767" s="1" t="s">
        <v>92</v>
      </c>
      <c r="P767" s="1" t="s">
        <v>52</v>
      </c>
      <c r="Q767" s="1" t="s">
        <v>52</v>
      </c>
      <c r="R767" s="1" t="s">
        <v>52</v>
      </c>
      <c r="AV767" s="1" t="s">
        <v>52</v>
      </c>
      <c r="AW767" s="1" t="s">
        <v>52</v>
      </c>
      <c r="AX767" s="1" t="s">
        <v>52</v>
      </c>
      <c r="AY767" s="1" t="s">
        <v>52</v>
      </c>
      <c r="AZ767" s="1" t="s">
        <v>52</v>
      </c>
    </row>
    <row r="768" spans="1:52" ht="30" customHeight="1" x14ac:dyDescent="0.3">
      <c r="A768" s="16"/>
      <c r="B768" s="16"/>
      <c r="C768" s="16"/>
      <c r="D768" s="16"/>
      <c r="E768" s="18"/>
      <c r="F768" s="21"/>
      <c r="G768" s="18"/>
      <c r="H768" s="21"/>
      <c r="I768" s="18"/>
      <c r="J768" s="21"/>
      <c r="K768" s="18"/>
      <c r="L768" s="21"/>
      <c r="M768" s="16"/>
    </row>
    <row r="769" spans="1:52" ht="30" customHeight="1" x14ac:dyDescent="0.3">
      <c r="A769" s="12" t="s">
        <v>2465</v>
      </c>
      <c r="B769" s="13"/>
      <c r="C769" s="13"/>
      <c r="D769" s="13"/>
      <c r="E769" s="17"/>
      <c r="F769" s="20"/>
      <c r="G769" s="17"/>
      <c r="H769" s="20"/>
      <c r="I769" s="17"/>
      <c r="J769" s="20"/>
      <c r="K769" s="17"/>
      <c r="L769" s="20"/>
      <c r="M769" s="14"/>
      <c r="N769" s="1" t="s">
        <v>846</v>
      </c>
    </row>
    <row r="770" spans="1:52" ht="30" customHeight="1" x14ac:dyDescent="0.3">
      <c r="A770" s="15" t="s">
        <v>2405</v>
      </c>
      <c r="B770" s="15" t="s">
        <v>2406</v>
      </c>
      <c r="C770" s="15" t="s">
        <v>365</v>
      </c>
      <c r="D770" s="16">
        <v>1</v>
      </c>
      <c r="E770" s="18">
        <f>단가대비표!O248</f>
        <v>1640</v>
      </c>
      <c r="F770" s="21">
        <f>TRUNC(E770*D770,1)</f>
        <v>1640</v>
      </c>
      <c r="G770" s="18">
        <f>단가대비표!P248</f>
        <v>7820</v>
      </c>
      <c r="H770" s="21">
        <f>TRUNC(G770*D770,1)</f>
        <v>7820</v>
      </c>
      <c r="I770" s="18">
        <f>단가대비표!V248</f>
        <v>0</v>
      </c>
      <c r="J770" s="21">
        <f>TRUNC(I770*D770,1)</f>
        <v>0</v>
      </c>
      <c r="K770" s="18">
        <f t="shared" ref="K770:L772" si="119">TRUNC(E770+G770+I770,1)</f>
        <v>9460</v>
      </c>
      <c r="L770" s="21">
        <f t="shared" si="119"/>
        <v>9460</v>
      </c>
      <c r="M770" s="15" t="s">
        <v>52</v>
      </c>
      <c r="N770" s="1" t="s">
        <v>846</v>
      </c>
      <c r="O770" s="1" t="s">
        <v>2407</v>
      </c>
      <c r="P770" s="1" t="s">
        <v>64</v>
      </c>
      <c r="Q770" s="1" t="s">
        <v>64</v>
      </c>
      <c r="R770" s="1" t="s">
        <v>63</v>
      </c>
      <c r="AV770" s="1" t="s">
        <v>52</v>
      </c>
      <c r="AW770" s="1" t="s">
        <v>2466</v>
      </c>
      <c r="AX770" s="1" t="s">
        <v>52</v>
      </c>
      <c r="AY770" s="1" t="s">
        <v>52</v>
      </c>
      <c r="AZ770" s="1" t="s">
        <v>52</v>
      </c>
    </row>
    <row r="771" spans="1:52" ht="30" customHeight="1" x14ac:dyDescent="0.3">
      <c r="A771" s="15" t="s">
        <v>2422</v>
      </c>
      <c r="B771" s="15" t="s">
        <v>2423</v>
      </c>
      <c r="C771" s="15" t="s">
        <v>112</v>
      </c>
      <c r="D771" s="16">
        <v>1</v>
      </c>
      <c r="E771" s="18">
        <f>일위대가목록!E251</f>
        <v>679</v>
      </c>
      <c r="F771" s="21">
        <f>TRUNC(E771*D771,1)</f>
        <v>679</v>
      </c>
      <c r="G771" s="18">
        <f>일위대가목록!F251</f>
        <v>0</v>
      </c>
      <c r="H771" s="21">
        <f>TRUNC(G771*D771,1)</f>
        <v>0</v>
      </c>
      <c r="I771" s="18">
        <f>일위대가목록!G251</f>
        <v>0</v>
      </c>
      <c r="J771" s="21">
        <f>TRUNC(I771*D771,1)</f>
        <v>0</v>
      </c>
      <c r="K771" s="18">
        <f t="shared" si="119"/>
        <v>679</v>
      </c>
      <c r="L771" s="21">
        <f t="shared" si="119"/>
        <v>679</v>
      </c>
      <c r="M771" s="15" t="s">
        <v>2424</v>
      </c>
      <c r="N771" s="1" t="s">
        <v>846</v>
      </c>
      <c r="O771" s="1" t="s">
        <v>2425</v>
      </c>
      <c r="P771" s="1" t="s">
        <v>63</v>
      </c>
      <c r="Q771" s="1" t="s">
        <v>64</v>
      </c>
      <c r="R771" s="1" t="s">
        <v>64</v>
      </c>
      <c r="AV771" s="1" t="s">
        <v>52</v>
      </c>
      <c r="AW771" s="1" t="s">
        <v>2467</v>
      </c>
      <c r="AX771" s="1" t="s">
        <v>52</v>
      </c>
      <c r="AY771" s="1" t="s">
        <v>52</v>
      </c>
      <c r="AZ771" s="1" t="s">
        <v>52</v>
      </c>
    </row>
    <row r="772" spans="1:52" ht="30" customHeight="1" x14ac:dyDescent="0.3">
      <c r="A772" s="15" t="s">
        <v>2427</v>
      </c>
      <c r="B772" s="15" t="s">
        <v>2428</v>
      </c>
      <c r="C772" s="15" t="s">
        <v>112</v>
      </c>
      <c r="D772" s="16">
        <v>1</v>
      </c>
      <c r="E772" s="18">
        <f>일위대가목록!E252</f>
        <v>135</v>
      </c>
      <c r="F772" s="21">
        <f>TRUNC(E772*D772,1)</f>
        <v>135</v>
      </c>
      <c r="G772" s="18">
        <f>일위대가목록!F252</f>
        <v>6761</v>
      </c>
      <c r="H772" s="21">
        <f>TRUNC(G772*D772,1)</f>
        <v>6761</v>
      </c>
      <c r="I772" s="18">
        <f>일위대가목록!G252</f>
        <v>0</v>
      </c>
      <c r="J772" s="21">
        <f>TRUNC(I772*D772,1)</f>
        <v>0</v>
      </c>
      <c r="K772" s="18">
        <f t="shared" si="119"/>
        <v>6896</v>
      </c>
      <c r="L772" s="21">
        <f t="shared" si="119"/>
        <v>6896</v>
      </c>
      <c r="M772" s="15" t="s">
        <v>2429</v>
      </c>
      <c r="N772" s="1" t="s">
        <v>846</v>
      </c>
      <c r="O772" s="1" t="s">
        <v>2430</v>
      </c>
      <c r="P772" s="1" t="s">
        <v>63</v>
      </c>
      <c r="Q772" s="1" t="s">
        <v>64</v>
      </c>
      <c r="R772" s="1" t="s">
        <v>64</v>
      </c>
      <c r="AV772" s="1" t="s">
        <v>52</v>
      </c>
      <c r="AW772" s="1" t="s">
        <v>2468</v>
      </c>
      <c r="AX772" s="1" t="s">
        <v>52</v>
      </c>
      <c r="AY772" s="1" t="s">
        <v>52</v>
      </c>
      <c r="AZ772" s="1" t="s">
        <v>52</v>
      </c>
    </row>
    <row r="773" spans="1:52" ht="30" customHeight="1" x14ac:dyDescent="0.3">
      <c r="A773" s="15" t="s">
        <v>1229</v>
      </c>
      <c r="B773" s="15" t="s">
        <v>52</v>
      </c>
      <c r="C773" s="15" t="s">
        <v>52</v>
      </c>
      <c r="D773" s="16"/>
      <c r="E773" s="18"/>
      <c r="F773" s="21">
        <f>TRUNC(SUMIF(N770:N772, N769, F770:F772),0)</f>
        <v>2454</v>
      </c>
      <c r="G773" s="18"/>
      <c r="H773" s="21">
        <f>TRUNC(SUMIF(N770:N772, N769, H770:H772),0)</f>
        <v>14581</v>
      </c>
      <c r="I773" s="18"/>
      <c r="J773" s="21">
        <f>TRUNC(SUMIF(N770:N772, N769, J770:J772),0)</f>
        <v>0</v>
      </c>
      <c r="K773" s="18"/>
      <c r="L773" s="21">
        <f>F773+H773+J773</f>
        <v>17035</v>
      </c>
      <c r="M773" s="15" t="s">
        <v>52</v>
      </c>
      <c r="N773" s="1" t="s">
        <v>92</v>
      </c>
      <c r="O773" s="1" t="s">
        <v>92</v>
      </c>
      <c r="P773" s="1" t="s">
        <v>52</v>
      </c>
      <c r="Q773" s="1" t="s">
        <v>52</v>
      </c>
      <c r="R773" s="1" t="s">
        <v>52</v>
      </c>
      <c r="AV773" s="1" t="s">
        <v>52</v>
      </c>
      <c r="AW773" s="1" t="s">
        <v>52</v>
      </c>
      <c r="AX773" s="1" t="s">
        <v>52</v>
      </c>
      <c r="AY773" s="1" t="s">
        <v>52</v>
      </c>
      <c r="AZ773" s="1" t="s">
        <v>52</v>
      </c>
    </row>
    <row r="774" spans="1:52" ht="30" customHeight="1" x14ac:dyDescent="0.3">
      <c r="A774" s="16"/>
      <c r="B774" s="16"/>
      <c r="C774" s="16"/>
      <c r="D774" s="16"/>
      <c r="E774" s="18"/>
      <c r="F774" s="21"/>
      <c r="G774" s="18"/>
      <c r="H774" s="21"/>
      <c r="I774" s="18"/>
      <c r="J774" s="21"/>
      <c r="K774" s="18"/>
      <c r="L774" s="21"/>
      <c r="M774" s="16"/>
    </row>
    <row r="775" spans="1:52" ht="30" customHeight="1" x14ac:dyDescent="0.3">
      <c r="A775" s="12" t="s">
        <v>2469</v>
      </c>
      <c r="B775" s="13"/>
      <c r="C775" s="13"/>
      <c r="D775" s="13"/>
      <c r="E775" s="17"/>
      <c r="F775" s="20"/>
      <c r="G775" s="17"/>
      <c r="H775" s="20"/>
      <c r="I775" s="17"/>
      <c r="J775" s="20"/>
      <c r="K775" s="17"/>
      <c r="L775" s="20"/>
      <c r="M775" s="14"/>
      <c r="N775" s="1" t="s">
        <v>850</v>
      </c>
    </row>
    <row r="776" spans="1:52" ht="30" customHeight="1" x14ac:dyDescent="0.3">
      <c r="A776" s="15" t="s">
        <v>2405</v>
      </c>
      <c r="B776" s="15" t="s">
        <v>2406</v>
      </c>
      <c r="C776" s="15" t="s">
        <v>365</v>
      </c>
      <c r="D776" s="16">
        <v>1</v>
      </c>
      <c r="E776" s="18">
        <f>단가대비표!O248</f>
        <v>1640</v>
      </c>
      <c r="F776" s="21">
        <f>TRUNC(E776*D776,1)</f>
        <v>1640</v>
      </c>
      <c r="G776" s="18">
        <f>단가대비표!P248</f>
        <v>7820</v>
      </c>
      <c r="H776" s="21">
        <f>TRUNC(G776*D776,1)</f>
        <v>7820</v>
      </c>
      <c r="I776" s="18">
        <f>단가대비표!V248</f>
        <v>0</v>
      </c>
      <c r="J776" s="21">
        <f>TRUNC(I776*D776,1)</f>
        <v>0</v>
      </c>
      <c r="K776" s="18">
        <f t="shared" ref="K776:L778" si="120">TRUNC(E776+G776+I776,1)</f>
        <v>9460</v>
      </c>
      <c r="L776" s="21">
        <f t="shared" si="120"/>
        <v>9460</v>
      </c>
      <c r="M776" s="15" t="s">
        <v>52</v>
      </c>
      <c r="N776" s="1" t="s">
        <v>850</v>
      </c>
      <c r="O776" s="1" t="s">
        <v>2407</v>
      </c>
      <c r="P776" s="1" t="s">
        <v>64</v>
      </c>
      <c r="Q776" s="1" t="s">
        <v>64</v>
      </c>
      <c r="R776" s="1" t="s">
        <v>63</v>
      </c>
      <c r="AV776" s="1" t="s">
        <v>52</v>
      </c>
      <c r="AW776" s="1" t="s">
        <v>2470</v>
      </c>
      <c r="AX776" s="1" t="s">
        <v>52</v>
      </c>
      <c r="AY776" s="1" t="s">
        <v>52</v>
      </c>
      <c r="AZ776" s="1" t="s">
        <v>52</v>
      </c>
    </row>
    <row r="777" spans="1:52" ht="30" customHeight="1" x14ac:dyDescent="0.3">
      <c r="A777" s="15" t="s">
        <v>2422</v>
      </c>
      <c r="B777" s="15" t="s">
        <v>2423</v>
      </c>
      <c r="C777" s="15" t="s">
        <v>112</v>
      </c>
      <c r="D777" s="16">
        <v>1</v>
      </c>
      <c r="E777" s="18">
        <f>일위대가목록!E251</f>
        <v>679</v>
      </c>
      <c r="F777" s="21">
        <f>TRUNC(E777*D777,1)</f>
        <v>679</v>
      </c>
      <c r="G777" s="18">
        <f>일위대가목록!F251</f>
        <v>0</v>
      </c>
      <c r="H777" s="21">
        <f>TRUNC(G777*D777,1)</f>
        <v>0</v>
      </c>
      <c r="I777" s="18">
        <f>일위대가목록!G251</f>
        <v>0</v>
      </c>
      <c r="J777" s="21">
        <f>TRUNC(I777*D777,1)</f>
        <v>0</v>
      </c>
      <c r="K777" s="18">
        <f t="shared" si="120"/>
        <v>679</v>
      </c>
      <c r="L777" s="21">
        <f t="shared" si="120"/>
        <v>679</v>
      </c>
      <c r="M777" s="15" t="s">
        <v>2424</v>
      </c>
      <c r="N777" s="1" t="s">
        <v>850</v>
      </c>
      <c r="O777" s="1" t="s">
        <v>2425</v>
      </c>
      <c r="P777" s="1" t="s">
        <v>63</v>
      </c>
      <c r="Q777" s="1" t="s">
        <v>64</v>
      </c>
      <c r="R777" s="1" t="s">
        <v>64</v>
      </c>
      <c r="AV777" s="1" t="s">
        <v>52</v>
      </c>
      <c r="AW777" s="1" t="s">
        <v>2471</v>
      </c>
      <c r="AX777" s="1" t="s">
        <v>52</v>
      </c>
      <c r="AY777" s="1" t="s">
        <v>52</v>
      </c>
      <c r="AZ777" s="1" t="s">
        <v>52</v>
      </c>
    </row>
    <row r="778" spans="1:52" ht="30" customHeight="1" x14ac:dyDescent="0.3">
      <c r="A778" s="15" t="s">
        <v>2427</v>
      </c>
      <c r="B778" s="15" t="s">
        <v>2453</v>
      </c>
      <c r="C778" s="15" t="s">
        <v>112</v>
      </c>
      <c r="D778" s="16">
        <v>1</v>
      </c>
      <c r="E778" s="18">
        <f>일위대가목록!E257</f>
        <v>135</v>
      </c>
      <c r="F778" s="21">
        <f>TRUNC(E778*D778,1)</f>
        <v>135</v>
      </c>
      <c r="G778" s="18">
        <f>일위대가목록!F257</f>
        <v>8113</v>
      </c>
      <c r="H778" s="21">
        <f>TRUNC(G778*D778,1)</f>
        <v>8113</v>
      </c>
      <c r="I778" s="18">
        <f>일위대가목록!G257</f>
        <v>0</v>
      </c>
      <c r="J778" s="21">
        <f>TRUNC(I778*D778,1)</f>
        <v>0</v>
      </c>
      <c r="K778" s="18">
        <f t="shared" si="120"/>
        <v>8248</v>
      </c>
      <c r="L778" s="21">
        <f t="shared" si="120"/>
        <v>8248</v>
      </c>
      <c r="M778" s="15" t="s">
        <v>2454</v>
      </c>
      <c r="N778" s="1" t="s">
        <v>850</v>
      </c>
      <c r="O778" s="1" t="s">
        <v>2455</v>
      </c>
      <c r="P778" s="1" t="s">
        <v>63</v>
      </c>
      <c r="Q778" s="1" t="s">
        <v>64</v>
      </c>
      <c r="R778" s="1" t="s">
        <v>64</v>
      </c>
      <c r="AV778" s="1" t="s">
        <v>52</v>
      </c>
      <c r="AW778" s="1" t="s">
        <v>2472</v>
      </c>
      <c r="AX778" s="1" t="s">
        <v>52</v>
      </c>
      <c r="AY778" s="1" t="s">
        <v>52</v>
      </c>
      <c r="AZ778" s="1" t="s">
        <v>52</v>
      </c>
    </row>
    <row r="779" spans="1:52" ht="30" customHeight="1" x14ac:dyDescent="0.3">
      <c r="A779" s="15" t="s">
        <v>1229</v>
      </c>
      <c r="B779" s="15" t="s">
        <v>52</v>
      </c>
      <c r="C779" s="15" t="s">
        <v>52</v>
      </c>
      <c r="D779" s="16"/>
      <c r="E779" s="18"/>
      <c r="F779" s="21">
        <f>TRUNC(SUMIF(N776:N778, N775, F776:F778),0)</f>
        <v>2454</v>
      </c>
      <c r="G779" s="18"/>
      <c r="H779" s="21">
        <f>TRUNC(SUMIF(N776:N778, N775, H776:H778),0)</f>
        <v>15933</v>
      </c>
      <c r="I779" s="18"/>
      <c r="J779" s="21">
        <f>TRUNC(SUMIF(N776:N778, N775, J776:J778),0)</f>
        <v>0</v>
      </c>
      <c r="K779" s="18"/>
      <c r="L779" s="21">
        <f>F779+H779+J779</f>
        <v>18387</v>
      </c>
      <c r="M779" s="15" t="s">
        <v>52</v>
      </c>
      <c r="N779" s="1" t="s">
        <v>92</v>
      </c>
      <c r="O779" s="1" t="s">
        <v>92</v>
      </c>
      <c r="P779" s="1" t="s">
        <v>52</v>
      </c>
      <c r="Q779" s="1" t="s">
        <v>52</v>
      </c>
      <c r="R779" s="1" t="s">
        <v>52</v>
      </c>
      <c r="AV779" s="1" t="s">
        <v>52</v>
      </c>
      <c r="AW779" s="1" t="s">
        <v>52</v>
      </c>
      <c r="AX779" s="1" t="s">
        <v>52</v>
      </c>
      <c r="AY779" s="1" t="s">
        <v>52</v>
      </c>
      <c r="AZ779" s="1" t="s">
        <v>52</v>
      </c>
    </row>
    <row r="780" spans="1:52" ht="30" customHeight="1" x14ac:dyDescent="0.3">
      <c r="A780" s="16"/>
      <c r="B780" s="16"/>
      <c r="C780" s="16"/>
      <c r="D780" s="16"/>
      <c r="E780" s="18"/>
      <c r="F780" s="21"/>
      <c r="G780" s="18"/>
      <c r="H780" s="21"/>
      <c r="I780" s="18"/>
      <c r="J780" s="21"/>
      <c r="K780" s="18"/>
      <c r="L780" s="21"/>
      <c r="M780" s="16"/>
    </row>
    <row r="781" spans="1:52" ht="30" customHeight="1" x14ac:dyDescent="0.3">
      <c r="A781" s="12" t="s">
        <v>2473</v>
      </c>
      <c r="B781" s="13"/>
      <c r="C781" s="13"/>
      <c r="D781" s="13"/>
      <c r="E781" s="17"/>
      <c r="F781" s="20"/>
      <c r="G781" s="17"/>
      <c r="H781" s="20"/>
      <c r="I781" s="17"/>
      <c r="J781" s="20"/>
      <c r="K781" s="17"/>
      <c r="L781" s="20"/>
      <c r="M781" s="14"/>
      <c r="N781" s="1" t="s">
        <v>855</v>
      </c>
    </row>
    <row r="782" spans="1:52" ht="30" customHeight="1" x14ac:dyDescent="0.3">
      <c r="A782" s="15" t="s">
        <v>2474</v>
      </c>
      <c r="B782" s="15" t="s">
        <v>2475</v>
      </c>
      <c r="C782" s="15" t="s">
        <v>112</v>
      </c>
      <c r="D782" s="16">
        <v>1</v>
      </c>
      <c r="E782" s="18">
        <f>일위대가목록!E259</f>
        <v>8646</v>
      </c>
      <c r="F782" s="21">
        <f>TRUNC(E782*D782,1)</f>
        <v>8646</v>
      </c>
      <c r="G782" s="18">
        <f>일위대가목록!F259</f>
        <v>0</v>
      </c>
      <c r="H782" s="21">
        <f>TRUNC(G782*D782,1)</f>
        <v>0</v>
      </c>
      <c r="I782" s="18">
        <f>일위대가목록!G259</f>
        <v>0</v>
      </c>
      <c r="J782" s="21">
        <f>TRUNC(I782*D782,1)</f>
        <v>0</v>
      </c>
      <c r="K782" s="18">
        <f>TRUNC(E782+G782+I782,1)</f>
        <v>8646</v>
      </c>
      <c r="L782" s="21">
        <f>TRUNC(F782+H782+J782,1)</f>
        <v>8646</v>
      </c>
      <c r="M782" s="15" t="s">
        <v>2476</v>
      </c>
      <c r="N782" s="1" t="s">
        <v>855</v>
      </c>
      <c r="O782" s="1" t="s">
        <v>2477</v>
      </c>
      <c r="P782" s="1" t="s">
        <v>63</v>
      </c>
      <c r="Q782" s="1" t="s">
        <v>64</v>
      </c>
      <c r="R782" s="1" t="s">
        <v>64</v>
      </c>
      <c r="AV782" s="1" t="s">
        <v>52</v>
      </c>
      <c r="AW782" s="1" t="s">
        <v>2478</v>
      </c>
      <c r="AX782" s="1" t="s">
        <v>52</v>
      </c>
      <c r="AY782" s="1" t="s">
        <v>52</v>
      </c>
      <c r="AZ782" s="1" t="s">
        <v>52</v>
      </c>
    </row>
    <row r="783" spans="1:52" ht="30" customHeight="1" x14ac:dyDescent="0.3">
      <c r="A783" s="15" t="s">
        <v>2479</v>
      </c>
      <c r="B783" s="15" t="s">
        <v>2480</v>
      </c>
      <c r="C783" s="15" t="s">
        <v>112</v>
      </c>
      <c r="D783" s="16">
        <v>1</v>
      </c>
      <c r="E783" s="18">
        <f>일위대가목록!E260</f>
        <v>224</v>
      </c>
      <c r="F783" s="21">
        <f>TRUNC(E783*D783,1)</f>
        <v>224</v>
      </c>
      <c r="G783" s="18">
        <f>일위대가목록!F260</f>
        <v>11241</v>
      </c>
      <c r="H783" s="21">
        <f>TRUNC(G783*D783,1)</f>
        <v>11241</v>
      </c>
      <c r="I783" s="18">
        <f>일위대가목록!G260</f>
        <v>0</v>
      </c>
      <c r="J783" s="21">
        <f>TRUNC(I783*D783,1)</f>
        <v>0</v>
      </c>
      <c r="K783" s="18">
        <f>TRUNC(E783+G783+I783,1)</f>
        <v>11465</v>
      </c>
      <c r="L783" s="21">
        <f>TRUNC(F783+H783+J783,1)</f>
        <v>11465</v>
      </c>
      <c r="M783" s="15" t="s">
        <v>2481</v>
      </c>
      <c r="N783" s="1" t="s">
        <v>855</v>
      </c>
      <c r="O783" s="1" t="s">
        <v>2482</v>
      </c>
      <c r="P783" s="1" t="s">
        <v>63</v>
      </c>
      <c r="Q783" s="1" t="s">
        <v>64</v>
      </c>
      <c r="R783" s="1" t="s">
        <v>64</v>
      </c>
      <c r="AV783" s="1" t="s">
        <v>52</v>
      </c>
      <c r="AW783" s="1" t="s">
        <v>2483</v>
      </c>
      <c r="AX783" s="1" t="s">
        <v>52</v>
      </c>
      <c r="AY783" s="1" t="s">
        <v>52</v>
      </c>
      <c r="AZ783" s="1" t="s">
        <v>52</v>
      </c>
    </row>
    <row r="784" spans="1:52" ht="30" customHeight="1" x14ac:dyDescent="0.3">
      <c r="A784" s="15" t="s">
        <v>1229</v>
      </c>
      <c r="B784" s="15" t="s">
        <v>52</v>
      </c>
      <c r="C784" s="15" t="s">
        <v>52</v>
      </c>
      <c r="D784" s="16"/>
      <c r="E784" s="18"/>
      <c r="F784" s="21">
        <f>TRUNC(SUMIF(N782:N783, N781, F782:F783),0)</f>
        <v>8870</v>
      </c>
      <c r="G784" s="18"/>
      <c r="H784" s="21">
        <f>TRUNC(SUMIF(N782:N783, N781, H782:H783),0)</f>
        <v>11241</v>
      </c>
      <c r="I784" s="18"/>
      <c r="J784" s="21">
        <f>TRUNC(SUMIF(N782:N783, N781, J782:J783),0)</f>
        <v>0</v>
      </c>
      <c r="K784" s="18"/>
      <c r="L784" s="21">
        <f>F784+H784+J784</f>
        <v>20111</v>
      </c>
      <c r="M784" s="15" t="s">
        <v>52</v>
      </c>
      <c r="N784" s="1" t="s">
        <v>92</v>
      </c>
      <c r="O784" s="1" t="s">
        <v>92</v>
      </c>
      <c r="P784" s="1" t="s">
        <v>52</v>
      </c>
      <c r="Q784" s="1" t="s">
        <v>52</v>
      </c>
      <c r="R784" s="1" t="s">
        <v>52</v>
      </c>
      <c r="AV784" s="1" t="s">
        <v>52</v>
      </c>
      <c r="AW784" s="1" t="s">
        <v>52</v>
      </c>
      <c r="AX784" s="1" t="s">
        <v>52</v>
      </c>
      <c r="AY784" s="1" t="s">
        <v>52</v>
      </c>
      <c r="AZ784" s="1" t="s">
        <v>52</v>
      </c>
    </row>
    <row r="785" spans="1:52" ht="30" customHeight="1" x14ac:dyDescent="0.3">
      <c r="A785" s="16"/>
      <c r="B785" s="16"/>
      <c r="C785" s="16"/>
      <c r="D785" s="16"/>
      <c r="E785" s="18"/>
      <c r="F785" s="21"/>
      <c r="G785" s="18"/>
      <c r="H785" s="21"/>
      <c r="I785" s="18"/>
      <c r="J785" s="21"/>
      <c r="K785" s="18"/>
      <c r="L785" s="21"/>
      <c r="M785" s="16"/>
    </row>
    <row r="786" spans="1:52" ht="30" customHeight="1" x14ac:dyDescent="0.3">
      <c r="A786" s="12" t="s">
        <v>2484</v>
      </c>
      <c r="B786" s="13"/>
      <c r="C786" s="13"/>
      <c r="D786" s="13"/>
      <c r="E786" s="17"/>
      <c r="F786" s="20"/>
      <c r="G786" s="17"/>
      <c r="H786" s="20"/>
      <c r="I786" s="17"/>
      <c r="J786" s="20"/>
      <c r="K786" s="17"/>
      <c r="L786" s="20"/>
      <c r="M786" s="14"/>
      <c r="N786" s="1" t="s">
        <v>866</v>
      </c>
    </row>
    <row r="787" spans="1:52" ht="30" customHeight="1" x14ac:dyDescent="0.3">
      <c r="A787" s="15" t="s">
        <v>2485</v>
      </c>
      <c r="B787" s="15" t="s">
        <v>864</v>
      </c>
      <c r="C787" s="15" t="s">
        <v>112</v>
      </c>
      <c r="D787" s="16">
        <v>1.05</v>
      </c>
      <c r="E787" s="18">
        <f>단가대비표!O98</f>
        <v>22200</v>
      </c>
      <c r="F787" s="21">
        <f>TRUNC(E787*D787,1)</f>
        <v>23310</v>
      </c>
      <c r="G787" s="18">
        <f>단가대비표!P98</f>
        <v>0</v>
      </c>
      <c r="H787" s="21">
        <f>TRUNC(G787*D787,1)</f>
        <v>0</v>
      </c>
      <c r="I787" s="18">
        <f>단가대비표!V98</f>
        <v>0</v>
      </c>
      <c r="J787" s="21">
        <f>TRUNC(I787*D787,1)</f>
        <v>0</v>
      </c>
      <c r="K787" s="18">
        <f>TRUNC(E787+G787+I787,1)</f>
        <v>22200</v>
      </c>
      <c r="L787" s="21">
        <f>TRUNC(F787+H787+J787,1)</f>
        <v>23310</v>
      </c>
      <c r="M787" s="15" t="s">
        <v>52</v>
      </c>
      <c r="N787" s="1" t="s">
        <v>866</v>
      </c>
      <c r="O787" s="1" t="s">
        <v>2486</v>
      </c>
      <c r="P787" s="1" t="s">
        <v>64</v>
      </c>
      <c r="Q787" s="1" t="s">
        <v>64</v>
      </c>
      <c r="R787" s="1" t="s">
        <v>63</v>
      </c>
      <c r="AV787" s="1" t="s">
        <v>52</v>
      </c>
      <c r="AW787" s="1" t="s">
        <v>2487</v>
      </c>
      <c r="AX787" s="1" t="s">
        <v>52</v>
      </c>
      <c r="AY787" s="1" t="s">
        <v>52</v>
      </c>
      <c r="AZ787" s="1" t="s">
        <v>52</v>
      </c>
    </row>
    <row r="788" spans="1:52" ht="30" customHeight="1" x14ac:dyDescent="0.3">
      <c r="A788" s="15" t="s">
        <v>2488</v>
      </c>
      <c r="B788" s="15" t="s">
        <v>2489</v>
      </c>
      <c r="C788" s="15" t="s">
        <v>112</v>
      </c>
      <c r="D788" s="16">
        <v>1</v>
      </c>
      <c r="E788" s="18">
        <f>일위대가목록!E261</f>
        <v>928</v>
      </c>
      <c r="F788" s="21">
        <f>TRUNC(E788*D788,1)</f>
        <v>928</v>
      </c>
      <c r="G788" s="18">
        <f>일위대가목록!F261</f>
        <v>16857</v>
      </c>
      <c r="H788" s="21">
        <f>TRUNC(G788*D788,1)</f>
        <v>16857</v>
      </c>
      <c r="I788" s="18">
        <f>일위대가목록!G261</f>
        <v>0</v>
      </c>
      <c r="J788" s="21">
        <f>TRUNC(I788*D788,1)</f>
        <v>0</v>
      </c>
      <c r="K788" s="18">
        <f>TRUNC(E788+G788+I788,1)</f>
        <v>17785</v>
      </c>
      <c r="L788" s="21">
        <f>TRUNC(F788+H788+J788,1)</f>
        <v>17785</v>
      </c>
      <c r="M788" s="15" t="s">
        <v>2490</v>
      </c>
      <c r="N788" s="1" t="s">
        <v>866</v>
      </c>
      <c r="O788" s="1" t="s">
        <v>2491</v>
      </c>
      <c r="P788" s="1" t="s">
        <v>63</v>
      </c>
      <c r="Q788" s="1" t="s">
        <v>64</v>
      </c>
      <c r="R788" s="1" t="s">
        <v>64</v>
      </c>
      <c r="AV788" s="1" t="s">
        <v>52</v>
      </c>
      <c r="AW788" s="1" t="s">
        <v>2492</v>
      </c>
      <c r="AX788" s="1" t="s">
        <v>52</v>
      </c>
      <c r="AY788" s="1" t="s">
        <v>52</v>
      </c>
      <c r="AZ788" s="1" t="s">
        <v>52</v>
      </c>
    </row>
    <row r="789" spans="1:52" ht="30" customHeight="1" x14ac:dyDescent="0.3">
      <c r="A789" s="15" t="s">
        <v>1229</v>
      </c>
      <c r="B789" s="15" t="s">
        <v>52</v>
      </c>
      <c r="C789" s="15" t="s">
        <v>52</v>
      </c>
      <c r="D789" s="16"/>
      <c r="E789" s="18"/>
      <c r="F789" s="21">
        <f>TRUNC(SUMIF(N787:N788, N786, F787:F788),0)</f>
        <v>24238</v>
      </c>
      <c r="G789" s="18"/>
      <c r="H789" s="21">
        <f>TRUNC(SUMIF(N787:N788, N786, H787:H788),0)</f>
        <v>16857</v>
      </c>
      <c r="I789" s="18"/>
      <c r="J789" s="21">
        <f>TRUNC(SUMIF(N787:N788, N786, J787:J788),0)</f>
        <v>0</v>
      </c>
      <c r="K789" s="18"/>
      <c r="L789" s="21">
        <f>F789+H789+J789</f>
        <v>41095</v>
      </c>
      <c r="M789" s="15" t="s">
        <v>52</v>
      </c>
      <c r="N789" s="1" t="s">
        <v>92</v>
      </c>
      <c r="O789" s="1" t="s">
        <v>92</v>
      </c>
      <c r="P789" s="1" t="s">
        <v>52</v>
      </c>
      <c r="Q789" s="1" t="s">
        <v>52</v>
      </c>
      <c r="R789" s="1" t="s">
        <v>52</v>
      </c>
      <c r="AV789" s="1" t="s">
        <v>52</v>
      </c>
      <c r="AW789" s="1" t="s">
        <v>52</v>
      </c>
      <c r="AX789" s="1" t="s">
        <v>52</v>
      </c>
      <c r="AY789" s="1" t="s">
        <v>52</v>
      </c>
      <c r="AZ789" s="1" t="s">
        <v>52</v>
      </c>
    </row>
    <row r="790" spans="1:52" ht="30" customHeight="1" x14ac:dyDescent="0.3">
      <c r="A790" s="16"/>
      <c r="B790" s="16"/>
      <c r="C790" s="16"/>
      <c r="D790" s="16"/>
      <c r="E790" s="18"/>
      <c r="F790" s="21"/>
      <c r="G790" s="18"/>
      <c r="H790" s="21"/>
      <c r="I790" s="18"/>
      <c r="J790" s="21"/>
      <c r="K790" s="18"/>
      <c r="L790" s="21"/>
      <c r="M790" s="16"/>
    </row>
    <row r="791" spans="1:52" ht="30" customHeight="1" x14ac:dyDescent="0.3">
      <c r="A791" s="12" t="s">
        <v>2493</v>
      </c>
      <c r="B791" s="13"/>
      <c r="C791" s="13"/>
      <c r="D791" s="13"/>
      <c r="E791" s="17"/>
      <c r="F791" s="20"/>
      <c r="G791" s="17"/>
      <c r="H791" s="20"/>
      <c r="I791" s="17"/>
      <c r="J791" s="20"/>
      <c r="K791" s="17"/>
      <c r="L791" s="20"/>
      <c r="M791" s="14"/>
      <c r="N791" s="1" t="s">
        <v>871</v>
      </c>
    </row>
    <row r="792" spans="1:52" ht="30" customHeight="1" x14ac:dyDescent="0.3">
      <c r="A792" s="15" t="s">
        <v>900</v>
      </c>
      <c r="B792" s="15" t="s">
        <v>2494</v>
      </c>
      <c r="C792" s="15" t="s">
        <v>112</v>
      </c>
      <c r="D792" s="16">
        <v>4.2</v>
      </c>
      <c r="E792" s="18">
        <f>단가대비표!O91</f>
        <v>3891</v>
      </c>
      <c r="F792" s="21">
        <f t="shared" ref="F792:F804" si="121">TRUNC(E792*D792,1)</f>
        <v>16342.2</v>
      </c>
      <c r="G792" s="18">
        <f>단가대비표!P91</f>
        <v>0</v>
      </c>
      <c r="H792" s="21">
        <f t="shared" ref="H792:H804" si="122">TRUNC(G792*D792,1)</f>
        <v>0</v>
      </c>
      <c r="I792" s="18">
        <f>단가대비표!V91</f>
        <v>0</v>
      </c>
      <c r="J792" s="21">
        <f t="shared" ref="J792:J804" si="123">TRUNC(I792*D792,1)</f>
        <v>0</v>
      </c>
      <c r="K792" s="18">
        <f t="shared" ref="K792:K804" si="124">TRUNC(E792+G792+I792,1)</f>
        <v>3891</v>
      </c>
      <c r="L792" s="21">
        <f t="shared" ref="L792:L804" si="125">TRUNC(F792+H792+J792,1)</f>
        <v>16342.2</v>
      </c>
      <c r="M792" s="15" t="s">
        <v>52</v>
      </c>
      <c r="N792" s="1" t="s">
        <v>871</v>
      </c>
      <c r="O792" s="1" t="s">
        <v>2495</v>
      </c>
      <c r="P792" s="1" t="s">
        <v>64</v>
      </c>
      <c r="Q792" s="1" t="s">
        <v>64</v>
      </c>
      <c r="R792" s="1" t="s">
        <v>63</v>
      </c>
      <c r="AV792" s="1" t="s">
        <v>52</v>
      </c>
      <c r="AW792" s="1" t="s">
        <v>2496</v>
      </c>
      <c r="AX792" s="1" t="s">
        <v>52</v>
      </c>
      <c r="AY792" s="1" t="s">
        <v>52</v>
      </c>
      <c r="AZ792" s="1" t="s">
        <v>52</v>
      </c>
    </row>
    <row r="793" spans="1:52" ht="30" customHeight="1" x14ac:dyDescent="0.3">
      <c r="A793" s="15" t="s">
        <v>2497</v>
      </c>
      <c r="B793" s="15" t="s">
        <v>2498</v>
      </c>
      <c r="C793" s="15" t="s">
        <v>365</v>
      </c>
      <c r="D793" s="16">
        <v>2</v>
      </c>
      <c r="E793" s="18">
        <f>단가대비표!O249</f>
        <v>112</v>
      </c>
      <c r="F793" s="21">
        <f t="shared" si="121"/>
        <v>224</v>
      </c>
      <c r="G793" s="18">
        <f>단가대비표!P249</f>
        <v>11266</v>
      </c>
      <c r="H793" s="21">
        <f t="shared" si="122"/>
        <v>22532</v>
      </c>
      <c r="I793" s="18">
        <f>단가대비표!V249</f>
        <v>0</v>
      </c>
      <c r="J793" s="21">
        <f t="shared" si="123"/>
        <v>0</v>
      </c>
      <c r="K793" s="18">
        <f t="shared" si="124"/>
        <v>11378</v>
      </c>
      <c r="L793" s="21">
        <f t="shared" si="125"/>
        <v>22756</v>
      </c>
      <c r="M793" s="15" t="s">
        <v>52</v>
      </c>
      <c r="N793" s="1" t="s">
        <v>871</v>
      </c>
      <c r="O793" s="1" t="s">
        <v>2499</v>
      </c>
      <c r="P793" s="1" t="s">
        <v>64</v>
      </c>
      <c r="Q793" s="1" t="s">
        <v>64</v>
      </c>
      <c r="R793" s="1" t="s">
        <v>63</v>
      </c>
      <c r="AV793" s="1" t="s">
        <v>52</v>
      </c>
      <c r="AW793" s="1" t="s">
        <v>2500</v>
      </c>
      <c r="AX793" s="1" t="s">
        <v>52</v>
      </c>
      <c r="AY793" s="1" t="s">
        <v>52</v>
      </c>
      <c r="AZ793" s="1" t="s">
        <v>52</v>
      </c>
    </row>
    <row r="794" spans="1:52" ht="30" customHeight="1" x14ac:dyDescent="0.3">
      <c r="A794" s="15" t="s">
        <v>2501</v>
      </c>
      <c r="B794" s="15" t="s">
        <v>2502</v>
      </c>
      <c r="C794" s="15" t="s">
        <v>72</v>
      </c>
      <c r="D794" s="16">
        <v>1.1000000000000001</v>
      </c>
      <c r="E794" s="18">
        <f>단가대비표!O96</f>
        <v>3340</v>
      </c>
      <c r="F794" s="21">
        <f t="shared" si="121"/>
        <v>3674</v>
      </c>
      <c r="G794" s="18">
        <f>단가대비표!P96</f>
        <v>0</v>
      </c>
      <c r="H794" s="21">
        <f t="shared" si="122"/>
        <v>0</v>
      </c>
      <c r="I794" s="18">
        <f>단가대비표!V96</f>
        <v>0</v>
      </c>
      <c r="J794" s="21">
        <f t="shared" si="123"/>
        <v>0</v>
      </c>
      <c r="K794" s="18">
        <f t="shared" si="124"/>
        <v>3340</v>
      </c>
      <c r="L794" s="21">
        <f t="shared" si="125"/>
        <v>3674</v>
      </c>
      <c r="M794" s="15" t="s">
        <v>52</v>
      </c>
      <c r="N794" s="1" t="s">
        <v>871</v>
      </c>
      <c r="O794" s="1" t="s">
        <v>2503</v>
      </c>
      <c r="P794" s="1" t="s">
        <v>64</v>
      </c>
      <c r="Q794" s="1" t="s">
        <v>64</v>
      </c>
      <c r="R794" s="1" t="s">
        <v>63</v>
      </c>
      <c r="AV794" s="1" t="s">
        <v>52</v>
      </c>
      <c r="AW794" s="1" t="s">
        <v>2504</v>
      </c>
      <c r="AX794" s="1" t="s">
        <v>52</v>
      </c>
      <c r="AY794" s="1" t="s">
        <v>52</v>
      </c>
      <c r="AZ794" s="1" t="s">
        <v>52</v>
      </c>
    </row>
    <row r="795" spans="1:52" ht="30" customHeight="1" x14ac:dyDescent="0.3">
      <c r="A795" s="15" t="s">
        <v>2505</v>
      </c>
      <c r="B795" s="15" t="s">
        <v>2506</v>
      </c>
      <c r="C795" s="15" t="s">
        <v>72</v>
      </c>
      <c r="D795" s="16">
        <v>2.4</v>
      </c>
      <c r="E795" s="18">
        <f>단가대비표!O97</f>
        <v>3930</v>
      </c>
      <c r="F795" s="21">
        <f t="shared" si="121"/>
        <v>9432</v>
      </c>
      <c r="G795" s="18">
        <f>단가대비표!P97</f>
        <v>0</v>
      </c>
      <c r="H795" s="21">
        <f t="shared" si="122"/>
        <v>0</v>
      </c>
      <c r="I795" s="18">
        <f>단가대비표!V97</f>
        <v>0</v>
      </c>
      <c r="J795" s="21">
        <f t="shared" si="123"/>
        <v>0</v>
      </c>
      <c r="K795" s="18">
        <f t="shared" si="124"/>
        <v>3930</v>
      </c>
      <c r="L795" s="21">
        <f t="shared" si="125"/>
        <v>9432</v>
      </c>
      <c r="M795" s="15" t="s">
        <v>52</v>
      </c>
      <c r="N795" s="1" t="s">
        <v>871</v>
      </c>
      <c r="O795" s="1" t="s">
        <v>2507</v>
      </c>
      <c r="P795" s="1" t="s">
        <v>64</v>
      </c>
      <c r="Q795" s="1" t="s">
        <v>64</v>
      </c>
      <c r="R795" s="1" t="s">
        <v>63</v>
      </c>
      <c r="AV795" s="1" t="s">
        <v>52</v>
      </c>
      <c r="AW795" s="1" t="s">
        <v>2508</v>
      </c>
      <c r="AX795" s="1" t="s">
        <v>52</v>
      </c>
      <c r="AY795" s="1" t="s">
        <v>52</v>
      </c>
      <c r="AZ795" s="1" t="s">
        <v>52</v>
      </c>
    </row>
    <row r="796" spans="1:52" ht="30" customHeight="1" x14ac:dyDescent="0.3">
      <c r="A796" s="15" t="s">
        <v>2509</v>
      </c>
      <c r="B796" s="15" t="s">
        <v>2510</v>
      </c>
      <c r="C796" s="15" t="s">
        <v>72</v>
      </c>
      <c r="D796" s="16">
        <v>5.5</v>
      </c>
      <c r="E796" s="18">
        <f>단가대비표!O229</f>
        <v>200</v>
      </c>
      <c r="F796" s="21">
        <f t="shared" si="121"/>
        <v>1100</v>
      </c>
      <c r="G796" s="18">
        <f>단가대비표!P229</f>
        <v>0</v>
      </c>
      <c r="H796" s="21">
        <f t="shared" si="122"/>
        <v>0</v>
      </c>
      <c r="I796" s="18">
        <f>단가대비표!V229</f>
        <v>0</v>
      </c>
      <c r="J796" s="21">
        <f t="shared" si="123"/>
        <v>0</v>
      </c>
      <c r="K796" s="18">
        <f t="shared" si="124"/>
        <v>200</v>
      </c>
      <c r="L796" s="21">
        <f t="shared" si="125"/>
        <v>1100</v>
      </c>
      <c r="M796" s="15" t="s">
        <v>52</v>
      </c>
      <c r="N796" s="1" t="s">
        <v>871</v>
      </c>
      <c r="O796" s="1" t="s">
        <v>2511</v>
      </c>
      <c r="P796" s="1" t="s">
        <v>64</v>
      </c>
      <c r="Q796" s="1" t="s">
        <v>64</v>
      </c>
      <c r="R796" s="1" t="s">
        <v>63</v>
      </c>
      <c r="AV796" s="1" t="s">
        <v>52</v>
      </c>
      <c r="AW796" s="1" t="s">
        <v>2512</v>
      </c>
      <c r="AX796" s="1" t="s">
        <v>52</v>
      </c>
      <c r="AY796" s="1" t="s">
        <v>52</v>
      </c>
      <c r="AZ796" s="1" t="s">
        <v>52</v>
      </c>
    </row>
    <row r="797" spans="1:52" ht="30" customHeight="1" x14ac:dyDescent="0.3">
      <c r="A797" s="15" t="s">
        <v>2513</v>
      </c>
      <c r="B797" s="15" t="s">
        <v>2514</v>
      </c>
      <c r="C797" s="15" t="s">
        <v>72</v>
      </c>
      <c r="D797" s="16">
        <v>0.7</v>
      </c>
      <c r="E797" s="18">
        <f>단가대비표!O230</f>
        <v>1410</v>
      </c>
      <c r="F797" s="21">
        <f t="shared" si="121"/>
        <v>987</v>
      </c>
      <c r="G797" s="18">
        <f>단가대비표!P230</f>
        <v>0</v>
      </c>
      <c r="H797" s="21">
        <f t="shared" si="122"/>
        <v>0</v>
      </c>
      <c r="I797" s="18">
        <f>단가대비표!V230</f>
        <v>0</v>
      </c>
      <c r="J797" s="21">
        <f t="shared" si="123"/>
        <v>0</v>
      </c>
      <c r="K797" s="18">
        <f t="shared" si="124"/>
        <v>1410</v>
      </c>
      <c r="L797" s="21">
        <f t="shared" si="125"/>
        <v>987</v>
      </c>
      <c r="M797" s="15" t="s">
        <v>52</v>
      </c>
      <c r="N797" s="1" t="s">
        <v>871</v>
      </c>
      <c r="O797" s="1" t="s">
        <v>2515</v>
      </c>
      <c r="P797" s="1" t="s">
        <v>64</v>
      </c>
      <c r="Q797" s="1" t="s">
        <v>64</v>
      </c>
      <c r="R797" s="1" t="s">
        <v>63</v>
      </c>
      <c r="AV797" s="1" t="s">
        <v>52</v>
      </c>
      <c r="AW797" s="1" t="s">
        <v>2516</v>
      </c>
      <c r="AX797" s="1" t="s">
        <v>52</v>
      </c>
      <c r="AY797" s="1" t="s">
        <v>52</v>
      </c>
      <c r="AZ797" s="1" t="s">
        <v>52</v>
      </c>
    </row>
    <row r="798" spans="1:52" ht="30" customHeight="1" x14ac:dyDescent="0.3">
      <c r="A798" s="15" t="s">
        <v>2517</v>
      </c>
      <c r="B798" s="15" t="s">
        <v>2518</v>
      </c>
      <c r="C798" s="15" t="s">
        <v>72</v>
      </c>
      <c r="D798" s="16">
        <v>3</v>
      </c>
      <c r="E798" s="18">
        <f>단가대비표!O231</f>
        <v>240</v>
      </c>
      <c r="F798" s="21">
        <f t="shared" si="121"/>
        <v>720</v>
      </c>
      <c r="G798" s="18">
        <f>단가대비표!P231</f>
        <v>0</v>
      </c>
      <c r="H798" s="21">
        <f t="shared" si="122"/>
        <v>0</v>
      </c>
      <c r="I798" s="18">
        <f>단가대비표!V231</f>
        <v>0</v>
      </c>
      <c r="J798" s="21">
        <f t="shared" si="123"/>
        <v>0</v>
      </c>
      <c r="K798" s="18">
        <f t="shared" si="124"/>
        <v>240</v>
      </c>
      <c r="L798" s="21">
        <f t="shared" si="125"/>
        <v>720</v>
      </c>
      <c r="M798" s="15" t="s">
        <v>52</v>
      </c>
      <c r="N798" s="1" t="s">
        <v>871</v>
      </c>
      <c r="O798" s="1" t="s">
        <v>2519</v>
      </c>
      <c r="P798" s="1" t="s">
        <v>64</v>
      </c>
      <c r="Q798" s="1" t="s">
        <v>64</v>
      </c>
      <c r="R798" s="1" t="s">
        <v>63</v>
      </c>
      <c r="AV798" s="1" t="s">
        <v>52</v>
      </c>
      <c r="AW798" s="1" t="s">
        <v>2520</v>
      </c>
      <c r="AX798" s="1" t="s">
        <v>52</v>
      </c>
      <c r="AY798" s="1" t="s">
        <v>52</v>
      </c>
      <c r="AZ798" s="1" t="s">
        <v>52</v>
      </c>
    </row>
    <row r="799" spans="1:52" ht="30" customHeight="1" x14ac:dyDescent="0.3">
      <c r="A799" s="15" t="s">
        <v>2521</v>
      </c>
      <c r="B799" s="15" t="s">
        <v>2522</v>
      </c>
      <c r="C799" s="15" t="s">
        <v>72</v>
      </c>
      <c r="D799" s="16">
        <v>4</v>
      </c>
      <c r="E799" s="18">
        <f>단가대비표!O232</f>
        <v>7</v>
      </c>
      <c r="F799" s="21">
        <f t="shared" si="121"/>
        <v>28</v>
      </c>
      <c r="G799" s="18">
        <f>단가대비표!P232</f>
        <v>0</v>
      </c>
      <c r="H799" s="21">
        <f t="shared" si="122"/>
        <v>0</v>
      </c>
      <c r="I799" s="18">
        <f>단가대비표!V232</f>
        <v>0</v>
      </c>
      <c r="J799" s="21">
        <f t="shared" si="123"/>
        <v>0</v>
      </c>
      <c r="K799" s="18">
        <f t="shared" si="124"/>
        <v>7</v>
      </c>
      <c r="L799" s="21">
        <f t="shared" si="125"/>
        <v>28</v>
      </c>
      <c r="M799" s="15" t="s">
        <v>52</v>
      </c>
      <c r="N799" s="1" t="s">
        <v>871</v>
      </c>
      <c r="O799" s="1" t="s">
        <v>2523</v>
      </c>
      <c r="P799" s="1" t="s">
        <v>64</v>
      </c>
      <c r="Q799" s="1" t="s">
        <v>64</v>
      </c>
      <c r="R799" s="1" t="s">
        <v>63</v>
      </c>
      <c r="AV799" s="1" t="s">
        <v>52</v>
      </c>
      <c r="AW799" s="1" t="s">
        <v>2524</v>
      </c>
      <c r="AX799" s="1" t="s">
        <v>52</v>
      </c>
      <c r="AY799" s="1" t="s">
        <v>52</v>
      </c>
      <c r="AZ799" s="1" t="s">
        <v>52</v>
      </c>
    </row>
    <row r="800" spans="1:52" ht="30" customHeight="1" x14ac:dyDescent="0.3">
      <c r="A800" s="15" t="s">
        <v>2525</v>
      </c>
      <c r="B800" s="15" t="s">
        <v>2526</v>
      </c>
      <c r="C800" s="15" t="s">
        <v>72</v>
      </c>
      <c r="D800" s="16">
        <v>20</v>
      </c>
      <c r="E800" s="18">
        <f>단가대비표!O233</f>
        <v>10.1</v>
      </c>
      <c r="F800" s="21">
        <f t="shared" si="121"/>
        <v>202</v>
      </c>
      <c r="G800" s="18">
        <f>단가대비표!P233</f>
        <v>0</v>
      </c>
      <c r="H800" s="21">
        <f t="shared" si="122"/>
        <v>0</v>
      </c>
      <c r="I800" s="18">
        <f>단가대비표!V233</f>
        <v>0</v>
      </c>
      <c r="J800" s="21">
        <f t="shared" si="123"/>
        <v>0</v>
      </c>
      <c r="K800" s="18">
        <f t="shared" si="124"/>
        <v>10.1</v>
      </c>
      <c r="L800" s="21">
        <f t="shared" si="125"/>
        <v>202</v>
      </c>
      <c r="M800" s="15" t="s">
        <v>52</v>
      </c>
      <c r="N800" s="1" t="s">
        <v>871</v>
      </c>
      <c r="O800" s="1" t="s">
        <v>2527</v>
      </c>
      <c r="P800" s="1" t="s">
        <v>64</v>
      </c>
      <c r="Q800" s="1" t="s">
        <v>64</v>
      </c>
      <c r="R800" s="1" t="s">
        <v>63</v>
      </c>
      <c r="AV800" s="1" t="s">
        <v>52</v>
      </c>
      <c r="AW800" s="1" t="s">
        <v>2528</v>
      </c>
      <c r="AX800" s="1" t="s">
        <v>52</v>
      </c>
      <c r="AY800" s="1" t="s">
        <v>52</v>
      </c>
      <c r="AZ800" s="1" t="s">
        <v>52</v>
      </c>
    </row>
    <row r="801" spans="1:52" ht="30" customHeight="1" x14ac:dyDescent="0.3">
      <c r="A801" s="15" t="s">
        <v>2525</v>
      </c>
      <c r="B801" s="15" t="s">
        <v>2529</v>
      </c>
      <c r="C801" s="15" t="s">
        <v>72</v>
      </c>
      <c r="D801" s="16">
        <v>40</v>
      </c>
      <c r="E801" s="18">
        <f>단가대비표!O234</f>
        <v>13.7</v>
      </c>
      <c r="F801" s="21">
        <f t="shared" si="121"/>
        <v>548</v>
      </c>
      <c r="G801" s="18">
        <f>단가대비표!P234</f>
        <v>0</v>
      </c>
      <c r="H801" s="21">
        <f t="shared" si="122"/>
        <v>0</v>
      </c>
      <c r="I801" s="18">
        <f>단가대비표!V234</f>
        <v>0</v>
      </c>
      <c r="J801" s="21">
        <f t="shared" si="123"/>
        <v>0</v>
      </c>
      <c r="K801" s="18">
        <f t="shared" si="124"/>
        <v>13.7</v>
      </c>
      <c r="L801" s="21">
        <f t="shared" si="125"/>
        <v>548</v>
      </c>
      <c r="M801" s="15" t="s">
        <v>52</v>
      </c>
      <c r="N801" s="1" t="s">
        <v>871</v>
      </c>
      <c r="O801" s="1" t="s">
        <v>2530</v>
      </c>
      <c r="P801" s="1" t="s">
        <v>64</v>
      </c>
      <c r="Q801" s="1" t="s">
        <v>64</v>
      </c>
      <c r="R801" s="1" t="s">
        <v>63</v>
      </c>
      <c r="AV801" s="1" t="s">
        <v>52</v>
      </c>
      <c r="AW801" s="1" t="s">
        <v>2531</v>
      </c>
      <c r="AX801" s="1" t="s">
        <v>52</v>
      </c>
      <c r="AY801" s="1" t="s">
        <v>52</v>
      </c>
      <c r="AZ801" s="1" t="s">
        <v>52</v>
      </c>
    </row>
    <row r="802" spans="1:52" ht="30" customHeight="1" x14ac:dyDescent="0.3">
      <c r="A802" s="15" t="s">
        <v>2532</v>
      </c>
      <c r="B802" s="15" t="s">
        <v>2533</v>
      </c>
      <c r="C802" s="15" t="s">
        <v>365</v>
      </c>
      <c r="D802" s="16">
        <v>1</v>
      </c>
      <c r="E802" s="18">
        <f>단가대비표!O240</f>
        <v>555</v>
      </c>
      <c r="F802" s="21">
        <f t="shared" si="121"/>
        <v>555</v>
      </c>
      <c r="G802" s="18">
        <f>단가대비표!P240</f>
        <v>9261</v>
      </c>
      <c r="H802" s="21">
        <f t="shared" si="122"/>
        <v>9261</v>
      </c>
      <c r="I802" s="18">
        <f>단가대비표!V240</f>
        <v>0</v>
      </c>
      <c r="J802" s="21">
        <f t="shared" si="123"/>
        <v>0</v>
      </c>
      <c r="K802" s="18">
        <f t="shared" si="124"/>
        <v>9816</v>
      </c>
      <c r="L802" s="21">
        <f t="shared" si="125"/>
        <v>9816</v>
      </c>
      <c r="M802" s="15" t="s">
        <v>52</v>
      </c>
      <c r="N802" s="1" t="s">
        <v>871</v>
      </c>
      <c r="O802" s="1" t="s">
        <v>2534</v>
      </c>
      <c r="P802" s="1" t="s">
        <v>64</v>
      </c>
      <c r="Q802" s="1" t="s">
        <v>64</v>
      </c>
      <c r="R802" s="1" t="s">
        <v>63</v>
      </c>
      <c r="AV802" s="1" t="s">
        <v>52</v>
      </c>
      <c r="AW802" s="1" t="s">
        <v>2535</v>
      </c>
      <c r="AX802" s="1" t="s">
        <v>52</v>
      </c>
      <c r="AY802" s="1" t="s">
        <v>52</v>
      </c>
      <c r="AZ802" s="1" t="s">
        <v>52</v>
      </c>
    </row>
    <row r="803" spans="1:52" ht="30" customHeight="1" x14ac:dyDescent="0.3">
      <c r="A803" s="15" t="s">
        <v>2029</v>
      </c>
      <c r="B803" s="15" t="s">
        <v>2536</v>
      </c>
      <c r="C803" s="15" t="s">
        <v>112</v>
      </c>
      <c r="D803" s="16">
        <v>1.1000000000000001</v>
      </c>
      <c r="E803" s="18">
        <f>단가대비표!O81</f>
        <v>4280</v>
      </c>
      <c r="F803" s="21">
        <f t="shared" si="121"/>
        <v>4708</v>
      </c>
      <c r="G803" s="18">
        <f>단가대비표!P81</f>
        <v>0</v>
      </c>
      <c r="H803" s="21">
        <f t="shared" si="122"/>
        <v>0</v>
      </c>
      <c r="I803" s="18">
        <f>단가대비표!V81</f>
        <v>0</v>
      </c>
      <c r="J803" s="21">
        <f t="shared" si="123"/>
        <v>0</v>
      </c>
      <c r="K803" s="18">
        <f t="shared" si="124"/>
        <v>4280</v>
      </c>
      <c r="L803" s="21">
        <f t="shared" si="125"/>
        <v>4708</v>
      </c>
      <c r="M803" s="15" t="s">
        <v>52</v>
      </c>
      <c r="N803" s="1" t="s">
        <v>871</v>
      </c>
      <c r="O803" s="1" t="s">
        <v>2537</v>
      </c>
      <c r="P803" s="1" t="s">
        <v>64</v>
      </c>
      <c r="Q803" s="1" t="s">
        <v>64</v>
      </c>
      <c r="R803" s="1" t="s">
        <v>63</v>
      </c>
      <c r="AV803" s="1" t="s">
        <v>52</v>
      </c>
      <c r="AW803" s="1" t="s">
        <v>2538</v>
      </c>
      <c r="AX803" s="1" t="s">
        <v>52</v>
      </c>
      <c r="AY803" s="1" t="s">
        <v>52</v>
      </c>
      <c r="AZ803" s="1" t="s">
        <v>52</v>
      </c>
    </row>
    <row r="804" spans="1:52" ht="30" customHeight="1" x14ac:dyDescent="0.3">
      <c r="A804" s="15" t="s">
        <v>2539</v>
      </c>
      <c r="B804" s="15" t="s">
        <v>2540</v>
      </c>
      <c r="C804" s="15" t="s">
        <v>365</v>
      </c>
      <c r="D804" s="16">
        <v>1</v>
      </c>
      <c r="E804" s="18">
        <f>단가대비표!O254</f>
        <v>0</v>
      </c>
      <c r="F804" s="21">
        <f t="shared" si="121"/>
        <v>0</v>
      </c>
      <c r="G804" s="18">
        <f>단가대비표!P254</f>
        <v>4429</v>
      </c>
      <c r="H804" s="21">
        <f t="shared" si="122"/>
        <v>4429</v>
      </c>
      <c r="I804" s="18">
        <f>단가대비표!V254</f>
        <v>0</v>
      </c>
      <c r="J804" s="21">
        <f t="shared" si="123"/>
        <v>0</v>
      </c>
      <c r="K804" s="18">
        <f t="shared" si="124"/>
        <v>4429</v>
      </c>
      <c r="L804" s="21">
        <f t="shared" si="125"/>
        <v>4429</v>
      </c>
      <c r="M804" s="15" t="s">
        <v>52</v>
      </c>
      <c r="N804" s="1" t="s">
        <v>871</v>
      </c>
      <c r="O804" s="1" t="s">
        <v>2541</v>
      </c>
      <c r="P804" s="1" t="s">
        <v>64</v>
      </c>
      <c r="Q804" s="1" t="s">
        <v>64</v>
      </c>
      <c r="R804" s="1" t="s">
        <v>63</v>
      </c>
      <c r="AV804" s="1" t="s">
        <v>52</v>
      </c>
      <c r="AW804" s="1" t="s">
        <v>2542</v>
      </c>
      <c r="AX804" s="1" t="s">
        <v>52</v>
      </c>
      <c r="AY804" s="1" t="s">
        <v>52</v>
      </c>
      <c r="AZ804" s="1" t="s">
        <v>52</v>
      </c>
    </row>
    <row r="805" spans="1:52" ht="30" customHeight="1" x14ac:dyDescent="0.3">
      <c r="A805" s="15" t="s">
        <v>1229</v>
      </c>
      <c r="B805" s="15" t="s">
        <v>52</v>
      </c>
      <c r="C805" s="15" t="s">
        <v>52</v>
      </c>
      <c r="D805" s="16"/>
      <c r="E805" s="18"/>
      <c r="F805" s="21">
        <f>TRUNC(SUMIF(N792:N804, N791, F792:F804),0)</f>
        <v>38520</v>
      </c>
      <c r="G805" s="18"/>
      <c r="H805" s="21">
        <f>TRUNC(SUMIF(N792:N804, N791, H792:H804),0)</f>
        <v>36222</v>
      </c>
      <c r="I805" s="18"/>
      <c r="J805" s="21">
        <f>TRUNC(SUMIF(N792:N804, N791, J792:J804),0)</f>
        <v>0</v>
      </c>
      <c r="K805" s="18"/>
      <c r="L805" s="21">
        <f>F805+H805+J805</f>
        <v>74742</v>
      </c>
      <c r="M805" s="15" t="s">
        <v>52</v>
      </c>
      <c r="N805" s="1" t="s">
        <v>92</v>
      </c>
      <c r="O805" s="1" t="s">
        <v>92</v>
      </c>
      <c r="P805" s="1" t="s">
        <v>52</v>
      </c>
      <c r="Q805" s="1" t="s">
        <v>52</v>
      </c>
      <c r="R805" s="1" t="s">
        <v>52</v>
      </c>
      <c r="AV805" s="1" t="s">
        <v>52</v>
      </c>
      <c r="AW805" s="1" t="s">
        <v>52</v>
      </c>
      <c r="AX805" s="1" t="s">
        <v>52</v>
      </c>
      <c r="AY805" s="1" t="s">
        <v>52</v>
      </c>
      <c r="AZ805" s="1" t="s">
        <v>52</v>
      </c>
    </row>
    <row r="806" spans="1:52" ht="30" customHeight="1" x14ac:dyDescent="0.3">
      <c r="A806" s="16"/>
      <c r="B806" s="16"/>
      <c r="C806" s="16"/>
      <c r="D806" s="16"/>
      <c r="E806" s="18"/>
      <c r="F806" s="21"/>
      <c r="G806" s="18"/>
      <c r="H806" s="21"/>
      <c r="I806" s="18"/>
      <c r="J806" s="21"/>
      <c r="K806" s="18"/>
      <c r="L806" s="21"/>
      <c r="M806" s="16"/>
    </row>
    <row r="807" spans="1:52" ht="30" customHeight="1" x14ac:dyDescent="0.3">
      <c r="A807" s="12" t="s">
        <v>2543</v>
      </c>
      <c r="B807" s="13"/>
      <c r="C807" s="13"/>
      <c r="D807" s="13"/>
      <c r="E807" s="17"/>
      <c r="F807" s="20"/>
      <c r="G807" s="17"/>
      <c r="H807" s="20"/>
      <c r="I807" s="17"/>
      <c r="J807" s="20"/>
      <c r="K807" s="17"/>
      <c r="L807" s="20"/>
      <c r="M807" s="14"/>
      <c r="N807" s="1" t="s">
        <v>876</v>
      </c>
    </row>
    <row r="808" spans="1:52" ht="30" customHeight="1" x14ac:dyDescent="0.3">
      <c r="A808" s="15" t="s">
        <v>900</v>
      </c>
      <c r="B808" s="15" t="s">
        <v>901</v>
      </c>
      <c r="C808" s="15" t="s">
        <v>112</v>
      </c>
      <c r="D808" s="16">
        <v>2.1</v>
      </c>
      <c r="E808" s="18">
        <f>단가대비표!O90</f>
        <v>2901.23</v>
      </c>
      <c r="F808" s="21">
        <f>TRUNC(E808*D808,1)</f>
        <v>6092.5</v>
      </c>
      <c r="G808" s="18">
        <f>단가대비표!P90</f>
        <v>0</v>
      </c>
      <c r="H808" s="21">
        <f>TRUNC(G808*D808,1)</f>
        <v>0</v>
      </c>
      <c r="I808" s="18">
        <f>단가대비표!V90</f>
        <v>0</v>
      </c>
      <c r="J808" s="21">
        <f>TRUNC(I808*D808,1)</f>
        <v>0</v>
      </c>
      <c r="K808" s="18">
        <f>TRUNC(E808+G808+I808,1)</f>
        <v>2901.2</v>
      </c>
      <c r="L808" s="21">
        <f>TRUNC(F808+H808+J808,1)</f>
        <v>6092.5</v>
      </c>
      <c r="M808" s="15" t="s">
        <v>52</v>
      </c>
      <c r="N808" s="1" t="s">
        <v>876</v>
      </c>
      <c r="O808" s="1" t="s">
        <v>902</v>
      </c>
      <c r="P808" s="1" t="s">
        <v>64</v>
      </c>
      <c r="Q808" s="1" t="s">
        <v>64</v>
      </c>
      <c r="R808" s="1" t="s">
        <v>63</v>
      </c>
      <c r="AV808" s="1" t="s">
        <v>52</v>
      </c>
      <c r="AW808" s="1" t="s">
        <v>2544</v>
      </c>
      <c r="AX808" s="1" t="s">
        <v>52</v>
      </c>
      <c r="AY808" s="1" t="s">
        <v>52</v>
      </c>
      <c r="AZ808" s="1" t="s">
        <v>52</v>
      </c>
    </row>
    <row r="809" spans="1:52" ht="30" customHeight="1" x14ac:dyDescent="0.3">
      <c r="A809" s="15" t="s">
        <v>2545</v>
      </c>
      <c r="B809" s="15" t="s">
        <v>2546</v>
      </c>
      <c r="C809" s="15" t="s">
        <v>112</v>
      </c>
      <c r="D809" s="16">
        <v>1</v>
      </c>
      <c r="E809" s="18">
        <f>일위대가목록!E262</f>
        <v>0</v>
      </c>
      <c r="F809" s="21">
        <f>TRUNC(E809*D809,1)</f>
        <v>0</v>
      </c>
      <c r="G809" s="18">
        <f>일위대가목록!F262</f>
        <v>14834</v>
      </c>
      <c r="H809" s="21">
        <f>TRUNC(G809*D809,1)</f>
        <v>14834</v>
      </c>
      <c r="I809" s="18">
        <f>일위대가목록!G262</f>
        <v>148</v>
      </c>
      <c r="J809" s="21">
        <f>TRUNC(I809*D809,1)</f>
        <v>148</v>
      </c>
      <c r="K809" s="18">
        <f>TRUNC(E809+G809+I809,1)</f>
        <v>14982</v>
      </c>
      <c r="L809" s="21">
        <f>TRUNC(F809+H809+J809,1)</f>
        <v>14982</v>
      </c>
      <c r="M809" s="15" t="s">
        <v>2547</v>
      </c>
      <c r="N809" s="1" t="s">
        <v>876</v>
      </c>
      <c r="O809" s="1" t="s">
        <v>2548</v>
      </c>
      <c r="P809" s="1" t="s">
        <v>63</v>
      </c>
      <c r="Q809" s="1" t="s">
        <v>64</v>
      </c>
      <c r="R809" s="1" t="s">
        <v>64</v>
      </c>
      <c r="AV809" s="1" t="s">
        <v>52</v>
      </c>
      <c r="AW809" s="1" t="s">
        <v>2549</v>
      </c>
      <c r="AX809" s="1" t="s">
        <v>52</v>
      </c>
      <c r="AY809" s="1" t="s">
        <v>52</v>
      </c>
      <c r="AZ809" s="1" t="s">
        <v>52</v>
      </c>
    </row>
    <row r="810" spans="1:52" ht="30" customHeight="1" x14ac:dyDescent="0.3">
      <c r="A810" s="15" t="s">
        <v>1229</v>
      </c>
      <c r="B810" s="15" t="s">
        <v>52</v>
      </c>
      <c r="C810" s="15" t="s">
        <v>52</v>
      </c>
      <c r="D810" s="16"/>
      <c r="E810" s="18"/>
      <c r="F810" s="21">
        <f>TRUNC(SUMIF(N808:N809, N807, F808:F809),0)</f>
        <v>6092</v>
      </c>
      <c r="G810" s="18"/>
      <c r="H810" s="21">
        <f>TRUNC(SUMIF(N808:N809, N807, H808:H809),0)</f>
        <v>14834</v>
      </c>
      <c r="I810" s="18"/>
      <c r="J810" s="21">
        <f>TRUNC(SUMIF(N808:N809, N807, J808:J809),0)</f>
        <v>148</v>
      </c>
      <c r="K810" s="18"/>
      <c r="L810" s="21">
        <f>F810+H810+J810</f>
        <v>21074</v>
      </c>
      <c r="M810" s="15" t="s">
        <v>52</v>
      </c>
      <c r="N810" s="1" t="s">
        <v>92</v>
      </c>
      <c r="O810" s="1" t="s">
        <v>92</v>
      </c>
      <c r="P810" s="1" t="s">
        <v>52</v>
      </c>
      <c r="Q810" s="1" t="s">
        <v>52</v>
      </c>
      <c r="R810" s="1" t="s">
        <v>52</v>
      </c>
      <c r="AV810" s="1" t="s">
        <v>52</v>
      </c>
      <c r="AW810" s="1" t="s">
        <v>52</v>
      </c>
      <c r="AX810" s="1" t="s">
        <v>52</v>
      </c>
      <c r="AY810" s="1" t="s">
        <v>52</v>
      </c>
      <c r="AZ810" s="1" t="s">
        <v>52</v>
      </c>
    </row>
    <row r="811" spans="1:52" ht="30" customHeight="1" x14ac:dyDescent="0.3">
      <c r="A811" s="16"/>
      <c r="B811" s="16"/>
      <c r="C811" s="16"/>
      <c r="D811" s="16"/>
      <c r="E811" s="18"/>
      <c r="F811" s="21"/>
      <c r="G811" s="18"/>
      <c r="H811" s="21"/>
      <c r="I811" s="18"/>
      <c r="J811" s="21"/>
      <c r="K811" s="18"/>
      <c r="L811" s="21"/>
      <c r="M811" s="16"/>
    </row>
    <row r="812" spans="1:52" ht="30" customHeight="1" x14ac:dyDescent="0.3">
      <c r="A812" s="12" t="s">
        <v>2550</v>
      </c>
      <c r="B812" s="13"/>
      <c r="C812" s="13"/>
      <c r="D812" s="13"/>
      <c r="E812" s="17"/>
      <c r="F812" s="20"/>
      <c r="G812" s="17"/>
      <c r="H812" s="20"/>
      <c r="I812" s="17"/>
      <c r="J812" s="20"/>
      <c r="K812" s="17"/>
      <c r="L812" s="20"/>
      <c r="M812" s="14"/>
      <c r="N812" s="1" t="s">
        <v>881</v>
      </c>
    </row>
    <row r="813" spans="1:52" ht="30" customHeight="1" x14ac:dyDescent="0.3">
      <c r="A813" s="15" t="s">
        <v>1281</v>
      </c>
      <c r="B813" s="15" t="s">
        <v>2551</v>
      </c>
      <c r="C813" s="15" t="s">
        <v>72</v>
      </c>
      <c r="D813" s="16">
        <v>3.89</v>
      </c>
      <c r="E813" s="18">
        <f>일위대가목록!E263</f>
        <v>3871</v>
      </c>
      <c r="F813" s="21">
        <f>TRUNC(E813*D813,1)</f>
        <v>15058.1</v>
      </c>
      <c r="G813" s="18">
        <f>일위대가목록!F263</f>
        <v>7218</v>
      </c>
      <c r="H813" s="21">
        <f>TRUNC(G813*D813,1)</f>
        <v>28078</v>
      </c>
      <c r="I813" s="18">
        <f>일위대가목록!G263</f>
        <v>359</v>
      </c>
      <c r="J813" s="21">
        <f>TRUNC(I813*D813,1)</f>
        <v>1396.5</v>
      </c>
      <c r="K813" s="18">
        <f>TRUNC(E813+G813+I813,1)</f>
        <v>11448</v>
      </c>
      <c r="L813" s="21">
        <f>TRUNC(F813+H813+J813,1)</f>
        <v>44532.6</v>
      </c>
      <c r="M813" s="15" t="s">
        <v>2552</v>
      </c>
      <c r="N813" s="1" t="s">
        <v>881</v>
      </c>
      <c r="O813" s="1" t="s">
        <v>2553</v>
      </c>
      <c r="P813" s="1" t="s">
        <v>63</v>
      </c>
      <c r="Q813" s="1" t="s">
        <v>64</v>
      </c>
      <c r="R813" s="1" t="s">
        <v>64</v>
      </c>
      <c r="AV813" s="1" t="s">
        <v>52</v>
      </c>
      <c r="AW813" s="1" t="s">
        <v>2554</v>
      </c>
      <c r="AX813" s="1" t="s">
        <v>52</v>
      </c>
      <c r="AY813" s="1" t="s">
        <v>52</v>
      </c>
      <c r="AZ813" s="1" t="s">
        <v>52</v>
      </c>
    </row>
    <row r="814" spans="1:52" ht="30" customHeight="1" x14ac:dyDescent="0.3">
      <c r="A814" s="15" t="s">
        <v>873</v>
      </c>
      <c r="B814" s="15" t="s">
        <v>874</v>
      </c>
      <c r="C814" s="15" t="s">
        <v>112</v>
      </c>
      <c r="D814" s="16">
        <v>1</v>
      </c>
      <c r="E814" s="18">
        <f>일위대가목록!E126</f>
        <v>6092</v>
      </c>
      <c r="F814" s="21">
        <f>TRUNC(E814*D814,1)</f>
        <v>6092</v>
      </c>
      <c r="G814" s="18">
        <f>일위대가목록!F126</f>
        <v>14834</v>
      </c>
      <c r="H814" s="21">
        <f>TRUNC(G814*D814,1)</f>
        <v>14834</v>
      </c>
      <c r="I814" s="18">
        <f>일위대가목록!G126</f>
        <v>148</v>
      </c>
      <c r="J814" s="21">
        <f>TRUNC(I814*D814,1)</f>
        <v>148</v>
      </c>
      <c r="K814" s="18">
        <f>TRUNC(E814+G814+I814,1)</f>
        <v>21074</v>
      </c>
      <c r="L814" s="21">
        <f>TRUNC(F814+H814+J814,1)</f>
        <v>21074</v>
      </c>
      <c r="M814" s="15" t="s">
        <v>875</v>
      </c>
      <c r="N814" s="1" t="s">
        <v>881</v>
      </c>
      <c r="O814" s="1" t="s">
        <v>876</v>
      </c>
      <c r="P814" s="1" t="s">
        <v>63</v>
      </c>
      <c r="Q814" s="1" t="s">
        <v>64</v>
      </c>
      <c r="R814" s="1" t="s">
        <v>64</v>
      </c>
      <c r="AV814" s="1" t="s">
        <v>52</v>
      </c>
      <c r="AW814" s="1" t="s">
        <v>2555</v>
      </c>
      <c r="AX814" s="1" t="s">
        <v>52</v>
      </c>
      <c r="AY814" s="1" t="s">
        <v>52</v>
      </c>
      <c r="AZ814" s="1" t="s">
        <v>52</v>
      </c>
    </row>
    <row r="815" spans="1:52" ht="30" customHeight="1" x14ac:dyDescent="0.3">
      <c r="A815" s="15" t="s">
        <v>1229</v>
      </c>
      <c r="B815" s="15" t="s">
        <v>52</v>
      </c>
      <c r="C815" s="15" t="s">
        <v>52</v>
      </c>
      <c r="D815" s="16"/>
      <c r="E815" s="18"/>
      <c r="F815" s="21">
        <f>TRUNC(SUMIF(N813:N814, N812, F813:F814),0)</f>
        <v>21150</v>
      </c>
      <c r="G815" s="18"/>
      <c r="H815" s="21">
        <f>TRUNC(SUMIF(N813:N814, N812, H813:H814),0)</f>
        <v>42912</v>
      </c>
      <c r="I815" s="18"/>
      <c r="J815" s="21">
        <f>TRUNC(SUMIF(N813:N814, N812, J813:J814),0)</f>
        <v>1544</v>
      </c>
      <c r="K815" s="18"/>
      <c r="L815" s="21">
        <f>F815+H815+J815</f>
        <v>65606</v>
      </c>
      <c r="M815" s="15" t="s">
        <v>52</v>
      </c>
      <c r="N815" s="1" t="s">
        <v>92</v>
      </c>
      <c r="O815" s="1" t="s">
        <v>92</v>
      </c>
      <c r="P815" s="1" t="s">
        <v>52</v>
      </c>
      <c r="Q815" s="1" t="s">
        <v>52</v>
      </c>
      <c r="R815" s="1" t="s">
        <v>52</v>
      </c>
      <c r="AV815" s="1" t="s">
        <v>52</v>
      </c>
      <c r="AW815" s="1" t="s">
        <v>52</v>
      </c>
      <c r="AX815" s="1" t="s">
        <v>52</v>
      </c>
      <c r="AY815" s="1" t="s">
        <v>52</v>
      </c>
      <c r="AZ815" s="1" t="s">
        <v>52</v>
      </c>
    </row>
    <row r="816" spans="1:52" ht="30" customHeight="1" x14ac:dyDescent="0.3">
      <c r="A816" s="16"/>
      <c r="B816" s="16"/>
      <c r="C816" s="16"/>
      <c r="D816" s="16"/>
      <c r="E816" s="18"/>
      <c r="F816" s="21"/>
      <c r="G816" s="18"/>
      <c r="H816" s="21"/>
      <c r="I816" s="18"/>
      <c r="J816" s="21"/>
      <c r="K816" s="18"/>
      <c r="L816" s="21"/>
      <c r="M816" s="16"/>
    </row>
    <row r="817" spans="1:52" ht="30" customHeight="1" x14ac:dyDescent="0.3">
      <c r="A817" s="12" t="s">
        <v>2556</v>
      </c>
      <c r="B817" s="13"/>
      <c r="C817" s="13"/>
      <c r="D817" s="13"/>
      <c r="E817" s="17"/>
      <c r="F817" s="20"/>
      <c r="G817" s="17"/>
      <c r="H817" s="20"/>
      <c r="I817" s="17"/>
      <c r="J817" s="20"/>
      <c r="K817" s="17"/>
      <c r="L817" s="20"/>
      <c r="M817" s="14"/>
      <c r="N817" s="1" t="s">
        <v>886</v>
      </c>
    </row>
    <row r="818" spans="1:52" ht="30" customHeight="1" x14ac:dyDescent="0.3">
      <c r="A818" s="15" t="s">
        <v>1281</v>
      </c>
      <c r="B818" s="15" t="s">
        <v>2551</v>
      </c>
      <c r="C818" s="15" t="s">
        <v>72</v>
      </c>
      <c r="D818" s="16">
        <v>3.89</v>
      </c>
      <c r="E818" s="18">
        <f>일위대가목록!E263</f>
        <v>3871</v>
      </c>
      <c r="F818" s="21">
        <f>TRUNC(E818*D818,1)</f>
        <v>15058.1</v>
      </c>
      <c r="G818" s="18">
        <f>일위대가목록!F263</f>
        <v>7218</v>
      </c>
      <c r="H818" s="21">
        <f>TRUNC(G818*D818,1)</f>
        <v>28078</v>
      </c>
      <c r="I818" s="18">
        <f>일위대가목록!G263</f>
        <v>359</v>
      </c>
      <c r="J818" s="21">
        <f>TRUNC(I818*D818,1)</f>
        <v>1396.5</v>
      </c>
      <c r="K818" s="18">
        <f t="shared" ref="K818:L821" si="126">TRUNC(E818+G818+I818,1)</f>
        <v>11448</v>
      </c>
      <c r="L818" s="21">
        <f t="shared" si="126"/>
        <v>44532.6</v>
      </c>
      <c r="M818" s="15" t="s">
        <v>2552</v>
      </c>
      <c r="N818" s="1" t="s">
        <v>886</v>
      </c>
      <c r="O818" s="1" t="s">
        <v>2553</v>
      </c>
      <c r="P818" s="1" t="s">
        <v>63</v>
      </c>
      <c r="Q818" s="1" t="s">
        <v>64</v>
      </c>
      <c r="R818" s="1" t="s">
        <v>64</v>
      </c>
      <c r="AV818" s="1" t="s">
        <v>52</v>
      </c>
      <c r="AW818" s="1" t="s">
        <v>2557</v>
      </c>
      <c r="AX818" s="1" t="s">
        <v>52</v>
      </c>
      <c r="AY818" s="1" t="s">
        <v>52</v>
      </c>
      <c r="AZ818" s="1" t="s">
        <v>52</v>
      </c>
    </row>
    <row r="819" spans="1:52" ht="30" customHeight="1" x14ac:dyDescent="0.3">
      <c r="A819" s="15" t="s">
        <v>2545</v>
      </c>
      <c r="B819" s="15" t="s">
        <v>2558</v>
      </c>
      <c r="C819" s="15" t="s">
        <v>112</v>
      </c>
      <c r="D819" s="16">
        <v>1</v>
      </c>
      <c r="E819" s="18">
        <f>일위대가목록!E264</f>
        <v>0</v>
      </c>
      <c r="F819" s="21">
        <f>TRUNC(E819*D819,1)</f>
        <v>0</v>
      </c>
      <c r="G819" s="18">
        <f>일위대가목록!F264</f>
        <v>14834</v>
      </c>
      <c r="H819" s="21">
        <f>TRUNC(G819*D819,1)</f>
        <v>14834</v>
      </c>
      <c r="I819" s="18">
        <f>일위대가목록!G264</f>
        <v>148</v>
      </c>
      <c r="J819" s="21">
        <f>TRUNC(I819*D819,1)</f>
        <v>148</v>
      </c>
      <c r="K819" s="18">
        <f t="shared" si="126"/>
        <v>14982</v>
      </c>
      <c r="L819" s="21">
        <f t="shared" si="126"/>
        <v>14982</v>
      </c>
      <c r="M819" s="15" t="s">
        <v>2559</v>
      </c>
      <c r="N819" s="1" t="s">
        <v>886</v>
      </c>
      <c r="O819" s="1" t="s">
        <v>2560</v>
      </c>
      <c r="P819" s="1" t="s">
        <v>63</v>
      </c>
      <c r="Q819" s="1" t="s">
        <v>64</v>
      </c>
      <c r="R819" s="1" t="s">
        <v>64</v>
      </c>
      <c r="AV819" s="1" t="s">
        <v>52</v>
      </c>
      <c r="AW819" s="1" t="s">
        <v>2561</v>
      </c>
      <c r="AX819" s="1" t="s">
        <v>52</v>
      </c>
      <c r="AY819" s="1" t="s">
        <v>52</v>
      </c>
      <c r="AZ819" s="1" t="s">
        <v>52</v>
      </c>
    </row>
    <row r="820" spans="1:52" ht="30" customHeight="1" x14ac:dyDescent="0.3">
      <c r="A820" s="15" t="s">
        <v>2562</v>
      </c>
      <c r="B820" s="15" t="s">
        <v>2563</v>
      </c>
      <c r="C820" s="15" t="s">
        <v>112</v>
      </c>
      <c r="D820" s="16">
        <v>1.05</v>
      </c>
      <c r="E820" s="18">
        <f>단가대비표!O92</f>
        <v>10987</v>
      </c>
      <c r="F820" s="21">
        <f>TRUNC(E820*D820,1)</f>
        <v>11536.3</v>
      </c>
      <c r="G820" s="18">
        <f>단가대비표!P92</f>
        <v>0</v>
      </c>
      <c r="H820" s="21">
        <f>TRUNC(G820*D820,1)</f>
        <v>0</v>
      </c>
      <c r="I820" s="18">
        <f>단가대비표!V92</f>
        <v>0</v>
      </c>
      <c r="J820" s="21">
        <f>TRUNC(I820*D820,1)</f>
        <v>0</v>
      </c>
      <c r="K820" s="18">
        <f t="shared" si="126"/>
        <v>10987</v>
      </c>
      <c r="L820" s="21">
        <f t="shared" si="126"/>
        <v>11536.3</v>
      </c>
      <c r="M820" s="15" t="s">
        <v>52</v>
      </c>
      <c r="N820" s="1" t="s">
        <v>886</v>
      </c>
      <c r="O820" s="1" t="s">
        <v>2564</v>
      </c>
      <c r="P820" s="1" t="s">
        <v>64</v>
      </c>
      <c r="Q820" s="1" t="s">
        <v>64</v>
      </c>
      <c r="R820" s="1" t="s">
        <v>63</v>
      </c>
      <c r="AV820" s="1" t="s">
        <v>52</v>
      </c>
      <c r="AW820" s="1" t="s">
        <v>2565</v>
      </c>
      <c r="AX820" s="1" t="s">
        <v>52</v>
      </c>
      <c r="AY820" s="1" t="s">
        <v>52</v>
      </c>
      <c r="AZ820" s="1" t="s">
        <v>52</v>
      </c>
    </row>
    <row r="821" spans="1:52" ht="30" customHeight="1" x14ac:dyDescent="0.3">
      <c r="A821" s="15" t="s">
        <v>827</v>
      </c>
      <c r="B821" s="15" t="s">
        <v>2566</v>
      </c>
      <c r="C821" s="15" t="s">
        <v>112</v>
      </c>
      <c r="D821" s="16">
        <v>1</v>
      </c>
      <c r="E821" s="18">
        <f>일위대가목록!E265</f>
        <v>2570</v>
      </c>
      <c r="F821" s="21">
        <f>TRUNC(E821*D821,1)</f>
        <v>2570</v>
      </c>
      <c r="G821" s="18">
        <f>일위대가목록!F265</f>
        <v>15933</v>
      </c>
      <c r="H821" s="21">
        <f>TRUNC(G821*D821,1)</f>
        <v>15933</v>
      </c>
      <c r="I821" s="18">
        <f>일위대가목록!G265</f>
        <v>0</v>
      </c>
      <c r="J821" s="21">
        <f>TRUNC(I821*D821,1)</f>
        <v>0</v>
      </c>
      <c r="K821" s="18">
        <f t="shared" si="126"/>
        <v>18503</v>
      </c>
      <c r="L821" s="21">
        <f t="shared" si="126"/>
        <v>18503</v>
      </c>
      <c r="M821" s="15" t="s">
        <v>2567</v>
      </c>
      <c r="N821" s="1" t="s">
        <v>886</v>
      </c>
      <c r="O821" s="1" t="s">
        <v>2568</v>
      </c>
      <c r="P821" s="1" t="s">
        <v>63</v>
      </c>
      <c r="Q821" s="1" t="s">
        <v>64</v>
      </c>
      <c r="R821" s="1" t="s">
        <v>64</v>
      </c>
      <c r="AV821" s="1" t="s">
        <v>52</v>
      </c>
      <c r="AW821" s="1" t="s">
        <v>2569</v>
      </c>
      <c r="AX821" s="1" t="s">
        <v>52</v>
      </c>
      <c r="AY821" s="1" t="s">
        <v>52</v>
      </c>
      <c r="AZ821" s="1" t="s">
        <v>52</v>
      </c>
    </row>
    <row r="822" spans="1:52" ht="30" customHeight="1" x14ac:dyDescent="0.3">
      <c r="A822" s="15" t="s">
        <v>1229</v>
      </c>
      <c r="B822" s="15" t="s">
        <v>52</v>
      </c>
      <c r="C822" s="15" t="s">
        <v>52</v>
      </c>
      <c r="D822" s="16"/>
      <c r="E822" s="18"/>
      <c r="F822" s="21">
        <f>TRUNC(SUMIF(N818:N821, N817, F818:F821),0)</f>
        <v>29164</v>
      </c>
      <c r="G822" s="18"/>
      <c r="H822" s="21">
        <f>TRUNC(SUMIF(N818:N821, N817, H818:H821),0)</f>
        <v>58845</v>
      </c>
      <c r="I822" s="18"/>
      <c r="J822" s="21">
        <f>TRUNC(SUMIF(N818:N821, N817, J818:J821),0)</f>
        <v>1544</v>
      </c>
      <c r="K822" s="18"/>
      <c r="L822" s="21">
        <f>F822+H822+J822</f>
        <v>89553</v>
      </c>
      <c r="M822" s="15" t="s">
        <v>52</v>
      </c>
      <c r="N822" s="1" t="s">
        <v>92</v>
      </c>
      <c r="O822" s="1" t="s">
        <v>92</v>
      </c>
      <c r="P822" s="1" t="s">
        <v>52</v>
      </c>
      <c r="Q822" s="1" t="s">
        <v>52</v>
      </c>
      <c r="R822" s="1" t="s">
        <v>52</v>
      </c>
      <c r="AV822" s="1" t="s">
        <v>52</v>
      </c>
      <c r="AW822" s="1" t="s">
        <v>52</v>
      </c>
      <c r="AX822" s="1" t="s">
        <v>52</v>
      </c>
      <c r="AY822" s="1" t="s">
        <v>52</v>
      </c>
      <c r="AZ822" s="1" t="s">
        <v>52</v>
      </c>
    </row>
    <row r="823" spans="1:52" ht="30" customHeight="1" x14ac:dyDescent="0.3">
      <c r="A823" s="16"/>
      <c r="B823" s="16"/>
      <c r="C823" s="16"/>
      <c r="D823" s="16"/>
      <c r="E823" s="18"/>
      <c r="F823" s="21"/>
      <c r="G823" s="18"/>
      <c r="H823" s="21"/>
      <c r="I823" s="18"/>
      <c r="J823" s="21"/>
      <c r="K823" s="18"/>
      <c r="L823" s="21"/>
      <c r="M823" s="16"/>
    </row>
    <row r="824" spans="1:52" ht="30" customHeight="1" x14ac:dyDescent="0.3">
      <c r="A824" s="12" t="s">
        <v>2570</v>
      </c>
      <c r="B824" s="13"/>
      <c r="C824" s="13"/>
      <c r="D824" s="13"/>
      <c r="E824" s="17"/>
      <c r="F824" s="20"/>
      <c r="G824" s="17"/>
      <c r="H824" s="20"/>
      <c r="I824" s="17"/>
      <c r="J824" s="20"/>
      <c r="K824" s="17"/>
      <c r="L824" s="20"/>
      <c r="M824" s="14"/>
      <c r="N824" s="1" t="s">
        <v>891</v>
      </c>
    </row>
    <row r="825" spans="1:52" ht="30" customHeight="1" x14ac:dyDescent="0.3">
      <c r="A825" s="15" t="s">
        <v>2571</v>
      </c>
      <c r="B825" s="15" t="s">
        <v>52</v>
      </c>
      <c r="C825" s="15" t="s">
        <v>72</v>
      </c>
      <c r="D825" s="16">
        <v>1</v>
      </c>
      <c r="E825" s="18">
        <f>단가대비표!O95</f>
        <v>5720</v>
      </c>
      <c r="F825" s="21">
        <f>TRUNC(E825*D825,1)</f>
        <v>5720</v>
      </c>
      <c r="G825" s="18">
        <f>단가대비표!P95</f>
        <v>0</v>
      </c>
      <c r="H825" s="21">
        <f>TRUNC(G825*D825,1)</f>
        <v>0</v>
      </c>
      <c r="I825" s="18">
        <f>단가대비표!V95</f>
        <v>0</v>
      </c>
      <c r="J825" s="21">
        <f>TRUNC(I825*D825,1)</f>
        <v>0</v>
      </c>
      <c r="K825" s="18">
        <f>TRUNC(E825+G825+I825,1)</f>
        <v>5720</v>
      </c>
      <c r="L825" s="21">
        <f>TRUNC(F825+H825+J825,1)</f>
        <v>5720</v>
      </c>
      <c r="M825" s="15" t="s">
        <v>52</v>
      </c>
      <c r="N825" s="1" t="s">
        <v>891</v>
      </c>
      <c r="O825" s="1" t="s">
        <v>2572</v>
      </c>
      <c r="P825" s="1" t="s">
        <v>64</v>
      </c>
      <c r="Q825" s="1" t="s">
        <v>64</v>
      </c>
      <c r="R825" s="1" t="s">
        <v>63</v>
      </c>
      <c r="AV825" s="1" t="s">
        <v>52</v>
      </c>
      <c r="AW825" s="1" t="s">
        <v>2573</v>
      </c>
      <c r="AX825" s="1" t="s">
        <v>52</v>
      </c>
      <c r="AY825" s="1" t="s">
        <v>52</v>
      </c>
      <c r="AZ825" s="1" t="s">
        <v>52</v>
      </c>
    </row>
    <row r="826" spans="1:52" ht="30" customHeight="1" x14ac:dyDescent="0.3">
      <c r="A826" s="15" t="s">
        <v>2574</v>
      </c>
      <c r="B826" s="15" t="s">
        <v>2575</v>
      </c>
      <c r="C826" s="15" t="s">
        <v>1310</v>
      </c>
      <c r="D826" s="16">
        <v>1</v>
      </c>
      <c r="E826" s="18">
        <f>단가대비표!O251</f>
        <v>298</v>
      </c>
      <c r="F826" s="21">
        <f>TRUNC(E826*D826,1)</f>
        <v>298</v>
      </c>
      <c r="G826" s="18">
        <f>단가대비표!P251</f>
        <v>9941</v>
      </c>
      <c r="H826" s="21">
        <f>TRUNC(G826*D826,1)</f>
        <v>9941</v>
      </c>
      <c r="I826" s="18">
        <f>단가대비표!V251</f>
        <v>0</v>
      </c>
      <c r="J826" s="21">
        <f>TRUNC(I826*D826,1)</f>
        <v>0</v>
      </c>
      <c r="K826" s="18">
        <f>TRUNC(E826+G826+I826,1)</f>
        <v>10239</v>
      </c>
      <c r="L826" s="21">
        <f>TRUNC(F826+H826+J826,1)</f>
        <v>10239</v>
      </c>
      <c r="M826" s="15" t="s">
        <v>52</v>
      </c>
      <c r="N826" s="1" t="s">
        <v>891</v>
      </c>
      <c r="O826" s="1" t="s">
        <v>2576</v>
      </c>
      <c r="P826" s="1" t="s">
        <v>64</v>
      </c>
      <c r="Q826" s="1" t="s">
        <v>64</v>
      </c>
      <c r="R826" s="1" t="s">
        <v>63</v>
      </c>
      <c r="AV826" s="1" t="s">
        <v>52</v>
      </c>
      <c r="AW826" s="1" t="s">
        <v>2577</v>
      </c>
      <c r="AX826" s="1" t="s">
        <v>52</v>
      </c>
      <c r="AY826" s="1" t="s">
        <v>52</v>
      </c>
      <c r="AZ826" s="1" t="s">
        <v>52</v>
      </c>
    </row>
    <row r="827" spans="1:52" ht="30" customHeight="1" x14ac:dyDescent="0.3">
      <c r="A827" s="15" t="s">
        <v>1229</v>
      </c>
      <c r="B827" s="15" t="s">
        <v>52</v>
      </c>
      <c r="C827" s="15" t="s">
        <v>52</v>
      </c>
      <c r="D827" s="16"/>
      <c r="E827" s="18"/>
      <c r="F827" s="21">
        <f>TRUNC(SUMIF(N825:N826, N824, F825:F826),0)</f>
        <v>6018</v>
      </c>
      <c r="G827" s="18"/>
      <c r="H827" s="21">
        <f>TRUNC(SUMIF(N825:N826, N824, H825:H826),0)</f>
        <v>9941</v>
      </c>
      <c r="I827" s="18"/>
      <c r="J827" s="21">
        <f>TRUNC(SUMIF(N825:N826, N824, J825:J826),0)</f>
        <v>0</v>
      </c>
      <c r="K827" s="18"/>
      <c r="L827" s="21">
        <f>F827+H827+J827</f>
        <v>15959</v>
      </c>
      <c r="M827" s="15" t="s">
        <v>52</v>
      </c>
      <c r="N827" s="1" t="s">
        <v>92</v>
      </c>
      <c r="O827" s="1" t="s">
        <v>92</v>
      </c>
      <c r="P827" s="1" t="s">
        <v>52</v>
      </c>
      <c r="Q827" s="1" t="s">
        <v>52</v>
      </c>
      <c r="R827" s="1" t="s">
        <v>52</v>
      </c>
      <c r="AV827" s="1" t="s">
        <v>52</v>
      </c>
      <c r="AW827" s="1" t="s">
        <v>52</v>
      </c>
      <c r="AX827" s="1" t="s">
        <v>52</v>
      </c>
      <c r="AY827" s="1" t="s">
        <v>52</v>
      </c>
      <c r="AZ827" s="1" t="s">
        <v>52</v>
      </c>
    </row>
    <row r="828" spans="1:52" ht="30" customHeight="1" x14ac:dyDescent="0.3">
      <c r="A828" s="16"/>
      <c r="B828" s="16"/>
      <c r="C828" s="16"/>
      <c r="D828" s="16"/>
      <c r="E828" s="18"/>
      <c r="F828" s="21"/>
      <c r="G828" s="18"/>
      <c r="H828" s="21"/>
      <c r="I828" s="18"/>
      <c r="J828" s="21"/>
      <c r="K828" s="18"/>
      <c r="L828" s="21"/>
      <c r="M828" s="16"/>
    </row>
    <row r="829" spans="1:52" ht="30" customHeight="1" x14ac:dyDescent="0.3">
      <c r="A829" s="12" t="s">
        <v>2578</v>
      </c>
      <c r="B829" s="13"/>
      <c r="C829" s="13"/>
      <c r="D829" s="13"/>
      <c r="E829" s="17"/>
      <c r="F829" s="20"/>
      <c r="G829" s="17"/>
      <c r="H829" s="20"/>
      <c r="I829" s="17"/>
      <c r="J829" s="20"/>
      <c r="K829" s="17"/>
      <c r="L829" s="20"/>
      <c r="M829" s="14"/>
      <c r="N829" s="1" t="s">
        <v>926</v>
      </c>
    </row>
    <row r="830" spans="1:52" ht="30" customHeight="1" x14ac:dyDescent="0.3">
      <c r="A830" s="15" t="s">
        <v>2579</v>
      </c>
      <c r="B830" s="15" t="s">
        <v>2580</v>
      </c>
      <c r="C830" s="15" t="s">
        <v>651</v>
      </c>
      <c r="D830" s="16">
        <v>1</v>
      </c>
      <c r="E830" s="18">
        <f>단가대비표!O105</f>
        <v>22580</v>
      </c>
      <c r="F830" s="21">
        <f>TRUNC(E830*D830,1)</f>
        <v>22580</v>
      </c>
      <c r="G830" s="18">
        <f>단가대비표!P105</f>
        <v>0</v>
      </c>
      <c r="H830" s="21">
        <f>TRUNC(G830*D830,1)</f>
        <v>0</v>
      </c>
      <c r="I830" s="18">
        <f>단가대비표!V105</f>
        <v>0</v>
      </c>
      <c r="J830" s="21">
        <f>TRUNC(I830*D830,1)</f>
        <v>0</v>
      </c>
      <c r="K830" s="18">
        <f t="shared" ref="K830:L834" si="127">TRUNC(E830+G830+I830,1)</f>
        <v>22580</v>
      </c>
      <c r="L830" s="21">
        <f t="shared" si="127"/>
        <v>22580</v>
      </c>
      <c r="M830" s="15" t="s">
        <v>52</v>
      </c>
      <c r="N830" s="1" t="s">
        <v>926</v>
      </c>
      <c r="O830" s="1" t="s">
        <v>2581</v>
      </c>
      <c r="P830" s="1" t="s">
        <v>64</v>
      </c>
      <c r="Q830" s="1" t="s">
        <v>64</v>
      </c>
      <c r="R830" s="1" t="s">
        <v>63</v>
      </c>
      <c r="V830">
        <v>1</v>
      </c>
      <c r="AV830" s="1" t="s">
        <v>52</v>
      </c>
      <c r="AW830" s="1" t="s">
        <v>2582</v>
      </c>
      <c r="AX830" s="1" t="s">
        <v>52</v>
      </c>
      <c r="AY830" s="1" t="s">
        <v>52</v>
      </c>
      <c r="AZ830" s="1" t="s">
        <v>52</v>
      </c>
    </row>
    <row r="831" spans="1:52" ht="30" customHeight="1" x14ac:dyDescent="0.3">
      <c r="A831" s="15" t="s">
        <v>1503</v>
      </c>
      <c r="B831" s="15" t="s">
        <v>1631</v>
      </c>
      <c r="C831" s="15" t="s">
        <v>602</v>
      </c>
      <c r="D831" s="16">
        <v>1</v>
      </c>
      <c r="E831" s="18">
        <f>TRUNC(SUMIF(V830:V834, RIGHTB(O831, 1), F830:F834)*U831, 2)</f>
        <v>677.4</v>
      </c>
      <c r="F831" s="21">
        <f>TRUNC(E831*D831,1)</f>
        <v>677.4</v>
      </c>
      <c r="G831" s="18">
        <v>0</v>
      </c>
      <c r="H831" s="21">
        <f>TRUNC(G831*D831,1)</f>
        <v>0</v>
      </c>
      <c r="I831" s="18">
        <v>0</v>
      </c>
      <c r="J831" s="21">
        <f>TRUNC(I831*D831,1)</f>
        <v>0</v>
      </c>
      <c r="K831" s="18">
        <f t="shared" si="127"/>
        <v>677.4</v>
      </c>
      <c r="L831" s="21">
        <f t="shared" si="127"/>
        <v>677.4</v>
      </c>
      <c r="M831" s="15" t="s">
        <v>52</v>
      </c>
      <c r="N831" s="1" t="s">
        <v>926</v>
      </c>
      <c r="O831" s="1" t="s">
        <v>1079</v>
      </c>
      <c r="P831" s="1" t="s">
        <v>64</v>
      </c>
      <c r="Q831" s="1" t="s">
        <v>64</v>
      </c>
      <c r="R831" s="1" t="s">
        <v>64</v>
      </c>
      <c r="S831">
        <v>0</v>
      </c>
      <c r="T831">
        <v>0</v>
      </c>
      <c r="U831">
        <v>0.03</v>
      </c>
      <c r="AV831" s="1" t="s">
        <v>52</v>
      </c>
      <c r="AW831" s="1" t="s">
        <v>2583</v>
      </c>
      <c r="AX831" s="1" t="s">
        <v>52</v>
      </c>
      <c r="AY831" s="1" t="s">
        <v>52</v>
      </c>
      <c r="AZ831" s="1" t="s">
        <v>52</v>
      </c>
    </row>
    <row r="832" spans="1:52" ht="30" customHeight="1" x14ac:dyDescent="0.3">
      <c r="A832" s="15" t="s">
        <v>2584</v>
      </c>
      <c r="B832" s="15" t="s">
        <v>1291</v>
      </c>
      <c r="C832" s="15" t="s">
        <v>1292</v>
      </c>
      <c r="D832" s="16">
        <v>0.34300000000000003</v>
      </c>
      <c r="E832" s="18">
        <f>단가대비표!O274</f>
        <v>0</v>
      </c>
      <c r="F832" s="21">
        <f>TRUNC(E832*D832,1)</f>
        <v>0</v>
      </c>
      <c r="G832" s="18">
        <f>단가대비표!P274</f>
        <v>252249</v>
      </c>
      <c r="H832" s="21">
        <f>TRUNC(G832*D832,1)</f>
        <v>86521.4</v>
      </c>
      <c r="I832" s="18">
        <f>단가대비표!V274</f>
        <v>0</v>
      </c>
      <c r="J832" s="21">
        <f>TRUNC(I832*D832,1)</f>
        <v>0</v>
      </c>
      <c r="K832" s="18">
        <f t="shared" si="127"/>
        <v>252249</v>
      </c>
      <c r="L832" s="21">
        <f t="shared" si="127"/>
        <v>86521.4</v>
      </c>
      <c r="M832" s="15" t="s">
        <v>52</v>
      </c>
      <c r="N832" s="1" t="s">
        <v>926</v>
      </c>
      <c r="O832" s="1" t="s">
        <v>2585</v>
      </c>
      <c r="P832" s="1" t="s">
        <v>64</v>
      </c>
      <c r="Q832" s="1" t="s">
        <v>64</v>
      </c>
      <c r="R832" s="1" t="s">
        <v>63</v>
      </c>
      <c r="W832">
        <v>2</v>
      </c>
      <c r="AV832" s="1" t="s">
        <v>52</v>
      </c>
      <c r="AW832" s="1" t="s">
        <v>2586</v>
      </c>
      <c r="AX832" s="1" t="s">
        <v>52</v>
      </c>
      <c r="AY832" s="1" t="s">
        <v>52</v>
      </c>
      <c r="AZ832" s="1" t="s">
        <v>52</v>
      </c>
    </row>
    <row r="833" spans="1:52" ht="30" customHeight="1" x14ac:dyDescent="0.3">
      <c r="A833" s="15" t="s">
        <v>1298</v>
      </c>
      <c r="B833" s="15" t="s">
        <v>1291</v>
      </c>
      <c r="C833" s="15" t="s">
        <v>1292</v>
      </c>
      <c r="D833" s="16">
        <v>6.3E-2</v>
      </c>
      <c r="E833" s="18">
        <f>단가대비표!O256</f>
        <v>0</v>
      </c>
      <c r="F833" s="21">
        <f>TRUNC(E833*D833,1)</f>
        <v>0</v>
      </c>
      <c r="G833" s="18">
        <f>단가대비표!P256</f>
        <v>169804</v>
      </c>
      <c r="H833" s="21">
        <f>TRUNC(G833*D833,1)</f>
        <v>10697.6</v>
      </c>
      <c r="I833" s="18">
        <f>단가대비표!V256</f>
        <v>0</v>
      </c>
      <c r="J833" s="21">
        <f>TRUNC(I833*D833,1)</f>
        <v>0</v>
      </c>
      <c r="K833" s="18">
        <f t="shared" si="127"/>
        <v>169804</v>
      </c>
      <c r="L833" s="21">
        <f t="shared" si="127"/>
        <v>10697.6</v>
      </c>
      <c r="M833" s="15" t="s">
        <v>52</v>
      </c>
      <c r="N833" s="1" t="s">
        <v>926</v>
      </c>
      <c r="O833" s="1" t="s">
        <v>1299</v>
      </c>
      <c r="P833" s="1" t="s">
        <v>64</v>
      </c>
      <c r="Q833" s="1" t="s">
        <v>64</v>
      </c>
      <c r="R833" s="1" t="s">
        <v>63</v>
      </c>
      <c r="W833">
        <v>2</v>
      </c>
      <c r="AV833" s="1" t="s">
        <v>52</v>
      </c>
      <c r="AW833" s="1" t="s">
        <v>2587</v>
      </c>
      <c r="AX833" s="1" t="s">
        <v>52</v>
      </c>
      <c r="AY833" s="1" t="s">
        <v>52</v>
      </c>
      <c r="AZ833" s="1" t="s">
        <v>52</v>
      </c>
    </row>
    <row r="834" spans="1:52" ht="30" customHeight="1" x14ac:dyDescent="0.3">
      <c r="A834" s="15" t="s">
        <v>1597</v>
      </c>
      <c r="B834" s="15" t="s">
        <v>2588</v>
      </c>
      <c r="C834" s="15" t="s">
        <v>602</v>
      </c>
      <c r="D834" s="16">
        <v>1</v>
      </c>
      <c r="E834" s="18">
        <v>0</v>
      </c>
      <c r="F834" s="21">
        <f>TRUNC(E834*D834,1)</f>
        <v>0</v>
      </c>
      <c r="G834" s="18">
        <v>0</v>
      </c>
      <c r="H834" s="21">
        <f>TRUNC(G834*D834,1)</f>
        <v>0</v>
      </c>
      <c r="I834" s="18">
        <f>TRUNC(SUMIF(W830:W834, RIGHTB(O834, 1), H830:H834)*U834, 2)</f>
        <v>2916.57</v>
      </c>
      <c r="J834" s="21">
        <f>TRUNC(I834*D834,1)</f>
        <v>2916.5</v>
      </c>
      <c r="K834" s="18">
        <f t="shared" si="127"/>
        <v>2916.5</v>
      </c>
      <c r="L834" s="21">
        <f t="shared" si="127"/>
        <v>2916.5</v>
      </c>
      <c r="M834" s="15" t="s">
        <v>52</v>
      </c>
      <c r="N834" s="1" t="s">
        <v>926</v>
      </c>
      <c r="O834" s="1" t="s">
        <v>1248</v>
      </c>
      <c r="P834" s="1" t="s">
        <v>64</v>
      </c>
      <c r="Q834" s="1" t="s">
        <v>64</v>
      </c>
      <c r="R834" s="1" t="s">
        <v>64</v>
      </c>
      <c r="S834">
        <v>1</v>
      </c>
      <c r="T834">
        <v>2</v>
      </c>
      <c r="U834">
        <v>0.03</v>
      </c>
      <c r="AV834" s="1" t="s">
        <v>52</v>
      </c>
      <c r="AW834" s="1" t="s">
        <v>2589</v>
      </c>
      <c r="AX834" s="1" t="s">
        <v>52</v>
      </c>
      <c r="AY834" s="1" t="s">
        <v>52</v>
      </c>
      <c r="AZ834" s="1" t="s">
        <v>52</v>
      </c>
    </row>
    <row r="835" spans="1:52" ht="30" customHeight="1" x14ac:dyDescent="0.3">
      <c r="A835" s="15" t="s">
        <v>1229</v>
      </c>
      <c r="B835" s="15" t="s">
        <v>52</v>
      </c>
      <c r="C835" s="15" t="s">
        <v>52</v>
      </c>
      <c r="D835" s="16"/>
      <c r="E835" s="18"/>
      <c r="F835" s="21">
        <f>TRUNC(SUMIF(N830:N834, N829, F830:F834),0)</f>
        <v>23257</v>
      </c>
      <c r="G835" s="18"/>
      <c r="H835" s="21">
        <f>TRUNC(SUMIF(N830:N834, N829, H830:H834),0)</f>
        <v>97219</v>
      </c>
      <c r="I835" s="18"/>
      <c r="J835" s="21">
        <f>TRUNC(SUMIF(N830:N834, N829, J830:J834),0)</f>
        <v>2916</v>
      </c>
      <c r="K835" s="18"/>
      <c r="L835" s="21">
        <f>F835+H835+J835</f>
        <v>123392</v>
      </c>
      <c r="M835" s="15" t="s">
        <v>52</v>
      </c>
      <c r="N835" s="1" t="s">
        <v>92</v>
      </c>
      <c r="O835" s="1" t="s">
        <v>92</v>
      </c>
      <c r="P835" s="1" t="s">
        <v>52</v>
      </c>
      <c r="Q835" s="1" t="s">
        <v>52</v>
      </c>
      <c r="R835" s="1" t="s">
        <v>52</v>
      </c>
      <c r="AV835" s="1" t="s">
        <v>52</v>
      </c>
      <c r="AW835" s="1" t="s">
        <v>52</v>
      </c>
      <c r="AX835" s="1" t="s">
        <v>52</v>
      </c>
      <c r="AY835" s="1" t="s">
        <v>52</v>
      </c>
      <c r="AZ835" s="1" t="s">
        <v>52</v>
      </c>
    </row>
    <row r="836" spans="1:52" ht="30" customHeight="1" x14ac:dyDescent="0.3">
      <c r="A836" s="16"/>
      <c r="B836" s="16"/>
      <c r="C836" s="16"/>
      <c r="D836" s="16"/>
      <c r="E836" s="18"/>
      <c r="F836" s="21"/>
      <c r="G836" s="18"/>
      <c r="H836" s="21"/>
      <c r="I836" s="18"/>
      <c r="J836" s="21"/>
      <c r="K836" s="18"/>
      <c r="L836" s="21"/>
      <c r="M836" s="16"/>
    </row>
    <row r="837" spans="1:52" ht="30" customHeight="1" x14ac:dyDescent="0.3">
      <c r="A837" s="12" t="s">
        <v>2590</v>
      </c>
      <c r="B837" s="13"/>
      <c r="C837" s="13"/>
      <c r="D837" s="13"/>
      <c r="E837" s="17"/>
      <c r="F837" s="20"/>
      <c r="G837" s="17"/>
      <c r="H837" s="20"/>
      <c r="I837" s="17"/>
      <c r="J837" s="20"/>
      <c r="K837" s="17"/>
      <c r="L837" s="20"/>
      <c r="M837" s="14"/>
      <c r="N837" s="1" t="s">
        <v>945</v>
      </c>
    </row>
    <row r="838" spans="1:52" ht="30" customHeight="1" x14ac:dyDescent="0.3">
      <c r="A838" s="15" t="s">
        <v>2591</v>
      </c>
      <c r="B838" s="15" t="s">
        <v>2592</v>
      </c>
      <c r="C838" s="15" t="s">
        <v>52</v>
      </c>
      <c r="D838" s="16">
        <v>1</v>
      </c>
      <c r="E838" s="18">
        <f>단가대비표!O156</f>
        <v>8000</v>
      </c>
      <c r="F838" s="21">
        <f>TRUNC(E838*D838,1)</f>
        <v>8000</v>
      </c>
      <c r="G838" s="18">
        <f>단가대비표!P156</f>
        <v>0</v>
      </c>
      <c r="H838" s="21">
        <f>TRUNC(G838*D838,1)</f>
        <v>0</v>
      </c>
      <c r="I838" s="18">
        <f>단가대비표!V156</f>
        <v>0</v>
      </c>
      <c r="J838" s="21">
        <f>TRUNC(I838*D838,1)</f>
        <v>0</v>
      </c>
      <c r="K838" s="18">
        <f t="shared" ref="K838:L840" si="128">TRUNC(E838+G838+I838,1)</f>
        <v>8000</v>
      </c>
      <c r="L838" s="21">
        <f t="shared" si="128"/>
        <v>8000</v>
      </c>
      <c r="M838" s="15" t="s">
        <v>52</v>
      </c>
      <c r="N838" s="1" t="s">
        <v>945</v>
      </c>
      <c r="O838" s="1" t="s">
        <v>2593</v>
      </c>
      <c r="P838" s="1" t="s">
        <v>64</v>
      </c>
      <c r="Q838" s="1" t="s">
        <v>64</v>
      </c>
      <c r="R838" s="1" t="s">
        <v>63</v>
      </c>
      <c r="AV838" s="1" t="s">
        <v>52</v>
      </c>
      <c r="AW838" s="1" t="s">
        <v>2594</v>
      </c>
      <c r="AX838" s="1" t="s">
        <v>52</v>
      </c>
      <c r="AY838" s="1" t="s">
        <v>52</v>
      </c>
      <c r="AZ838" s="1" t="s">
        <v>52</v>
      </c>
    </row>
    <row r="839" spans="1:52" ht="30" customHeight="1" x14ac:dyDescent="0.3">
      <c r="A839" s="15" t="s">
        <v>2595</v>
      </c>
      <c r="B839" s="15" t="s">
        <v>2596</v>
      </c>
      <c r="C839" s="15" t="s">
        <v>1692</v>
      </c>
      <c r="D839" s="16">
        <v>0.15029999999999999</v>
      </c>
      <c r="E839" s="18">
        <f>단가대비표!O168</f>
        <v>2644</v>
      </c>
      <c r="F839" s="21">
        <f>TRUNC(E839*D839,1)</f>
        <v>397.3</v>
      </c>
      <c r="G839" s="18">
        <f>단가대비표!P168</f>
        <v>0</v>
      </c>
      <c r="H839" s="21">
        <f>TRUNC(G839*D839,1)</f>
        <v>0</v>
      </c>
      <c r="I839" s="18">
        <f>단가대비표!V168</f>
        <v>0</v>
      </c>
      <c r="J839" s="21">
        <f>TRUNC(I839*D839,1)</f>
        <v>0</v>
      </c>
      <c r="K839" s="18">
        <f t="shared" si="128"/>
        <v>2644</v>
      </c>
      <c r="L839" s="21">
        <f t="shared" si="128"/>
        <v>397.3</v>
      </c>
      <c r="M839" s="15" t="s">
        <v>52</v>
      </c>
      <c r="N839" s="1" t="s">
        <v>945</v>
      </c>
      <c r="O839" s="1" t="s">
        <v>2597</v>
      </c>
      <c r="P839" s="1" t="s">
        <v>64</v>
      </c>
      <c r="Q839" s="1" t="s">
        <v>64</v>
      </c>
      <c r="R839" s="1" t="s">
        <v>63</v>
      </c>
      <c r="AV839" s="1" t="s">
        <v>52</v>
      </c>
      <c r="AW839" s="1" t="s">
        <v>2598</v>
      </c>
      <c r="AX839" s="1" t="s">
        <v>52</v>
      </c>
      <c r="AY839" s="1" t="s">
        <v>52</v>
      </c>
      <c r="AZ839" s="1" t="s">
        <v>52</v>
      </c>
    </row>
    <row r="840" spans="1:52" ht="30" customHeight="1" x14ac:dyDescent="0.3">
      <c r="A840" s="15" t="s">
        <v>2599</v>
      </c>
      <c r="B840" s="15" t="s">
        <v>2600</v>
      </c>
      <c r="C840" s="15" t="s">
        <v>112</v>
      </c>
      <c r="D840" s="16">
        <v>0.09</v>
      </c>
      <c r="E840" s="18">
        <f>일위대가목록!E266</f>
        <v>0</v>
      </c>
      <c r="F840" s="21">
        <f>TRUNC(E840*D840,1)</f>
        <v>0</v>
      </c>
      <c r="G840" s="18">
        <f>일위대가목록!F266</f>
        <v>29539</v>
      </c>
      <c r="H840" s="21">
        <f>TRUNC(G840*D840,1)</f>
        <v>2658.5</v>
      </c>
      <c r="I840" s="18">
        <f>일위대가목록!G266</f>
        <v>886</v>
      </c>
      <c r="J840" s="21">
        <f>TRUNC(I840*D840,1)</f>
        <v>79.7</v>
      </c>
      <c r="K840" s="18">
        <f t="shared" si="128"/>
        <v>30425</v>
      </c>
      <c r="L840" s="21">
        <f t="shared" si="128"/>
        <v>2738.2</v>
      </c>
      <c r="M840" s="15" t="s">
        <v>2601</v>
      </c>
      <c r="N840" s="1" t="s">
        <v>945</v>
      </c>
      <c r="O840" s="1" t="s">
        <v>2602</v>
      </c>
      <c r="P840" s="1" t="s">
        <v>63</v>
      </c>
      <c r="Q840" s="1" t="s">
        <v>64</v>
      </c>
      <c r="R840" s="1" t="s">
        <v>64</v>
      </c>
      <c r="AV840" s="1" t="s">
        <v>52</v>
      </c>
      <c r="AW840" s="1" t="s">
        <v>2603</v>
      </c>
      <c r="AX840" s="1" t="s">
        <v>52</v>
      </c>
      <c r="AY840" s="1" t="s">
        <v>52</v>
      </c>
      <c r="AZ840" s="1" t="s">
        <v>52</v>
      </c>
    </row>
    <row r="841" spans="1:52" ht="30" customHeight="1" x14ac:dyDescent="0.3">
      <c r="A841" s="15" t="s">
        <v>1229</v>
      </c>
      <c r="B841" s="15" t="s">
        <v>52</v>
      </c>
      <c r="C841" s="15" t="s">
        <v>52</v>
      </c>
      <c r="D841" s="16"/>
      <c r="E841" s="18"/>
      <c r="F841" s="21">
        <f>TRUNC(SUMIF(N838:N840, N837, F838:F840),0)</f>
        <v>8397</v>
      </c>
      <c r="G841" s="18"/>
      <c r="H841" s="21">
        <f>TRUNC(SUMIF(N838:N840, N837, H838:H840),0)</f>
        <v>2658</v>
      </c>
      <c r="I841" s="18"/>
      <c r="J841" s="21">
        <f>TRUNC(SUMIF(N838:N840, N837, J838:J840),0)</f>
        <v>79</v>
      </c>
      <c r="K841" s="18"/>
      <c r="L841" s="21">
        <f>F841+H841+J841</f>
        <v>11134</v>
      </c>
      <c r="M841" s="15" t="s">
        <v>52</v>
      </c>
      <c r="N841" s="1" t="s">
        <v>92</v>
      </c>
      <c r="O841" s="1" t="s">
        <v>92</v>
      </c>
      <c r="P841" s="1" t="s">
        <v>52</v>
      </c>
      <c r="Q841" s="1" t="s">
        <v>52</v>
      </c>
      <c r="R841" s="1" t="s">
        <v>52</v>
      </c>
      <c r="AV841" s="1" t="s">
        <v>52</v>
      </c>
      <c r="AW841" s="1" t="s">
        <v>52</v>
      </c>
      <c r="AX841" s="1" t="s">
        <v>52</v>
      </c>
      <c r="AY841" s="1" t="s">
        <v>52</v>
      </c>
      <c r="AZ841" s="1" t="s">
        <v>52</v>
      </c>
    </row>
    <row r="842" spans="1:52" ht="30" customHeight="1" x14ac:dyDescent="0.3">
      <c r="A842" s="16"/>
      <c r="B842" s="16"/>
      <c r="C842" s="16"/>
      <c r="D842" s="16"/>
      <c r="E842" s="18"/>
      <c r="F842" s="21"/>
      <c r="G842" s="18"/>
      <c r="H842" s="21"/>
      <c r="I842" s="18"/>
      <c r="J842" s="21"/>
      <c r="K842" s="18"/>
      <c r="L842" s="21"/>
      <c r="M842" s="16"/>
    </row>
    <row r="843" spans="1:52" ht="30" customHeight="1" x14ac:dyDescent="0.3">
      <c r="A843" s="12" t="s">
        <v>2604</v>
      </c>
      <c r="B843" s="13"/>
      <c r="C843" s="13"/>
      <c r="D843" s="13"/>
      <c r="E843" s="17"/>
      <c r="F843" s="20"/>
      <c r="G843" s="17"/>
      <c r="H843" s="20"/>
      <c r="I843" s="17"/>
      <c r="J843" s="20"/>
      <c r="K843" s="17"/>
      <c r="L843" s="20"/>
      <c r="M843" s="14"/>
      <c r="N843" s="1" t="s">
        <v>950</v>
      </c>
    </row>
    <row r="844" spans="1:52" ht="30" customHeight="1" x14ac:dyDescent="0.3">
      <c r="A844" s="15" t="s">
        <v>2605</v>
      </c>
      <c r="B844" s="15" t="s">
        <v>52</v>
      </c>
      <c r="C844" s="15" t="s">
        <v>72</v>
      </c>
      <c r="D844" s="16">
        <v>1</v>
      </c>
      <c r="E844" s="18">
        <f>단가대비표!O111</f>
        <v>266666</v>
      </c>
      <c r="F844" s="21">
        <f>TRUNC(E844*D844,1)</f>
        <v>266666</v>
      </c>
      <c r="G844" s="18">
        <f>단가대비표!P111</f>
        <v>0</v>
      </c>
      <c r="H844" s="21">
        <f>TRUNC(G844*D844,1)</f>
        <v>0</v>
      </c>
      <c r="I844" s="18">
        <f>단가대비표!V111</f>
        <v>0</v>
      </c>
      <c r="J844" s="21">
        <f>TRUNC(I844*D844,1)</f>
        <v>0</v>
      </c>
      <c r="K844" s="18">
        <f>TRUNC(E844+G844+I844,1)</f>
        <v>266666</v>
      </c>
      <c r="L844" s="21">
        <f>TRUNC(F844+H844+J844,1)</f>
        <v>266666</v>
      </c>
      <c r="M844" s="15" t="s">
        <v>52</v>
      </c>
      <c r="N844" s="1" t="s">
        <v>950</v>
      </c>
      <c r="O844" s="1" t="s">
        <v>2606</v>
      </c>
      <c r="P844" s="1" t="s">
        <v>64</v>
      </c>
      <c r="Q844" s="1" t="s">
        <v>64</v>
      </c>
      <c r="R844" s="1" t="s">
        <v>63</v>
      </c>
      <c r="AV844" s="1" t="s">
        <v>52</v>
      </c>
      <c r="AW844" s="1" t="s">
        <v>2607</v>
      </c>
      <c r="AX844" s="1" t="s">
        <v>52</v>
      </c>
      <c r="AY844" s="1" t="s">
        <v>52</v>
      </c>
      <c r="AZ844" s="1" t="s">
        <v>52</v>
      </c>
    </row>
    <row r="845" spans="1:52" ht="30" customHeight="1" x14ac:dyDescent="0.3">
      <c r="A845" s="15" t="s">
        <v>1593</v>
      </c>
      <c r="B845" s="15" t="s">
        <v>1291</v>
      </c>
      <c r="C845" s="15" t="s">
        <v>1292</v>
      </c>
      <c r="D845" s="16">
        <v>0.5</v>
      </c>
      <c r="E845" s="18">
        <f>단가대비표!O257</f>
        <v>0</v>
      </c>
      <c r="F845" s="21">
        <f>TRUNC(E845*D845,1)</f>
        <v>0</v>
      </c>
      <c r="G845" s="18">
        <f>단가대비표!P257</f>
        <v>221506</v>
      </c>
      <c r="H845" s="21">
        <f>TRUNC(G845*D845,1)</f>
        <v>110753</v>
      </c>
      <c r="I845" s="18">
        <f>단가대비표!V257</f>
        <v>0</v>
      </c>
      <c r="J845" s="21">
        <f>TRUNC(I845*D845,1)</f>
        <v>0</v>
      </c>
      <c r="K845" s="18">
        <f>TRUNC(E845+G845+I845,1)</f>
        <v>221506</v>
      </c>
      <c r="L845" s="21">
        <f>TRUNC(F845+H845+J845,1)</f>
        <v>110753</v>
      </c>
      <c r="M845" s="15" t="s">
        <v>52</v>
      </c>
      <c r="N845" s="1" t="s">
        <v>950</v>
      </c>
      <c r="O845" s="1" t="s">
        <v>1594</v>
      </c>
      <c r="P845" s="1" t="s">
        <v>64</v>
      </c>
      <c r="Q845" s="1" t="s">
        <v>64</v>
      </c>
      <c r="R845" s="1" t="s">
        <v>63</v>
      </c>
      <c r="AV845" s="1" t="s">
        <v>52</v>
      </c>
      <c r="AW845" s="1" t="s">
        <v>2608</v>
      </c>
      <c r="AX845" s="1" t="s">
        <v>52</v>
      </c>
      <c r="AY845" s="1" t="s">
        <v>52</v>
      </c>
      <c r="AZ845" s="1" t="s">
        <v>52</v>
      </c>
    </row>
    <row r="846" spans="1:52" ht="30" customHeight="1" x14ac:dyDescent="0.3">
      <c r="A846" s="15" t="s">
        <v>1229</v>
      </c>
      <c r="B846" s="15" t="s">
        <v>52</v>
      </c>
      <c r="C846" s="15" t="s">
        <v>52</v>
      </c>
      <c r="D846" s="16"/>
      <c r="E846" s="18"/>
      <c r="F846" s="21">
        <f>TRUNC(SUMIF(N844:N845, N843, F844:F845),0)</f>
        <v>266666</v>
      </c>
      <c r="G846" s="18"/>
      <c r="H846" s="21">
        <f>TRUNC(SUMIF(N844:N845, N843, H844:H845),0)</f>
        <v>110753</v>
      </c>
      <c r="I846" s="18"/>
      <c r="J846" s="21">
        <f>TRUNC(SUMIF(N844:N845, N843, J844:J845),0)</f>
        <v>0</v>
      </c>
      <c r="K846" s="18"/>
      <c r="L846" s="21">
        <f>F846+H846+J846</f>
        <v>377419</v>
      </c>
      <c r="M846" s="15" t="s">
        <v>52</v>
      </c>
      <c r="N846" s="1" t="s">
        <v>92</v>
      </c>
      <c r="O846" s="1" t="s">
        <v>92</v>
      </c>
      <c r="P846" s="1" t="s">
        <v>52</v>
      </c>
      <c r="Q846" s="1" t="s">
        <v>52</v>
      </c>
      <c r="R846" s="1" t="s">
        <v>52</v>
      </c>
      <c r="AV846" s="1" t="s">
        <v>52</v>
      </c>
      <c r="AW846" s="1" t="s">
        <v>52</v>
      </c>
      <c r="AX846" s="1" t="s">
        <v>52</v>
      </c>
      <c r="AY846" s="1" t="s">
        <v>52</v>
      </c>
      <c r="AZ846" s="1" t="s">
        <v>52</v>
      </c>
    </row>
    <row r="847" spans="1:52" ht="30" customHeight="1" x14ac:dyDescent="0.3">
      <c r="A847" s="16"/>
      <c r="B847" s="16"/>
      <c r="C847" s="16"/>
      <c r="D847" s="16"/>
      <c r="E847" s="18"/>
      <c r="F847" s="21"/>
      <c r="G847" s="18"/>
      <c r="H847" s="21"/>
      <c r="I847" s="18"/>
      <c r="J847" s="21"/>
      <c r="K847" s="18"/>
      <c r="L847" s="21"/>
      <c r="M847" s="16"/>
    </row>
    <row r="848" spans="1:52" ht="30" customHeight="1" x14ac:dyDescent="0.3">
      <c r="A848" s="12" t="s">
        <v>2609</v>
      </c>
      <c r="B848" s="13"/>
      <c r="C848" s="13"/>
      <c r="D848" s="13"/>
      <c r="E848" s="17"/>
      <c r="F848" s="20"/>
      <c r="G848" s="17"/>
      <c r="H848" s="20"/>
      <c r="I848" s="17"/>
      <c r="J848" s="20"/>
      <c r="K848" s="17"/>
      <c r="L848" s="20"/>
      <c r="M848" s="14"/>
      <c r="N848" s="1" t="s">
        <v>960</v>
      </c>
    </row>
    <row r="849" spans="1:52" ht="30" customHeight="1" x14ac:dyDescent="0.3">
      <c r="A849" s="15" t="s">
        <v>983</v>
      </c>
      <c r="B849" s="15" t="s">
        <v>1855</v>
      </c>
      <c r="C849" s="15" t="s">
        <v>146</v>
      </c>
      <c r="D849" s="16">
        <v>1.2</v>
      </c>
      <c r="E849" s="18">
        <f>단가대비표!O17</f>
        <v>0</v>
      </c>
      <c r="F849" s="21">
        <f>TRUNC(E849*D849,1)</f>
        <v>0</v>
      </c>
      <c r="G849" s="18">
        <f>단가대비표!P17</f>
        <v>0</v>
      </c>
      <c r="H849" s="21">
        <f>TRUNC(G849*D849,1)</f>
        <v>0</v>
      </c>
      <c r="I849" s="18">
        <f>단가대비표!V17</f>
        <v>0</v>
      </c>
      <c r="J849" s="21">
        <f>TRUNC(I849*D849,1)</f>
        <v>0</v>
      </c>
      <c r="K849" s="18">
        <f>TRUNC(E849+G849+I849,1)</f>
        <v>0</v>
      </c>
      <c r="L849" s="21">
        <f>TRUNC(F849+H849+J849,1)</f>
        <v>0</v>
      </c>
      <c r="M849" s="15" t="s">
        <v>1755</v>
      </c>
      <c r="N849" s="1" t="s">
        <v>960</v>
      </c>
      <c r="O849" s="1" t="s">
        <v>1856</v>
      </c>
      <c r="P849" s="1" t="s">
        <v>64</v>
      </c>
      <c r="Q849" s="1" t="s">
        <v>64</v>
      </c>
      <c r="R849" s="1" t="s">
        <v>63</v>
      </c>
      <c r="AV849" s="1" t="s">
        <v>52</v>
      </c>
      <c r="AW849" s="1" t="s">
        <v>2610</v>
      </c>
      <c r="AX849" s="1" t="s">
        <v>52</v>
      </c>
      <c r="AY849" s="1" t="s">
        <v>52</v>
      </c>
      <c r="AZ849" s="1" t="s">
        <v>52</v>
      </c>
    </row>
    <row r="850" spans="1:52" ht="30" customHeight="1" x14ac:dyDescent="0.3">
      <c r="A850" s="15" t="s">
        <v>1298</v>
      </c>
      <c r="B850" s="15" t="s">
        <v>1291</v>
      </c>
      <c r="C850" s="15" t="s">
        <v>1292</v>
      </c>
      <c r="D850" s="16">
        <v>0.04</v>
      </c>
      <c r="E850" s="18">
        <f>단가대비표!O256</f>
        <v>0</v>
      </c>
      <c r="F850" s="21">
        <f>TRUNC(E850*D850,1)</f>
        <v>0</v>
      </c>
      <c r="G850" s="18">
        <f>단가대비표!P256</f>
        <v>169804</v>
      </c>
      <c r="H850" s="21">
        <f>TRUNC(G850*D850,1)</f>
        <v>6792.1</v>
      </c>
      <c r="I850" s="18">
        <f>단가대비표!V256</f>
        <v>0</v>
      </c>
      <c r="J850" s="21">
        <f>TRUNC(I850*D850,1)</f>
        <v>0</v>
      </c>
      <c r="K850" s="18">
        <f>TRUNC(E850+G850+I850,1)</f>
        <v>169804</v>
      </c>
      <c r="L850" s="21">
        <f>TRUNC(F850+H850+J850,1)</f>
        <v>6792.1</v>
      </c>
      <c r="M850" s="15" t="s">
        <v>52</v>
      </c>
      <c r="N850" s="1" t="s">
        <v>960</v>
      </c>
      <c r="O850" s="1" t="s">
        <v>1299</v>
      </c>
      <c r="P850" s="1" t="s">
        <v>64</v>
      </c>
      <c r="Q850" s="1" t="s">
        <v>64</v>
      </c>
      <c r="R850" s="1" t="s">
        <v>63</v>
      </c>
      <c r="AV850" s="1" t="s">
        <v>52</v>
      </c>
      <c r="AW850" s="1" t="s">
        <v>2611</v>
      </c>
      <c r="AX850" s="1" t="s">
        <v>52</v>
      </c>
      <c r="AY850" s="1" t="s">
        <v>52</v>
      </c>
      <c r="AZ850" s="1" t="s">
        <v>52</v>
      </c>
    </row>
    <row r="851" spans="1:52" ht="30" customHeight="1" x14ac:dyDescent="0.3">
      <c r="A851" s="15" t="s">
        <v>1229</v>
      </c>
      <c r="B851" s="15" t="s">
        <v>52</v>
      </c>
      <c r="C851" s="15" t="s">
        <v>52</v>
      </c>
      <c r="D851" s="16"/>
      <c r="E851" s="18"/>
      <c r="F851" s="21">
        <f>TRUNC(SUMIF(N849:N850, N848, F849:F850),0)</f>
        <v>0</v>
      </c>
      <c r="G851" s="18"/>
      <c r="H851" s="21">
        <f>TRUNC(SUMIF(N849:N850, N848, H849:H850),0)</f>
        <v>6792</v>
      </c>
      <c r="I851" s="18"/>
      <c r="J851" s="21">
        <f>TRUNC(SUMIF(N849:N850, N848, J849:J850),0)</f>
        <v>0</v>
      </c>
      <c r="K851" s="18"/>
      <c r="L851" s="21">
        <f>F851+H851+J851</f>
        <v>6792</v>
      </c>
      <c r="M851" s="15" t="s">
        <v>52</v>
      </c>
      <c r="N851" s="1" t="s">
        <v>92</v>
      </c>
      <c r="O851" s="1" t="s">
        <v>92</v>
      </c>
      <c r="P851" s="1" t="s">
        <v>52</v>
      </c>
      <c r="Q851" s="1" t="s">
        <v>52</v>
      </c>
      <c r="R851" s="1" t="s">
        <v>52</v>
      </c>
      <c r="AV851" s="1" t="s">
        <v>52</v>
      </c>
      <c r="AW851" s="1" t="s">
        <v>52</v>
      </c>
      <c r="AX851" s="1" t="s">
        <v>52</v>
      </c>
      <c r="AY851" s="1" t="s">
        <v>52</v>
      </c>
      <c r="AZ851" s="1" t="s">
        <v>52</v>
      </c>
    </row>
    <row r="852" spans="1:52" ht="30" customHeight="1" x14ac:dyDescent="0.3">
      <c r="A852" s="16"/>
      <c r="B852" s="16"/>
      <c r="C852" s="16"/>
      <c r="D852" s="16"/>
      <c r="E852" s="18"/>
      <c r="F852" s="21"/>
      <c r="G852" s="18"/>
      <c r="H852" s="21"/>
      <c r="I852" s="18"/>
      <c r="J852" s="21"/>
      <c r="K852" s="18"/>
      <c r="L852" s="21"/>
      <c r="M852" s="16"/>
    </row>
    <row r="853" spans="1:52" ht="30" customHeight="1" x14ac:dyDescent="0.3">
      <c r="A853" s="12" t="s">
        <v>2612</v>
      </c>
      <c r="B853" s="13"/>
      <c r="C853" s="13"/>
      <c r="D853" s="13"/>
      <c r="E853" s="17"/>
      <c r="F853" s="20"/>
      <c r="G853" s="17"/>
      <c r="H853" s="20"/>
      <c r="I853" s="17"/>
      <c r="J853" s="20"/>
      <c r="K853" s="17"/>
      <c r="L853" s="20"/>
      <c r="M853" s="14"/>
      <c r="N853" s="1" t="s">
        <v>1017</v>
      </c>
    </row>
    <row r="854" spans="1:52" ht="30" customHeight="1" x14ac:dyDescent="0.3">
      <c r="A854" s="15" t="s">
        <v>2613</v>
      </c>
      <c r="B854" s="15" t="s">
        <v>2614</v>
      </c>
      <c r="C854" s="15" t="s">
        <v>1015</v>
      </c>
      <c r="D854" s="16">
        <v>1</v>
      </c>
      <c r="E854" s="18">
        <f>단가대비표!O197</f>
        <v>0</v>
      </c>
      <c r="F854" s="21">
        <f>TRUNC(E854*D854,1)</f>
        <v>0</v>
      </c>
      <c r="G854" s="18">
        <f>단가대비표!P197</f>
        <v>0</v>
      </c>
      <c r="H854" s="21">
        <f>TRUNC(G854*D854,1)</f>
        <v>0</v>
      </c>
      <c r="I854" s="18">
        <f>단가대비표!V197</f>
        <v>9600</v>
      </c>
      <c r="J854" s="21">
        <f>TRUNC(I854*D854,1)</f>
        <v>9600</v>
      </c>
      <c r="K854" s="18">
        <f t="shared" ref="K854:L856" si="129">TRUNC(E854+G854+I854,1)</f>
        <v>9600</v>
      </c>
      <c r="L854" s="21">
        <f t="shared" si="129"/>
        <v>9600</v>
      </c>
      <c r="M854" s="15" t="s">
        <v>2615</v>
      </c>
      <c r="N854" s="1" t="s">
        <v>1017</v>
      </c>
      <c r="O854" s="1" t="s">
        <v>2616</v>
      </c>
      <c r="P854" s="1" t="s">
        <v>64</v>
      </c>
      <c r="Q854" s="1" t="s">
        <v>64</v>
      </c>
      <c r="R854" s="1" t="s">
        <v>63</v>
      </c>
      <c r="AV854" s="1" t="s">
        <v>52</v>
      </c>
      <c r="AW854" s="1" t="s">
        <v>2617</v>
      </c>
      <c r="AX854" s="1" t="s">
        <v>52</v>
      </c>
      <c r="AY854" s="1" t="s">
        <v>52</v>
      </c>
      <c r="AZ854" s="1" t="s">
        <v>52</v>
      </c>
    </row>
    <row r="855" spans="1:52" ht="30" customHeight="1" x14ac:dyDescent="0.3">
      <c r="A855" s="15" t="s">
        <v>2613</v>
      </c>
      <c r="B855" s="15" t="s">
        <v>2618</v>
      </c>
      <c r="C855" s="15" t="s">
        <v>1015</v>
      </c>
      <c r="D855" s="16">
        <v>1</v>
      </c>
      <c r="E855" s="18">
        <f>단가대비표!O198</f>
        <v>0</v>
      </c>
      <c r="F855" s="21">
        <f>TRUNC(E855*D855,1)</f>
        <v>0</v>
      </c>
      <c r="G855" s="18">
        <f>단가대비표!P198</f>
        <v>0</v>
      </c>
      <c r="H855" s="21">
        <f>TRUNC(G855*D855,1)</f>
        <v>0</v>
      </c>
      <c r="I855" s="18">
        <f>단가대비표!V198</f>
        <v>32500</v>
      </c>
      <c r="J855" s="21">
        <f>TRUNC(I855*D855,1)</f>
        <v>32500</v>
      </c>
      <c r="K855" s="18">
        <f t="shared" si="129"/>
        <v>32500</v>
      </c>
      <c r="L855" s="21">
        <f t="shared" si="129"/>
        <v>32500</v>
      </c>
      <c r="M855" s="15" t="s">
        <v>2615</v>
      </c>
      <c r="N855" s="1" t="s">
        <v>1017</v>
      </c>
      <c r="O855" s="1" t="s">
        <v>2619</v>
      </c>
      <c r="P855" s="1" t="s">
        <v>64</v>
      </c>
      <c r="Q855" s="1" t="s">
        <v>64</v>
      </c>
      <c r="R855" s="1" t="s">
        <v>63</v>
      </c>
      <c r="AV855" s="1" t="s">
        <v>52</v>
      </c>
      <c r="AW855" s="1" t="s">
        <v>2620</v>
      </c>
      <c r="AX855" s="1" t="s">
        <v>52</v>
      </c>
      <c r="AY855" s="1" t="s">
        <v>52</v>
      </c>
      <c r="AZ855" s="1" t="s">
        <v>52</v>
      </c>
    </row>
    <row r="856" spans="1:52" ht="30" customHeight="1" x14ac:dyDescent="0.3">
      <c r="A856" s="15" t="s">
        <v>2613</v>
      </c>
      <c r="B856" s="15" t="s">
        <v>2621</v>
      </c>
      <c r="C856" s="15" t="s">
        <v>1015</v>
      </c>
      <c r="D856" s="16">
        <v>1</v>
      </c>
      <c r="E856" s="18">
        <f>단가대비표!O199</f>
        <v>0</v>
      </c>
      <c r="F856" s="21">
        <f>TRUNC(E856*D856,1)</f>
        <v>0</v>
      </c>
      <c r="G856" s="18">
        <f>단가대비표!P199</f>
        <v>0</v>
      </c>
      <c r="H856" s="21">
        <f>TRUNC(G856*D856,1)</f>
        <v>0</v>
      </c>
      <c r="I856" s="18">
        <f>단가대비표!V199</f>
        <v>14400</v>
      </c>
      <c r="J856" s="21">
        <f>TRUNC(I856*D856,1)</f>
        <v>14400</v>
      </c>
      <c r="K856" s="18">
        <f t="shared" si="129"/>
        <v>14400</v>
      </c>
      <c r="L856" s="21">
        <f t="shared" si="129"/>
        <v>14400</v>
      </c>
      <c r="M856" s="15" t="s">
        <v>2615</v>
      </c>
      <c r="N856" s="1" t="s">
        <v>1017</v>
      </c>
      <c r="O856" s="1" t="s">
        <v>2622</v>
      </c>
      <c r="P856" s="1" t="s">
        <v>64</v>
      </c>
      <c r="Q856" s="1" t="s">
        <v>64</v>
      </c>
      <c r="R856" s="1" t="s">
        <v>63</v>
      </c>
      <c r="AV856" s="1" t="s">
        <v>52</v>
      </c>
      <c r="AW856" s="1" t="s">
        <v>2623</v>
      </c>
      <c r="AX856" s="1" t="s">
        <v>52</v>
      </c>
      <c r="AY856" s="1" t="s">
        <v>52</v>
      </c>
      <c r="AZ856" s="1" t="s">
        <v>52</v>
      </c>
    </row>
    <row r="857" spans="1:52" ht="30" customHeight="1" x14ac:dyDescent="0.3">
      <c r="A857" s="15" t="s">
        <v>1229</v>
      </c>
      <c r="B857" s="15" t="s">
        <v>52</v>
      </c>
      <c r="C857" s="15" t="s">
        <v>52</v>
      </c>
      <c r="D857" s="16"/>
      <c r="E857" s="18"/>
      <c r="F857" s="21">
        <f>TRUNC(SUMIF(N854:N856, N853, F854:F856),0)</f>
        <v>0</v>
      </c>
      <c r="G857" s="18"/>
      <c r="H857" s="21">
        <f>TRUNC(SUMIF(N854:N856, N853, H854:H856),0)</f>
        <v>0</v>
      </c>
      <c r="I857" s="18"/>
      <c r="J857" s="21">
        <f>TRUNC(SUMIF(N854:N856, N853, J854:J856),0)</f>
        <v>56500</v>
      </c>
      <c r="K857" s="18"/>
      <c r="L857" s="21">
        <f>F857+H857+J857</f>
        <v>56500</v>
      </c>
      <c r="M857" s="15" t="s">
        <v>52</v>
      </c>
      <c r="N857" s="1" t="s">
        <v>92</v>
      </c>
      <c r="O857" s="1" t="s">
        <v>92</v>
      </c>
      <c r="P857" s="1" t="s">
        <v>52</v>
      </c>
      <c r="Q857" s="1" t="s">
        <v>52</v>
      </c>
      <c r="R857" s="1" t="s">
        <v>52</v>
      </c>
      <c r="AV857" s="1" t="s">
        <v>52</v>
      </c>
      <c r="AW857" s="1" t="s">
        <v>52</v>
      </c>
      <c r="AX857" s="1" t="s">
        <v>52</v>
      </c>
      <c r="AY857" s="1" t="s">
        <v>52</v>
      </c>
      <c r="AZ857" s="1" t="s">
        <v>52</v>
      </c>
    </row>
    <row r="858" spans="1:52" ht="30" customHeight="1" x14ac:dyDescent="0.3">
      <c r="A858" s="16"/>
      <c r="B858" s="16"/>
      <c r="C858" s="16"/>
      <c r="D858" s="16"/>
      <c r="E858" s="18"/>
      <c r="F858" s="21"/>
      <c r="G858" s="18"/>
      <c r="H858" s="21"/>
      <c r="I858" s="18"/>
      <c r="J858" s="21"/>
      <c r="K858" s="18"/>
      <c r="L858" s="21"/>
      <c r="M858" s="16"/>
    </row>
    <row r="859" spans="1:52" ht="30" customHeight="1" x14ac:dyDescent="0.3">
      <c r="A859" s="12" t="s">
        <v>2624</v>
      </c>
      <c r="B859" s="13"/>
      <c r="C859" s="13"/>
      <c r="D859" s="13"/>
      <c r="E859" s="17"/>
      <c r="F859" s="20"/>
      <c r="G859" s="17"/>
      <c r="H859" s="20"/>
      <c r="I859" s="17"/>
      <c r="J859" s="20"/>
      <c r="K859" s="17"/>
      <c r="L859" s="20"/>
      <c r="M859" s="14"/>
      <c r="N859" s="1" t="s">
        <v>1022</v>
      </c>
    </row>
    <row r="860" spans="1:52" ht="30" customHeight="1" x14ac:dyDescent="0.3">
      <c r="A860" s="15" t="s">
        <v>2625</v>
      </c>
      <c r="B860" s="15" t="s">
        <v>2626</v>
      </c>
      <c r="C860" s="15" t="s">
        <v>1015</v>
      </c>
      <c r="D860" s="16">
        <v>1</v>
      </c>
      <c r="E860" s="18">
        <f>단가대비표!O200</f>
        <v>0</v>
      </c>
      <c r="F860" s="21">
        <f>TRUNC(E860*D860,1)</f>
        <v>0</v>
      </c>
      <c r="G860" s="18">
        <f>단가대비표!P200</f>
        <v>0</v>
      </c>
      <c r="H860" s="21">
        <f>TRUNC(G860*D860,1)</f>
        <v>0</v>
      </c>
      <c r="I860" s="18">
        <f>단가대비표!V200</f>
        <v>19000</v>
      </c>
      <c r="J860" s="21">
        <f>TRUNC(I860*D860,1)</f>
        <v>19000</v>
      </c>
      <c r="K860" s="18">
        <f>TRUNC(E860+G860+I860,1)</f>
        <v>19000</v>
      </c>
      <c r="L860" s="21">
        <f>TRUNC(F860+H860+J860,1)</f>
        <v>19000</v>
      </c>
      <c r="M860" s="15" t="s">
        <v>2615</v>
      </c>
      <c r="N860" s="1" t="s">
        <v>1022</v>
      </c>
      <c r="O860" s="1" t="s">
        <v>2627</v>
      </c>
      <c r="P860" s="1" t="s">
        <v>64</v>
      </c>
      <c r="Q860" s="1" t="s">
        <v>64</v>
      </c>
      <c r="R860" s="1" t="s">
        <v>63</v>
      </c>
      <c r="AV860" s="1" t="s">
        <v>52</v>
      </c>
      <c r="AW860" s="1" t="s">
        <v>2628</v>
      </c>
      <c r="AX860" s="1" t="s">
        <v>52</v>
      </c>
      <c r="AY860" s="1" t="s">
        <v>52</v>
      </c>
      <c r="AZ860" s="1" t="s">
        <v>52</v>
      </c>
    </row>
    <row r="861" spans="1:52" ht="30" customHeight="1" x14ac:dyDescent="0.3">
      <c r="A861" s="15" t="s">
        <v>1229</v>
      </c>
      <c r="B861" s="15" t="s">
        <v>52</v>
      </c>
      <c r="C861" s="15" t="s">
        <v>52</v>
      </c>
      <c r="D861" s="16"/>
      <c r="E861" s="18"/>
      <c r="F861" s="21">
        <f>TRUNC(SUMIF(N860:N860, N859, F860:F860),0)</f>
        <v>0</v>
      </c>
      <c r="G861" s="18"/>
      <c r="H861" s="21">
        <f>TRUNC(SUMIF(N860:N860, N859, H860:H860),0)</f>
        <v>0</v>
      </c>
      <c r="I861" s="18"/>
      <c r="J861" s="21">
        <f>TRUNC(SUMIF(N860:N860, N859, J860:J860),0)</f>
        <v>19000</v>
      </c>
      <c r="K861" s="18"/>
      <c r="L861" s="21">
        <f>F861+H861+J861</f>
        <v>19000</v>
      </c>
      <c r="M861" s="15" t="s">
        <v>52</v>
      </c>
      <c r="N861" s="1" t="s">
        <v>92</v>
      </c>
      <c r="O861" s="1" t="s">
        <v>92</v>
      </c>
      <c r="P861" s="1" t="s">
        <v>52</v>
      </c>
      <c r="Q861" s="1" t="s">
        <v>52</v>
      </c>
      <c r="R861" s="1" t="s">
        <v>52</v>
      </c>
      <c r="AV861" s="1" t="s">
        <v>52</v>
      </c>
      <c r="AW861" s="1" t="s">
        <v>52</v>
      </c>
      <c r="AX861" s="1" t="s">
        <v>52</v>
      </c>
      <c r="AY861" s="1" t="s">
        <v>52</v>
      </c>
      <c r="AZ861" s="1" t="s">
        <v>52</v>
      </c>
    </row>
    <row r="862" spans="1:52" ht="30" customHeight="1" x14ac:dyDescent="0.3">
      <c r="A862" s="16"/>
      <c r="B862" s="16"/>
      <c r="C862" s="16"/>
      <c r="D862" s="16"/>
      <c r="E862" s="18"/>
      <c r="F862" s="21"/>
      <c r="G862" s="18"/>
      <c r="H862" s="21"/>
      <c r="I862" s="18"/>
      <c r="J862" s="21"/>
      <c r="K862" s="18"/>
      <c r="L862" s="21"/>
      <c r="M862" s="16"/>
    </row>
    <row r="863" spans="1:52" ht="30" customHeight="1" x14ac:dyDescent="0.3">
      <c r="A863" s="12" t="s">
        <v>2629</v>
      </c>
      <c r="B863" s="13"/>
      <c r="C863" s="13"/>
      <c r="D863" s="13"/>
      <c r="E863" s="17"/>
      <c r="F863" s="20"/>
      <c r="G863" s="17"/>
      <c r="H863" s="20"/>
      <c r="I863" s="17"/>
      <c r="J863" s="20"/>
      <c r="K863" s="17"/>
      <c r="L863" s="20"/>
      <c r="M863" s="14"/>
      <c r="N863" s="1" t="s">
        <v>1030</v>
      </c>
    </row>
    <row r="864" spans="1:52" ht="30" customHeight="1" x14ac:dyDescent="0.3">
      <c r="A864" s="15" t="s">
        <v>2630</v>
      </c>
      <c r="B864" s="15" t="s">
        <v>2631</v>
      </c>
      <c r="C864" s="15" t="s">
        <v>1015</v>
      </c>
      <c r="D864" s="16">
        <v>1</v>
      </c>
      <c r="E864" s="18">
        <f>단가대비표!O201</f>
        <v>0</v>
      </c>
      <c r="F864" s="21">
        <f>TRUNC(E864*D864,1)</f>
        <v>0</v>
      </c>
      <c r="G864" s="18">
        <f>단가대비표!P201</f>
        <v>0</v>
      </c>
      <c r="H864" s="21">
        <f>TRUNC(G864*D864,1)</f>
        <v>0</v>
      </c>
      <c r="I864" s="18">
        <f>단가대비표!V201</f>
        <v>15000</v>
      </c>
      <c r="J864" s="21">
        <f>TRUNC(I864*D864,1)</f>
        <v>15000</v>
      </c>
      <c r="K864" s="18">
        <f t="shared" ref="K864:L867" si="130">TRUNC(E864+G864+I864,1)</f>
        <v>15000</v>
      </c>
      <c r="L864" s="21">
        <f t="shared" si="130"/>
        <v>15000</v>
      </c>
      <c r="M864" s="15" t="s">
        <v>2615</v>
      </c>
      <c r="N864" s="1" t="s">
        <v>1030</v>
      </c>
      <c r="O864" s="1" t="s">
        <v>2632</v>
      </c>
      <c r="P864" s="1" t="s">
        <v>64</v>
      </c>
      <c r="Q864" s="1" t="s">
        <v>64</v>
      </c>
      <c r="R864" s="1" t="s">
        <v>63</v>
      </c>
      <c r="AV864" s="1" t="s">
        <v>52</v>
      </c>
      <c r="AW864" s="1" t="s">
        <v>2633</v>
      </c>
      <c r="AX864" s="1" t="s">
        <v>52</v>
      </c>
      <c r="AY864" s="1" t="s">
        <v>52</v>
      </c>
      <c r="AZ864" s="1" t="s">
        <v>52</v>
      </c>
    </row>
    <row r="865" spans="1:52" ht="30" customHeight="1" x14ac:dyDescent="0.3">
      <c r="A865" s="15" t="s">
        <v>2630</v>
      </c>
      <c r="B865" s="15" t="s">
        <v>2634</v>
      </c>
      <c r="C865" s="15" t="s">
        <v>1015</v>
      </c>
      <c r="D865" s="16">
        <v>1</v>
      </c>
      <c r="E865" s="18">
        <f>단가대비표!O202</f>
        <v>0</v>
      </c>
      <c r="F865" s="21">
        <f>TRUNC(E865*D865,1)</f>
        <v>0</v>
      </c>
      <c r="G865" s="18">
        <f>단가대비표!P202</f>
        <v>0</v>
      </c>
      <c r="H865" s="21">
        <f>TRUNC(G865*D865,1)</f>
        <v>0</v>
      </c>
      <c r="I865" s="18">
        <f>단가대비표!V202</f>
        <v>15000</v>
      </c>
      <c r="J865" s="21">
        <f>TRUNC(I865*D865,1)</f>
        <v>15000</v>
      </c>
      <c r="K865" s="18">
        <f t="shared" si="130"/>
        <v>15000</v>
      </c>
      <c r="L865" s="21">
        <f t="shared" si="130"/>
        <v>15000</v>
      </c>
      <c r="M865" s="15" t="s">
        <v>2615</v>
      </c>
      <c r="N865" s="1" t="s">
        <v>1030</v>
      </c>
      <c r="O865" s="1" t="s">
        <v>2635</v>
      </c>
      <c r="P865" s="1" t="s">
        <v>64</v>
      </c>
      <c r="Q865" s="1" t="s">
        <v>64</v>
      </c>
      <c r="R865" s="1" t="s">
        <v>63</v>
      </c>
      <c r="AV865" s="1" t="s">
        <v>52</v>
      </c>
      <c r="AW865" s="1" t="s">
        <v>2636</v>
      </c>
      <c r="AX865" s="1" t="s">
        <v>52</v>
      </c>
      <c r="AY865" s="1" t="s">
        <v>52</v>
      </c>
      <c r="AZ865" s="1" t="s">
        <v>52</v>
      </c>
    </row>
    <row r="866" spans="1:52" ht="30" customHeight="1" x14ac:dyDescent="0.3">
      <c r="A866" s="15" t="s">
        <v>2630</v>
      </c>
      <c r="B866" s="15" t="s">
        <v>2637</v>
      </c>
      <c r="C866" s="15" t="s">
        <v>1015</v>
      </c>
      <c r="D866" s="16">
        <v>1</v>
      </c>
      <c r="E866" s="18">
        <f>단가대비표!O203</f>
        <v>0</v>
      </c>
      <c r="F866" s="21">
        <f>TRUNC(E866*D866,1)</f>
        <v>0</v>
      </c>
      <c r="G866" s="18">
        <f>단가대비표!P203</f>
        <v>0</v>
      </c>
      <c r="H866" s="21">
        <f>TRUNC(G866*D866,1)</f>
        <v>0</v>
      </c>
      <c r="I866" s="18">
        <f>단가대비표!V203</f>
        <v>15000</v>
      </c>
      <c r="J866" s="21">
        <f>TRUNC(I866*D866,1)</f>
        <v>15000</v>
      </c>
      <c r="K866" s="18">
        <f t="shared" si="130"/>
        <v>15000</v>
      </c>
      <c r="L866" s="21">
        <f t="shared" si="130"/>
        <v>15000</v>
      </c>
      <c r="M866" s="15" t="s">
        <v>2615</v>
      </c>
      <c r="N866" s="1" t="s">
        <v>1030</v>
      </c>
      <c r="O866" s="1" t="s">
        <v>2638</v>
      </c>
      <c r="P866" s="1" t="s">
        <v>64</v>
      </c>
      <c r="Q866" s="1" t="s">
        <v>64</v>
      </c>
      <c r="R866" s="1" t="s">
        <v>63</v>
      </c>
      <c r="AV866" s="1" t="s">
        <v>52</v>
      </c>
      <c r="AW866" s="1" t="s">
        <v>2639</v>
      </c>
      <c r="AX866" s="1" t="s">
        <v>52</v>
      </c>
      <c r="AY866" s="1" t="s">
        <v>52</v>
      </c>
      <c r="AZ866" s="1" t="s">
        <v>52</v>
      </c>
    </row>
    <row r="867" spans="1:52" ht="30" customHeight="1" x14ac:dyDescent="0.3">
      <c r="A867" s="15" t="s">
        <v>2630</v>
      </c>
      <c r="B867" s="15" t="s">
        <v>2640</v>
      </c>
      <c r="C867" s="15" t="s">
        <v>1015</v>
      </c>
      <c r="D867" s="16">
        <v>1</v>
      </c>
      <c r="E867" s="18">
        <f>단가대비표!O204</f>
        <v>0</v>
      </c>
      <c r="F867" s="21">
        <f>TRUNC(E867*D867,1)</f>
        <v>0</v>
      </c>
      <c r="G867" s="18">
        <f>단가대비표!P204</f>
        <v>0</v>
      </c>
      <c r="H867" s="21">
        <f>TRUNC(G867*D867,1)</f>
        <v>0</v>
      </c>
      <c r="I867" s="18">
        <f>단가대비표!V204</f>
        <v>15000</v>
      </c>
      <c r="J867" s="21">
        <f>TRUNC(I867*D867,1)</f>
        <v>15000</v>
      </c>
      <c r="K867" s="18">
        <f t="shared" si="130"/>
        <v>15000</v>
      </c>
      <c r="L867" s="21">
        <f t="shared" si="130"/>
        <v>15000</v>
      </c>
      <c r="M867" s="15" t="s">
        <v>2615</v>
      </c>
      <c r="N867" s="1" t="s">
        <v>1030</v>
      </c>
      <c r="O867" s="1" t="s">
        <v>2641</v>
      </c>
      <c r="P867" s="1" t="s">
        <v>64</v>
      </c>
      <c r="Q867" s="1" t="s">
        <v>64</v>
      </c>
      <c r="R867" s="1" t="s">
        <v>63</v>
      </c>
      <c r="AV867" s="1" t="s">
        <v>52</v>
      </c>
      <c r="AW867" s="1" t="s">
        <v>2642</v>
      </c>
      <c r="AX867" s="1" t="s">
        <v>52</v>
      </c>
      <c r="AY867" s="1" t="s">
        <v>52</v>
      </c>
      <c r="AZ867" s="1" t="s">
        <v>52</v>
      </c>
    </row>
    <row r="868" spans="1:52" ht="30" customHeight="1" x14ac:dyDescent="0.3">
      <c r="A868" s="15" t="s">
        <v>1229</v>
      </c>
      <c r="B868" s="15" t="s">
        <v>52</v>
      </c>
      <c r="C868" s="15" t="s">
        <v>52</v>
      </c>
      <c r="D868" s="16"/>
      <c r="E868" s="18"/>
      <c r="F868" s="21">
        <f>TRUNC(SUMIF(N864:N867, N863, F864:F867),0)</f>
        <v>0</v>
      </c>
      <c r="G868" s="18"/>
      <c r="H868" s="21">
        <f>TRUNC(SUMIF(N864:N867, N863, H864:H867),0)</f>
        <v>0</v>
      </c>
      <c r="I868" s="18"/>
      <c r="J868" s="21">
        <f>TRUNC(SUMIF(N864:N867, N863, J864:J867),0)</f>
        <v>60000</v>
      </c>
      <c r="K868" s="18"/>
      <c r="L868" s="21">
        <f>F868+H868+J868</f>
        <v>60000</v>
      </c>
      <c r="M868" s="15" t="s">
        <v>52</v>
      </c>
      <c r="N868" s="1" t="s">
        <v>92</v>
      </c>
      <c r="O868" s="1" t="s">
        <v>92</v>
      </c>
      <c r="P868" s="1" t="s">
        <v>52</v>
      </c>
      <c r="Q868" s="1" t="s">
        <v>52</v>
      </c>
      <c r="R868" s="1" t="s">
        <v>52</v>
      </c>
      <c r="AV868" s="1" t="s">
        <v>52</v>
      </c>
      <c r="AW868" s="1" t="s">
        <v>52</v>
      </c>
      <c r="AX868" s="1" t="s">
        <v>52</v>
      </c>
      <c r="AY868" s="1" t="s">
        <v>52</v>
      </c>
      <c r="AZ868" s="1" t="s">
        <v>52</v>
      </c>
    </row>
    <row r="869" spans="1:52" ht="30" customHeight="1" x14ac:dyDescent="0.3">
      <c r="A869" s="16"/>
      <c r="B869" s="16"/>
      <c r="C869" s="16"/>
      <c r="D869" s="16"/>
      <c r="E869" s="18"/>
      <c r="F869" s="21"/>
      <c r="G869" s="18"/>
      <c r="H869" s="21"/>
      <c r="I869" s="18"/>
      <c r="J869" s="21"/>
      <c r="K869" s="18"/>
      <c r="L869" s="21"/>
      <c r="M869" s="16"/>
    </row>
    <row r="870" spans="1:52" ht="30" customHeight="1" x14ac:dyDescent="0.3">
      <c r="A870" s="12" t="s">
        <v>2643</v>
      </c>
      <c r="B870" s="13"/>
      <c r="C870" s="13"/>
      <c r="D870" s="13"/>
      <c r="E870" s="17"/>
      <c r="F870" s="20"/>
      <c r="G870" s="17"/>
      <c r="H870" s="20"/>
      <c r="I870" s="17"/>
      <c r="J870" s="20"/>
      <c r="K870" s="17"/>
      <c r="L870" s="20"/>
      <c r="M870" s="14"/>
      <c r="N870" s="1" t="s">
        <v>1035</v>
      </c>
    </row>
    <row r="871" spans="1:52" ht="30" customHeight="1" x14ac:dyDescent="0.3">
      <c r="A871" s="15" t="s">
        <v>2644</v>
      </c>
      <c r="B871" s="15" t="s">
        <v>2645</v>
      </c>
      <c r="C871" s="15" t="s">
        <v>1015</v>
      </c>
      <c r="D871" s="16">
        <v>1</v>
      </c>
      <c r="E871" s="18">
        <f>단가대비표!O205</f>
        <v>0</v>
      </c>
      <c r="F871" s="21">
        <f>TRUNC(E871*D871,1)</f>
        <v>0</v>
      </c>
      <c r="G871" s="18">
        <f>단가대비표!P205</f>
        <v>0</v>
      </c>
      <c r="H871" s="21">
        <f>TRUNC(G871*D871,1)</f>
        <v>0</v>
      </c>
      <c r="I871" s="18">
        <f>단가대비표!V205</f>
        <v>1000</v>
      </c>
      <c r="J871" s="21">
        <f>TRUNC(I871*D871,1)</f>
        <v>1000</v>
      </c>
      <c r="K871" s="18">
        <f t="shared" ref="K871:L874" si="131">TRUNC(E871+G871+I871,1)</f>
        <v>1000</v>
      </c>
      <c r="L871" s="21">
        <f t="shared" si="131"/>
        <v>1000</v>
      </c>
      <c r="M871" s="15" t="s">
        <v>2615</v>
      </c>
      <c r="N871" s="1" t="s">
        <v>1035</v>
      </c>
      <c r="O871" s="1" t="s">
        <v>2646</v>
      </c>
      <c r="P871" s="1" t="s">
        <v>64</v>
      </c>
      <c r="Q871" s="1" t="s">
        <v>64</v>
      </c>
      <c r="R871" s="1" t="s">
        <v>63</v>
      </c>
      <c r="AV871" s="1" t="s">
        <v>52</v>
      </c>
      <c r="AW871" s="1" t="s">
        <v>2647</v>
      </c>
      <c r="AX871" s="1" t="s">
        <v>52</v>
      </c>
      <c r="AY871" s="1" t="s">
        <v>52</v>
      </c>
      <c r="AZ871" s="1" t="s">
        <v>52</v>
      </c>
    </row>
    <row r="872" spans="1:52" ht="30" customHeight="1" x14ac:dyDescent="0.3">
      <c r="A872" s="15" t="s">
        <v>2648</v>
      </c>
      <c r="B872" s="15" t="s">
        <v>2649</v>
      </c>
      <c r="C872" s="15" t="s">
        <v>1015</v>
      </c>
      <c r="D872" s="16">
        <v>1</v>
      </c>
      <c r="E872" s="18">
        <f>단가대비표!O206</f>
        <v>0</v>
      </c>
      <c r="F872" s="21">
        <f>TRUNC(E872*D872,1)</f>
        <v>0</v>
      </c>
      <c r="G872" s="18">
        <f>단가대비표!P206</f>
        <v>0</v>
      </c>
      <c r="H872" s="21">
        <f>TRUNC(G872*D872,1)</f>
        <v>0</v>
      </c>
      <c r="I872" s="18">
        <f>단가대비표!V206</f>
        <v>4500</v>
      </c>
      <c r="J872" s="21">
        <f>TRUNC(I872*D872,1)</f>
        <v>4500</v>
      </c>
      <c r="K872" s="18">
        <f t="shared" si="131"/>
        <v>4500</v>
      </c>
      <c r="L872" s="21">
        <f t="shared" si="131"/>
        <v>4500</v>
      </c>
      <c r="M872" s="15" t="s">
        <v>2615</v>
      </c>
      <c r="N872" s="1" t="s">
        <v>1035</v>
      </c>
      <c r="O872" s="1" t="s">
        <v>2650</v>
      </c>
      <c r="P872" s="1" t="s">
        <v>64</v>
      </c>
      <c r="Q872" s="1" t="s">
        <v>64</v>
      </c>
      <c r="R872" s="1" t="s">
        <v>63</v>
      </c>
      <c r="AV872" s="1" t="s">
        <v>52</v>
      </c>
      <c r="AW872" s="1" t="s">
        <v>2651</v>
      </c>
      <c r="AX872" s="1" t="s">
        <v>52</v>
      </c>
      <c r="AY872" s="1" t="s">
        <v>52</v>
      </c>
      <c r="AZ872" s="1" t="s">
        <v>52</v>
      </c>
    </row>
    <row r="873" spans="1:52" ht="30" customHeight="1" x14ac:dyDescent="0.3">
      <c r="A873" s="15" t="s">
        <v>2644</v>
      </c>
      <c r="B873" s="15" t="s">
        <v>2652</v>
      </c>
      <c r="C873" s="15" t="s">
        <v>1015</v>
      </c>
      <c r="D873" s="16">
        <v>1</v>
      </c>
      <c r="E873" s="18">
        <f>단가대비표!O207</f>
        <v>0</v>
      </c>
      <c r="F873" s="21">
        <f>TRUNC(E873*D873,1)</f>
        <v>0</v>
      </c>
      <c r="G873" s="18">
        <f>단가대비표!P207</f>
        <v>0</v>
      </c>
      <c r="H873" s="21">
        <f>TRUNC(G873*D873,1)</f>
        <v>0</v>
      </c>
      <c r="I873" s="18">
        <f>단가대비표!V207</f>
        <v>15000</v>
      </c>
      <c r="J873" s="21">
        <f>TRUNC(I873*D873,1)</f>
        <v>15000</v>
      </c>
      <c r="K873" s="18">
        <f t="shared" si="131"/>
        <v>15000</v>
      </c>
      <c r="L873" s="21">
        <f t="shared" si="131"/>
        <v>15000</v>
      </c>
      <c r="M873" s="15" t="s">
        <v>2615</v>
      </c>
      <c r="N873" s="1" t="s">
        <v>1035</v>
      </c>
      <c r="O873" s="1" t="s">
        <v>2653</v>
      </c>
      <c r="P873" s="1" t="s">
        <v>64</v>
      </c>
      <c r="Q873" s="1" t="s">
        <v>64</v>
      </c>
      <c r="R873" s="1" t="s">
        <v>63</v>
      </c>
      <c r="AV873" s="1" t="s">
        <v>52</v>
      </c>
      <c r="AW873" s="1" t="s">
        <v>2654</v>
      </c>
      <c r="AX873" s="1" t="s">
        <v>52</v>
      </c>
      <c r="AY873" s="1" t="s">
        <v>52</v>
      </c>
      <c r="AZ873" s="1" t="s">
        <v>52</v>
      </c>
    </row>
    <row r="874" spans="1:52" ht="30" customHeight="1" x14ac:dyDescent="0.3">
      <c r="A874" s="15" t="s">
        <v>2644</v>
      </c>
      <c r="B874" s="15" t="s">
        <v>2655</v>
      </c>
      <c r="C874" s="15" t="s">
        <v>1015</v>
      </c>
      <c r="D874" s="16">
        <v>1</v>
      </c>
      <c r="E874" s="18">
        <f>단가대비표!O208</f>
        <v>0</v>
      </c>
      <c r="F874" s="21">
        <f>TRUNC(E874*D874,1)</f>
        <v>0</v>
      </c>
      <c r="G874" s="18">
        <f>단가대비표!P208</f>
        <v>0</v>
      </c>
      <c r="H874" s="21">
        <f>TRUNC(G874*D874,1)</f>
        <v>0</v>
      </c>
      <c r="I874" s="18">
        <f>단가대비표!V208</f>
        <v>15000</v>
      </c>
      <c r="J874" s="21">
        <f>TRUNC(I874*D874,1)</f>
        <v>15000</v>
      </c>
      <c r="K874" s="18">
        <f t="shared" si="131"/>
        <v>15000</v>
      </c>
      <c r="L874" s="21">
        <f t="shared" si="131"/>
        <v>15000</v>
      </c>
      <c r="M874" s="15" t="s">
        <v>2615</v>
      </c>
      <c r="N874" s="1" t="s">
        <v>1035</v>
      </c>
      <c r="O874" s="1" t="s">
        <v>2656</v>
      </c>
      <c r="P874" s="1" t="s">
        <v>64</v>
      </c>
      <c r="Q874" s="1" t="s">
        <v>64</v>
      </c>
      <c r="R874" s="1" t="s">
        <v>63</v>
      </c>
      <c r="AV874" s="1" t="s">
        <v>52</v>
      </c>
      <c r="AW874" s="1" t="s">
        <v>2657</v>
      </c>
      <c r="AX874" s="1" t="s">
        <v>52</v>
      </c>
      <c r="AY874" s="1" t="s">
        <v>52</v>
      </c>
      <c r="AZ874" s="1" t="s">
        <v>52</v>
      </c>
    </row>
    <row r="875" spans="1:52" ht="30" customHeight="1" x14ac:dyDescent="0.3">
      <c r="A875" s="15" t="s">
        <v>1229</v>
      </c>
      <c r="B875" s="15" t="s">
        <v>52</v>
      </c>
      <c r="C875" s="15" t="s">
        <v>52</v>
      </c>
      <c r="D875" s="16"/>
      <c r="E875" s="18"/>
      <c r="F875" s="21">
        <f>TRUNC(SUMIF(N871:N874, N870, F871:F874),0)</f>
        <v>0</v>
      </c>
      <c r="G875" s="18"/>
      <c r="H875" s="21">
        <f>TRUNC(SUMIF(N871:N874, N870, H871:H874),0)</f>
        <v>0</v>
      </c>
      <c r="I875" s="18"/>
      <c r="J875" s="21">
        <f>TRUNC(SUMIF(N871:N874, N870, J871:J874),0)</f>
        <v>35500</v>
      </c>
      <c r="K875" s="18"/>
      <c r="L875" s="21">
        <f>F875+H875+J875</f>
        <v>35500</v>
      </c>
      <c r="M875" s="15" t="s">
        <v>52</v>
      </c>
      <c r="N875" s="1" t="s">
        <v>92</v>
      </c>
      <c r="O875" s="1" t="s">
        <v>92</v>
      </c>
      <c r="P875" s="1" t="s">
        <v>52</v>
      </c>
      <c r="Q875" s="1" t="s">
        <v>52</v>
      </c>
      <c r="R875" s="1" t="s">
        <v>52</v>
      </c>
      <c r="AV875" s="1" t="s">
        <v>52</v>
      </c>
      <c r="AW875" s="1" t="s">
        <v>52</v>
      </c>
      <c r="AX875" s="1" t="s">
        <v>52</v>
      </c>
      <c r="AY875" s="1" t="s">
        <v>52</v>
      </c>
      <c r="AZ875" s="1" t="s">
        <v>52</v>
      </c>
    </row>
    <row r="876" spans="1:52" ht="30" customHeight="1" x14ac:dyDescent="0.3">
      <c r="A876" s="16"/>
      <c r="B876" s="16"/>
      <c r="C876" s="16"/>
      <c r="D876" s="16"/>
      <c r="E876" s="18"/>
      <c r="F876" s="21"/>
      <c r="G876" s="18"/>
      <c r="H876" s="21"/>
      <c r="I876" s="18"/>
      <c r="J876" s="21"/>
      <c r="K876" s="18"/>
      <c r="L876" s="21"/>
      <c r="M876" s="16"/>
    </row>
    <row r="877" spans="1:52" ht="30" customHeight="1" x14ac:dyDescent="0.3">
      <c r="A877" s="12" t="s">
        <v>2658</v>
      </c>
      <c r="B877" s="13"/>
      <c r="C877" s="13"/>
      <c r="D877" s="13"/>
      <c r="E877" s="17"/>
      <c r="F877" s="20"/>
      <c r="G877" s="17"/>
      <c r="H877" s="20"/>
      <c r="I877" s="17"/>
      <c r="J877" s="20"/>
      <c r="K877" s="17"/>
      <c r="L877" s="20"/>
      <c r="M877" s="14"/>
      <c r="N877" s="1" t="s">
        <v>1040</v>
      </c>
    </row>
    <row r="878" spans="1:52" ht="30" customHeight="1" x14ac:dyDescent="0.3">
      <c r="A878" s="15" t="s">
        <v>2659</v>
      </c>
      <c r="B878" s="15" t="s">
        <v>2660</v>
      </c>
      <c r="C878" s="15" t="s">
        <v>1015</v>
      </c>
      <c r="D878" s="16">
        <v>1</v>
      </c>
      <c r="E878" s="18">
        <f>단가대비표!O209</f>
        <v>0</v>
      </c>
      <c r="F878" s="21">
        <f>TRUNC(E878*D878,1)</f>
        <v>0</v>
      </c>
      <c r="G878" s="18">
        <f>단가대비표!P209</f>
        <v>0</v>
      </c>
      <c r="H878" s="21">
        <f>TRUNC(G878*D878,1)</f>
        <v>0</v>
      </c>
      <c r="I878" s="18">
        <f>단가대비표!V209</f>
        <v>1500</v>
      </c>
      <c r="J878" s="21">
        <f>TRUNC(I878*D878,1)</f>
        <v>1500</v>
      </c>
      <c r="K878" s="18">
        <f t="shared" ref="K878:L881" si="132">TRUNC(E878+G878+I878,1)</f>
        <v>1500</v>
      </c>
      <c r="L878" s="21">
        <f t="shared" si="132"/>
        <v>1500</v>
      </c>
      <c r="M878" s="15" t="s">
        <v>2615</v>
      </c>
      <c r="N878" s="1" t="s">
        <v>1040</v>
      </c>
      <c r="O878" s="1" t="s">
        <v>2661</v>
      </c>
      <c r="P878" s="1" t="s">
        <v>64</v>
      </c>
      <c r="Q878" s="1" t="s">
        <v>64</v>
      </c>
      <c r="R878" s="1" t="s">
        <v>63</v>
      </c>
      <c r="AV878" s="1" t="s">
        <v>52</v>
      </c>
      <c r="AW878" s="1" t="s">
        <v>2662</v>
      </c>
      <c r="AX878" s="1" t="s">
        <v>52</v>
      </c>
      <c r="AY878" s="1" t="s">
        <v>52</v>
      </c>
      <c r="AZ878" s="1" t="s">
        <v>52</v>
      </c>
    </row>
    <row r="879" spans="1:52" ht="30" customHeight="1" x14ac:dyDescent="0.3">
      <c r="A879" s="15" t="s">
        <v>2663</v>
      </c>
      <c r="B879" s="15" t="s">
        <v>2664</v>
      </c>
      <c r="C879" s="15" t="s">
        <v>1015</v>
      </c>
      <c r="D879" s="16">
        <v>1</v>
      </c>
      <c r="E879" s="18">
        <f>단가대비표!O210</f>
        <v>0</v>
      </c>
      <c r="F879" s="21">
        <f>TRUNC(E879*D879,1)</f>
        <v>0</v>
      </c>
      <c r="G879" s="18">
        <f>단가대비표!P210</f>
        <v>0</v>
      </c>
      <c r="H879" s="21">
        <f>TRUNC(G879*D879,1)</f>
        <v>0</v>
      </c>
      <c r="I879" s="18">
        <f>단가대비표!V210</f>
        <v>20000</v>
      </c>
      <c r="J879" s="21">
        <f>TRUNC(I879*D879,1)</f>
        <v>20000</v>
      </c>
      <c r="K879" s="18">
        <f t="shared" si="132"/>
        <v>20000</v>
      </c>
      <c r="L879" s="21">
        <f t="shared" si="132"/>
        <v>20000</v>
      </c>
      <c r="M879" s="15" t="s">
        <v>2615</v>
      </c>
      <c r="N879" s="1" t="s">
        <v>1040</v>
      </c>
      <c r="O879" s="1" t="s">
        <v>2665</v>
      </c>
      <c r="P879" s="1" t="s">
        <v>64</v>
      </c>
      <c r="Q879" s="1" t="s">
        <v>64</v>
      </c>
      <c r="R879" s="1" t="s">
        <v>63</v>
      </c>
      <c r="AV879" s="1" t="s">
        <v>52</v>
      </c>
      <c r="AW879" s="1" t="s">
        <v>2666</v>
      </c>
      <c r="AX879" s="1" t="s">
        <v>52</v>
      </c>
      <c r="AY879" s="1" t="s">
        <v>52</v>
      </c>
      <c r="AZ879" s="1" t="s">
        <v>52</v>
      </c>
    </row>
    <row r="880" spans="1:52" ht="30" customHeight="1" x14ac:dyDescent="0.3">
      <c r="A880" s="15" t="s">
        <v>2659</v>
      </c>
      <c r="B880" s="15" t="s">
        <v>2667</v>
      </c>
      <c r="C880" s="15" t="s">
        <v>1015</v>
      </c>
      <c r="D880" s="16">
        <v>1</v>
      </c>
      <c r="E880" s="18">
        <f>단가대비표!O211</f>
        <v>0</v>
      </c>
      <c r="F880" s="21">
        <f>TRUNC(E880*D880,1)</f>
        <v>0</v>
      </c>
      <c r="G880" s="18">
        <f>단가대비표!P211</f>
        <v>0</v>
      </c>
      <c r="H880" s="21">
        <f>TRUNC(G880*D880,1)</f>
        <v>0</v>
      </c>
      <c r="I880" s="18">
        <f>단가대비표!V211</f>
        <v>30000</v>
      </c>
      <c r="J880" s="21">
        <f>TRUNC(I880*D880,1)</f>
        <v>30000</v>
      </c>
      <c r="K880" s="18">
        <f t="shared" si="132"/>
        <v>30000</v>
      </c>
      <c r="L880" s="21">
        <f t="shared" si="132"/>
        <v>30000</v>
      </c>
      <c r="M880" s="15" t="s">
        <v>2615</v>
      </c>
      <c r="N880" s="1" t="s">
        <v>1040</v>
      </c>
      <c r="O880" s="1" t="s">
        <v>2668</v>
      </c>
      <c r="P880" s="1" t="s">
        <v>64</v>
      </c>
      <c r="Q880" s="1" t="s">
        <v>64</v>
      </c>
      <c r="R880" s="1" t="s">
        <v>63</v>
      </c>
      <c r="AV880" s="1" t="s">
        <v>52</v>
      </c>
      <c r="AW880" s="1" t="s">
        <v>2669</v>
      </c>
      <c r="AX880" s="1" t="s">
        <v>52</v>
      </c>
      <c r="AY880" s="1" t="s">
        <v>52</v>
      </c>
      <c r="AZ880" s="1" t="s">
        <v>52</v>
      </c>
    </row>
    <row r="881" spans="1:52" ht="30" customHeight="1" x14ac:dyDescent="0.3">
      <c r="A881" s="15" t="s">
        <v>2659</v>
      </c>
      <c r="B881" s="15" t="s">
        <v>2670</v>
      </c>
      <c r="C881" s="15" t="s">
        <v>1015</v>
      </c>
      <c r="D881" s="16">
        <v>1</v>
      </c>
      <c r="E881" s="18">
        <f>단가대비표!O212</f>
        <v>0</v>
      </c>
      <c r="F881" s="21">
        <f>TRUNC(E881*D881,1)</f>
        <v>0</v>
      </c>
      <c r="G881" s="18">
        <f>단가대비표!P212</f>
        <v>0</v>
      </c>
      <c r="H881" s="21">
        <f>TRUNC(G881*D881,1)</f>
        <v>0</v>
      </c>
      <c r="I881" s="18">
        <f>단가대비표!V212</f>
        <v>10000</v>
      </c>
      <c r="J881" s="21">
        <f>TRUNC(I881*D881,1)</f>
        <v>10000</v>
      </c>
      <c r="K881" s="18">
        <f t="shared" si="132"/>
        <v>10000</v>
      </c>
      <c r="L881" s="21">
        <f t="shared" si="132"/>
        <v>10000</v>
      </c>
      <c r="M881" s="15" t="s">
        <v>2615</v>
      </c>
      <c r="N881" s="1" t="s">
        <v>1040</v>
      </c>
      <c r="O881" s="1" t="s">
        <v>2671</v>
      </c>
      <c r="P881" s="1" t="s">
        <v>64</v>
      </c>
      <c r="Q881" s="1" t="s">
        <v>64</v>
      </c>
      <c r="R881" s="1" t="s">
        <v>63</v>
      </c>
      <c r="AV881" s="1" t="s">
        <v>52</v>
      </c>
      <c r="AW881" s="1" t="s">
        <v>2672</v>
      </c>
      <c r="AX881" s="1" t="s">
        <v>52</v>
      </c>
      <c r="AY881" s="1" t="s">
        <v>52</v>
      </c>
      <c r="AZ881" s="1" t="s">
        <v>52</v>
      </c>
    </row>
    <row r="882" spans="1:52" ht="30" customHeight="1" x14ac:dyDescent="0.3">
      <c r="A882" s="15" t="s">
        <v>1229</v>
      </c>
      <c r="B882" s="15" t="s">
        <v>52</v>
      </c>
      <c r="C882" s="15" t="s">
        <v>52</v>
      </c>
      <c r="D882" s="16"/>
      <c r="E882" s="18"/>
      <c r="F882" s="21">
        <f>TRUNC(SUMIF(N878:N881, N877, F878:F881),0)</f>
        <v>0</v>
      </c>
      <c r="G882" s="18"/>
      <c r="H882" s="21">
        <f>TRUNC(SUMIF(N878:N881, N877, H878:H881),0)</f>
        <v>0</v>
      </c>
      <c r="I882" s="18"/>
      <c r="J882" s="21">
        <f>TRUNC(SUMIF(N878:N881, N877, J878:J881),0)</f>
        <v>61500</v>
      </c>
      <c r="K882" s="18"/>
      <c r="L882" s="21">
        <f>F882+H882+J882</f>
        <v>61500</v>
      </c>
      <c r="M882" s="15" t="s">
        <v>52</v>
      </c>
      <c r="N882" s="1" t="s">
        <v>92</v>
      </c>
      <c r="O882" s="1" t="s">
        <v>92</v>
      </c>
      <c r="P882" s="1" t="s">
        <v>52</v>
      </c>
      <c r="Q882" s="1" t="s">
        <v>52</v>
      </c>
      <c r="R882" s="1" t="s">
        <v>52</v>
      </c>
      <c r="AV882" s="1" t="s">
        <v>52</v>
      </c>
      <c r="AW882" s="1" t="s">
        <v>52</v>
      </c>
      <c r="AX882" s="1" t="s">
        <v>52</v>
      </c>
      <c r="AY882" s="1" t="s">
        <v>52</v>
      </c>
      <c r="AZ882" s="1" t="s">
        <v>52</v>
      </c>
    </row>
    <row r="883" spans="1:52" ht="30" customHeight="1" x14ac:dyDescent="0.3">
      <c r="A883" s="16"/>
      <c r="B883" s="16"/>
      <c r="C883" s="16"/>
      <c r="D883" s="16"/>
      <c r="E883" s="18"/>
      <c r="F883" s="21"/>
      <c r="G883" s="18"/>
      <c r="H883" s="21"/>
      <c r="I883" s="18"/>
      <c r="J883" s="21"/>
      <c r="K883" s="18"/>
      <c r="L883" s="21"/>
      <c r="M883" s="16"/>
    </row>
    <row r="884" spans="1:52" ht="30" customHeight="1" x14ac:dyDescent="0.3">
      <c r="A884" s="12" t="s">
        <v>2673</v>
      </c>
      <c r="B884" s="13"/>
      <c r="C884" s="13"/>
      <c r="D884" s="13"/>
      <c r="E884" s="17"/>
      <c r="F884" s="20"/>
      <c r="G884" s="17"/>
      <c r="H884" s="20"/>
      <c r="I884" s="17"/>
      <c r="J884" s="20"/>
      <c r="K884" s="17"/>
      <c r="L884" s="20"/>
      <c r="M884" s="14"/>
      <c r="N884" s="1" t="s">
        <v>1045</v>
      </c>
    </row>
    <row r="885" spans="1:52" ht="30" customHeight="1" x14ac:dyDescent="0.3">
      <c r="A885" s="15" t="s">
        <v>2674</v>
      </c>
      <c r="B885" s="15" t="s">
        <v>2675</v>
      </c>
      <c r="C885" s="15" t="s">
        <v>1015</v>
      </c>
      <c r="D885" s="16">
        <v>1</v>
      </c>
      <c r="E885" s="18">
        <f>단가대비표!O213</f>
        <v>0</v>
      </c>
      <c r="F885" s="21">
        <f t="shared" ref="F885:F892" si="133">TRUNC(E885*D885,1)</f>
        <v>0</v>
      </c>
      <c r="G885" s="18">
        <f>단가대비표!P213</f>
        <v>0</v>
      </c>
      <c r="H885" s="21">
        <f t="shared" ref="H885:H892" si="134">TRUNC(G885*D885,1)</f>
        <v>0</v>
      </c>
      <c r="I885" s="18">
        <f>단가대비표!V213</f>
        <v>1000</v>
      </c>
      <c r="J885" s="21">
        <f t="shared" ref="J885:J892" si="135">TRUNC(I885*D885,1)</f>
        <v>1000</v>
      </c>
      <c r="K885" s="18">
        <f t="shared" ref="K885:L892" si="136">TRUNC(E885+G885+I885,1)</f>
        <v>1000</v>
      </c>
      <c r="L885" s="21">
        <f t="shared" si="136"/>
        <v>1000</v>
      </c>
      <c r="M885" s="15" t="s">
        <v>2615</v>
      </c>
      <c r="N885" s="1" t="s">
        <v>1045</v>
      </c>
      <c r="O885" s="1" t="s">
        <v>2676</v>
      </c>
      <c r="P885" s="1" t="s">
        <v>64</v>
      </c>
      <c r="Q885" s="1" t="s">
        <v>64</v>
      </c>
      <c r="R885" s="1" t="s">
        <v>63</v>
      </c>
      <c r="AV885" s="1" t="s">
        <v>52</v>
      </c>
      <c r="AW885" s="1" t="s">
        <v>2677</v>
      </c>
      <c r="AX885" s="1" t="s">
        <v>52</v>
      </c>
      <c r="AY885" s="1" t="s">
        <v>52</v>
      </c>
      <c r="AZ885" s="1" t="s">
        <v>52</v>
      </c>
    </row>
    <row r="886" spans="1:52" ht="30" customHeight="1" x14ac:dyDescent="0.3">
      <c r="A886" s="15" t="s">
        <v>2674</v>
      </c>
      <c r="B886" s="15" t="s">
        <v>2678</v>
      </c>
      <c r="C886" s="15" t="s">
        <v>1015</v>
      </c>
      <c r="D886" s="16">
        <v>1</v>
      </c>
      <c r="E886" s="18">
        <f>단가대비표!O214</f>
        <v>0</v>
      </c>
      <c r="F886" s="21">
        <f t="shared" si="133"/>
        <v>0</v>
      </c>
      <c r="G886" s="18">
        <f>단가대비표!P214</f>
        <v>0</v>
      </c>
      <c r="H886" s="21">
        <f t="shared" si="134"/>
        <v>0</v>
      </c>
      <c r="I886" s="18">
        <f>단가대비표!V214</f>
        <v>4500</v>
      </c>
      <c r="J886" s="21">
        <f t="shared" si="135"/>
        <v>4500</v>
      </c>
      <c r="K886" s="18">
        <f t="shared" si="136"/>
        <v>4500</v>
      </c>
      <c r="L886" s="21">
        <f t="shared" si="136"/>
        <v>4500</v>
      </c>
      <c r="M886" s="15" t="s">
        <v>2615</v>
      </c>
      <c r="N886" s="1" t="s">
        <v>1045</v>
      </c>
      <c r="O886" s="1" t="s">
        <v>2679</v>
      </c>
      <c r="P886" s="1" t="s">
        <v>64</v>
      </c>
      <c r="Q886" s="1" t="s">
        <v>64</v>
      </c>
      <c r="R886" s="1" t="s">
        <v>63</v>
      </c>
      <c r="AV886" s="1" t="s">
        <v>52</v>
      </c>
      <c r="AW886" s="1" t="s">
        <v>2680</v>
      </c>
      <c r="AX886" s="1" t="s">
        <v>52</v>
      </c>
      <c r="AY886" s="1" t="s">
        <v>52</v>
      </c>
      <c r="AZ886" s="1" t="s">
        <v>52</v>
      </c>
    </row>
    <row r="887" spans="1:52" ht="30" customHeight="1" x14ac:dyDescent="0.3">
      <c r="A887" s="15" t="s">
        <v>2674</v>
      </c>
      <c r="B887" s="15" t="s">
        <v>2681</v>
      </c>
      <c r="C887" s="15" t="s">
        <v>1015</v>
      </c>
      <c r="D887" s="16">
        <v>1</v>
      </c>
      <c r="E887" s="18">
        <f>단가대비표!O215</f>
        <v>0</v>
      </c>
      <c r="F887" s="21">
        <f t="shared" si="133"/>
        <v>0</v>
      </c>
      <c r="G887" s="18">
        <f>단가대비표!P215</f>
        <v>0</v>
      </c>
      <c r="H887" s="21">
        <f t="shared" si="134"/>
        <v>0</v>
      </c>
      <c r="I887" s="18">
        <f>단가대비표!V215</f>
        <v>1500</v>
      </c>
      <c r="J887" s="21">
        <f t="shared" si="135"/>
        <v>1500</v>
      </c>
      <c r="K887" s="18">
        <f t="shared" si="136"/>
        <v>1500</v>
      </c>
      <c r="L887" s="21">
        <f t="shared" si="136"/>
        <v>1500</v>
      </c>
      <c r="M887" s="15" t="s">
        <v>2615</v>
      </c>
      <c r="N887" s="1" t="s">
        <v>1045</v>
      </c>
      <c r="O887" s="1" t="s">
        <v>2682</v>
      </c>
      <c r="P887" s="1" t="s">
        <v>64</v>
      </c>
      <c r="Q887" s="1" t="s">
        <v>64</v>
      </c>
      <c r="R887" s="1" t="s">
        <v>63</v>
      </c>
      <c r="AV887" s="1" t="s">
        <v>52</v>
      </c>
      <c r="AW887" s="1" t="s">
        <v>2683</v>
      </c>
      <c r="AX887" s="1" t="s">
        <v>52</v>
      </c>
      <c r="AY887" s="1" t="s">
        <v>52</v>
      </c>
      <c r="AZ887" s="1" t="s">
        <v>52</v>
      </c>
    </row>
    <row r="888" spans="1:52" ht="30" customHeight="1" x14ac:dyDescent="0.3">
      <c r="A888" s="15" t="s">
        <v>2674</v>
      </c>
      <c r="B888" s="15" t="s">
        <v>2684</v>
      </c>
      <c r="C888" s="15" t="s">
        <v>1015</v>
      </c>
      <c r="D888" s="16">
        <v>1</v>
      </c>
      <c r="E888" s="18">
        <f>단가대비표!O216</f>
        <v>0</v>
      </c>
      <c r="F888" s="21">
        <f t="shared" si="133"/>
        <v>0</v>
      </c>
      <c r="G888" s="18">
        <f>단가대비표!P216</f>
        <v>0</v>
      </c>
      <c r="H888" s="21">
        <f t="shared" si="134"/>
        <v>0</v>
      </c>
      <c r="I888" s="18">
        <f>단가대비표!V216</f>
        <v>3000</v>
      </c>
      <c r="J888" s="21">
        <f t="shared" si="135"/>
        <v>3000</v>
      </c>
      <c r="K888" s="18">
        <f t="shared" si="136"/>
        <v>3000</v>
      </c>
      <c r="L888" s="21">
        <f t="shared" si="136"/>
        <v>3000</v>
      </c>
      <c r="M888" s="15" t="s">
        <v>2615</v>
      </c>
      <c r="N888" s="1" t="s">
        <v>1045</v>
      </c>
      <c r="O888" s="1" t="s">
        <v>2685</v>
      </c>
      <c r="P888" s="1" t="s">
        <v>64</v>
      </c>
      <c r="Q888" s="1" t="s">
        <v>64</v>
      </c>
      <c r="R888" s="1" t="s">
        <v>63</v>
      </c>
      <c r="AV888" s="1" t="s">
        <v>52</v>
      </c>
      <c r="AW888" s="1" t="s">
        <v>2686</v>
      </c>
      <c r="AX888" s="1" t="s">
        <v>52</v>
      </c>
      <c r="AY888" s="1" t="s">
        <v>52</v>
      </c>
      <c r="AZ888" s="1" t="s">
        <v>52</v>
      </c>
    </row>
    <row r="889" spans="1:52" ht="30" customHeight="1" x14ac:dyDescent="0.3">
      <c r="A889" s="15" t="s">
        <v>2674</v>
      </c>
      <c r="B889" s="15" t="s">
        <v>2687</v>
      </c>
      <c r="C889" s="15" t="s">
        <v>1015</v>
      </c>
      <c r="D889" s="16">
        <v>1</v>
      </c>
      <c r="E889" s="18">
        <f>단가대비표!O217</f>
        <v>0</v>
      </c>
      <c r="F889" s="21">
        <f t="shared" si="133"/>
        <v>0</v>
      </c>
      <c r="G889" s="18">
        <f>단가대비표!P217</f>
        <v>0</v>
      </c>
      <c r="H889" s="21">
        <f t="shared" si="134"/>
        <v>0</v>
      </c>
      <c r="I889" s="18">
        <f>단가대비표!V217</f>
        <v>5000</v>
      </c>
      <c r="J889" s="21">
        <f t="shared" si="135"/>
        <v>5000</v>
      </c>
      <c r="K889" s="18">
        <f t="shared" si="136"/>
        <v>5000</v>
      </c>
      <c r="L889" s="21">
        <f t="shared" si="136"/>
        <v>5000</v>
      </c>
      <c r="M889" s="15" t="s">
        <v>2615</v>
      </c>
      <c r="N889" s="1" t="s">
        <v>1045</v>
      </c>
      <c r="O889" s="1" t="s">
        <v>2688</v>
      </c>
      <c r="P889" s="1" t="s">
        <v>64</v>
      </c>
      <c r="Q889" s="1" t="s">
        <v>64</v>
      </c>
      <c r="R889" s="1" t="s">
        <v>63</v>
      </c>
      <c r="AV889" s="1" t="s">
        <v>52</v>
      </c>
      <c r="AW889" s="1" t="s">
        <v>2689</v>
      </c>
      <c r="AX889" s="1" t="s">
        <v>52</v>
      </c>
      <c r="AY889" s="1" t="s">
        <v>52</v>
      </c>
      <c r="AZ889" s="1" t="s">
        <v>52</v>
      </c>
    </row>
    <row r="890" spans="1:52" ht="30" customHeight="1" x14ac:dyDescent="0.3">
      <c r="A890" s="15" t="s">
        <v>2674</v>
      </c>
      <c r="B890" s="15" t="s">
        <v>2690</v>
      </c>
      <c r="C890" s="15" t="s">
        <v>1015</v>
      </c>
      <c r="D890" s="16">
        <v>1</v>
      </c>
      <c r="E890" s="18">
        <f>단가대비표!O218</f>
        <v>0</v>
      </c>
      <c r="F890" s="21">
        <f t="shared" si="133"/>
        <v>0</v>
      </c>
      <c r="G890" s="18">
        <f>단가대비표!P218</f>
        <v>0</v>
      </c>
      <c r="H890" s="21">
        <f t="shared" si="134"/>
        <v>0</v>
      </c>
      <c r="I890" s="18">
        <f>단가대비표!V218</f>
        <v>15000</v>
      </c>
      <c r="J890" s="21">
        <f t="shared" si="135"/>
        <v>15000</v>
      </c>
      <c r="K890" s="18">
        <f t="shared" si="136"/>
        <v>15000</v>
      </c>
      <c r="L890" s="21">
        <f t="shared" si="136"/>
        <v>15000</v>
      </c>
      <c r="M890" s="15" t="s">
        <v>2615</v>
      </c>
      <c r="N890" s="1" t="s">
        <v>1045</v>
      </c>
      <c r="O890" s="1" t="s">
        <v>2691</v>
      </c>
      <c r="P890" s="1" t="s">
        <v>64</v>
      </c>
      <c r="Q890" s="1" t="s">
        <v>64</v>
      </c>
      <c r="R890" s="1" t="s">
        <v>63</v>
      </c>
      <c r="AV890" s="1" t="s">
        <v>52</v>
      </c>
      <c r="AW890" s="1" t="s">
        <v>2692</v>
      </c>
      <c r="AX890" s="1" t="s">
        <v>52</v>
      </c>
      <c r="AY890" s="1" t="s">
        <v>52</v>
      </c>
      <c r="AZ890" s="1" t="s">
        <v>52</v>
      </c>
    </row>
    <row r="891" spans="1:52" ht="30" customHeight="1" x14ac:dyDescent="0.3">
      <c r="A891" s="15" t="s">
        <v>2674</v>
      </c>
      <c r="B891" s="15" t="s">
        <v>2693</v>
      </c>
      <c r="C891" s="15" t="s">
        <v>1015</v>
      </c>
      <c r="D891" s="16">
        <v>1</v>
      </c>
      <c r="E891" s="18">
        <f>단가대비표!O219</f>
        <v>0</v>
      </c>
      <c r="F891" s="21">
        <f t="shared" si="133"/>
        <v>0</v>
      </c>
      <c r="G891" s="18">
        <f>단가대비표!P219</f>
        <v>0</v>
      </c>
      <c r="H891" s="21">
        <f t="shared" si="134"/>
        <v>0</v>
      </c>
      <c r="I891" s="18">
        <f>단가대비표!V219</f>
        <v>5000</v>
      </c>
      <c r="J891" s="21">
        <f t="shared" si="135"/>
        <v>5000</v>
      </c>
      <c r="K891" s="18">
        <f t="shared" si="136"/>
        <v>5000</v>
      </c>
      <c r="L891" s="21">
        <f t="shared" si="136"/>
        <v>5000</v>
      </c>
      <c r="M891" s="15" t="s">
        <v>2615</v>
      </c>
      <c r="N891" s="1" t="s">
        <v>1045</v>
      </c>
      <c r="O891" s="1" t="s">
        <v>2694</v>
      </c>
      <c r="P891" s="1" t="s">
        <v>64</v>
      </c>
      <c r="Q891" s="1" t="s">
        <v>64</v>
      </c>
      <c r="R891" s="1" t="s">
        <v>63</v>
      </c>
      <c r="AV891" s="1" t="s">
        <v>52</v>
      </c>
      <c r="AW891" s="1" t="s">
        <v>2695</v>
      </c>
      <c r="AX891" s="1" t="s">
        <v>52</v>
      </c>
      <c r="AY891" s="1" t="s">
        <v>52</v>
      </c>
      <c r="AZ891" s="1" t="s">
        <v>52</v>
      </c>
    </row>
    <row r="892" spans="1:52" ht="30" customHeight="1" x14ac:dyDescent="0.3">
      <c r="A892" s="15" t="s">
        <v>2674</v>
      </c>
      <c r="B892" s="15" t="s">
        <v>2696</v>
      </c>
      <c r="C892" s="15" t="s">
        <v>1015</v>
      </c>
      <c r="D892" s="16">
        <v>1</v>
      </c>
      <c r="E892" s="18">
        <f>단가대비표!O220</f>
        <v>0</v>
      </c>
      <c r="F892" s="21">
        <f t="shared" si="133"/>
        <v>0</v>
      </c>
      <c r="G892" s="18">
        <f>단가대비표!P220</f>
        <v>0</v>
      </c>
      <c r="H892" s="21">
        <f t="shared" si="134"/>
        <v>0</v>
      </c>
      <c r="I892" s="18">
        <f>단가대비표!V220</f>
        <v>20000</v>
      </c>
      <c r="J892" s="21">
        <f t="shared" si="135"/>
        <v>20000</v>
      </c>
      <c r="K892" s="18">
        <f t="shared" si="136"/>
        <v>20000</v>
      </c>
      <c r="L892" s="21">
        <f t="shared" si="136"/>
        <v>20000</v>
      </c>
      <c r="M892" s="15" t="s">
        <v>2615</v>
      </c>
      <c r="N892" s="1" t="s">
        <v>1045</v>
      </c>
      <c r="O892" s="1" t="s">
        <v>2697</v>
      </c>
      <c r="P892" s="1" t="s">
        <v>64</v>
      </c>
      <c r="Q892" s="1" t="s">
        <v>64</v>
      </c>
      <c r="R892" s="1" t="s">
        <v>63</v>
      </c>
      <c r="AV892" s="1" t="s">
        <v>52</v>
      </c>
      <c r="AW892" s="1" t="s">
        <v>2698</v>
      </c>
      <c r="AX892" s="1" t="s">
        <v>52</v>
      </c>
      <c r="AY892" s="1" t="s">
        <v>52</v>
      </c>
      <c r="AZ892" s="1" t="s">
        <v>52</v>
      </c>
    </row>
    <row r="893" spans="1:52" ht="30" customHeight="1" x14ac:dyDescent="0.3">
      <c r="A893" s="15" t="s">
        <v>1229</v>
      </c>
      <c r="B893" s="15" t="s">
        <v>52</v>
      </c>
      <c r="C893" s="15" t="s">
        <v>52</v>
      </c>
      <c r="D893" s="16"/>
      <c r="E893" s="18"/>
      <c r="F893" s="21">
        <f>TRUNC(SUMIF(N885:N892, N884, F885:F892),0)</f>
        <v>0</v>
      </c>
      <c r="G893" s="18"/>
      <c r="H893" s="21">
        <f>TRUNC(SUMIF(N885:N892, N884, H885:H892),0)</f>
        <v>0</v>
      </c>
      <c r="I893" s="18"/>
      <c r="J893" s="21">
        <f>TRUNC(SUMIF(N885:N892, N884, J885:J892),0)</f>
        <v>55000</v>
      </c>
      <c r="K893" s="18"/>
      <c r="L893" s="21">
        <f>F893+H893+J893</f>
        <v>55000</v>
      </c>
      <c r="M893" s="15" t="s">
        <v>52</v>
      </c>
      <c r="N893" s="1" t="s">
        <v>92</v>
      </c>
      <c r="O893" s="1" t="s">
        <v>92</v>
      </c>
      <c r="P893" s="1" t="s">
        <v>52</v>
      </c>
      <c r="Q893" s="1" t="s">
        <v>52</v>
      </c>
      <c r="R893" s="1" t="s">
        <v>52</v>
      </c>
      <c r="AV893" s="1" t="s">
        <v>52</v>
      </c>
      <c r="AW893" s="1" t="s">
        <v>52</v>
      </c>
      <c r="AX893" s="1" t="s">
        <v>52</v>
      </c>
      <c r="AY893" s="1" t="s">
        <v>52</v>
      </c>
      <c r="AZ893" s="1" t="s">
        <v>52</v>
      </c>
    </row>
    <row r="894" spans="1:52" ht="30" customHeight="1" x14ac:dyDescent="0.3">
      <c r="A894" s="16"/>
      <c r="B894" s="16"/>
      <c r="C894" s="16"/>
      <c r="D894" s="16"/>
      <c r="E894" s="18"/>
      <c r="F894" s="21"/>
      <c r="G894" s="18"/>
      <c r="H894" s="21"/>
      <c r="I894" s="18"/>
      <c r="J894" s="21"/>
      <c r="K894" s="18"/>
      <c r="L894" s="21"/>
      <c r="M894" s="16"/>
    </row>
    <row r="895" spans="1:52" ht="30" customHeight="1" x14ac:dyDescent="0.3">
      <c r="A895" s="12" t="s">
        <v>2699</v>
      </c>
      <c r="B895" s="13"/>
      <c r="C895" s="13"/>
      <c r="D895" s="13"/>
      <c r="E895" s="17"/>
      <c r="F895" s="20"/>
      <c r="G895" s="17"/>
      <c r="H895" s="20"/>
      <c r="I895" s="17"/>
      <c r="J895" s="20"/>
      <c r="K895" s="17"/>
      <c r="L895" s="20"/>
      <c r="M895" s="14"/>
      <c r="N895" s="1" t="s">
        <v>1050</v>
      </c>
    </row>
    <row r="896" spans="1:52" ht="30" customHeight="1" x14ac:dyDescent="0.3">
      <c r="A896" s="15" t="s">
        <v>2700</v>
      </c>
      <c r="B896" s="15" t="s">
        <v>2701</v>
      </c>
      <c r="C896" s="15" t="s">
        <v>1015</v>
      </c>
      <c r="D896" s="16">
        <v>1</v>
      </c>
      <c r="E896" s="18">
        <f>단가대비표!O221</f>
        <v>0</v>
      </c>
      <c r="F896" s="21">
        <f>TRUNC(E896*D896,1)</f>
        <v>0</v>
      </c>
      <c r="G896" s="18">
        <f>단가대비표!P221</f>
        <v>0</v>
      </c>
      <c r="H896" s="21">
        <f>TRUNC(G896*D896,1)</f>
        <v>0</v>
      </c>
      <c r="I896" s="18">
        <f>단가대비표!V221</f>
        <v>33600</v>
      </c>
      <c r="J896" s="21">
        <f>TRUNC(I896*D896,1)</f>
        <v>33600</v>
      </c>
      <c r="K896" s="18">
        <f>TRUNC(E896+G896+I896,1)</f>
        <v>33600</v>
      </c>
      <c r="L896" s="21">
        <f>TRUNC(F896+H896+J896,1)</f>
        <v>33600</v>
      </c>
      <c r="M896" s="15" t="s">
        <v>2702</v>
      </c>
      <c r="N896" s="1" t="s">
        <v>1050</v>
      </c>
      <c r="O896" s="1" t="s">
        <v>2703</v>
      </c>
      <c r="P896" s="1" t="s">
        <v>64</v>
      </c>
      <c r="Q896" s="1" t="s">
        <v>64</v>
      </c>
      <c r="R896" s="1" t="s">
        <v>63</v>
      </c>
      <c r="AV896" s="1" t="s">
        <v>52</v>
      </c>
      <c r="AW896" s="1" t="s">
        <v>2704</v>
      </c>
      <c r="AX896" s="1" t="s">
        <v>52</v>
      </c>
      <c r="AY896" s="1" t="s">
        <v>52</v>
      </c>
      <c r="AZ896" s="1" t="s">
        <v>52</v>
      </c>
    </row>
    <row r="897" spans="1:52" ht="30" customHeight="1" x14ac:dyDescent="0.3">
      <c r="A897" s="15" t="s">
        <v>2705</v>
      </c>
      <c r="B897" s="15" t="s">
        <v>2706</v>
      </c>
      <c r="C897" s="15" t="s">
        <v>1015</v>
      </c>
      <c r="D897" s="16">
        <v>1</v>
      </c>
      <c r="E897" s="18">
        <f>단가대비표!O222</f>
        <v>0</v>
      </c>
      <c r="F897" s="21">
        <f>TRUNC(E897*D897,1)</f>
        <v>0</v>
      </c>
      <c r="G897" s="18">
        <f>단가대비표!P222</f>
        <v>0</v>
      </c>
      <c r="H897" s="21">
        <f>TRUNC(G897*D897,1)</f>
        <v>0</v>
      </c>
      <c r="I897" s="18">
        <f>단가대비표!V222</f>
        <v>20400</v>
      </c>
      <c r="J897" s="21">
        <f>TRUNC(I897*D897,1)</f>
        <v>20400</v>
      </c>
      <c r="K897" s="18">
        <f>TRUNC(E897+G897+I897,1)</f>
        <v>20400</v>
      </c>
      <c r="L897" s="21">
        <f>TRUNC(F897+H897+J897,1)</f>
        <v>20400</v>
      </c>
      <c r="M897" s="15" t="s">
        <v>2702</v>
      </c>
      <c r="N897" s="1" t="s">
        <v>1050</v>
      </c>
      <c r="O897" s="1" t="s">
        <v>2707</v>
      </c>
      <c r="P897" s="1" t="s">
        <v>64</v>
      </c>
      <c r="Q897" s="1" t="s">
        <v>64</v>
      </c>
      <c r="R897" s="1" t="s">
        <v>63</v>
      </c>
      <c r="AV897" s="1" t="s">
        <v>52</v>
      </c>
      <c r="AW897" s="1" t="s">
        <v>2708</v>
      </c>
      <c r="AX897" s="1" t="s">
        <v>52</v>
      </c>
      <c r="AY897" s="1" t="s">
        <v>52</v>
      </c>
      <c r="AZ897" s="1" t="s">
        <v>52</v>
      </c>
    </row>
    <row r="898" spans="1:52" ht="30" customHeight="1" x14ac:dyDescent="0.3">
      <c r="A898" s="15" t="s">
        <v>1229</v>
      </c>
      <c r="B898" s="15" t="s">
        <v>52</v>
      </c>
      <c r="C898" s="15" t="s">
        <v>52</v>
      </c>
      <c r="D898" s="16"/>
      <c r="E898" s="18"/>
      <c r="F898" s="21">
        <f>TRUNC(SUMIF(N896:N897, N895, F896:F897),0)</f>
        <v>0</v>
      </c>
      <c r="G898" s="18"/>
      <c r="H898" s="21">
        <f>TRUNC(SUMIF(N896:N897, N895, H896:H897),0)</f>
        <v>0</v>
      </c>
      <c r="I898" s="18"/>
      <c r="J898" s="21">
        <f>TRUNC(SUMIF(N896:N897, N895, J896:J897),0)</f>
        <v>54000</v>
      </c>
      <c r="K898" s="18"/>
      <c r="L898" s="21">
        <f>F898+H898+J898</f>
        <v>54000</v>
      </c>
      <c r="M898" s="15" t="s">
        <v>52</v>
      </c>
      <c r="N898" s="1" t="s">
        <v>92</v>
      </c>
      <c r="O898" s="1" t="s">
        <v>92</v>
      </c>
      <c r="P898" s="1" t="s">
        <v>52</v>
      </c>
      <c r="Q898" s="1" t="s">
        <v>52</v>
      </c>
      <c r="R898" s="1" t="s">
        <v>52</v>
      </c>
      <c r="AV898" s="1" t="s">
        <v>52</v>
      </c>
      <c r="AW898" s="1" t="s">
        <v>52</v>
      </c>
      <c r="AX898" s="1" t="s">
        <v>52</v>
      </c>
      <c r="AY898" s="1" t="s">
        <v>52</v>
      </c>
      <c r="AZ898" s="1" t="s">
        <v>52</v>
      </c>
    </row>
    <row r="899" spans="1:52" ht="30" customHeight="1" x14ac:dyDescent="0.3">
      <c r="A899" s="16"/>
      <c r="B899" s="16"/>
      <c r="C899" s="16"/>
      <c r="D899" s="16"/>
      <c r="E899" s="18"/>
      <c r="F899" s="21"/>
      <c r="G899" s="18"/>
      <c r="H899" s="21"/>
      <c r="I899" s="18"/>
      <c r="J899" s="21"/>
      <c r="K899" s="18"/>
      <c r="L899" s="21"/>
      <c r="M899" s="16"/>
    </row>
    <row r="900" spans="1:52" ht="30" customHeight="1" x14ac:dyDescent="0.3">
      <c r="A900" s="12" t="s">
        <v>2709</v>
      </c>
      <c r="B900" s="13"/>
      <c r="C900" s="13"/>
      <c r="D900" s="13"/>
      <c r="E900" s="17"/>
      <c r="F900" s="20"/>
      <c r="G900" s="17"/>
      <c r="H900" s="20"/>
      <c r="I900" s="17"/>
      <c r="J900" s="20"/>
      <c r="K900" s="17"/>
      <c r="L900" s="20"/>
      <c r="M900" s="14"/>
      <c r="N900" s="1" t="s">
        <v>1056</v>
      </c>
    </row>
    <row r="901" spans="1:52" ht="30" customHeight="1" x14ac:dyDescent="0.3">
      <c r="A901" s="15" t="s">
        <v>2710</v>
      </c>
      <c r="B901" s="15" t="s">
        <v>52</v>
      </c>
      <c r="C901" s="15" t="s">
        <v>1015</v>
      </c>
      <c r="D901" s="16">
        <v>1</v>
      </c>
      <c r="E901" s="18">
        <f>단가대비표!O224</f>
        <v>0</v>
      </c>
      <c r="F901" s="21">
        <f>TRUNC(E901*D901,1)</f>
        <v>0</v>
      </c>
      <c r="G901" s="18">
        <f>단가대비표!P224</f>
        <v>0</v>
      </c>
      <c r="H901" s="21">
        <f>TRUNC(G901*D901,1)</f>
        <v>0</v>
      </c>
      <c r="I901" s="18">
        <f>단가대비표!V224</f>
        <v>208900</v>
      </c>
      <c r="J901" s="21">
        <f>TRUNC(I901*D901,1)</f>
        <v>208900</v>
      </c>
      <c r="K901" s="18">
        <f t="shared" ref="K901:L904" si="137">TRUNC(E901+G901+I901,1)</f>
        <v>208900</v>
      </c>
      <c r="L901" s="21">
        <f t="shared" si="137"/>
        <v>208900</v>
      </c>
      <c r="M901" s="15" t="s">
        <v>1218</v>
      </c>
      <c r="N901" s="1" t="s">
        <v>52</v>
      </c>
      <c r="O901" s="1" t="s">
        <v>2711</v>
      </c>
      <c r="P901" s="1" t="s">
        <v>64</v>
      </c>
      <c r="Q901" s="1" t="s">
        <v>64</v>
      </c>
      <c r="R901" s="1" t="s">
        <v>63</v>
      </c>
      <c r="V901">
        <v>1</v>
      </c>
      <c r="AV901" s="1" t="s">
        <v>52</v>
      </c>
      <c r="AW901" s="1" t="s">
        <v>2712</v>
      </c>
      <c r="AX901" s="1" t="s">
        <v>52</v>
      </c>
      <c r="AY901" s="1" t="s">
        <v>1221</v>
      </c>
      <c r="AZ901" s="1" t="s">
        <v>52</v>
      </c>
    </row>
    <row r="902" spans="1:52" ht="30" customHeight="1" x14ac:dyDescent="0.3">
      <c r="A902" s="15" t="s">
        <v>1052</v>
      </c>
      <c r="B902" s="15" t="s">
        <v>2713</v>
      </c>
      <c r="C902" s="15" t="s">
        <v>1015</v>
      </c>
      <c r="D902" s="16">
        <v>2</v>
      </c>
      <c r="E902" s="18">
        <f>단가대비표!O223</f>
        <v>0</v>
      </c>
      <c r="F902" s="21">
        <f>TRUNC(E902*D902,1)</f>
        <v>0</v>
      </c>
      <c r="G902" s="18">
        <f>단가대비표!P223</f>
        <v>0</v>
      </c>
      <c r="H902" s="21">
        <f>TRUNC(G902*D902,1)</f>
        <v>0</v>
      </c>
      <c r="I902" s="18">
        <f>단가대비표!V223</f>
        <v>350000</v>
      </c>
      <c r="J902" s="21">
        <f>TRUNC(I902*D902,1)</f>
        <v>700000</v>
      </c>
      <c r="K902" s="18">
        <f t="shared" si="137"/>
        <v>350000</v>
      </c>
      <c r="L902" s="21">
        <f t="shared" si="137"/>
        <v>700000</v>
      </c>
      <c r="M902" s="15" t="s">
        <v>1218</v>
      </c>
      <c r="N902" s="1" t="s">
        <v>52</v>
      </c>
      <c r="O902" s="1" t="s">
        <v>2714</v>
      </c>
      <c r="P902" s="1" t="s">
        <v>64</v>
      </c>
      <c r="Q902" s="1" t="s">
        <v>64</v>
      </c>
      <c r="R902" s="1" t="s">
        <v>63</v>
      </c>
      <c r="V902">
        <v>1</v>
      </c>
      <c r="AV902" s="1" t="s">
        <v>52</v>
      </c>
      <c r="AW902" s="1" t="s">
        <v>2715</v>
      </c>
      <c r="AX902" s="1" t="s">
        <v>52</v>
      </c>
      <c r="AY902" s="1" t="s">
        <v>1221</v>
      </c>
      <c r="AZ902" s="1" t="s">
        <v>52</v>
      </c>
    </row>
    <row r="903" spans="1:52" ht="30" customHeight="1" x14ac:dyDescent="0.3">
      <c r="A903" s="15" t="s">
        <v>2716</v>
      </c>
      <c r="B903" s="15" t="s">
        <v>2717</v>
      </c>
      <c r="C903" s="15" t="s">
        <v>1303</v>
      </c>
      <c r="D903" s="16">
        <v>2</v>
      </c>
      <c r="E903" s="18">
        <f>일위대가목록!E269</f>
        <v>32029</v>
      </c>
      <c r="F903" s="21">
        <f>TRUNC(E903*D903,1)</f>
        <v>64058</v>
      </c>
      <c r="G903" s="18">
        <f>일위대가목록!F269</f>
        <v>57077</v>
      </c>
      <c r="H903" s="21">
        <f>TRUNC(G903*D903,1)</f>
        <v>114154</v>
      </c>
      <c r="I903" s="18">
        <f>일위대가목록!G269</f>
        <v>28955</v>
      </c>
      <c r="J903" s="21">
        <f>TRUNC(I903*D903,1)</f>
        <v>57910</v>
      </c>
      <c r="K903" s="18">
        <f t="shared" si="137"/>
        <v>118061</v>
      </c>
      <c r="L903" s="21">
        <f t="shared" si="137"/>
        <v>236122</v>
      </c>
      <c r="M903" s="15" t="s">
        <v>1218</v>
      </c>
      <c r="N903" s="1" t="s">
        <v>52</v>
      </c>
      <c r="O903" s="1" t="s">
        <v>2718</v>
      </c>
      <c r="P903" s="1" t="s">
        <v>63</v>
      </c>
      <c r="Q903" s="1" t="s">
        <v>64</v>
      </c>
      <c r="R903" s="1" t="s">
        <v>64</v>
      </c>
      <c r="V903">
        <v>1</v>
      </c>
      <c r="AV903" s="1" t="s">
        <v>52</v>
      </c>
      <c r="AW903" s="1" t="s">
        <v>2719</v>
      </c>
      <c r="AX903" s="1" t="s">
        <v>52</v>
      </c>
      <c r="AY903" s="1" t="s">
        <v>1221</v>
      </c>
      <c r="AZ903" s="1" t="s">
        <v>52</v>
      </c>
    </row>
    <row r="904" spans="1:52" ht="30" customHeight="1" x14ac:dyDescent="0.3">
      <c r="A904" s="15" t="s">
        <v>1226</v>
      </c>
      <c r="B904" s="15" t="s">
        <v>1227</v>
      </c>
      <c r="C904" s="15" t="s">
        <v>602</v>
      </c>
      <c r="D904" s="16">
        <v>1</v>
      </c>
      <c r="E904" s="18">
        <v>0</v>
      </c>
      <c r="F904" s="21">
        <f>TRUNC(E904*D904,1)</f>
        <v>0</v>
      </c>
      <c r="G904" s="18">
        <v>0</v>
      </c>
      <c r="H904" s="21">
        <f>TRUNC(G904*D904,1)</f>
        <v>0</v>
      </c>
      <c r="I904" s="18">
        <f>TRUNC(SUMIF(V901:V904, RIGHTB(O904, 1), L901:L904)*U904, 2)</f>
        <v>1145022</v>
      </c>
      <c r="J904" s="21">
        <f>TRUNC(I904*D904,1)</f>
        <v>1145022</v>
      </c>
      <c r="K904" s="18">
        <f t="shared" si="137"/>
        <v>1145022</v>
      </c>
      <c r="L904" s="21">
        <f t="shared" si="137"/>
        <v>1145022</v>
      </c>
      <c r="M904" s="15" t="s">
        <v>52</v>
      </c>
      <c r="N904" s="1" t="s">
        <v>1056</v>
      </c>
      <c r="O904" s="1" t="s">
        <v>1079</v>
      </c>
      <c r="P904" s="1" t="s">
        <v>64</v>
      </c>
      <c r="Q904" s="1" t="s">
        <v>64</v>
      </c>
      <c r="R904" s="1" t="s">
        <v>64</v>
      </c>
      <c r="S904">
        <v>3</v>
      </c>
      <c r="T904">
        <v>2</v>
      </c>
      <c r="U904">
        <v>1</v>
      </c>
      <c r="AV904" s="1" t="s">
        <v>52</v>
      </c>
      <c r="AW904" s="1" t="s">
        <v>2720</v>
      </c>
      <c r="AX904" s="1" t="s">
        <v>52</v>
      </c>
      <c r="AY904" s="1" t="s">
        <v>52</v>
      </c>
      <c r="AZ904" s="1" t="s">
        <v>52</v>
      </c>
    </row>
    <row r="905" spans="1:52" ht="30" customHeight="1" x14ac:dyDescent="0.3">
      <c r="A905" s="15" t="s">
        <v>1229</v>
      </c>
      <c r="B905" s="15" t="s">
        <v>52</v>
      </c>
      <c r="C905" s="15" t="s">
        <v>52</v>
      </c>
      <c r="D905" s="16"/>
      <c r="E905" s="18"/>
      <c r="F905" s="21">
        <f>TRUNC(SUMIF(N901:N904, N900, F901:F904),0)</f>
        <v>0</v>
      </c>
      <c r="G905" s="18"/>
      <c r="H905" s="21">
        <f>TRUNC(SUMIF(N901:N904, N900, H901:H904),0)</f>
        <v>0</v>
      </c>
      <c r="I905" s="18"/>
      <c r="J905" s="21">
        <f>TRUNC(SUMIF(N901:N904, N900, J901:J904),0)</f>
        <v>1145022</v>
      </c>
      <c r="K905" s="18"/>
      <c r="L905" s="21">
        <f>F905+H905+J905</f>
        <v>1145022</v>
      </c>
      <c r="M905" s="15" t="s">
        <v>52</v>
      </c>
      <c r="N905" s="1" t="s">
        <v>92</v>
      </c>
      <c r="O905" s="1" t="s">
        <v>92</v>
      </c>
      <c r="P905" s="1" t="s">
        <v>52</v>
      </c>
      <c r="Q905" s="1" t="s">
        <v>52</v>
      </c>
      <c r="R905" s="1" t="s">
        <v>52</v>
      </c>
      <c r="AV905" s="1" t="s">
        <v>52</v>
      </c>
      <c r="AW905" s="1" t="s">
        <v>52</v>
      </c>
      <c r="AX905" s="1" t="s">
        <v>52</v>
      </c>
      <c r="AY905" s="1" t="s">
        <v>52</v>
      </c>
      <c r="AZ905" s="1" t="s">
        <v>52</v>
      </c>
    </row>
    <row r="906" spans="1:52" ht="30" customHeight="1" x14ac:dyDescent="0.3">
      <c r="A906" s="16"/>
      <c r="B906" s="16"/>
      <c r="C906" s="16"/>
      <c r="D906" s="16"/>
      <c r="E906" s="18"/>
      <c r="F906" s="21"/>
      <c r="G906" s="18"/>
      <c r="H906" s="21"/>
      <c r="I906" s="18"/>
      <c r="J906" s="21"/>
      <c r="K906" s="18"/>
      <c r="L906" s="21"/>
      <c r="M906" s="16"/>
    </row>
    <row r="907" spans="1:52" ht="30" customHeight="1" x14ac:dyDescent="0.3">
      <c r="A907" s="12" t="s">
        <v>2721</v>
      </c>
      <c r="B907" s="13"/>
      <c r="C907" s="13"/>
      <c r="D907" s="13"/>
      <c r="E907" s="17"/>
      <c r="F907" s="20"/>
      <c r="G907" s="17"/>
      <c r="H907" s="20"/>
      <c r="I907" s="17"/>
      <c r="J907" s="20"/>
      <c r="K907" s="17"/>
      <c r="L907" s="20"/>
      <c r="M907" s="14"/>
      <c r="N907" s="1" t="s">
        <v>1067</v>
      </c>
    </row>
    <row r="908" spans="1:52" ht="30" customHeight="1" x14ac:dyDescent="0.3">
      <c r="A908" s="15" t="s">
        <v>2722</v>
      </c>
      <c r="B908" s="15" t="s">
        <v>2723</v>
      </c>
      <c r="C908" s="15" t="s">
        <v>2724</v>
      </c>
      <c r="D908" s="16">
        <v>6</v>
      </c>
      <c r="E908" s="18">
        <f>일위대가목록!E270</f>
        <v>0</v>
      </c>
      <c r="F908" s="21">
        <f>TRUNC(E908*D908,1)</f>
        <v>0</v>
      </c>
      <c r="G908" s="18">
        <f>일위대가목록!F270</f>
        <v>0</v>
      </c>
      <c r="H908" s="21">
        <f>TRUNC(G908*D908,1)</f>
        <v>0</v>
      </c>
      <c r="I908" s="18">
        <f>일위대가목록!G270</f>
        <v>3221680</v>
      </c>
      <c r="J908" s="21">
        <f>TRUNC(I908*D908,1)</f>
        <v>19330080</v>
      </c>
      <c r="K908" s="18">
        <f>TRUNC(E908+G908+I908,1)</f>
        <v>3221680</v>
      </c>
      <c r="L908" s="21">
        <f>TRUNC(F908+H908+J908,1)</f>
        <v>19330080</v>
      </c>
      <c r="M908" s="15" t="s">
        <v>1218</v>
      </c>
      <c r="N908" s="1" t="s">
        <v>52</v>
      </c>
      <c r="O908" s="1" t="s">
        <v>2725</v>
      </c>
      <c r="P908" s="1" t="s">
        <v>63</v>
      </c>
      <c r="Q908" s="1" t="s">
        <v>64</v>
      </c>
      <c r="R908" s="1" t="s">
        <v>64</v>
      </c>
      <c r="V908">
        <v>1</v>
      </c>
      <c r="AV908" s="1" t="s">
        <v>52</v>
      </c>
      <c r="AW908" s="1" t="s">
        <v>2726</v>
      </c>
      <c r="AX908" s="1" t="s">
        <v>52</v>
      </c>
      <c r="AY908" s="1" t="s">
        <v>1221</v>
      </c>
      <c r="AZ908" s="1" t="s">
        <v>52</v>
      </c>
    </row>
    <row r="909" spans="1:52" ht="30" customHeight="1" x14ac:dyDescent="0.3">
      <c r="A909" s="15" t="s">
        <v>1226</v>
      </c>
      <c r="B909" s="15" t="s">
        <v>2727</v>
      </c>
      <c r="C909" s="15" t="s">
        <v>602</v>
      </c>
      <c r="D909" s="16">
        <v>1</v>
      </c>
      <c r="E909" s="18">
        <v>0</v>
      </c>
      <c r="F909" s="21">
        <f>TRUNC(E909*D909,1)</f>
        <v>0</v>
      </c>
      <c r="G909" s="18">
        <v>0</v>
      </c>
      <c r="H909" s="21">
        <f>TRUNC(G909*D909,1)</f>
        <v>0</v>
      </c>
      <c r="I909" s="18">
        <f>TRUNC(SUMIF(V908:V909, RIGHTB(O909, 1), L908:L909)*U909, 2)</f>
        <v>193300.8</v>
      </c>
      <c r="J909" s="21">
        <f>TRUNC(I909*D909,1)</f>
        <v>193300.8</v>
      </c>
      <c r="K909" s="18">
        <f>TRUNC(E909+G909+I909,1)</f>
        <v>193300.8</v>
      </c>
      <c r="L909" s="21">
        <f>TRUNC(F909+H909+J909,1)</f>
        <v>193300.8</v>
      </c>
      <c r="M909" s="15" t="s">
        <v>52</v>
      </c>
      <c r="N909" s="1" t="s">
        <v>1067</v>
      </c>
      <c r="O909" s="1" t="s">
        <v>1079</v>
      </c>
      <c r="P909" s="1" t="s">
        <v>64</v>
      </c>
      <c r="Q909" s="1" t="s">
        <v>64</v>
      </c>
      <c r="R909" s="1" t="s">
        <v>64</v>
      </c>
      <c r="S909">
        <v>3</v>
      </c>
      <c r="T909">
        <v>2</v>
      </c>
      <c r="U909">
        <v>0.01</v>
      </c>
      <c r="AV909" s="1" t="s">
        <v>52</v>
      </c>
      <c r="AW909" s="1" t="s">
        <v>2728</v>
      </c>
      <c r="AX909" s="1" t="s">
        <v>52</v>
      </c>
      <c r="AY909" s="1" t="s">
        <v>52</v>
      </c>
      <c r="AZ909" s="1" t="s">
        <v>52</v>
      </c>
    </row>
    <row r="910" spans="1:52" ht="30" customHeight="1" x14ac:dyDescent="0.3">
      <c r="A910" s="15" t="s">
        <v>1229</v>
      </c>
      <c r="B910" s="15" t="s">
        <v>52</v>
      </c>
      <c r="C910" s="15" t="s">
        <v>52</v>
      </c>
      <c r="D910" s="16"/>
      <c r="E910" s="18"/>
      <c r="F910" s="21">
        <f>TRUNC(SUMIF(N908:N909, N907, F908:F909),0)</f>
        <v>0</v>
      </c>
      <c r="G910" s="18"/>
      <c r="H910" s="21">
        <f>TRUNC(SUMIF(N908:N909, N907, H908:H909),0)</f>
        <v>0</v>
      </c>
      <c r="I910" s="18"/>
      <c r="J910" s="21">
        <f>TRUNC(SUMIF(N908:N909, N907, J908:J909),0)</f>
        <v>193300</v>
      </c>
      <c r="K910" s="18"/>
      <c r="L910" s="21">
        <f>F910+H910+J910</f>
        <v>193300</v>
      </c>
      <c r="M910" s="15" t="s">
        <v>52</v>
      </c>
      <c r="N910" s="1" t="s">
        <v>92</v>
      </c>
      <c r="O910" s="1" t="s">
        <v>92</v>
      </c>
      <c r="P910" s="1" t="s">
        <v>52</v>
      </c>
      <c r="Q910" s="1" t="s">
        <v>52</v>
      </c>
      <c r="R910" s="1" t="s">
        <v>52</v>
      </c>
      <c r="AV910" s="1" t="s">
        <v>52</v>
      </c>
      <c r="AW910" s="1" t="s">
        <v>52</v>
      </c>
      <c r="AX910" s="1" t="s">
        <v>52</v>
      </c>
      <c r="AY910" s="1" t="s">
        <v>52</v>
      </c>
      <c r="AZ910" s="1" t="s">
        <v>52</v>
      </c>
    </row>
    <row r="911" spans="1:52" ht="30" customHeight="1" x14ac:dyDescent="0.3">
      <c r="A911" s="16"/>
      <c r="B911" s="16"/>
      <c r="C911" s="16"/>
      <c r="D911" s="16"/>
      <c r="E911" s="18"/>
      <c r="F911" s="21"/>
      <c r="G911" s="18"/>
      <c r="H911" s="21"/>
      <c r="I911" s="18"/>
      <c r="J911" s="21"/>
      <c r="K911" s="18"/>
      <c r="L911" s="21"/>
      <c r="M911" s="16"/>
    </row>
    <row r="912" spans="1:52" ht="30" customHeight="1" x14ac:dyDescent="0.3">
      <c r="A912" s="12" t="s">
        <v>2729</v>
      </c>
      <c r="B912" s="13"/>
      <c r="C912" s="13"/>
      <c r="D912" s="13"/>
      <c r="E912" s="17"/>
      <c r="F912" s="20"/>
      <c r="G912" s="17"/>
      <c r="H912" s="20"/>
      <c r="I912" s="17"/>
      <c r="J912" s="20"/>
      <c r="K912" s="17"/>
      <c r="L912" s="20"/>
      <c r="M912" s="14"/>
      <c r="N912" s="1" t="s">
        <v>1071</v>
      </c>
    </row>
    <row r="913" spans="1:52" ht="30" customHeight="1" x14ac:dyDescent="0.3">
      <c r="A913" s="15" t="s">
        <v>2722</v>
      </c>
      <c r="B913" s="15" t="s">
        <v>2723</v>
      </c>
      <c r="C913" s="15" t="s">
        <v>2724</v>
      </c>
      <c r="D913" s="16">
        <v>6</v>
      </c>
      <c r="E913" s="18">
        <f>일위대가목록!E270</f>
        <v>0</v>
      </c>
      <c r="F913" s="21">
        <f>TRUNC(E913*D913,1)</f>
        <v>0</v>
      </c>
      <c r="G913" s="18">
        <f>일위대가목록!F270</f>
        <v>0</v>
      </c>
      <c r="H913" s="21">
        <f>TRUNC(G913*D913,1)</f>
        <v>0</v>
      </c>
      <c r="I913" s="18">
        <f>일위대가목록!G270</f>
        <v>3221680</v>
      </c>
      <c r="J913" s="21">
        <f>TRUNC(I913*D913,1)</f>
        <v>19330080</v>
      </c>
      <c r="K913" s="18">
        <f>TRUNC(E913+G913+I913,1)</f>
        <v>3221680</v>
      </c>
      <c r="L913" s="21">
        <f>TRUNC(F913+H913+J913,1)</f>
        <v>19330080</v>
      </c>
      <c r="M913" s="15" t="s">
        <v>1218</v>
      </c>
      <c r="N913" s="1" t="s">
        <v>52</v>
      </c>
      <c r="O913" s="1" t="s">
        <v>2725</v>
      </c>
      <c r="P913" s="1" t="s">
        <v>63</v>
      </c>
      <c r="Q913" s="1" t="s">
        <v>64</v>
      </c>
      <c r="R913" s="1" t="s">
        <v>64</v>
      </c>
      <c r="V913">
        <v>1</v>
      </c>
      <c r="AV913" s="1" t="s">
        <v>52</v>
      </c>
      <c r="AW913" s="1" t="s">
        <v>2730</v>
      </c>
      <c r="AX913" s="1" t="s">
        <v>52</v>
      </c>
      <c r="AY913" s="1" t="s">
        <v>1221</v>
      </c>
      <c r="AZ913" s="1" t="s">
        <v>52</v>
      </c>
    </row>
    <row r="914" spans="1:52" ht="30" customHeight="1" x14ac:dyDescent="0.3">
      <c r="A914" s="15" t="s">
        <v>1226</v>
      </c>
      <c r="B914" s="15" t="s">
        <v>2727</v>
      </c>
      <c r="C914" s="15" t="s">
        <v>602</v>
      </c>
      <c r="D914" s="16">
        <v>1</v>
      </c>
      <c r="E914" s="18">
        <v>0</v>
      </c>
      <c r="F914" s="21">
        <f>TRUNC(E914*D914,1)</f>
        <v>0</v>
      </c>
      <c r="G914" s="18">
        <v>0</v>
      </c>
      <c r="H914" s="21">
        <f>TRUNC(G914*D914,1)</f>
        <v>0</v>
      </c>
      <c r="I914" s="18">
        <f>TRUNC(SUMIF(V913:V914, RIGHTB(O914, 1), L913:L914)*U914, 2)</f>
        <v>193300.8</v>
      </c>
      <c r="J914" s="21">
        <f>TRUNC(I914*D914,1)</f>
        <v>193300.8</v>
      </c>
      <c r="K914" s="18">
        <f>TRUNC(E914+G914+I914,1)</f>
        <v>193300.8</v>
      </c>
      <c r="L914" s="21">
        <f>TRUNC(F914+H914+J914,1)</f>
        <v>193300.8</v>
      </c>
      <c r="M914" s="15" t="s">
        <v>52</v>
      </c>
      <c r="N914" s="1" t="s">
        <v>1071</v>
      </c>
      <c r="O914" s="1" t="s">
        <v>1079</v>
      </c>
      <c r="P914" s="1" t="s">
        <v>64</v>
      </c>
      <c r="Q914" s="1" t="s">
        <v>64</v>
      </c>
      <c r="R914" s="1" t="s">
        <v>64</v>
      </c>
      <c r="S914">
        <v>3</v>
      </c>
      <c r="T914">
        <v>2</v>
      </c>
      <c r="U914">
        <v>0.01</v>
      </c>
      <c r="AV914" s="1" t="s">
        <v>52</v>
      </c>
      <c r="AW914" s="1" t="s">
        <v>2731</v>
      </c>
      <c r="AX914" s="1" t="s">
        <v>52</v>
      </c>
      <c r="AY914" s="1" t="s">
        <v>52</v>
      </c>
      <c r="AZ914" s="1" t="s">
        <v>52</v>
      </c>
    </row>
    <row r="915" spans="1:52" ht="30" customHeight="1" x14ac:dyDescent="0.3">
      <c r="A915" s="15" t="s">
        <v>1229</v>
      </c>
      <c r="B915" s="15" t="s">
        <v>52</v>
      </c>
      <c r="C915" s="15" t="s">
        <v>52</v>
      </c>
      <c r="D915" s="16"/>
      <c r="E915" s="18"/>
      <c r="F915" s="21">
        <f>TRUNC(SUMIF(N913:N914, N912, F913:F914),0)</f>
        <v>0</v>
      </c>
      <c r="G915" s="18"/>
      <c r="H915" s="21">
        <f>TRUNC(SUMIF(N913:N914, N912, H913:H914),0)</f>
        <v>0</v>
      </c>
      <c r="I915" s="18"/>
      <c r="J915" s="21">
        <f>TRUNC(SUMIF(N913:N914, N912, J913:J914),0)</f>
        <v>193300</v>
      </c>
      <c r="K915" s="18"/>
      <c r="L915" s="21">
        <f>F915+H915+J915</f>
        <v>193300</v>
      </c>
      <c r="M915" s="15" t="s">
        <v>52</v>
      </c>
      <c r="N915" s="1" t="s">
        <v>92</v>
      </c>
      <c r="O915" s="1" t="s">
        <v>92</v>
      </c>
      <c r="P915" s="1" t="s">
        <v>52</v>
      </c>
      <c r="Q915" s="1" t="s">
        <v>52</v>
      </c>
      <c r="R915" s="1" t="s">
        <v>52</v>
      </c>
      <c r="AV915" s="1" t="s">
        <v>52</v>
      </c>
      <c r="AW915" s="1" t="s">
        <v>52</v>
      </c>
      <c r="AX915" s="1" t="s">
        <v>52</v>
      </c>
      <c r="AY915" s="1" t="s">
        <v>52</v>
      </c>
      <c r="AZ915" s="1" t="s">
        <v>52</v>
      </c>
    </row>
    <row r="916" spans="1:52" ht="30" customHeight="1" x14ac:dyDescent="0.3">
      <c r="A916" s="16"/>
      <c r="B916" s="16"/>
      <c r="C916" s="16"/>
      <c r="D916" s="16"/>
      <c r="E916" s="18"/>
      <c r="F916" s="21"/>
      <c r="G916" s="18"/>
      <c r="H916" s="21"/>
      <c r="I916" s="18"/>
      <c r="J916" s="21"/>
      <c r="K916" s="18"/>
      <c r="L916" s="21"/>
      <c r="M916" s="16"/>
    </row>
    <row r="917" spans="1:52" ht="30" customHeight="1" x14ac:dyDescent="0.3">
      <c r="A917" s="12" t="s">
        <v>2732</v>
      </c>
      <c r="B917" s="13"/>
      <c r="C917" s="13"/>
      <c r="D917" s="13"/>
      <c r="E917" s="17"/>
      <c r="F917" s="20"/>
      <c r="G917" s="17"/>
      <c r="H917" s="20"/>
      <c r="I917" s="17"/>
      <c r="J917" s="20"/>
      <c r="K917" s="17"/>
      <c r="L917" s="20"/>
      <c r="M917" s="14"/>
      <c r="N917" s="1" t="s">
        <v>1224</v>
      </c>
    </row>
    <row r="918" spans="1:52" ht="30" customHeight="1" x14ac:dyDescent="0.3">
      <c r="A918" s="15" t="s">
        <v>2734</v>
      </c>
      <c r="B918" s="15" t="s">
        <v>1291</v>
      </c>
      <c r="C918" s="15" t="s">
        <v>1292</v>
      </c>
      <c r="D918" s="16">
        <v>0.57999999999999996</v>
      </c>
      <c r="E918" s="18">
        <f>단가대비표!O258</f>
        <v>0</v>
      </c>
      <c r="F918" s="21">
        <f>TRUNC(E918*D918,1)</f>
        <v>0</v>
      </c>
      <c r="G918" s="18">
        <f>단가대비표!P258</f>
        <v>279433</v>
      </c>
      <c r="H918" s="21">
        <f>TRUNC(G918*D918,1)</f>
        <v>162071.1</v>
      </c>
      <c r="I918" s="18">
        <f>단가대비표!V258</f>
        <v>0</v>
      </c>
      <c r="J918" s="21">
        <f>TRUNC(I918*D918,1)</f>
        <v>0</v>
      </c>
      <c r="K918" s="18">
        <f t="shared" ref="K918:L921" si="138">TRUNC(E918+G918+I918,1)</f>
        <v>279433</v>
      </c>
      <c r="L918" s="21">
        <f t="shared" si="138"/>
        <v>162071.1</v>
      </c>
      <c r="M918" s="15" t="s">
        <v>1218</v>
      </c>
      <c r="N918" s="1" t="s">
        <v>52</v>
      </c>
      <c r="O918" s="1" t="s">
        <v>2735</v>
      </c>
      <c r="P918" s="1" t="s">
        <v>64</v>
      </c>
      <c r="Q918" s="1" t="s">
        <v>64</v>
      </c>
      <c r="R918" s="1" t="s">
        <v>63</v>
      </c>
      <c r="V918">
        <v>1</v>
      </c>
      <c r="AV918" s="1" t="s">
        <v>52</v>
      </c>
      <c r="AW918" s="1" t="s">
        <v>2736</v>
      </c>
      <c r="AX918" s="1" t="s">
        <v>52</v>
      </c>
      <c r="AY918" s="1" t="s">
        <v>1221</v>
      </c>
      <c r="AZ918" s="1" t="s">
        <v>52</v>
      </c>
    </row>
    <row r="919" spans="1:52" ht="30" customHeight="1" x14ac:dyDescent="0.3">
      <c r="A919" s="15" t="s">
        <v>1593</v>
      </c>
      <c r="B919" s="15" t="s">
        <v>1291</v>
      </c>
      <c r="C919" s="15" t="s">
        <v>1292</v>
      </c>
      <c r="D919" s="16">
        <v>0.34</v>
      </c>
      <c r="E919" s="18">
        <f>단가대비표!O257</f>
        <v>0</v>
      </c>
      <c r="F919" s="21">
        <f>TRUNC(E919*D919,1)</f>
        <v>0</v>
      </c>
      <c r="G919" s="18">
        <f>단가대비표!P257</f>
        <v>221506</v>
      </c>
      <c r="H919" s="21">
        <f>TRUNC(G919*D919,1)</f>
        <v>75312</v>
      </c>
      <c r="I919" s="18">
        <f>단가대비표!V257</f>
        <v>0</v>
      </c>
      <c r="J919" s="21">
        <f>TRUNC(I919*D919,1)</f>
        <v>0</v>
      </c>
      <c r="K919" s="18">
        <f t="shared" si="138"/>
        <v>221506</v>
      </c>
      <c r="L919" s="21">
        <f t="shared" si="138"/>
        <v>75312</v>
      </c>
      <c r="M919" s="15" t="s">
        <v>1218</v>
      </c>
      <c r="N919" s="1" t="s">
        <v>52</v>
      </c>
      <c r="O919" s="1" t="s">
        <v>1594</v>
      </c>
      <c r="P919" s="1" t="s">
        <v>64</v>
      </c>
      <c r="Q919" s="1" t="s">
        <v>64</v>
      </c>
      <c r="R919" s="1" t="s">
        <v>63</v>
      </c>
      <c r="V919">
        <v>1</v>
      </c>
      <c r="AV919" s="1" t="s">
        <v>52</v>
      </c>
      <c r="AW919" s="1" t="s">
        <v>2737</v>
      </c>
      <c r="AX919" s="1" t="s">
        <v>52</v>
      </c>
      <c r="AY919" s="1" t="s">
        <v>1221</v>
      </c>
      <c r="AZ919" s="1" t="s">
        <v>52</v>
      </c>
    </row>
    <row r="920" spans="1:52" ht="30" customHeight="1" x14ac:dyDescent="0.3">
      <c r="A920" s="15" t="s">
        <v>2738</v>
      </c>
      <c r="B920" s="15" t="s">
        <v>1302</v>
      </c>
      <c r="C920" s="15" t="s">
        <v>1303</v>
      </c>
      <c r="D920" s="16">
        <v>2</v>
      </c>
      <c r="E920" s="18">
        <f>일위대가목록!E145</f>
        <v>7111</v>
      </c>
      <c r="F920" s="21">
        <f>TRUNC(E920*D920,1)</f>
        <v>14222</v>
      </c>
      <c r="G920" s="18">
        <f>일위대가목록!F145</f>
        <v>57077</v>
      </c>
      <c r="H920" s="21">
        <f>TRUNC(G920*D920,1)</f>
        <v>114154</v>
      </c>
      <c r="I920" s="18">
        <f>일위대가목록!G145</f>
        <v>30793</v>
      </c>
      <c r="J920" s="21">
        <f>TRUNC(I920*D920,1)</f>
        <v>61586</v>
      </c>
      <c r="K920" s="18">
        <f t="shared" si="138"/>
        <v>94981</v>
      </c>
      <c r="L920" s="21">
        <f t="shared" si="138"/>
        <v>189962</v>
      </c>
      <c r="M920" s="15" t="s">
        <v>1218</v>
      </c>
      <c r="N920" s="1" t="s">
        <v>52</v>
      </c>
      <c r="O920" s="1" t="s">
        <v>2739</v>
      </c>
      <c r="P920" s="1" t="s">
        <v>63</v>
      </c>
      <c r="Q920" s="1" t="s">
        <v>64</v>
      </c>
      <c r="R920" s="1" t="s">
        <v>64</v>
      </c>
      <c r="V920">
        <v>1</v>
      </c>
      <c r="AV920" s="1" t="s">
        <v>52</v>
      </c>
      <c r="AW920" s="1" t="s">
        <v>2740</v>
      </c>
      <c r="AX920" s="1" t="s">
        <v>52</v>
      </c>
      <c r="AY920" s="1" t="s">
        <v>1221</v>
      </c>
      <c r="AZ920" s="1" t="s">
        <v>52</v>
      </c>
    </row>
    <row r="921" spans="1:52" ht="30" customHeight="1" x14ac:dyDescent="0.3">
      <c r="A921" s="15" t="s">
        <v>1226</v>
      </c>
      <c r="B921" s="15" t="s">
        <v>1227</v>
      </c>
      <c r="C921" s="15" t="s">
        <v>602</v>
      </c>
      <c r="D921" s="16">
        <v>1</v>
      </c>
      <c r="E921" s="18">
        <v>0</v>
      </c>
      <c r="F921" s="21">
        <f>TRUNC(E921*D921,1)</f>
        <v>0</v>
      </c>
      <c r="G921" s="18">
        <v>0</v>
      </c>
      <c r="H921" s="21">
        <f>TRUNC(G921*D921,1)</f>
        <v>0</v>
      </c>
      <c r="I921" s="18">
        <f>TRUNC(SUMIF(V918:V921, RIGHTB(O921, 1), L918:L921)*U921, 2)</f>
        <v>427345.1</v>
      </c>
      <c r="J921" s="21">
        <f>TRUNC(I921*D921,1)</f>
        <v>427345.1</v>
      </c>
      <c r="K921" s="18">
        <f t="shared" si="138"/>
        <v>427345.1</v>
      </c>
      <c r="L921" s="21">
        <f t="shared" si="138"/>
        <v>427345.1</v>
      </c>
      <c r="M921" s="15" t="s">
        <v>52</v>
      </c>
      <c r="N921" s="1" t="s">
        <v>1224</v>
      </c>
      <c r="O921" s="1" t="s">
        <v>1079</v>
      </c>
      <c r="P921" s="1" t="s">
        <v>64</v>
      </c>
      <c r="Q921" s="1" t="s">
        <v>64</v>
      </c>
      <c r="R921" s="1" t="s">
        <v>64</v>
      </c>
      <c r="S921">
        <v>3</v>
      </c>
      <c r="T921">
        <v>2</v>
      </c>
      <c r="U921">
        <v>1</v>
      </c>
      <c r="AV921" s="1" t="s">
        <v>52</v>
      </c>
      <c r="AW921" s="1" t="s">
        <v>2741</v>
      </c>
      <c r="AX921" s="1" t="s">
        <v>52</v>
      </c>
      <c r="AY921" s="1" t="s">
        <v>52</v>
      </c>
      <c r="AZ921" s="1" t="s">
        <v>52</v>
      </c>
    </row>
    <row r="922" spans="1:52" ht="30" customHeight="1" x14ac:dyDescent="0.3">
      <c r="A922" s="15" t="s">
        <v>1229</v>
      </c>
      <c r="B922" s="15" t="s">
        <v>52</v>
      </c>
      <c r="C922" s="15" t="s">
        <v>52</v>
      </c>
      <c r="D922" s="16"/>
      <c r="E922" s="18"/>
      <c r="F922" s="21">
        <f>TRUNC(SUMIF(N918:N921, N917, F918:F921),0)</f>
        <v>0</v>
      </c>
      <c r="G922" s="18"/>
      <c r="H922" s="21">
        <f>TRUNC(SUMIF(N918:N921, N917, H918:H921),0)</f>
        <v>0</v>
      </c>
      <c r="I922" s="18"/>
      <c r="J922" s="21">
        <f>TRUNC(SUMIF(N918:N921, N917, J918:J921),0)</f>
        <v>427345</v>
      </c>
      <c r="K922" s="18"/>
      <c r="L922" s="21">
        <f>F922+H922+J922</f>
        <v>427345</v>
      </c>
      <c r="M922" s="15" t="s">
        <v>52</v>
      </c>
      <c r="N922" s="1" t="s">
        <v>92</v>
      </c>
      <c r="O922" s="1" t="s">
        <v>92</v>
      </c>
      <c r="P922" s="1" t="s">
        <v>52</v>
      </c>
      <c r="Q922" s="1" t="s">
        <v>52</v>
      </c>
      <c r="R922" s="1" t="s">
        <v>52</v>
      </c>
      <c r="AV922" s="1" t="s">
        <v>52</v>
      </c>
      <c r="AW922" s="1" t="s">
        <v>52</v>
      </c>
      <c r="AX922" s="1" t="s">
        <v>52</v>
      </c>
      <c r="AY922" s="1" t="s">
        <v>52</v>
      </c>
      <c r="AZ922" s="1" t="s">
        <v>52</v>
      </c>
    </row>
    <row r="923" spans="1:52" ht="30" customHeight="1" x14ac:dyDescent="0.3">
      <c r="A923" s="16"/>
      <c r="B923" s="16"/>
      <c r="C923" s="16"/>
      <c r="D923" s="16"/>
      <c r="E923" s="18"/>
      <c r="F923" s="21"/>
      <c r="G923" s="18"/>
      <c r="H923" s="21"/>
      <c r="I923" s="18"/>
      <c r="J923" s="21"/>
      <c r="K923" s="18"/>
      <c r="L923" s="21"/>
      <c r="M923" s="16"/>
    </row>
    <row r="924" spans="1:52" ht="30" customHeight="1" x14ac:dyDescent="0.3">
      <c r="A924" s="12" t="s">
        <v>2742</v>
      </c>
      <c r="B924" s="13"/>
      <c r="C924" s="13"/>
      <c r="D924" s="13"/>
      <c r="E924" s="17"/>
      <c r="F924" s="20"/>
      <c r="G924" s="17"/>
      <c r="H924" s="20"/>
      <c r="I924" s="17"/>
      <c r="J924" s="20"/>
      <c r="K924" s="17"/>
      <c r="L924" s="20"/>
      <c r="M924" s="14"/>
      <c r="N924" s="1" t="s">
        <v>2739</v>
      </c>
    </row>
    <row r="925" spans="1:52" ht="30" customHeight="1" x14ac:dyDescent="0.3">
      <c r="A925" s="15" t="s">
        <v>2738</v>
      </c>
      <c r="B925" s="15" t="s">
        <v>1302</v>
      </c>
      <c r="C925" s="15" t="s">
        <v>106</v>
      </c>
      <c r="D925" s="16">
        <v>0.2298</v>
      </c>
      <c r="E925" s="18">
        <f>단가대비표!O10</f>
        <v>0</v>
      </c>
      <c r="F925" s="21">
        <f>TRUNC(E925*D925,1)</f>
        <v>0</v>
      </c>
      <c r="G925" s="18">
        <f>단가대비표!P10</f>
        <v>0</v>
      </c>
      <c r="H925" s="21">
        <f>TRUNC(G925*D925,1)</f>
        <v>0</v>
      </c>
      <c r="I925" s="18">
        <f>단가대비표!V10</f>
        <v>134000</v>
      </c>
      <c r="J925" s="21">
        <f>TRUNC(I925*D925,1)</f>
        <v>30793.200000000001</v>
      </c>
      <c r="K925" s="18">
        <f t="shared" ref="K925:L928" si="139">TRUNC(E925+G925+I925,1)</f>
        <v>134000</v>
      </c>
      <c r="L925" s="21">
        <f t="shared" si="139"/>
        <v>30793.200000000001</v>
      </c>
      <c r="M925" s="15" t="s">
        <v>2745</v>
      </c>
      <c r="N925" s="1" t="s">
        <v>2739</v>
      </c>
      <c r="O925" s="1" t="s">
        <v>2746</v>
      </c>
      <c r="P925" s="1" t="s">
        <v>64</v>
      </c>
      <c r="Q925" s="1" t="s">
        <v>64</v>
      </c>
      <c r="R925" s="1" t="s">
        <v>63</v>
      </c>
      <c r="AV925" s="1" t="s">
        <v>52</v>
      </c>
      <c r="AW925" s="1" t="s">
        <v>2747</v>
      </c>
      <c r="AX925" s="1" t="s">
        <v>52</v>
      </c>
      <c r="AY925" s="1" t="s">
        <v>52</v>
      </c>
      <c r="AZ925" s="1" t="s">
        <v>52</v>
      </c>
    </row>
    <row r="926" spans="1:52" ht="30" customHeight="1" x14ac:dyDescent="0.3">
      <c r="A926" s="15" t="s">
        <v>2748</v>
      </c>
      <c r="B926" s="15" t="s">
        <v>2749</v>
      </c>
      <c r="C926" s="15" t="s">
        <v>1830</v>
      </c>
      <c r="D926" s="16">
        <v>3.8</v>
      </c>
      <c r="E926" s="18">
        <f>단가대비표!O26</f>
        <v>1346.36</v>
      </c>
      <c r="F926" s="21">
        <f>TRUNC(E926*D926,1)</f>
        <v>5116.1000000000004</v>
      </c>
      <c r="G926" s="18">
        <f>단가대비표!P26</f>
        <v>0</v>
      </c>
      <c r="H926" s="21">
        <f>TRUNC(G926*D926,1)</f>
        <v>0</v>
      </c>
      <c r="I926" s="18">
        <f>단가대비표!V26</f>
        <v>0</v>
      </c>
      <c r="J926" s="21">
        <f>TRUNC(I926*D926,1)</f>
        <v>0</v>
      </c>
      <c r="K926" s="18">
        <f t="shared" si="139"/>
        <v>1346.3</v>
      </c>
      <c r="L926" s="21">
        <f t="shared" si="139"/>
        <v>5116.1000000000004</v>
      </c>
      <c r="M926" s="15" t="s">
        <v>52</v>
      </c>
      <c r="N926" s="1" t="s">
        <v>2739</v>
      </c>
      <c r="O926" s="1" t="s">
        <v>2750</v>
      </c>
      <c r="P926" s="1" t="s">
        <v>64</v>
      </c>
      <c r="Q926" s="1" t="s">
        <v>64</v>
      </c>
      <c r="R926" s="1" t="s">
        <v>63</v>
      </c>
      <c r="V926">
        <v>1</v>
      </c>
      <c r="AV926" s="1" t="s">
        <v>52</v>
      </c>
      <c r="AW926" s="1" t="s">
        <v>2751</v>
      </c>
      <c r="AX926" s="1" t="s">
        <v>52</v>
      </c>
      <c r="AY926" s="1" t="s">
        <v>52</v>
      </c>
      <c r="AZ926" s="1" t="s">
        <v>52</v>
      </c>
    </row>
    <row r="927" spans="1:52" ht="30" customHeight="1" x14ac:dyDescent="0.3">
      <c r="A927" s="15" t="s">
        <v>1503</v>
      </c>
      <c r="B927" s="15" t="s">
        <v>2752</v>
      </c>
      <c r="C927" s="15" t="s">
        <v>602</v>
      </c>
      <c r="D927" s="16">
        <v>1</v>
      </c>
      <c r="E927" s="18">
        <f>TRUNC(SUMIF(V925:V928, RIGHTB(O927, 1), F925:F928)*U927, 2)</f>
        <v>1995.27</v>
      </c>
      <c r="F927" s="21">
        <f>TRUNC(E927*D927,1)</f>
        <v>1995.2</v>
      </c>
      <c r="G927" s="18">
        <v>0</v>
      </c>
      <c r="H927" s="21">
        <f>TRUNC(G927*D927,1)</f>
        <v>0</v>
      </c>
      <c r="I927" s="18">
        <v>0</v>
      </c>
      <c r="J927" s="21">
        <f>TRUNC(I927*D927,1)</f>
        <v>0</v>
      </c>
      <c r="K927" s="18">
        <f t="shared" si="139"/>
        <v>1995.2</v>
      </c>
      <c r="L927" s="21">
        <f t="shared" si="139"/>
        <v>1995.2</v>
      </c>
      <c r="M927" s="15" t="s">
        <v>52</v>
      </c>
      <c r="N927" s="1" t="s">
        <v>2739</v>
      </c>
      <c r="O927" s="1" t="s">
        <v>1079</v>
      </c>
      <c r="P927" s="1" t="s">
        <v>64</v>
      </c>
      <c r="Q927" s="1" t="s">
        <v>64</v>
      </c>
      <c r="R927" s="1" t="s">
        <v>64</v>
      </c>
      <c r="S927">
        <v>0</v>
      </c>
      <c r="T927">
        <v>0</v>
      </c>
      <c r="U927">
        <v>0.39</v>
      </c>
      <c r="AV927" s="1" t="s">
        <v>52</v>
      </c>
      <c r="AW927" s="1" t="s">
        <v>2753</v>
      </c>
      <c r="AX927" s="1" t="s">
        <v>52</v>
      </c>
      <c r="AY927" s="1" t="s">
        <v>52</v>
      </c>
      <c r="AZ927" s="1" t="s">
        <v>52</v>
      </c>
    </row>
    <row r="928" spans="1:52" ht="30" customHeight="1" x14ac:dyDescent="0.3">
      <c r="A928" s="15" t="s">
        <v>2754</v>
      </c>
      <c r="B928" s="15" t="s">
        <v>1291</v>
      </c>
      <c r="C928" s="15" t="s">
        <v>1292</v>
      </c>
      <c r="D928" s="16">
        <v>1</v>
      </c>
      <c r="E928" s="18">
        <f>TRUNC(단가대비표!O279*1/8*16/12*25/20, 1)</f>
        <v>0</v>
      </c>
      <c r="F928" s="21">
        <f>TRUNC(E928*D928,1)</f>
        <v>0</v>
      </c>
      <c r="G928" s="18">
        <f>TRUNC(단가대비표!P279*1/8*16/12*25/20, 1)</f>
        <v>57077.2</v>
      </c>
      <c r="H928" s="21">
        <f>TRUNC(G928*D928,1)</f>
        <v>57077.2</v>
      </c>
      <c r="I928" s="18">
        <f>TRUNC(단가대비표!V279*1/8*16/12*25/20, 1)</f>
        <v>0</v>
      </c>
      <c r="J928" s="21">
        <f>TRUNC(I928*D928,1)</f>
        <v>0</v>
      </c>
      <c r="K928" s="18">
        <f t="shared" si="139"/>
        <v>57077.2</v>
      </c>
      <c r="L928" s="21">
        <f t="shared" si="139"/>
        <v>57077.2</v>
      </c>
      <c r="M928" s="15" t="s">
        <v>52</v>
      </c>
      <c r="N928" s="1" t="s">
        <v>2739</v>
      </c>
      <c r="O928" s="1" t="s">
        <v>2755</v>
      </c>
      <c r="P928" s="1" t="s">
        <v>64</v>
      </c>
      <c r="Q928" s="1" t="s">
        <v>64</v>
      </c>
      <c r="R928" s="1" t="s">
        <v>63</v>
      </c>
      <c r="AV928" s="1" t="s">
        <v>52</v>
      </c>
      <c r="AW928" s="1" t="s">
        <v>2756</v>
      </c>
      <c r="AX928" s="1" t="s">
        <v>63</v>
      </c>
      <c r="AY928" s="1" t="s">
        <v>52</v>
      </c>
      <c r="AZ928" s="1" t="s">
        <v>52</v>
      </c>
    </row>
    <row r="929" spans="1:52" ht="30" customHeight="1" x14ac:dyDescent="0.3">
      <c r="A929" s="15" t="s">
        <v>1229</v>
      </c>
      <c r="B929" s="15" t="s">
        <v>52</v>
      </c>
      <c r="C929" s="15" t="s">
        <v>52</v>
      </c>
      <c r="D929" s="16"/>
      <c r="E929" s="18"/>
      <c r="F929" s="21">
        <f>TRUNC(SUMIF(N925:N928, N924, F925:F928),0)</f>
        <v>7111</v>
      </c>
      <c r="G929" s="18"/>
      <c r="H929" s="21">
        <f>TRUNC(SUMIF(N925:N928, N924, H925:H928),0)</f>
        <v>57077</v>
      </c>
      <c r="I929" s="18"/>
      <c r="J929" s="21">
        <f>TRUNC(SUMIF(N925:N928, N924, J925:J928),0)</f>
        <v>30793</v>
      </c>
      <c r="K929" s="18"/>
      <c r="L929" s="21">
        <f>F929+H929+J929</f>
        <v>94981</v>
      </c>
      <c r="M929" s="15" t="s">
        <v>52</v>
      </c>
      <c r="N929" s="1" t="s">
        <v>92</v>
      </c>
      <c r="O929" s="1" t="s">
        <v>92</v>
      </c>
      <c r="P929" s="1" t="s">
        <v>52</v>
      </c>
      <c r="Q929" s="1" t="s">
        <v>52</v>
      </c>
      <c r="R929" s="1" t="s">
        <v>52</v>
      </c>
      <c r="AV929" s="1" t="s">
        <v>52</v>
      </c>
      <c r="AW929" s="1" t="s">
        <v>52</v>
      </c>
      <c r="AX929" s="1" t="s">
        <v>52</v>
      </c>
      <c r="AY929" s="1" t="s">
        <v>52</v>
      </c>
      <c r="AZ929" s="1" t="s">
        <v>52</v>
      </c>
    </row>
    <row r="930" spans="1:52" ht="30" customHeight="1" x14ac:dyDescent="0.3">
      <c r="A930" s="16"/>
      <c r="B930" s="16"/>
      <c r="C930" s="16"/>
      <c r="D930" s="16"/>
      <c r="E930" s="18"/>
      <c r="F930" s="21"/>
      <c r="G930" s="18"/>
      <c r="H930" s="21"/>
      <c r="I930" s="18"/>
      <c r="J930" s="21"/>
      <c r="K930" s="18"/>
      <c r="L930" s="21"/>
      <c r="M930" s="16"/>
    </row>
    <row r="931" spans="1:52" ht="30" customHeight="1" x14ac:dyDescent="0.3">
      <c r="A931" s="12" t="s">
        <v>2757</v>
      </c>
      <c r="B931" s="13"/>
      <c r="C931" s="13"/>
      <c r="D931" s="13"/>
      <c r="E931" s="17"/>
      <c r="F931" s="20"/>
      <c r="G931" s="17"/>
      <c r="H931" s="20"/>
      <c r="I931" s="17"/>
      <c r="J931" s="20"/>
      <c r="K931" s="17"/>
      <c r="L931" s="20"/>
      <c r="M931" s="14"/>
      <c r="N931" s="1" t="s">
        <v>1267</v>
      </c>
    </row>
    <row r="932" spans="1:52" ht="30" customHeight="1" x14ac:dyDescent="0.3">
      <c r="A932" s="15" t="s">
        <v>2734</v>
      </c>
      <c r="B932" s="15" t="s">
        <v>1291</v>
      </c>
      <c r="C932" s="15" t="s">
        <v>1292</v>
      </c>
      <c r="D932" s="16">
        <v>0.26</v>
      </c>
      <c r="E932" s="18">
        <f>단가대비표!O258</f>
        <v>0</v>
      </c>
      <c r="F932" s="21">
        <f>TRUNC(E932*D932,1)</f>
        <v>0</v>
      </c>
      <c r="G932" s="18">
        <f>단가대비표!P258</f>
        <v>279433</v>
      </c>
      <c r="H932" s="21">
        <f>TRUNC(G932*D932,1)</f>
        <v>72652.5</v>
      </c>
      <c r="I932" s="18">
        <f>단가대비표!V258</f>
        <v>0</v>
      </c>
      <c r="J932" s="21">
        <f>TRUNC(I932*D932,1)</f>
        <v>0</v>
      </c>
      <c r="K932" s="18">
        <f t="shared" ref="K932:L935" si="140">TRUNC(E932+G932+I932,1)</f>
        <v>279433</v>
      </c>
      <c r="L932" s="21">
        <f t="shared" si="140"/>
        <v>72652.5</v>
      </c>
      <c r="M932" s="15" t="s">
        <v>1218</v>
      </c>
      <c r="N932" s="1" t="s">
        <v>52</v>
      </c>
      <c r="O932" s="1" t="s">
        <v>2735</v>
      </c>
      <c r="P932" s="1" t="s">
        <v>64</v>
      </c>
      <c r="Q932" s="1" t="s">
        <v>64</v>
      </c>
      <c r="R932" s="1" t="s">
        <v>63</v>
      </c>
      <c r="V932">
        <v>1</v>
      </c>
      <c r="W932">
        <v>2</v>
      </c>
      <c r="AV932" s="1" t="s">
        <v>52</v>
      </c>
      <c r="AW932" s="1" t="s">
        <v>2758</v>
      </c>
      <c r="AX932" s="1" t="s">
        <v>52</v>
      </c>
      <c r="AY932" s="1" t="s">
        <v>1221</v>
      </c>
      <c r="AZ932" s="1" t="s">
        <v>52</v>
      </c>
    </row>
    <row r="933" spans="1:52" ht="30" customHeight="1" x14ac:dyDescent="0.3">
      <c r="A933" s="15" t="s">
        <v>1298</v>
      </c>
      <c r="B933" s="15" t="s">
        <v>1291</v>
      </c>
      <c r="C933" s="15" t="s">
        <v>1292</v>
      </c>
      <c r="D933" s="16">
        <v>0.09</v>
      </c>
      <c r="E933" s="18">
        <f>단가대비표!O256</f>
        <v>0</v>
      </c>
      <c r="F933" s="21">
        <f>TRUNC(E933*D933,1)</f>
        <v>0</v>
      </c>
      <c r="G933" s="18">
        <f>단가대비표!P256</f>
        <v>169804</v>
      </c>
      <c r="H933" s="21">
        <f>TRUNC(G933*D933,1)</f>
        <v>15282.3</v>
      </c>
      <c r="I933" s="18">
        <f>단가대비표!V256</f>
        <v>0</v>
      </c>
      <c r="J933" s="21">
        <f>TRUNC(I933*D933,1)</f>
        <v>0</v>
      </c>
      <c r="K933" s="18">
        <f t="shared" si="140"/>
        <v>169804</v>
      </c>
      <c r="L933" s="21">
        <f t="shared" si="140"/>
        <v>15282.3</v>
      </c>
      <c r="M933" s="15" t="s">
        <v>1218</v>
      </c>
      <c r="N933" s="1" t="s">
        <v>52</v>
      </c>
      <c r="O933" s="1" t="s">
        <v>1299</v>
      </c>
      <c r="P933" s="1" t="s">
        <v>64</v>
      </c>
      <c r="Q933" s="1" t="s">
        <v>64</v>
      </c>
      <c r="R933" s="1" t="s">
        <v>63</v>
      </c>
      <c r="V933">
        <v>1</v>
      </c>
      <c r="W933">
        <v>2</v>
      </c>
      <c r="AV933" s="1" t="s">
        <v>52</v>
      </c>
      <c r="AW933" s="1" t="s">
        <v>2759</v>
      </c>
      <c r="AX933" s="1" t="s">
        <v>52</v>
      </c>
      <c r="AY933" s="1" t="s">
        <v>1221</v>
      </c>
      <c r="AZ933" s="1" t="s">
        <v>52</v>
      </c>
    </row>
    <row r="934" spans="1:52" ht="30" customHeight="1" x14ac:dyDescent="0.3">
      <c r="A934" s="15" t="s">
        <v>1597</v>
      </c>
      <c r="B934" s="15" t="s">
        <v>2588</v>
      </c>
      <c r="C934" s="15" t="s">
        <v>602</v>
      </c>
      <c r="D934" s="16">
        <v>1</v>
      </c>
      <c r="E934" s="18">
        <v>0</v>
      </c>
      <c r="F934" s="21">
        <f>TRUNC(E934*D934,1)</f>
        <v>0</v>
      </c>
      <c r="G934" s="18">
        <v>0</v>
      </c>
      <c r="H934" s="21">
        <f>TRUNC(G934*D934,1)</f>
        <v>0</v>
      </c>
      <c r="I934" s="18">
        <f>TRUNC(SUMIF(V932:V935, RIGHTB(O934, 1), H932:H935)*U934, 2)</f>
        <v>2638.04</v>
      </c>
      <c r="J934" s="21">
        <f>TRUNC(I934*D934,1)</f>
        <v>2638</v>
      </c>
      <c r="K934" s="18">
        <f t="shared" si="140"/>
        <v>2638</v>
      </c>
      <c r="L934" s="21">
        <f t="shared" si="140"/>
        <v>2638</v>
      </c>
      <c r="M934" s="15" t="s">
        <v>1218</v>
      </c>
      <c r="N934" s="1" t="s">
        <v>52</v>
      </c>
      <c r="O934" s="1" t="s">
        <v>1079</v>
      </c>
      <c r="P934" s="1" t="s">
        <v>64</v>
      </c>
      <c r="Q934" s="1" t="s">
        <v>64</v>
      </c>
      <c r="R934" s="1" t="s">
        <v>64</v>
      </c>
      <c r="S934">
        <v>1</v>
      </c>
      <c r="T934">
        <v>2</v>
      </c>
      <c r="U934">
        <v>0.03</v>
      </c>
      <c r="W934">
        <v>2</v>
      </c>
      <c r="AV934" s="1" t="s">
        <v>52</v>
      </c>
      <c r="AW934" s="1" t="s">
        <v>2760</v>
      </c>
      <c r="AX934" s="1" t="s">
        <v>52</v>
      </c>
      <c r="AY934" s="1" t="s">
        <v>1221</v>
      </c>
      <c r="AZ934" s="1" t="s">
        <v>52</v>
      </c>
    </row>
    <row r="935" spans="1:52" ht="30" customHeight="1" x14ac:dyDescent="0.3">
      <c r="A935" s="15" t="s">
        <v>1226</v>
      </c>
      <c r="B935" s="15" t="s">
        <v>1227</v>
      </c>
      <c r="C935" s="15" t="s">
        <v>602</v>
      </c>
      <c r="D935" s="16">
        <v>1</v>
      </c>
      <c r="E935" s="18">
        <v>0</v>
      </c>
      <c r="F935" s="21">
        <f>TRUNC(E935*D935,1)</f>
        <v>0</v>
      </c>
      <c r="G935" s="18">
        <v>0</v>
      </c>
      <c r="H935" s="21">
        <f>TRUNC(G935*D935,1)</f>
        <v>0</v>
      </c>
      <c r="I935" s="18">
        <f>TRUNC(SUMIF(W932:W935, RIGHTB(O935, 1), L932:L935)*U935, 2)</f>
        <v>90572.800000000003</v>
      </c>
      <c r="J935" s="21">
        <f>TRUNC(I935*D935,1)</f>
        <v>90572.800000000003</v>
      </c>
      <c r="K935" s="18">
        <f t="shared" si="140"/>
        <v>90572.800000000003</v>
      </c>
      <c r="L935" s="21">
        <f t="shared" si="140"/>
        <v>90572.800000000003</v>
      </c>
      <c r="M935" s="15" t="s">
        <v>52</v>
      </c>
      <c r="N935" s="1" t="s">
        <v>1267</v>
      </c>
      <c r="O935" s="1" t="s">
        <v>1248</v>
      </c>
      <c r="P935" s="1" t="s">
        <v>64</v>
      </c>
      <c r="Q935" s="1" t="s">
        <v>64</v>
      </c>
      <c r="R935" s="1" t="s">
        <v>64</v>
      </c>
      <c r="S935">
        <v>3</v>
      </c>
      <c r="T935">
        <v>2</v>
      </c>
      <c r="U935">
        <v>1</v>
      </c>
      <c r="AV935" s="1" t="s">
        <v>52</v>
      </c>
      <c r="AW935" s="1" t="s">
        <v>2761</v>
      </c>
      <c r="AX935" s="1" t="s">
        <v>52</v>
      </c>
      <c r="AY935" s="1" t="s">
        <v>52</v>
      </c>
      <c r="AZ935" s="1" t="s">
        <v>52</v>
      </c>
    </row>
    <row r="936" spans="1:52" ht="30" customHeight="1" x14ac:dyDescent="0.3">
      <c r="A936" s="15" t="s">
        <v>1229</v>
      </c>
      <c r="B936" s="15" t="s">
        <v>52</v>
      </c>
      <c r="C936" s="15" t="s">
        <v>52</v>
      </c>
      <c r="D936" s="16"/>
      <c r="E936" s="18"/>
      <c r="F936" s="21">
        <f>TRUNC(SUMIF(N932:N935, N931, F932:F935),0)</f>
        <v>0</v>
      </c>
      <c r="G936" s="18"/>
      <c r="H936" s="21">
        <f>TRUNC(SUMIF(N932:N935, N931, H932:H935),0)</f>
        <v>0</v>
      </c>
      <c r="I936" s="18"/>
      <c r="J936" s="21">
        <f>TRUNC(SUMIF(N932:N935, N931, J932:J935),0)</f>
        <v>90572</v>
      </c>
      <c r="K936" s="18"/>
      <c r="L936" s="21">
        <f>F936+H936+J936</f>
        <v>90572</v>
      </c>
      <c r="M936" s="15" t="s">
        <v>52</v>
      </c>
      <c r="N936" s="1" t="s">
        <v>92</v>
      </c>
      <c r="O936" s="1" t="s">
        <v>92</v>
      </c>
      <c r="P936" s="1" t="s">
        <v>52</v>
      </c>
      <c r="Q936" s="1" t="s">
        <v>52</v>
      </c>
      <c r="R936" s="1" t="s">
        <v>52</v>
      </c>
      <c r="AV936" s="1" t="s">
        <v>52</v>
      </c>
      <c r="AW936" s="1" t="s">
        <v>52</v>
      </c>
      <c r="AX936" s="1" t="s">
        <v>52</v>
      </c>
      <c r="AY936" s="1" t="s">
        <v>52</v>
      </c>
      <c r="AZ936" s="1" t="s">
        <v>52</v>
      </c>
    </row>
    <row r="937" spans="1:52" ht="30" customHeight="1" x14ac:dyDescent="0.3">
      <c r="A937" s="16"/>
      <c r="B937" s="16"/>
      <c r="C937" s="16"/>
      <c r="D937" s="16"/>
      <c r="E937" s="18"/>
      <c r="F937" s="21"/>
      <c r="G937" s="18"/>
      <c r="H937" s="21"/>
      <c r="I937" s="18"/>
      <c r="J937" s="21"/>
      <c r="K937" s="18"/>
      <c r="L937" s="21"/>
      <c r="M937" s="16"/>
    </row>
    <row r="938" spans="1:52" ht="30" customHeight="1" x14ac:dyDescent="0.3">
      <c r="A938" s="12" t="s">
        <v>2762</v>
      </c>
      <c r="B938" s="13"/>
      <c r="C938" s="13"/>
      <c r="D938" s="13"/>
      <c r="E938" s="17"/>
      <c r="F938" s="20"/>
      <c r="G938" s="17"/>
      <c r="H938" s="20"/>
      <c r="I938" s="17"/>
      <c r="J938" s="20"/>
      <c r="K938" s="17"/>
      <c r="L938" s="20"/>
      <c r="M938" s="14"/>
      <c r="N938" s="1" t="s">
        <v>1271</v>
      </c>
    </row>
    <row r="939" spans="1:52" ht="30" customHeight="1" x14ac:dyDescent="0.3">
      <c r="A939" s="15" t="s">
        <v>2734</v>
      </c>
      <c r="B939" s="15" t="s">
        <v>1291</v>
      </c>
      <c r="C939" s="15" t="s">
        <v>1292</v>
      </c>
      <c r="D939" s="16">
        <v>0.1</v>
      </c>
      <c r="E939" s="18">
        <f>단가대비표!O258</f>
        <v>0</v>
      </c>
      <c r="F939" s="21">
        <f>TRUNC(E939*D939,1)</f>
        <v>0</v>
      </c>
      <c r="G939" s="18">
        <f>단가대비표!P258</f>
        <v>279433</v>
      </c>
      <c r="H939" s="21">
        <f>TRUNC(G939*D939,1)</f>
        <v>27943.3</v>
      </c>
      <c r="I939" s="18">
        <f>단가대비표!V258</f>
        <v>0</v>
      </c>
      <c r="J939" s="21">
        <f>TRUNC(I939*D939,1)</f>
        <v>0</v>
      </c>
      <c r="K939" s="18">
        <f t="shared" ref="K939:L942" si="141">TRUNC(E939+G939+I939,1)</f>
        <v>279433</v>
      </c>
      <c r="L939" s="21">
        <f t="shared" si="141"/>
        <v>27943.3</v>
      </c>
      <c r="M939" s="15" t="s">
        <v>1218</v>
      </c>
      <c r="N939" s="1" t="s">
        <v>52</v>
      </c>
      <c r="O939" s="1" t="s">
        <v>2735</v>
      </c>
      <c r="P939" s="1" t="s">
        <v>64</v>
      </c>
      <c r="Q939" s="1" t="s">
        <v>64</v>
      </c>
      <c r="R939" s="1" t="s">
        <v>63</v>
      </c>
      <c r="V939">
        <v>1</v>
      </c>
      <c r="W939">
        <v>2</v>
      </c>
      <c r="AV939" s="1" t="s">
        <v>52</v>
      </c>
      <c r="AW939" s="1" t="s">
        <v>2763</v>
      </c>
      <c r="AX939" s="1" t="s">
        <v>52</v>
      </c>
      <c r="AY939" s="1" t="s">
        <v>1221</v>
      </c>
      <c r="AZ939" s="1" t="s">
        <v>52</v>
      </c>
    </row>
    <row r="940" spans="1:52" ht="30" customHeight="1" x14ac:dyDescent="0.3">
      <c r="A940" s="15" t="s">
        <v>1298</v>
      </c>
      <c r="B940" s="15" t="s">
        <v>1291</v>
      </c>
      <c r="C940" s="15" t="s">
        <v>1292</v>
      </c>
      <c r="D940" s="16">
        <v>0.04</v>
      </c>
      <c r="E940" s="18">
        <f>단가대비표!O256</f>
        <v>0</v>
      </c>
      <c r="F940" s="21">
        <f>TRUNC(E940*D940,1)</f>
        <v>0</v>
      </c>
      <c r="G940" s="18">
        <f>단가대비표!P256</f>
        <v>169804</v>
      </c>
      <c r="H940" s="21">
        <f>TRUNC(G940*D940,1)</f>
        <v>6792.1</v>
      </c>
      <c r="I940" s="18">
        <f>단가대비표!V256</f>
        <v>0</v>
      </c>
      <c r="J940" s="21">
        <f>TRUNC(I940*D940,1)</f>
        <v>0</v>
      </c>
      <c r="K940" s="18">
        <f t="shared" si="141"/>
        <v>169804</v>
      </c>
      <c r="L940" s="21">
        <f t="shared" si="141"/>
        <v>6792.1</v>
      </c>
      <c r="M940" s="15" t="s">
        <v>1218</v>
      </c>
      <c r="N940" s="1" t="s">
        <v>52</v>
      </c>
      <c r="O940" s="1" t="s">
        <v>1299</v>
      </c>
      <c r="P940" s="1" t="s">
        <v>64</v>
      </c>
      <c r="Q940" s="1" t="s">
        <v>64</v>
      </c>
      <c r="R940" s="1" t="s">
        <v>63</v>
      </c>
      <c r="V940">
        <v>1</v>
      </c>
      <c r="W940">
        <v>2</v>
      </c>
      <c r="AV940" s="1" t="s">
        <v>52</v>
      </c>
      <c r="AW940" s="1" t="s">
        <v>2764</v>
      </c>
      <c r="AX940" s="1" t="s">
        <v>52</v>
      </c>
      <c r="AY940" s="1" t="s">
        <v>1221</v>
      </c>
      <c r="AZ940" s="1" t="s">
        <v>52</v>
      </c>
    </row>
    <row r="941" spans="1:52" ht="30" customHeight="1" x14ac:dyDescent="0.3">
      <c r="A941" s="15" t="s">
        <v>1597</v>
      </c>
      <c r="B941" s="15" t="s">
        <v>2588</v>
      </c>
      <c r="C941" s="15" t="s">
        <v>602</v>
      </c>
      <c r="D941" s="16">
        <v>1</v>
      </c>
      <c r="E941" s="18">
        <v>0</v>
      </c>
      <c r="F941" s="21">
        <f>TRUNC(E941*D941,1)</f>
        <v>0</v>
      </c>
      <c r="G941" s="18">
        <v>0</v>
      </c>
      <c r="H941" s="21">
        <f>TRUNC(G941*D941,1)</f>
        <v>0</v>
      </c>
      <c r="I941" s="18">
        <f>TRUNC(SUMIF(V939:V942, RIGHTB(O941, 1), H939:H942)*U941, 2)</f>
        <v>1042.06</v>
      </c>
      <c r="J941" s="21">
        <f>TRUNC(I941*D941,1)</f>
        <v>1042</v>
      </c>
      <c r="K941" s="18">
        <f t="shared" si="141"/>
        <v>1042</v>
      </c>
      <c r="L941" s="21">
        <f t="shared" si="141"/>
        <v>1042</v>
      </c>
      <c r="M941" s="15" t="s">
        <v>1218</v>
      </c>
      <c r="N941" s="1" t="s">
        <v>52</v>
      </c>
      <c r="O941" s="1" t="s">
        <v>1079</v>
      </c>
      <c r="P941" s="1" t="s">
        <v>64</v>
      </c>
      <c r="Q941" s="1" t="s">
        <v>64</v>
      </c>
      <c r="R941" s="1" t="s">
        <v>64</v>
      </c>
      <c r="S941">
        <v>1</v>
      </c>
      <c r="T941">
        <v>2</v>
      </c>
      <c r="U941">
        <v>0.03</v>
      </c>
      <c r="W941">
        <v>2</v>
      </c>
      <c r="AV941" s="1" t="s">
        <v>52</v>
      </c>
      <c r="AW941" s="1" t="s">
        <v>2765</v>
      </c>
      <c r="AX941" s="1" t="s">
        <v>52</v>
      </c>
      <c r="AY941" s="1" t="s">
        <v>1221</v>
      </c>
      <c r="AZ941" s="1" t="s">
        <v>52</v>
      </c>
    </row>
    <row r="942" spans="1:52" ht="30" customHeight="1" x14ac:dyDescent="0.3">
      <c r="A942" s="15" t="s">
        <v>1226</v>
      </c>
      <c r="B942" s="15" t="s">
        <v>1227</v>
      </c>
      <c r="C942" s="15" t="s">
        <v>602</v>
      </c>
      <c r="D942" s="16">
        <v>1</v>
      </c>
      <c r="E942" s="18">
        <v>0</v>
      </c>
      <c r="F942" s="21">
        <f>TRUNC(E942*D942,1)</f>
        <v>0</v>
      </c>
      <c r="G942" s="18">
        <v>0</v>
      </c>
      <c r="H942" s="21">
        <f>TRUNC(G942*D942,1)</f>
        <v>0</v>
      </c>
      <c r="I942" s="18">
        <f>TRUNC(SUMIF(W939:W942, RIGHTB(O942, 1), L939:L942)*U942, 2)</f>
        <v>35777.4</v>
      </c>
      <c r="J942" s="21">
        <f>TRUNC(I942*D942,1)</f>
        <v>35777.4</v>
      </c>
      <c r="K942" s="18">
        <f t="shared" si="141"/>
        <v>35777.4</v>
      </c>
      <c r="L942" s="21">
        <f t="shared" si="141"/>
        <v>35777.4</v>
      </c>
      <c r="M942" s="15" t="s">
        <v>52</v>
      </c>
      <c r="N942" s="1" t="s">
        <v>1271</v>
      </c>
      <c r="O942" s="1" t="s">
        <v>1248</v>
      </c>
      <c r="P942" s="1" t="s">
        <v>64</v>
      </c>
      <c r="Q942" s="1" t="s">
        <v>64</v>
      </c>
      <c r="R942" s="1" t="s">
        <v>64</v>
      </c>
      <c r="S942">
        <v>3</v>
      </c>
      <c r="T942">
        <v>2</v>
      </c>
      <c r="U942">
        <v>1</v>
      </c>
      <c r="AV942" s="1" t="s">
        <v>52</v>
      </c>
      <c r="AW942" s="1" t="s">
        <v>2766</v>
      </c>
      <c r="AX942" s="1" t="s">
        <v>52</v>
      </c>
      <c r="AY942" s="1" t="s">
        <v>52</v>
      </c>
      <c r="AZ942" s="1" t="s">
        <v>52</v>
      </c>
    </row>
    <row r="943" spans="1:52" ht="30" customHeight="1" x14ac:dyDescent="0.3">
      <c r="A943" s="15" t="s">
        <v>1229</v>
      </c>
      <c r="B943" s="15" t="s">
        <v>52</v>
      </c>
      <c r="C943" s="15" t="s">
        <v>52</v>
      </c>
      <c r="D943" s="16"/>
      <c r="E943" s="18"/>
      <c r="F943" s="21">
        <f>TRUNC(SUMIF(N939:N942, N938, F939:F942),0)</f>
        <v>0</v>
      </c>
      <c r="G943" s="18"/>
      <c r="H943" s="21">
        <f>TRUNC(SUMIF(N939:N942, N938, H939:H942),0)</f>
        <v>0</v>
      </c>
      <c r="I943" s="18"/>
      <c r="J943" s="21">
        <f>TRUNC(SUMIF(N939:N942, N938, J939:J942),0)</f>
        <v>35777</v>
      </c>
      <c r="K943" s="18"/>
      <c r="L943" s="21">
        <f>F943+H943+J943</f>
        <v>35777</v>
      </c>
      <c r="M943" s="15" t="s">
        <v>52</v>
      </c>
      <c r="N943" s="1" t="s">
        <v>92</v>
      </c>
      <c r="O943" s="1" t="s">
        <v>92</v>
      </c>
      <c r="P943" s="1" t="s">
        <v>52</v>
      </c>
      <c r="Q943" s="1" t="s">
        <v>52</v>
      </c>
      <c r="R943" s="1" t="s">
        <v>52</v>
      </c>
      <c r="AV943" s="1" t="s">
        <v>52</v>
      </c>
      <c r="AW943" s="1" t="s">
        <v>52</v>
      </c>
      <c r="AX943" s="1" t="s">
        <v>52</v>
      </c>
      <c r="AY943" s="1" t="s">
        <v>52</v>
      </c>
      <c r="AZ943" s="1" t="s">
        <v>52</v>
      </c>
    </row>
    <row r="944" spans="1:52" ht="30" customHeight="1" x14ac:dyDescent="0.3">
      <c r="A944" s="16"/>
      <c r="B944" s="16"/>
      <c r="C944" s="16"/>
      <c r="D944" s="16"/>
      <c r="E944" s="18"/>
      <c r="F944" s="21"/>
      <c r="G944" s="18"/>
      <c r="H944" s="21"/>
      <c r="I944" s="18"/>
      <c r="J944" s="21"/>
      <c r="K944" s="18"/>
      <c r="L944" s="21"/>
      <c r="M944" s="16"/>
    </row>
    <row r="945" spans="1:52" ht="30" customHeight="1" x14ac:dyDescent="0.3">
      <c r="A945" s="12" t="s">
        <v>2767</v>
      </c>
      <c r="B945" s="13"/>
      <c r="C945" s="13"/>
      <c r="D945" s="13"/>
      <c r="E945" s="17"/>
      <c r="F945" s="20"/>
      <c r="G945" s="17"/>
      <c r="H945" s="20"/>
      <c r="I945" s="17"/>
      <c r="J945" s="20"/>
      <c r="K945" s="17"/>
      <c r="L945" s="20"/>
      <c r="M945" s="14"/>
      <c r="N945" s="1" t="s">
        <v>1276</v>
      </c>
    </row>
    <row r="946" spans="1:52" ht="30" customHeight="1" x14ac:dyDescent="0.3">
      <c r="A946" s="15" t="s">
        <v>2181</v>
      </c>
      <c r="B946" s="15" t="s">
        <v>2769</v>
      </c>
      <c r="C946" s="15" t="s">
        <v>1692</v>
      </c>
      <c r="D946" s="16">
        <v>13.816000000000001</v>
      </c>
      <c r="E946" s="18">
        <f>단가대비표!O39</f>
        <v>1719.88</v>
      </c>
      <c r="F946" s="21">
        <f>TRUNC(E946*D946,1)</f>
        <v>23761.8</v>
      </c>
      <c r="G946" s="18">
        <f>단가대비표!P39</f>
        <v>0</v>
      </c>
      <c r="H946" s="21">
        <f>TRUNC(G946*D946,1)</f>
        <v>0</v>
      </c>
      <c r="I946" s="18">
        <f>단가대비표!V39</f>
        <v>0</v>
      </c>
      <c r="J946" s="21">
        <f>TRUNC(I946*D946,1)</f>
        <v>0</v>
      </c>
      <c r="K946" s="18">
        <f t="shared" ref="K946:L948" si="142">TRUNC(E946+G946+I946,1)</f>
        <v>1719.8</v>
      </c>
      <c r="L946" s="21">
        <f t="shared" si="142"/>
        <v>23761.8</v>
      </c>
      <c r="M946" s="15" t="s">
        <v>52</v>
      </c>
      <c r="N946" s="1" t="s">
        <v>1276</v>
      </c>
      <c r="O946" s="1" t="s">
        <v>2770</v>
      </c>
      <c r="P946" s="1" t="s">
        <v>64</v>
      </c>
      <c r="Q946" s="1" t="s">
        <v>64</v>
      </c>
      <c r="R946" s="1" t="s">
        <v>63</v>
      </c>
      <c r="AV946" s="1" t="s">
        <v>52</v>
      </c>
      <c r="AW946" s="1" t="s">
        <v>2771</v>
      </c>
      <c r="AX946" s="1" t="s">
        <v>52</v>
      </c>
      <c r="AY946" s="1" t="s">
        <v>52</v>
      </c>
      <c r="AZ946" s="1" t="s">
        <v>52</v>
      </c>
    </row>
    <row r="947" spans="1:52" ht="30" customHeight="1" x14ac:dyDescent="0.3">
      <c r="A947" s="15" t="s">
        <v>2024</v>
      </c>
      <c r="B947" s="15" t="s">
        <v>2025</v>
      </c>
      <c r="C947" s="15" t="s">
        <v>1692</v>
      </c>
      <c r="D947" s="16">
        <v>12.56</v>
      </c>
      <c r="E947" s="18">
        <f>일위대가목록!E152</f>
        <v>91</v>
      </c>
      <c r="F947" s="21">
        <f>TRUNC(E947*D947,1)</f>
        <v>1142.9000000000001</v>
      </c>
      <c r="G947" s="18">
        <f>일위대가목록!F152</f>
        <v>3033</v>
      </c>
      <c r="H947" s="21">
        <f>TRUNC(G947*D947,1)</f>
        <v>38094.400000000001</v>
      </c>
      <c r="I947" s="18">
        <f>일위대가목록!G152</f>
        <v>151</v>
      </c>
      <c r="J947" s="21">
        <f>TRUNC(I947*D947,1)</f>
        <v>1896.5</v>
      </c>
      <c r="K947" s="18">
        <f t="shared" si="142"/>
        <v>3275</v>
      </c>
      <c r="L947" s="21">
        <f t="shared" si="142"/>
        <v>41133.800000000003</v>
      </c>
      <c r="M947" s="15" t="s">
        <v>2026</v>
      </c>
      <c r="N947" s="1" t="s">
        <v>1276</v>
      </c>
      <c r="O947" s="1" t="s">
        <v>2027</v>
      </c>
      <c r="P947" s="1" t="s">
        <v>63</v>
      </c>
      <c r="Q947" s="1" t="s">
        <v>64</v>
      </c>
      <c r="R947" s="1" t="s">
        <v>64</v>
      </c>
      <c r="AV947" s="1" t="s">
        <v>52</v>
      </c>
      <c r="AW947" s="1" t="s">
        <v>2772</v>
      </c>
      <c r="AX947" s="1" t="s">
        <v>52</v>
      </c>
      <c r="AY947" s="1" t="s">
        <v>52</v>
      </c>
      <c r="AZ947" s="1" t="s">
        <v>52</v>
      </c>
    </row>
    <row r="948" spans="1:52" ht="30" customHeight="1" x14ac:dyDescent="0.3">
      <c r="A948" s="15" t="s">
        <v>2076</v>
      </c>
      <c r="B948" s="15" t="s">
        <v>2077</v>
      </c>
      <c r="C948" s="15" t="s">
        <v>1692</v>
      </c>
      <c r="D948" s="16">
        <v>-1.256</v>
      </c>
      <c r="E948" s="18">
        <f>단가대비표!O20</f>
        <v>345</v>
      </c>
      <c r="F948" s="21">
        <f>TRUNC(E948*D948,1)</f>
        <v>-433.3</v>
      </c>
      <c r="G948" s="18">
        <f>단가대비표!P20</f>
        <v>0</v>
      </c>
      <c r="H948" s="21">
        <f>TRUNC(G948*D948,1)</f>
        <v>0</v>
      </c>
      <c r="I948" s="18">
        <f>단가대비표!V20</f>
        <v>0</v>
      </c>
      <c r="J948" s="21">
        <f>TRUNC(I948*D948,1)</f>
        <v>0</v>
      </c>
      <c r="K948" s="18">
        <f t="shared" si="142"/>
        <v>345</v>
      </c>
      <c r="L948" s="21">
        <f t="shared" si="142"/>
        <v>-433.3</v>
      </c>
      <c r="M948" s="15" t="s">
        <v>2078</v>
      </c>
      <c r="N948" s="1" t="s">
        <v>1276</v>
      </c>
      <c r="O948" s="1" t="s">
        <v>2079</v>
      </c>
      <c r="P948" s="1" t="s">
        <v>64</v>
      </c>
      <c r="Q948" s="1" t="s">
        <v>64</v>
      </c>
      <c r="R948" s="1" t="s">
        <v>63</v>
      </c>
      <c r="AV948" s="1" t="s">
        <v>52</v>
      </c>
      <c r="AW948" s="1" t="s">
        <v>2773</v>
      </c>
      <c r="AX948" s="1" t="s">
        <v>52</v>
      </c>
      <c r="AY948" s="1" t="s">
        <v>52</v>
      </c>
      <c r="AZ948" s="1" t="s">
        <v>52</v>
      </c>
    </row>
    <row r="949" spans="1:52" ht="30" customHeight="1" x14ac:dyDescent="0.3">
      <c r="A949" s="15" t="s">
        <v>1229</v>
      </c>
      <c r="B949" s="15" t="s">
        <v>52</v>
      </c>
      <c r="C949" s="15" t="s">
        <v>52</v>
      </c>
      <c r="D949" s="16"/>
      <c r="E949" s="18"/>
      <c r="F949" s="21">
        <f>TRUNC(SUMIF(N946:N948, N945, F946:F948),0)</f>
        <v>24471</v>
      </c>
      <c r="G949" s="18"/>
      <c r="H949" s="21">
        <f>TRUNC(SUMIF(N946:N948, N945, H946:H948),0)</f>
        <v>38094</v>
      </c>
      <c r="I949" s="18"/>
      <c r="J949" s="21">
        <f>TRUNC(SUMIF(N946:N948, N945, J946:J948),0)</f>
        <v>1896</v>
      </c>
      <c r="K949" s="18"/>
      <c r="L949" s="21">
        <f>F949+H949+J949</f>
        <v>64461</v>
      </c>
      <c r="M949" s="15" t="s">
        <v>52</v>
      </c>
      <c r="N949" s="1" t="s">
        <v>92</v>
      </c>
      <c r="O949" s="1" t="s">
        <v>92</v>
      </c>
      <c r="P949" s="1" t="s">
        <v>52</v>
      </c>
      <c r="Q949" s="1" t="s">
        <v>52</v>
      </c>
      <c r="R949" s="1" t="s">
        <v>52</v>
      </c>
      <c r="AV949" s="1" t="s">
        <v>52</v>
      </c>
      <c r="AW949" s="1" t="s">
        <v>52</v>
      </c>
      <c r="AX949" s="1" t="s">
        <v>52</v>
      </c>
      <c r="AY949" s="1" t="s">
        <v>52</v>
      </c>
      <c r="AZ949" s="1" t="s">
        <v>52</v>
      </c>
    </row>
    <row r="950" spans="1:52" ht="30" customHeight="1" x14ac:dyDescent="0.3">
      <c r="A950" s="16"/>
      <c r="B950" s="16"/>
      <c r="C950" s="16"/>
      <c r="D950" s="16"/>
      <c r="E950" s="18"/>
      <c r="F950" s="21"/>
      <c r="G950" s="18"/>
      <c r="H950" s="21"/>
      <c r="I950" s="18"/>
      <c r="J950" s="21"/>
      <c r="K950" s="18"/>
      <c r="L950" s="21"/>
      <c r="M950" s="16"/>
    </row>
    <row r="951" spans="1:52" ht="30" customHeight="1" x14ac:dyDescent="0.3">
      <c r="A951" s="12" t="s">
        <v>2774</v>
      </c>
      <c r="B951" s="13"/>
      <c r="C951" s="13"/>
      <c r="D951" s="13"/>
      <c r="E951" s="17"/>
      <c r="F951" s="20"/>
      <c r="G951" s="17"/>
      <c r="H951" s="20"/>
      <c r="I951" s="17"/>
      <c r="J951" s="20"/>
      <c r="K951" s="17"/>
      <c r="L951" s="20"/>
      <c r="M951" s="14"/>
      <c r="N951" s="1" t="s">
        <v>1283</v>
      </c>
    </row>
    <row r="952" spans="1:52" ht="30" customHeight="1" x14ac:dyDescent="0.3">
      <c r="A952" s="15" t="s">
        <v>2168</v>
      </c>
      <c r="B952" s="15" t="s">
        <v>2776</v>
      </c>
      <c r="C952" s="15" t="s">
        <v>72</v>
      </c>
      <c r="D952" s="16">
        <v>1.05</v>
      </c>
      <c r="E952" s="18">
        <f>단가대비표!O192</f>
        <v>4610</v>
      </c>
      <c r="F952" s="21">
        <f>TRUNC(E952*D952,1)</f>
        <v>4840.5</v>
      </c>
      <c r="G952" s="18">
        <f>단가대비표!P192</f>
        <v>0</v>
      </c>
      <c r="H952" s="21">
        <f>TRUNC(G952*D952,1)</f>
        <v>0</v>
      </c>
      <c r="I952" s="18">
        <f>단가대비표!V192</f>
        <v>0</v>
      </c>
      <c r="J952" s="21">
        <f>TRUNC(I952*D952,1)</f>
        <v>0</v>
      </c>
      <c r="K952" s="18">
        <f t="shared" ref="K952:L954" si="143">TRUNC(E952+G952+I952,1)</f>
        <v>4610</v>
      </c>
      <c r="L952" s="21">
        <f t="shared" si="143"/>
        <v>4840.5</v>
      </c>
      <c r="M952" s="15" t="s">
        <v>52</v>
      </c>
      <c r="N952" s="1" t="s">
        <v>1283</v>
      </c>
      <c r="O952" s="1" t="s">
        <v>2777</v>
      </c>
      <c r="P952" s="1" t="s">
        <v>64</v>
      </c>
      <c r="Q952" s="1" t="s">
        <v>64</v>
      </c>
      <c r="R952" s="1" t="s">
        <v>63</v>
      </c>
      <c r="AV952" s="1" t="s">
        <v>52</v>
      </c>
      <c r="AW952" s="1" t="s">
        <v>2778</v>
      </c>
      <c r="AX952" s="1" t="s">
        <v>52</v>
      </c>
      <c r="AY952" s="1" t="s">
        <v>52</v>
      </c>
      <c r="AZ952" s="1" t="s">
        <v>52</v>
      </c>
    </row>
    <row r="953" spans="1:52" ht="30" customHeight="1" x14ac:dyDescent="0.3">
      <c r="A953" s="15" t="s">
        <v>2024</v>
      </c>
      <c r="B953" s="15" t="s">
        <v>2025</v>
      </c>
      <c r="C953" s="15" t="s">
        <v>1692</v>
      </c>
      <c r="D953" s="16">
        <v>3.34</v>
      </c>
      <c r="E953" s="18">
        <f>일위대가목록!E152</f>
        <v>91</v>
      </c>
      <c r="F953" s="21">
        <f>TRUNC(E953*D953,1)</f>
        <v>303.89999999999998</v>
      </c>
      <c r="G953" s="18">
        <f>일위대가목록!F152</f>
        <v>3033</v>
      </c>
      <c r="H953" s="21">
        <f>TRUNC(G953*D953,1)</f>
        <v>10130.200000000001</v>
      </c>
      <c r="I953" s="18">
        <f>일위대가목록!G152</f>
        <v>151</v>
      </c>
      <c r="J953" s="21">
        <f>TRUNC(I953*D953,1)</f>
        <v>504.3</v>
      </c>
      <c r="K953" s="18">
        <f t="shared" si="143"/>
        <v>3275</v>
      </c>
      <c r="L953" s="21">
        <f t="shared" si="143"/>
        <v>10938.4</v>
      </c>
      <c r="M953" s="15" t="s">
        <v>2026</v>
      </c>
      <c r="N953" s="1" t="s">
        <v>1283</v>
      </c>
      <c r="O953" s="1" t="s">
        <v>2027</v>
      </c>
      <c r="P953" s="1" t="s">
        <v>63</v>
      </c>
      <c r="Q953" s="1" t="s">
        <v>64</v>
      </c>
      <c r="R953" s="1" t="s">
        <v>64</v>
      </c>
      <c r="AV953" s="1" t="s">
        <v>52</v>
      </c>
      <c r="AW953" s="1" t="s">
        <v>2779</v>
      </c>
      <c r="AX953" s="1" t="s">
        <v>52</v>
      </c>
      <c r="AY953" s="1" t="s">
        <v>52</v>
      </c>
      <c r="AZ953" s="1" t="s">
        <v>52</v>
      </c>
    </row>
    <row r="954" spans="1:52" ht="30" customHeight="1" x14ac:dyDescent="0.3">
      <c r="A954" s="15" t="s">
        <v>2076</v>
      </c>
      <c r="B954" s="15" t="s">
        <v>2077</v>
      </c>
      <c r="C954" s="15" t="s">
        <v>1692</v>
      </c>
      <c r="D954" s="16">
        <v>-0.16689999999999999</v>
      </c>
      <c r="E954" s="18">
        <f>단가대비표!O20</f>
        <v>345</v>
      </c>
      <c r="F954" s="21">
        <f>TRUNC(E954*D954,1)</f>
        <v>-57.5</v>
      </c>
      <c r="G954" s="18">
        <f>단가대비표!P20</f>
        <v>0</v>
      </c>
      <c r="H954" s="21">
        <f>TRUNC(G954*D954,1)</f>
        <v>0</v>
      </c>
      <c r="I954" s="18">
        <f>단가대비표!V20</f>
        <v>0</v>
      </c>
      <c r="J954" s="21">
        <f>TRUNC(I954*D954,1)</f>
        <v>0</v>
      </c>
      <c r="K954" s="18">
        <f t="shared" si="143"/>
        <v>345</v>
      </c>
      <c r="L954" s="21">
        <f t="shared" si="143"/>
        <v>-57.5</v>
      </c>
      <c r="M954" s="15" t="s">
        <v>2078</v>
      </c>
      <c r="N954" s="1" t="s">
        <v>1283</v>
      </c>
      <c r="O954" s="1" t="s">
        <v>2079</v>
      </c>
      <c r="P954" s="1" t="s">
        <v>64</v>
      </c>
      <c r="Q954" s="1" t="s">
        <v>64</v>
      </c>
      <c r="R954" s="1" t="s">
        <v>63</v>
      </c>
      <c r="AV954" s="1" t="s">
        <v>52</v>
      </c>
      <c r="AW954" s="1" t="s">
        <v>2780</v>
      </c>
      <c r="AX954" s="1" t="s">
        <v>52</v>
      </c>
      <c r="AY954" s="1" t="s">
        <v>52</v>
      </c>
      <c r="AZ954" s="1" t="s">
        <v>52</v>
      </c>
    </row>
    <row r="955" spans="1:52" ht="30" customHeight="1" x14ac:dyDescent="0.3">
      <c r="A955" s="15" t="s">
        <v>1229</v>
      </c>
      <c r="B955" s="15" t="s">
        <v>52</v>
      </c>
      <c r="C955" s="15" t="s">
        <v>52</v>
      </c>
      <c r="D955" s="16"/>
      <c r="E955" s="18"/>
      <c r="F955" s="21">
        <f>TRUNC(SUMIF(N952:N954, N951, F952:F954),0)</f>
        <v>5086</v>
      </c>
      <c r="G955" s="18"/>
      <c r="H955" s="21">
        <f>TRUNC(SUMIF(N952:N954, N951, H952:H954),0)</f>
        <v>10130</v>
      </c>
      <c r="I955" s="18"/>
      <c r="J955" s="21">
        <f>TRUNC(SUMIF(N952:N954, N951, J952:J954),0)</f>
        <v>504</v>
      </c>
      <c r="K955" s="18"/>
      <c r="L955" s="21">
        <f>F955+H955+J955</f>
        <v>15720</v>
      </c>
      <c r="M955" s="15" t="s">
        <v>52</v>
      </c>
      <c r="N955" s="1" t="s">
        <v>92</v>
      </c>
      <c r="O955" s="1" t="s">
        <v>92</v>
      </c>
      <c r="P955" s="1" t="s">
        <v>52</v>
      </c>
      <c r="Q955" s="1" t="s">
        <v>52</v>
      </c>
      <c r="R955" s="1" t="s">
        <v>52</v>
      </c>
      <c r="AV955" s="1" t="s">
        <v>52</v>
      </c>
      <c r="AW955" s="1" t="s">
        <v>52</v>
      </c>
      <c r="AX955" s="1" t="s">
        <v>52</v>
      </c>
      <c r="AY955" s="1" t="s">
        <v>52</v>
      </c>
      <c r="AZ955" s="1" t="s">
        <v>52</v>
      </c>
    </row>
    <row r="956" spans="1:52" ht="30" customHeight="1" x14ac:dyDescent="0.3">
      <c r="A956" s="16"/>
      <c r="B956" s="16"/>
      <c r="C956" s="16"/>
      <c r="D956" s="16"/>
      <c r="E956" s="18"/>
      <c r="F956" s="21"/>
      <c r="G956" s="18"/>
      <c r="H956" s="21"/>
      <c r="I956" s="18"/>
      <c r="J956" s="21"/>
      <c r="K956" s="18"/>
      <c r="L956" s="21"/>
      <c r="M956" s="16"/>
    </row>
    <row r="957" spans="1:52" ht="30" customHeight="1" x14ac:dyDescent="0.3">
      <c r="A957" s="12" t="s">
        <v>2781</v>
      </c>
      <c r="B957" s="13"/>
      <c r="C957" s="13"/>
      <c r="D957" s="13"/>
      <c r="E957" s="17"/>
      <c r="F957" s="20"/>
      <c r="G957" s="17"/>
      <c r="H957" s="20"/>
      <c r="I957" s="17"/>
      <c r="J957" s="20"/>
      <c r="K957" s="17"/>
      <c r="L957" s="20"/>
      <c r="M957" s="14"/>
      <c r="N957" s="1" t="s">
        <v>1286</v>
      </c>
    </row>
    <row r="958" spans="1:52" ht="30" customHeight="1" x14ac:dyDescent="0.3">
      <c r="A958" s="15" t="s">
        <v>2168</v>
      </c>
      <c r="B958" s="15" t="s">
        <v>2783</v>
      </c>
      <c r="C958" s="15" t="s">
        <v>72</v>
      </c>
      <c r="D958" s="16">
        <v>1.05</v>
      </c>
      <c r="E958" s="18">
        <f>단가대비표!O193</f>
        <v>7080</v>
      </c>
      <c r="F958" s="21">
        <f>TRUNC(E958*D958,1)</f>
        <v>7434</v>
      </c>
      <c r="G958" s="18">
        <f>단가대비표!P193</f>
        <v>0</v>
      </c>
      <c r="H958" s="21">
        <f>TRUNC(G958*D958,1)</f>
        <v>0</v>
      </c>
      <c r="I958" s="18">
        <f>단가대비표!V193</f>
        <v>0</v>
      </c>
      <c r="J958" s="21">
        <f>TRUNC(I958*D958,1)</f>
        <v>0</v>
      </c>
      <c r="K958" s="18">
        <f t="shared" ref="K958:L960" si="144">TRUNC(E958+G958+I958,1)</f>
        <v>7080</v>
      </c>
      <c r="L958" s="21">
        <f t="shared" si="144"/>
        <v>7434</v>
      </c>
      <c r="M958" s="15" t="s">
        <v>52</v>
      </c>
      <c r="N958" s="1" t="s">
        <v>1286</v>
      </c>
      <c r="O958" s="1" t="s">
        <v>2784</v>
      </c>
      <c r="P958" s="1" t="s">
        <v>64</v>
      </c>
      <c r="Q958" s="1" t="s">
        <v>64</v>
      </c>
      <c r="R958" s="1" t="s">
        <v>63</v>
      </c>
      <c r="AV958" s="1" t="s">
        <v>52</v>
      </c>
      <c r="AW958" s="1" t="s">
        <v>2785</v>
      </c>
      <c r="AX958" s="1" t="s">
        <v>52</v>
      </c>
      <c r="AY958" s="1" t="s">
        <v>52</v>
      </c>
      <c r="AZ958" s="1" t="s">
        <v>52</v>
      </c>
    </row>
    <row r="959" spans="1:52" ht="30" customHeight="1" x14ac:dyDescent="0.3">
      <c r="A959" s="15" t="s">
        <v>2024</v>
      </c>
      <c r="B959" s="15" t="s">
        <v>2025</v>
      </c>
      <c r="C959" s="15" t="s">
        <v>1692</v>
      </c>
      <c r="D959" s="16">
        <v>5.1440000000000001</v>
      </c>
      <c r="E959" s="18">
        <f>일위대가목록!E152</f>
        <v>91</v>
      </c>
      <c r="F959" s="21">
        <f>TRUNC(E959*D959,1)</f>
        <v>468.1</v>
      </c>
      <c r="G959" s="18">
        <f>일위대가목록!F152</f>
        <v>3033</v>
      </c>
      <c r="H959" s="21">
        <f>TRUNC(G959*D959,1)</f>
        <v>15601.7</v>
      </c>
      <c r="I959" s="18">
        <f>일위대가목록!G152</f>
        <v>151</v>
      </c>
      <c r="J959" s="21">
        <f>TRUNC(I959*D959,1)</f>
        <v>776.7</v>
      </c>
      <c r="K959" s="18">
        <f t="shared" si="144"/>
        <v>3275</v>
      </c>
      <c r="L959" s="21">
        <f t="shared" si="144"/>
        <v>16846.5</v>
      </c>
      <c r="M959" s="15" t="s">
        <v>2026</v>
      </c>
      <c r="N959" s="1" t="s">
        <v>1286</v>
      </c>
      <c r="O959" s="1" t="s">
        <v>2027</v>
      </c>
      <c r="P959" s="1" t="s">
        <v>63</v>
      </c>
      <c r="Q959" s="1" t="s">
        <v>64</v>
      </c>
      <c r="R959" s="1" t="s">
        <v>64</v>
      </c>
      <c r="AV959" s="1" t="s">
        <v>52</v>
      </c>
      <c r="AW959" s="1" t="s">
        <v>2786</v>
      </c>
      <c r="AX959" s="1" t="s">
        <v>52</v>
      </c>
      <c r="AY959" s="1" t="s">
        <v>52</v>
      </c>
      <c r="AZ959" s="1" t="s">
        <v>52</v>
      </c>
    </row>
    <row r="960" spans="1:52" ht="30" customHeight="1" x14ac:dyDescent="0.3">
      <c r="A960" s="15" t="s">
        <v>2076</v>
      </c>
      <c r="B960" s="15" t="s">
        <v>2077</v>
      </c>
      <c r="C960" s="15" t="s">
        <v>1692</v>
      </c>
      <c r="D960" s="16">
        <v>-0.25719999999999998</v>
      </c>
      <c r="E960" s="18">
        <f>단가대비표!O20</f>
        <v>345</v>
      </c>
      <c r="F960" s="21">
        <f>TRUNC(E960*D960,1)</f>
        <v>-88.7</v>
      </c>
      <c r="G960" s="18">
        <f>단가대비표!P20</f>
        <v>0</v>
      </c>
      <c r="H960" s="21">
        <f>TRUNC(G960*D960,1)</f>
        <v>0</v>
      </c>
      <c r="I960" s="18">
        <f>단가대비표!V20</f>
        <v>0</v>
      </c>
      <c r="J960" s="21">
        <f>TRUNC(I960*D960,1)</f>
        <v>0</v>
      </c>
      <c r="K960" s="18">
        <f t="shared" si="144"/>
        <v>345</v>
      </c>
      <c r="L960" s="21">
        <f t="shared" si="144"/>
        <v>-88.7</v>
      </c>
      <c r="M960" s="15" t="s">
        <v>2078</v>
      </c>
      <c r="N960" s="1" t="s">
        <v>1286</v>
      </c>
      <c r="O960" s="1" t="s">
        <v>2079</v>
      </c>
      <c r="P960" s="1" t="s">
        <v>64</v>
      </c>
      <c r="Q960" s="1" t="s">
        <v>64</v>
      </c>
      <c r="R960" s="1" t="s">
        <v>63</v>
      </c>
      <c r="AV960" s="1" t="s">
        <v>52</v>
      </c>
      <c r="AW960" s="1" t="s">
        <v>2787</v>
      </c>
      <c r="AX960" s="1" t="s">
        <v>52</v>
      </c>
      <c r="AY960" s="1" t="s">
        <v>52</v>
      </c>
      <c r="AZ960" s="1" t="s">
        <v>52</v>
      </c>
    </row>
    <row r="961" spans="1:52" ht="30" customHeight="1" x14ac:dyDescent="0.3">
      <c r="A961" s="15" t="s">
        <v>1229</v>
      </c>
      <c r="B961" s="15" t="s">
        <v>52</v>
      </c>
      <c r="C961" s="15" t="s">
        <v>52</v>
      </c>
      <c r="D961" s="16"/>
      <c r="E961" s="18"/>
      <c r="F961" s="21">
        <f>TRUNC(SUMIF(N958:N960, N957, F958:F960),0)</f>
        <v>7813</v>
      </c>
      <c r="G961" s="18"/>
      <c r="H961" s="21">
        <f>TRUNC(SUMIF(N958:N960, N957, H958:H960),0)</f>
        <v>15601</v>
      </c>
      <c r="I961" s="18"/>
      <c r="J961" s="21">
        <f>TRUNC(SUMIF(N958:N960, N957, J958:J960),0)</f>
        <v>776</v>
      </c>
      <c r="K961" s="18"/>
      <c r="L961" s="21">
        <f>F961+H961+J961</f>
        <v>24190</v>
      </c>
      <c r="M961" s="15" t="s">
        <v>52</v>
      </c>
      <c r="N961" s="1" t="s">
        <v>92</v>
      </c>
      <c r="O961" s="1" t="s">
        <v>92</v>
      </c>
      <c r="P961" s="1" t="s">
        <v>52</v>
      </c>
      <c r="Q961" s="1" t="s">
        <v>52</v>
      </c>
      <c r="R961" s="1" t="s">
        <v>52</v>
      </c>
      <c r="AV961" s="1" t="s">
        <v>52</v>
      </c>
      <c r="AW961" s="1" t="s">
        <v>52</v>
      </c>
      <c r="AX961" s="1" t="s">
        <v>52</v>
      </c>
      <c r="AY961" s="1" t="s">
        <v>52</v>
      </c>
      <c r="AZ961" s="1" t="s">
        <v>52</v>
      </c>
    </row>
    <row r="962" spans="1:52" ht="30" customHeight="1" x14ac:dyDescent="0.3">
      <c r="A962" s="16"/>
      <c r="B962" s="16"/>
      <c r="C962" s="16"/>
      <c r="D962" s="16"/>
      <c r="E962" s="18"/>
      <c r="F962" s="21"/>
      <c r="G962" s="18"/>
      <c r="H962" s="21"/>
      <c r="I962" s="18"/>
      <c r="J962" s="21"/>
      <c r="K962" s="18"/>
      <c r="L962" s="21"/>
      <c r="M962" s="16"/>
    </row>
    <row r="963" spans="1:52" ht="30" customHeight="1" x14ac:dyDescent="0.3">
      <c r="A963" s="12" t="s">
        <v>2788</v>
      </c>
      <c r="B963" s="13"/>
      <c r="C963" s="13"/>
      <c r="D963" s="13"/>
      <c r="E963" s="17"/>
      <c r="F963" s="20"/>
      <c r="G963" s="17"/>
      <c r="H963" s="20"/>
      <c r="I963" s="17"/>
      <c r="J963" s="20"/>
      <c r="K963" s="17"/>
      <c r="L963" s="20"/>
      <c r="M963" s="14"/>
      <c r="N963" s="1" t="s">
        <v>1304</v>
      </c>
    </row>
    <row r="964" spans="1:52" ht="30" customHeight="1" x14ac:dyDescent="0.3">
      <c r="A964" s="15" t="s">
        <v>1301</v>
      </c>
      <c r="B964" s="15" t="s">
        <v>1302</v>
      </c>
      <c r="C964" s="15" t="s">
        <v>106</v>
      </c>
      <c r="D964" s="16">
        <v>0.25979999999999998</v>
      </c>
      <c r="E964" s="18">
        <f>단가대비표!O12</f>
        <v>0</v>
      </c>
      <c r="F964" s="21">
        <f>TRUNC(E964*D964,1)</f>
        <v>0</v>
      </c>
      <c r="G964" s="18">
        <f>단가대비표!P12</f>
        <v>0</v>
      </c>
      <c r="H964" s="21">
        <f>TRUNC(G964*D964,1)</f>
        <v>0</v>
      </c>
      <c r="I964" s="18">
        <f>단가대비표!V12</f>
        <v>86757</v>
      </c>
      <c r="J964" s="21">
        <f>TRUNC(I964*D964,1)</f>
        <v>22539.4</v>
      </c>
      <c r="K964" s="18">
        <f t="shared" ref="K964:L967" si="145">TRUNC(E964+G964+I964,1)</f>
        <v>86757</v>
      </c>
      <c r="L964" s="21">
        <f t="shared" si="145"/>
        <v>22539.4</v>
      </c>
      <c r="M964" s="15" t="s">
        <v>2745</v>
      </c>
      <c r="N964" s="1" t="s">
        <v>1304</v>
      </c>
      <c r="O964" s="1" t="s">
        <v>2790</v>
      </c>
      <c r="P964" s="1" t="s">
        <v>64</v>
      </c>
      <c r="Q964" s="1" t="s">
        <v>64</v>
      </c>
      <c r="R964" s="1" t="s">
        <v>63</v>
      </c>
      <c r="AV964" s="1" t="s">
        <v>52</v>
      </c>
      <c r="AW964" s="1" t="s">
        <v>2791</v>
      </c>
      <c r="AX964" s="1" t="s">
        <v>52</v>
      </c>
      <c r="AY964" s="1" t="s">
        <v>52</v>
      </c>
      <c r="AZ964" s="1" t="s">
        <v>52</v>
      </c>
    </row>
    <row r="965" spans="1:52" ht="30" customHeight="1" x14ac:dyDescent="0.3">
      <c r="A965" s="15" t="s">
        <v>2748</v>
      </c>
      <c r="B965" s="15" t="s">
        <v>2749</v>
      </c>
      <c r="C965" s="15" t="s">
        <v>1830</v>
      </c>
      <c r="D965" s="16">
        <v>10.3</v>
      </c>
      <c r="E965" s="18">
        <f>단가대비표!O26</f>
        <v>1346.36</v>
      </c>
      <c r="F965" s="21">
        <f>TRUNC(E965*D965,1)</f>
        <v>13867.5</v>
      </c>
      <c r="G965" s="18">
        <f>단가대비표!P26</f>
        <v>0</v>
      </c>
      <c r="H965" s="21">
        <f>TRUNC(G965*D965,1)</f>
        <v>0</v>
      </c>
      <c r="I965" s="18">
        <f>단가대비표!V26</f>
        <v>0</v>
      </c>
      <c r="J965" s="21">
        <f>TRUNC(I965*D965,1)</f>
        <v>0</v>
      </c>
      <c r="K965" s="18">
        <f t="shared" si="145"/>
        <v>1346.3</v>
      </c>
      <c r="L965" s="21">
        <f t="shared" si="145"/>
        <v>13867.5</v>
      </c>
      <c r="M965" s="15" t="s">
        <v>52</v>
      </c>
      <c r="N965" s="1" t="s">
        <v>1304</v>
      </c>
      <c r="O965" s="1" t="s">
        <v>2750</v>
      </c>
      <c r="P965" s="1" t="s">
        <v>64</v>
      </c>
      <c r="Q965" s="1" t="s">
        <v>64</v>
      </c>
      <c r="R965" s="1" t="s">
        <v>63</v>
      </c>
      <c r="V965">
        <v>1</v>
      </c>
      <c r="AV965" s="1" t="s">
        <v>52</v>
      </c>
      <c r="AW965" s="1" t="s">
        <v>2792</v>
      </c>
      <c r="AX965" s="1" t="s">
        <v>52</v>
      </c>
      <c r="AY965" s="1" t="s">
        <v>52</v>
      </c>
      <c r="AZ965" s="1" t="s">
        <v>52</v>
      </c>
    </row>
    <row r="966" spans="1:52" ht="30" customHeight="1" x14ac:dyDescent="0.3">
      <c r="A966" s="15" t="s">
        <v>1503</v>
      </c>
      <c r="B966" s="15" t="s">
        <v>2793</v>
      </c>
      <c r="C966" s="15" t="s">
        <v>602</v>
      </c>
      <c r="D966" s="16">
        <v>1</v>
      </c>
      <c r="E966" s="18">
        <f>TRUNC(SUMIF(V964:V967, RIGHTB(O966, 1), F964:F967)*U966, 2)</f>
        <v>2773.5</v>
      </c>
      <c r="F966" s="21">
        <f>TRUNC(E966*D966,1)</f>
        <v>2773.5</v>
      </c>
      <c r="G966" s="18">
        <v>0</v>
      </c>
      <c r="H966" s="21">
        <f>TRUNC(G966*D966,1)</f>
        <v>0</v>
      </c>
      <c r="I966" s="18">
        <v>0</v>
      </c>
      <c r="J966" s="21">
        <f>TRUNC(I966*D966,1)</f>
        <v>0</v>
      </c>
      <c r="K966" s="18">
        <f t="shared" si="145"/>
        <v>2773.5</v>
      </c>
      <c r="L966" s="21">
        <f t="shared" si="145"/>
        <v>2773.5</v>
      </c>
      <c r="M966" s="15" t="s">
        <v>52</v>
      </c>
      <c r="N966" s="1" t="s">
        <v>1304</v>
      </c>
      <c r="O966" s="1" t="s">
        <v>1079</v>
      </c>
      <c r="P966" s="1" t="s">
        <v>64</v>
      </c>
      <c r="Q966" s="1" t="s">
        <v>64</v>
      </c>
      <c r="R966" s="1" t="s">
        <v>64</v>
      </c>
      <c r="S966">
        <v>0</v>
      </c>
      <c r="T966">
        <v>0</v>
      </c>
      <c r="U966">
        <v>0.2</v>
      </c>
      <c r="AV966" s="1" t="s">
        <v>52</v>
      </c>
      <c r="AW966" s="1" t="s">
        <v>2794</v>
      </c>
      <c r="AX966" s="1" t="s">
        <v>52</v>
      </c>
      <c r="AY966" s="1" t="s">
        <v>52</v>
      </c>
      <c r="AZ966" s="1" t="s">
        <v>52</v>
      </c>
    </row>
    <row r="967" spans="1:52" ht="30" customHeight="1" x14ac:dyDescent="0.3">
      <c r="A967" s="15" t="s">
        <v>2795</v>
      </c>
      <c r="B967" s="15" t="s">
        <v>1291</v>
      </c>
      <c r="C967" s="15" t="s">
        <v>1292</v>
      </c>
      <c r="D967" s="16">
        <v>1</v>
      </c>
      <c r="E967" s="18">
        <f>TRUNC(단가대비표!O280*1/8*16/12*25/20, 1)</f>
        <v>0</v>
      </c>
      <c r="F967" s="21">
        <f>TRUNC(E967*D967,1)</f>
        <v>0</v>
      </c>
      <c r="G967" s="18">
        <f>TRUNC(단가대비표!P280*1/8*16/12*25/20, 1)</f>
        <v>49479.1</v>
      </c>
      <c r="H967" s="21">
        <f>TRUNC(G967*D967,1)</f>
        <v>49479.1</v>
      </c>
      <c r="I967" s="18">
        <f>TRUNC(단가대비표!V280*1/8*16/12*25/20, 1)</f>
        <v>0</v>
      </c>
      <c r="J967" s="21">
        <f>TRUNC(I967*D967,1)</f>
        <v>0</v>
      </c>
      <c r="K967" s="18">
        <f t="shared" si="145"/>
        <v>49479.1</v>
      </c>
      <c r="L967" s="21">
        <f t="shared" si="145"/>
        <v>49479.1</v>
      </c>
      <c r="M967" s="15" t="s">
        <v>52</v>
      </c>
      <c r="N967" s="1" t="s">
        <v>1304</v>
      </c>
      <c r="O967" s="1" t="s">
        <v>2796</v>
      </c>
      <c r="P967" s="1" t="s">
        <v>64</v>
      </c>
      <c r="Q967" s="1" t="s">
        <v>64</v>
      </c>
      <c r="R967" s="1" t="s">
        <v>63</v>
      </c>
      <c r="AV967" s="1" t="s">
        <v>52</v>
      </c>
      <c r="AW967" s="1" t="s">
        <v>2797</v>
      </c>
      <c r="AX967" s="1" t="s">
        <v>63</v>
      </c>
      <c r="AY967" s="1" t="s">
        <v>52</v>
      </c>
      <c r="AZ967" s="1" t="s">
        <v>52</v>
      </c>
    </row>
    <row r="968" spans="1:52" ht="30" customHeight="1" x14ac:dyDescent="0.3">
      <c r="A968" s="15" t="s">
        <v>1229</v>
      </c>
      <c r="B968" s="15" t="s">
        <v>52</v>
      </c>
      <c r="C968" s="15" t="s">
        <v>52</v>
      </c>
      <c r="D968" s="16"/>
      <c r="E968" s="18"/>
      <c r="F968" s="21">
        <f>TRUNC(SUMIF(N964:N967, N963, F964:F967),0)</f>
        <v>16641</v>
      </c>
      <c r="G968" s="18"/>
      <c r="H968" s="21">
        <f>TRUNC(SUMIF(N964:N967, N963, H964:H967),0)</f>
        <v>49479</v>
      </c>
      <c r="I968" s="18"/>
      <c r="J968" s="21">
        <f>TRUNC(SUMIF(N964:N967, N963, J964:J967),0)</f>
        <v>22539</v>
      </c>
      <c r="K968" s="18"/>
      <c r="L968" s="21">
        <f>F968+H968+J968</f>
        <v>88659</v>
      </c>
      <c r="M968" s="15" t="s">
        <v>52</v>
      </c>
      <c r="N968" s="1" t="s">
        <v>92</v>
      </c>
      <c r="O968" s="1" t="s">
        <v>92</v>
      </c>
      <c r="P968" s="1" t="s">
        <v>52</v>
      </c>
      <c r="Q968" s="1" t="s">
        <v>52</v>
      </c>
      <c r="R968" s="1" t="s">
        <v>52</v>
      </c>
      <c r="AV968" s="1" t="s">
        <v>52</v>
      </c>
      <c r="AW968" s="1" t="s">
        <v>52</v>
      </c>
      <c r="AX968" s="1" t="s">
        <v>52</v>
      </c>
      <c r="AY968" s="1" t="s">
        <v>52</v>
      </c>
      <c r="AZ968" s="1" t="s">
        <v>52</v>
      </c>
    </row>
    <row r="969" spans="1:52" ht="30" customHeight="1" x14ac:dyDescent="0.3">
      <c r="A969" s="16"/>
      <c r="B969" s="16"/>
      <c r="C969" s="16"/>
      <c r="D969" s="16"/>
      <c r="E969" s="18"/>
      <c r="F969" s="21"/>
      <c r="G969" s="18"/>
      <c r="H969" s="21"/>
      <c r="I969" s="18"/>
      <c r="J969" s="21"/>
      <c r="K969" s="18"/>
      <c r="L969" s="21"/>
      <c r="M969" s="16"/>
    </row>
    <row r="970" spans="1:52" ht="30" customHeight="1" x14ac:dyDescent="0.3">
      <c r="A970" s="12" t="s">
        <v>2798</v>
      </c>
      <c r="B970" s="13"/>
      <c r="C970" s="13"/>
      <c r="D970" s="13"/>
      <c r="E970" s="17"/>
      <c r="F970" s="20"/>
      <c r="G970" s="17"/>
      <c r="H970" s="20"/>
      <c r="I970" s="17"/>
      <c r="J970" s="20"/>
      <c r="K970" s="17"/>
      <c r="L970" s="20"/>
      <c r="M970" s="14"/>
      <c r="N970" s="1" t="s">
        <v>2027</v>
      </c>
    </row>
    <row r="971" spans="1:52" ht="30" customHeight="1" x14ac:dyDescent="0.3">
      <c r="A971" s="15" t="s">
        <v>1290</v>
      </c>
      <c r="B971" s="15" t="s">
        <v>1291</v>
      </c>
      <c r="C971" s="15" t="s">
        <v>1292</v>
      </c>
      <c r="D971" s="16">
        <v>7.0499999999999998E-3</v>
      </c>
      <c r="E971" s="18">
        <f>단가대비표!O261</f>
        <v>0</v>
      </c>
      <c r="F971" s="21">
        <f t="shared" ref="F971:F976" si="146">TRUNC(E971*D971,1)</f>
        <v>0</v>
      </c>
      <c r="G971" s="18">
        <f>단가대비표!P261</f>
        <v>237754</v>
      </c>
      <c r="H971" s="21">
        <f t="shared" ref="H971:H976" si="147">TRUNC(G971*D971,1)</f>
        <v>1676.1</v>
      </c>
      <c r="I971" s="18">
        <f>단가대비표!V261</f>
        <v>0</v>
      </c>
      <c r="J971" s="21">
        <f t="shared" ref="J971:J976" si="148">TRUNC(I971*D971,1)</f>
        <v>0</v>
      </c>
      <c r="K971" s="18">
        <f t="shared" ref="K971:L976" si="149">TRUNC(E971+G971+I971,1)</f>
        <v>237754</v>
      </c>
      <c r="L971" s="21">
        <f t="shared" si="149"/>
        <v>1676.1</v>
      </c>
      <c r="M971" s="15" t="s">
        <v>52</v>
      </c>
      <c r="N971" s="1" t="s">
        <v>2027</v>
      </c>
      <c r="O971" s="1" t="s">
        <v>1293</v>
      </c>
      <c r="P971" s="1" t="s">
        <v>64</v>
      </c>
      <c r="Q971" s="1" t="s">
        <v>64</v>
      </c>
      <c r="R971" s="1" t="s">
        <v>63</v>
      </c>
      <c r="V971">
        <v>1</v>
      </c>
      <c r="W971">
        <v>2</v>
      </c>
      <c r="AV971" s="1" t="s">
        <v>52</v>
      </c>
      <c r="AW971" s="1" t="s">
        <v>2799</v>
      </c>
      <c r="AX971" s="1" t="s">
        <v>52</v>
      </c>
      <c r="AY971" s="1" t="s">
        <v>52</v>
      </c>
      <c r="AZ971" s="1" t="s">
        <v>52</v>
      </c>
    </row>
    <row r="972" spans="1:52" ht="30" customHeight="1" x14ac:dyDescent="0.3">
      <c r="A972" s="15" t="s">
        <v>2800</v>
      </c>
      <c r="B972" s="15" t="s">
        <v>1291</v>
      </c>
      <c r="C972" s="15" t="s">
        <v>1292</v>
      </c>
      <c r="D972" s="16">
        <v>2.5699999999999998E-3</v>
      </c>
      <c r="E972" s="18">
        <f>단가대비표!O263</f>
        <v>0</v>
      </c>
      <c r="F972" s="21">
        <f t="shared" si="146"/>
        <v>0</v>
      </c>
      <c r="G972" s="18">
        <f>단가대비표!P263</f>
        <v>278326</v>
      </c>
      <c r="H972" s="21">
        <f t="shared" si="147"/>
        <v>715.2</v>
      </c>
      <c r="I972" s="18">
        <f>단가대비표!V263</f>
        <v>0</v>
      </c>
      <c r="J972" s="21">
        <f t="shared" si="148"/>
        <v>0</v>
      </c>
      <c r="K972" s="18">
        <f t="shared" si="149"/>
        <v>278326</v>
      </c>
      <c r="L972" s="21">
        <f t="shared" si="149"/>
        <v>715.2</v>
      </c>
      <c r="M972" s="15" t="s">
        <v>52</v>
      </c>
      <c r="N972" s="1" t="s">
        <v>2027</v>
      </c>
      <c r="O972" s="1" t="s">
        <v>2801</v>
      </c>
      <c r="P972" s="1" t="s">
        <v>64</v>
      </c>
      <c r="Q972" s="1" t="s">
        <v>64</v>
      </c>
      <c r="R972" s="1" t="s">
        <v>63</v>
      </c>
      <c r="V972">
        <v>1</v>
      </c>
      <c r="W972">
        <v>2</v>
      </c>
      <c r="AV972" s="1" t="s">
        <v>52</v>
      </c>
      <c r="AW972" s="1" t="s">
        <v>2802</v>
      </c>
      <c r="AX972" s="1" t="s">
        <v>52</v>
      </c>
      <c r="AY972" s="1" t="s">
        <v>52</v>
      </c>
      <c r="AZ972" s="1" t="s">
        <v>52</v>
      </c>
    </row>
    <row r="973" spans="1:52" ht="30" customHeight="1" x14ac:dyDescent="0.3">
      <c r="A973" s="15" t="s">
        <v>1593</v>
      </c>
      <c r="B973" s="15" t="s">
        <v>1291</v>
      </c>
      <c r="C973" s="15" t="s">
        <v>1292</v>
      </c>
      <c r="D973" s="16">
        <v>1.92E-3</v>
      </c>
      <c r="E973" s="18">
        <f>단가대비표!O257</f>
        <v>0</v>
      </c>
      <c r="F973" s="21">
        <f t="shared" si="146"/>
        <v>0</v>
      </c>
      <c r="G973" s="18">
        <f>단가대비표!P257</f>
        <v>221506</v>
      </c>
      <c r="H973" s="21">
        <f t="shared" si="147"/>
        <v>425.2</v>
      </c>
      <c r="I973" s="18">
        <f>단가대비표!V257</f>
        <v>0</v>
      </c>
      <c r="J973" s="21">
        <f t="shared" si="148"/>
        <v>0</v>
      </c>
      <c r="K973" s="18">
        <f t="shared" si="149"/>
        <v>221506</v>
      </c>
      <c r="L973" s="21">
        <f t="shared" si="149"/>
        <v>425.2</v>
      </c>
      <c r="M973" s="15" t="s">
        <v>52</v>
      </c>
      <c r="N973" s="1" t="s">
        <v>2027</v>
      </c>
      <c r="O973" s="1" t="s">
        <v>1594</v>
      </c>
      <c r="P973" s="1" t="s">
        <v>64</v>
      </c>
      <c r="Q973" s="1" t="s">
        <v>64</v>
      </c>
      <c r="R973" s="1" t="s">
        <v>63</v>
      </c>
      <c r="V973">
        <v>1</v>
      </c>
      <c r="W973">
        <v>2</v>
      </c>
      <c r="AV973" s="1" t="s">
        <v>52</v>
      </c>
      <c r="AW973" s="1" t="s">
        <v>2803</v>
      </c>
      <c r="AX973" s="1" t="s">
        <v>52</v>
      </c>
      <c r="AY973" s="1" t="s">
        <v>52</v>
      </c>
      <c r="AZ973" s="1" t="s">
        <v>52</v>
      </c>
    </row>
    <row r="974" spans="1:52" ht="30" customHeight="1" x14ac:dyDescent="0.3">
      <c r="A974" s="15" t="s">
        <v>1298</v>
      </c>
      <c r="B974" s="15" t="s">
        <v>1291</v>
      </c>
      <c r="C974" s="15" t="s">
        <v>1292</v>
      </c>
      <c r="D974" s="16">
        <v>1.2800000000000001E-3</v>
      </c>
      <c r="E974" s="18">
        <f>단가대비표!O256</f>
        <v>0</v>
      </c>
      <c r="F974" s="21">
        <f t="shared" si="146"/>
        <v>0</v>
      </c>
      <c r="G974" s="18">
        <f>단가대비표!P256</f>
        <v>169804</v>
      </c>
      <c r="H974" s="21">
        <f t="shared" si="147"/>
        <v>217.3</v>
      </c>
      <c r="I974" s="18">
        <f>단가대비표!V256</f>
        <v>0</v>
      </c>
      <c r="J974" s="21">
        <f t="shared" si="148"/>
        <v>0</v>
      </c>
      <c r="K974" s="18">
        <f t="shared" si="149"/>
        <v>169804</v>
      </c>
      <c r="L974" s="21">
        <f t="shared" si="149"/>
        <v>217.3</v>
      </c>
      <c r="M974" s="15" t="s">
        <v>52</v>
      </c>
      <c r="N974" s="1" t="s">
        <v>2027</v>
      </c>
      <c r="O974" s="1" t="s">
        <v>1299</v>
      </c>
      <c r="P974" s="1" t="s">
        <v>64</v>
      </c>
      <c r="Q974" s="1" t="s">
        <v>64</v>
      </c>
      <c r="R974" s="1" t="s">
        <v>63</v>
      </c>
      <c r="V974">
        <v>1</v>
      </c>
      <c r="W974">
        <v>2</v>
      </c>
      <c r="AV974" s="1" t="s">
        <v>52</v>
      </c>
      <c r="AW974" s="1" t="s">
        <v>2804</v>
      </c>
      <c r="AX974" s="1" t="s">
        <v>52</v>
      </c>
      <c r="AY974" s="1" t="s">
        <v>52</v>
      </c>
      <c r="AZ974" s="1" t="s">
        <v>52</v>
      </c>
    </row>
    <row r="975" spans="1:52" ht="30" customHeight="1" x14ac:dyDescent="0.3">
      <c r="A975" s="15" t="s">
        <v>1597</v>
      </c>
      <c r="B975" s="15" t="s">
        <v>1598</v>
      </c>
      <c r="C975" s="15" t="s">
        <v>602</v>
      </c>
      <c r="D975" s="16">
        <v>1</v>
      </c>
      <c r="E975" s="18">
        <v>0</v>
      </c>
      <c r="F975" s="21">
        <f t="shared" si="146"/>
        <v>0</v>
      </c>
      <c r="G975" s="18">
        <v>0</v>
      </c>
      <c r="H975" s="21">
        <f t="shared" si="147"/>
        <v>0</v>
      </c>
      <c r="I975" s="18">
        <f>TRUNC(SUMIF(V971:V976, RIGHTB(O975, 1), H971:H976)*U975, 2)</f>
        <v>151.69</v>
      </c>
      <c r="J975" s="21">
        <f t="shared" si="148"/>
        <v>151.6</v>
      </c>
      <c r="K975" s="18">
        <f t="shared" si="149"/>
        <v>151.6</v>
      </c>
      <c r="L975" s="21">
        <f t="shared" si="149"/>
        <v>151.6</v>
      </c>
      <c r="M975" s="15" t="s">
        <v>52</v>
      </c>
      <c r="N975" s="1" t="s">
        <v>2027</v>
      </c>
      <c r="O975" s="1" t="s">
        <v>1079</v>
      </c>
      <c r="P975" s="1" t="s">
        <v>64</v>
      </c>
      <c r="Q975" s="1" t="s">
        <v>64</v>
      </c>
      <c r="R975" s="1" t="s">
        <v>64</v>
      </c>
      <c r="S975">
        <v>1</v>
      </c>
      <c r="T975">
        <v>2</v>
      </c>
      <c r="U975">
        <v>0.05</v>
      </c>
      <c r="AV975" s="1" t="s">
        <v>52</v>
      </c>
      <c r="AW975" s="1" t="s">
        <v>2805</v>
      </c>
      <c r="AX975" s="1" t="s">
        <v>52</v>
      </c>
      <c r="AY975" s="1" t="s">
        <v>52</v>
      </c>
      <c r="AZ975" s="1" t="s">
        <v>52</v>
      </c>
    </row>
    <row r="976" spans="1:52" ht="30" customHeight="1" x14ac:dyDescent="0.3">
      <c r="A976" s="15" t="s">
        <v>1503</v>
      </c>
      <c r="B976" s="15" t="s">
        <v>2588</v>
      </c>
      <c r="C976" s="15" t="s">
        <v>602</v>
      </c>
      <c r="D976" s="16">
        <v>1</v>
      </c>
      <c r="E976" s="18">
        <f>TRUNC(SUMIF(W971:W976, RIGHTB(O976, 1), H971:H976)*U976, 2)</f>
        <v>91.01</v>
      </c>
      <c r="F976" s="21">
        <f t="shared" si="146"/>
        <v>91</v>
      </c>
      <c r="G976" s="18">
        <v>0</v>
      </c>
      <c r="H976" s="21">
        <f t="shared" si="147"/>
        <v>0</v>
      </c>
      <c r="I976" s="18">
        <v>0</v>
      </c>
      <c r="J976" s="21">
        <f t="shared" si="148"/>
        <v>0</v>
      </c>
      <c r="K976" s="18">
        <f t="shared" si="149"/>
        <v>91</v>
      </c>
      <c r="L976" s="21">
        <f t="shared" si="149"/>
        <v>91</v>
      </c>
      <c r="M976" s="15" t="s">
        <v>52</v>
      </c>
      <c r="N976" s="1" t="s">
        <v>2027</v>
      </c>
      <c r="O976" s="1" t="s">
        <v>1248</v>
      </c>
      <c r="P976" s="1" t="s">
        <v>64</v>
      </c>
      <c r="Q976" s="1" t="s">
        <v>64</v>
      </c>
      <c r="R976" s="1" t="s">
        <v>64</v>
      </c>
      <c r="S976">
        <v>1</v>
      </c>
      <c r="T976">
        <v>0</v>
      </c>
      <c r="U976">
        <v>0.03</v>
      </c>
      <c r="AV976" s="1" t="s">
        <v>52</v>
      </c>
      <c r="AW976" s="1" t="s">
        <v>2806</v>
      </c>
      <c r="AX976" s="1" t="s">
        <v>52</v>
      </c>
      <c r="AY976" s="1" t="s">
        <v>52</v>
      </c>
      <c r="AZ976" s="1" t="s">
        <v>52</v>
      </c>
    </row>
    <row r="977" spans="1:52" ht="30" customHeight="1" x14ac:dyDescent="0.3">
      <c r="A977" s="15" t="s">
        <v>1229</v>
      </c>
      <c r="B977" s="15" t="s">
        <v>52</v>
      </c>
      <c r="C977" s="15" t="s">
        <v>52</v>
      </c>
      <c r="D977" s="16"/>
      <c r="E977" s="18"/>
      <c r="F977" s="21">
        <f>TRUNC(SUMIF(N971:N976, N970, F971:F976),0)</f>
        <v>91</v>
      </c>
      <c r="G977" s="18"/>
      <c r="H977" s="21">
        <f>TRUNC(SUMIF(N971:N976, N970, H971:H976),0)</f>
        <v>3033</v>
      </c>
      <c r="I977" s="18"/>
      <c r="J977" s="21">
        <f>TRUNC(SUMIF(N971:N976, N970, J971:J976),0)</f>
        <v>151</v>
      </c>
      <c r="K977" s="18"/>
      <c r="L977" s="21">
        <f>F977+H977+J977</f>
        <v>3275</v>
      </c>
      <c r="M977" s="15" t="s">
        <v>52</v>
      </c>
      <c r="N977" s="1" t="s">
        <v>92</v>
      </c>
      <c r="O977" s="1" t="s">
        <v>92</v>
      </c>
      <c r="P977" s="1" t="s">
        <v>52</v>
      </c>
      <c r="Q977" s="1" t="s">
        <v>52</v>
      </c>
      <c r="R977" s="1" t="s">
        <v>52</v>
      </c>
      <c r="AV977" s="1" t="s">
        <v>52</v>
      </c>
      <c r="AW977" s="1" t="s">
        <v>52</v>
      </c>
      <c r="AX977" s="1" t="s">
        <v>52</v>
      </c>
      <c r="AY977" s="1" t="s">
        <v>52</v>
      </c>
      <c r="AZ977" s="1" t="s">
        <v>52</v>
      </c>
    </row>
    <row r="978" spans="1:52" ht="30" customHeight="1" x14ac:dyDescent="0.3">
      <c r="A978" s="16"/>
      <c r="B978" s="16"/>
      <c r="C978" s="16"/>
      <c r="D978" s="16"/>
      <c r="E978" s="18"/>
      <c r="F978" s="21"/>
      <c r="G978" s="18"/>
      <c r="H978" s="21"/>
      <c r="I978" s="18"/>
      <c r="J978" s="21"/>
      <c r="K978" s="18"/>
      <c r="L978" s="21"/>
      <c r="M978" s="16"/>
    </row>
    <row r="979" spans="1:52" ht="30" customHeight="1" x14ac:dyDescent="0.3">
      <c r="A979" s="12" t="s">
        <v>2807</v>
      </c>
      <c r="B979" s="13"/>
      <c r="C979" s="13"/>
      <c r="D979" s="13"/>
      <c r="E979" s="17"/>
      <c r="F979" s="20"/>
      <c r="G979" s="17"/>
      <c r="H979" s="20"/>
      <c r="I979" s="17"/>
      <c r="J979" s="20"/>
      <c r="K979" s="17"/>
      <c r="L979" s="20"/>
      <c r="M979" s="14"/>
      <c r="N979" s="1" t="s">
        <v>1386</v>
      </c>
    </row>
    <row r="980" spans="1:52" ht="30" customHeight="1" x14ac:dyDescent="0.3">
      <c r="A980" s="15" t="s">
        <v>2734</v>
      </c>
      <c r="B980" s="15" t="s">
        <v>1291</v>
      </c>
      <c r="C980" s="15" t="s">
        <v>1292</v>
      </c>
      <c r="D980" s="16">
        <v>0.25</v>
      </c>
      <c r="E980" s="18">
        <f>단가대비표!O258</f>
        <v>0</v>
      </c>
      <c r="F980" s="21">
        <f>TRUNC(E980*D980,1)</f>
        <v>0</v>
      </c>
      <c r="G980" s="18">
        <f>단가대비표!P258</f>
        <v>279433</v>
      </c>
      <c r="H980" s="21">
        <f>TRUNC(G980*D980,1)</f>
        <v>69858.2</v>
      </c>
      <c r="I980" s="18">
        <f>단가대비표!V258</f>
        <v>0</v>
      </c>
      <c r="J980" s="21">
        <f>TRUNC(I980*D980,1)</f>
        <v>0</v>
      </c>
      <c r="K980" s="18">
        <f>TRUNC(E980+G980+I980,1)</f>
        <v>279433</v>
      </c>
      <c r="L980" s="21">
        <f>TRUNC(F980+H980+J980,1)</f>
        <v>69858.2</v>
      </c>
      <c r="M980" s="15" t="s">
        <v>52</v>
      </c>
      <c r="N980" s="1" t="s">
        <v>1386</v>
      </c>
      <c r="O980" s="1" t="s">
        <v>2735</v>
      </c>
      <c r="P980" s="1" t="s">
        <v>64</v>
      </c>
      <c r="Q980" s="1" t="s">
        <v>64</v>
      </c>
      <c r="R980" s="1" t="s">
        <v>63</v>
      </c>
      <c r="AV980" s="1" t="s">
        <v>52</v>
      </c>
      <c r="AW980" s="1" t="s">
        <v>2808</v>
      </c>
      <c r="AX980" s="1" t="s">
        <v>52</v>
      </c>
      <c r="AY980" s="1" t="s">
        <v>52</v>
      </c>
      <c r="AZ980" s="1" t="s">
        <v>52</v>
      </c>
    </row>
    <row r="981" spans="1:52" ht="30" customHeight="1" x14ac:dyDescent="0.3">
      <c r="A981" s="15" t="s">
        <v>1298</v>
      </c>
      <c r="B981" s="15" t="s">
        <v>1291</v>
      </c>
      <c r="C981" s="15" t="s">
        <v>1292</v>
      </c>
      <c r="D981" s="16">
        <v>0.14000000000000001</v>
      </c>
      <c r="E981" s="18">
        <f>단가대비표!O256</f>
        <v>0</v>
      </c>
      <c r="F981" s="21">
        <f>TRUNC(E981*D981,1)</f>
        <v>0</v>
      </c>
      <c r="G981" s="18">
        <f>단가대비표!P256</f>
        <v>169804</v>
      </c>
      <c r="H981" s="21">
        <f>TRUNC(G981*D981,1)</f>
        <v>23772.5</v>
      </c>
      <c r="I981" s="18">
        <f>단가대비표!V256</f>
        <v>0</v>
      </c>
      <c r="J981" s="21">
        <f>TRUNC(I981*D981,1)</f>
        <v>0</v>
      </c>
      <c r="K981" s="18">
        <f>TRUNC(E981+G981+I981,1)</f>
        <v>169804</v>
      </c>
      <c r="L981" s="21">
        <f>TRUNC(F981+H981+J981,1)</f>
        <v>23772.5</v>
      </c>
      <c r="M981" s="15" t="s">
        <v>52</v>
      </c>
      <c r="N981" s="1" t="s">
        <v>1386</v>
      </c>
      <c r="O981" s="1" t="s">
        <v>1299</v>
      </c>
      <c r="P981" s="1" t="s">
        <v>64</v>
      </c>
      <c r="Q981" s="1" t="s">
        <v>64</v>
      </c>
      <c r="R981" s="1" t="s">
        <v>63</v>
      </c>
      <c r="AV981" s="1" t="s">
        <v>52</v>
      </c>
      <c r="AW981" s="1" t="s">
        <v>2809</v>
      </c>
      <c r="AX981" s="1" t="s">
        <v>52</v>
      </c>
      <c r="AY981" s="1" t="s">
        <v>52</v>
      </c>
      <c r="AZ981" s="1" t="s">
        <v>52</v>
      </c>
    </row>
    <row r="982" spans="1:52" ht="30" customHeight="1" x14ac:dyDescent="0.3">
      <c r="A982" s="15" t="s">
        <v>1229</v>
      </c>
      <c r="B982" s="15" t="s">
        <v>52</v>
      </c>
      <c r="C982" s="15" t="s">
        <v>52</v>
      </c>
      <c r="D982" s="16"/>
      <c r="E982" s="18"/>
      <c r="F982" s="21">
        <f>TRUNC(SUMIF(N980:N981, N979, F980:F981),0)</f>
        <v>0</v>
      </c>
      <c r="G982" s="18"/>
      <c r="H982" s="21">
        <f>TRUNC(SUMIF(N980:N981, N979, H980:H981),0)</f>
        <v>93630</v>
      </c>
      <c r="I982" s="18"/>
      <c r="J982" s="21">
        <f>TRUNC(SUMIF(N980:N981, N979, J980:J981),0)</f>
        <v>0</v>
      </c>
      <c r="K982" s="18"/>
      <c r="L982" s="21">
        <f>F982+H982+J982</f>
        <v>93630</v>
      </c>
      <c r="M982" s="15" t="s">
        <v>52</v>
      </c>
      <c r="N982" s="1" t="s">
        <v>92</v>
      </c>
      <c r="O982" s="1" t="s">
        <v>92</v>
      </c>
      <c r="P982" s="1" t="s">
        <v>52</v>
      </c>
      <c r="Q982" s="1" t="s">
        <v>52</v>
      </c>
      <c r="R982" s="1" t="s">
        <v>52</v>
      </c>
      <c r="AV982" s="1" t="s">
        <v>52</v>
      </c>
      <c r="AW982" s="1" t="s">
        <v>52</v>
      </c>
      <c r="AX982" s="1" t="s">
        <v>52</v>
      </c>
      <c r="AY982" s="1" t="s">
        <v>52</v>
      </c>
      <c r="AZ982" s="1" t="s">
        <v>52</v>
      </c>
    </row>
    <row r="983" spans="1:52" ht="30" customHeight="1" x14ac:dyDescent="0.3">
      <c r="A983" s="16"/>
      <c r="B983" s="16"/>
      <c r="C983" s="16"/>
      <c r="D983" s="16"/>
      <c r="E983" s="18"/>
      <c r="F983" s="21"/>
      <c r="G983" s="18"/>
      <c r="H983" s="21"/>
      <c r="I983" s="18"/>
      <c r="J983" s="21"/>
      <c r="K983" s="18"/>
      <c r="L983" s="21"/>
      <c r="M983" s="16"/>
    </row>
    <row r="984" spans="1:52" ht="30" customHeight="1" x14ac:dyDescent="0.3">
      <c r="A984" s="12" t="s">
        <v>2810</v>
      </c>
      <c r="B984" s="13"/>
      <c r="C984" s="13"/>
      <c r="D984" s="13"/>
      <c r="E984" s="17"/>
      <c r="F984" s="20"/>
      <c r="G984" s="17"/>
      <c r="H984" s="20"/>
      <c r="I984" s="17"/>
      <c r="J984" s="20"/>
      <c r="K984" s="17"/>
      <c r="L984" s="20"/>
      <c r="M984" s="14"/>
      <c r="N984" s="1" t="s">
        <v>1465</v>
      </c>
    </row>
    <row r="985" spans="1:52" ht="30" customHeight="1" x14ac:dyDescent="0.3">
      <c r="A985" s="15" t="s">
        <v>2811</v>
      </c>
      <c r="B985" s="15" t="s">
        <v>2812</v>
      </c>
      <c r="C985" s="15" t="s">
        <v>318</v>
      </c>
      <c r="D985" s="16">
        <v>0.52629999999999999</v>
      </c>
      <c r="E985" s="18">
        <f>단가대비표!O28</f>
        <v>18500</v>
      </c>
      <c r="F985" s="21">
        <f>TRUNC(E985*D985,1)</f>
        <v>9736.5</v>
      </c>
      <c r="G985" s="18">
        <f>단가대비표!P28</f>
        <v>0</v>
      </c>
      <c r="H985" s="21">
        <f>TRUNC(G985*D985,1)</f>
        <v>0</v>
      </c>
      <c r="I985" s="18">
        <f>단가대비표!V28</f>
        <v>0</v>
      </c>
      <c r="J985" s="21">
        <f>TRUNC(I985*D985,1)</f>
        <v>0</v>
      </c>
      <c r="K985" s="18">
        <f>TRUNC(E985+G985+I985,1)</f>
        <v>18500</v>
      </c>
      <c r="L985" s="21">
        <f>TRUNC(F985+H985+J985,1)</f>
        <v>9736.5</v>
      </c>
      <c r="M985" s="15" t="s">
        <v>1218</v>
      </c>
      <c r="N985" s="1" t="s">
        <v>52</v>
      </c>
      <c r="O985" s="1" t="s">
        <v>2813</v>
      </c>
      <c r="P985" s="1" t="s">
        <v>64</v>
      </c>
      <c r="Q985" s="1" t="s">
        <v>64</v>
      </c>
      <c r="R985" s="1" t="s">
        <v>63</v>
      </c>
      <c r="V985">
        <v>1</v>
      </c>
      <c r="AV985" s="1" t="s">
        <v>52</v>
      </c>
      <c r="AW985" s="1" t="s">
        <v>2814</v>
      </c>
      <c r="AX985" s="1" t="s">
        <v>52</v>
      </c>
      <c r="AY985" s="1" t="s">
        <v>1221</v>
      </c>
      <c r="AZ985" s="1" t="s">
        <v>52</v>
      </c>
    </row>
    <row r="986" spans="1:52" ht="30" customHeight="1" x14ac:dyDescent="0.3">
      <c r="A986" s="15" t="s">
        <v>1549</v>
      </c>
      <c r="B986" s="15" t="s">
        <v>1454</v>
      </c>
      <c r="C986" s="15" t="s">
        <v>602</v>
      </c>
      <c r="D986" s="16">
        <v>1</v>
      </c>
      <c r="E986" s="18">
        <f>TRUNC(SUMIF(V985:V986, RIGHTB(O986, 1), F985:F986)*U986, 2)</f>
        <v>1460.47</v>
      </c>
      <c r="F986" s="21">
        <f>TRUNC(E986*D986,1)</f>
        <v>1460.4</v>
      </c>
      <c r="G986" s="18">
        <v>0</v>
      </c>
      <c r="H986" s="21">
        <f>TRUNC(G986*D986,1)</f>
        <v>0</v>
      </c>
      <c r="I986" s="18">
        <v>0</v>
      </c>
      <c r="J986" s="21">
        <f>TRUNC(I986*D986,1)</f>
        <v>0</v>
      </c>
      <c r="K986" s="18">
        <f>TRUNC(E986+G986+I986,1)</f>
        <v>1460.4</v>
      </c>
      <c r="L986" s="21">
        <f>TRUNC(F986+H986+J986,1)</f>
        <v>1460.4</v>
      </c>
      <c r="M986" s="15" t="s">
        <v>52</v>
      </c>
      <c r="N986" s="1" t="s">
        <v>1465</v>
      </c>
      <c r="O986" s="1" t="s">
        <v>1079</v>
      </c>
      <c r="P986" s="1" t="s">
        <v>64</v>
      </c>
      <c r="Q986" s="1" t="s">
        <v>64</v>
      </c>
      <c r="R986" s="1" t="s">
        <v>64</v>
      </c>
      <c r="S986">
        <v>0</v>
      </c>
      <c r="T986">
        <v>0</v>
      </c>
      <c r="U986">
        <v>0.15</v>
      </c>
      <c r="AV986" s="1" t="s">
        <v>52</v>
      </c>
      <c r="AW986" s="1" t="s">
        <v>2815</v>
      </c>
      <c r="AX986" s="1" t="s">
        <v>52</v>
      </c>
      <c r="AY986" s="1" t="s">
        <v>52</v>
      </c>
      <c r="AZ986" s="1" t="s">
        <v>52</v>
      </c>
    </row>
    <row r="987" spans="1:52" ht="30" customHeight="1" x14ac:dyDescent="0.3">
      <c r="A987" s="15" t="s">
        <v>1229</v>
      </c>
      <c r="B987" s="15" t="s">
        <v>52</v>
      </c>
      <c r="C987" s="15" t="s">
        <v>52</v>
      </c>
      <c r="D987" s="16"/>
      <c r="E987" s="18"/>
      <c r="F987" s="21">
        <f>TRUNC(SUMIF(N985:N986, N984, F985:F986),0)</f>
        <v>1460</v>
      </c>
      <c r="G987" s="18"/>
      <c r="H987" s="21">
        <f>TRUNC(SUMIF(N985:N986, N984, H985:H986),0)</f>
        <v>0</v>
      </c>
      <c r="I987" s="18"/>
      <c r="J987" s="21">
        <f>TRUNC(SUMIF(N985:N986, N984, J985:J986),0)</f>
        <v>0</v>
      </c>
      <c r="K987" s="18"/>
      <c r="L987" s="21">
        <f>F987+H987+J987</f>
        <v>1460</v>
      </c>
      <c r="M987" s="15" t="s">
        <v>52</v>
      </c>
      <c r="N987" s="1" t="s">
        <v>92</v>
      </c>
      <c r="O987" s="1" t="s">
        <v>92</v>
      </c>
      <c r="P987" s="1" t="s">
        <v>52</v>
      </c>
      <c r="Q987" s="1" t="s">
        <v>52</v>
      </c>
      <c r="R987" s="1" t="s">
        <v>52</v>
      </c>
      <c r="AV987" s="1" t="s">
        <v>52</v>
      </c>
      <c r="AW987" s="1" t="s">
        <v>52</v>
      </c>
      <c r="AX987" s="1" t="s">
        <v>52</v>
      </c>
      <c r="AY987" s="1" t="s">
        <v>52</v>
      </c>
      <c r="AZ987" s="1" t="s">
        <v>52</v>
      </c>
    </row>
    <row r="988" spans="1:52" ht="30" customHeight="1" x14ac:dyDescent="0.3">
      <c r="A988" s="16"/>
      <c r="B988" s="16"/>
      <c r="C988" s="16"/>
      <c r="D988" s="16"/>
      <c r="E988" s="18"/>
      <c r="F988" s="21"/>
      <c r="G988" s="18"/>
      <c r="H988" s="21"/>
      <c r="I988" s="18"/>
      <c r="J988" s="21"/>
      <c r="K988" s="18"/>
      <c r="L988" s="21"/>
      <c r="M988" s="16"/>
    </row>
    <row r="989" spans="1:52" ht="30" customHeight="1" x14ac:dyDescent="0.3">
      <c r="A989" s="12" t="s">
        <v>2816</v>
      </c>
      <c r="B989" s="13"/>
      <c r="C989" s="13"/>
      <c r="D989" s="13"/>
      <c r="E989" s="17"/>
      <c r="F989" s="20"/>
      <c r="G989" s="17"/>
      <c r="H989" s="20"/>
      <c r="I989" s="17"/>
      <c r="J989" s="20"/>
      <c r="K989" s="17"/>
      <c r="L989" s="20"/>
      <c r="M989" s="14"/>
      <c r="N989" s="1" t="s">
        <v>1470</v>
      </c>
    </row>
    <row r="990" spans="1:52" ht="30" customHeight="1" x14ac:dyDescent="0.3">
      <c r="A990" s="15" t="s">
        <v>2734</v>
      </c>
      <c r="B990" s="15" t="s">
        <v>1291</v>
      </c>
      <c r="C990" s="15" t="s">
        <v>1292</v>
      </c>
      <c r="D990" s="16">
        <v>0.04</v>
      </c>
      <c r="E990" s="18">
        <f>단가대비표!O258</f>
        <v>0</v>
      </c>
      <c r="F990" s="21">
        <f>TRUNC(E990*D990,1)</f>
        <v>0</v>
      </c>
      <c r="G990" s="18">
        <f>단가대비표!P258</f>
        <v>279433</v>
      </c>
      <c r="H990" s="21">
        <f>TRUNC(G990*D990,1)</f>
        <v>11177.3</v>
      </c>
      <c r="I990" s="18">
        <f>단가대비표!V258</f>
        <v>0</v>
      </c>
      <c r="J990" s="21">
        <f>TRUNC(I990*D990,1)</f>
        <v>0</v>
      </c>
      <c r="K990" s="18">
        <f>TRUNC(E990+G990+I990,1)</f>
        <v>279433</v>
      </c>
      <c r="L990" s="21">
        <f>TRUNC(F990+H990+J990,1)</f>
        <v>11177.3</v>
      </c>
      <c r="M990" s="15" t="s">
        <v>52</v>
      </c>
      <c r="N990" s="1" t="s">
        <v>1470</v>
      </c>
      <c r="O990" s="1" t="s">
        <v>2735</v>
      </c>
      <c r="P990" s="1" t="s">
        <v>64</v>
      </c>
      <c r="Q990" s="1" t="s">
        <v>64</v>
      </c>
      <c r="R990" s="1" t="s">
        <v>63</v>
      </c>
      <c r="AV990" s="1" t="s">
        <v>52</v>
      </c>
      <c r="AW990" s="1" t="s">
        <v>2817</v>
      </c>
      <c r="AX990" s="1" t="s">
        <v>52</v>
      </c>
      <c r="AY990" s="1" t="s">
        <v>52</v>
      </c>
      <c r="AZ990" s="1" t="s">
        <v>52</v>
      </c>
    </row>
    <row r="991" spans="1:52" ht="30" customHeight="1" x14ac:dyDescent="0.3">
      <c r="A991" s="15" t="s">
        <v>1298</v>
      </c>
      <c r="B991" s="15" t="s">
        <v>1291</v>
      </c>
      <c r="C991" s="15" t="s">
        <v>1292</v>
      </c>
      <c r="D991" s="16">
        <v>0.01</v>
      </c>
      <c r="E991" s="18">
        <f>단가대비표!O256</f>
        <v>0</v>
      </c>
      <c r="F991" s="21">
        <f>TRUNC(E991*D991,1)</f>
        <v>0</v>
      </c>
      <c r="G991" s="18">
        <f>단가대비표!P256</f>
        <v>169804</v>
      </c>
      <c r="H991" s="21">
        <f>TRUNC(G991*D991,1)</f>
        <v>1698</v>
      </c>
      <c r="I991" s="18">
        <f>단가대비표!V256</f>
        <v>0</v>
      </c>
      <c r="J991" s="21">
        <f>TRUNC(I991*D991,1)</f>
        <v>0</v>
      </c>
      <c r="K991" s="18">
        <f>TRUNC(E991+G991+I991,1)</f>
        <v>169804</v>
      </c>
      <c r="L991" s="21">
        <f>TRUNC(F991+H991+J991,1)</f>
        <v>1698</v>
      </c>
      <c r="M991" s="15" t="s">
        <v>52</v>
      </c>
      <c r="N991" s="1" t="s">
        <v>1470</v>
      </c>
      <c r="O991" s="1" t="s">
        <v>1299</v>
      </c>
      <c r="P991" s="1" t="s">
        <v>64</v>
      </c>
      <c r="Q991" s="1" t="s">
        <v>64</v>
      </c>
      <c r="R991" s="1" t="s">
        <v>63</v>
      </c>
      <c r="AV991" s="1" t="s">
        <v>52</v>
      </c>
      <c r="AW991" s="1" t="s">
        <v>2818</v>
      </c>
      <c r="AX991" s="1" t="s">
        <v>52</v>
      </c>
      <c r="AY991" s="1" t="s">
        <v>52</v>
      </c>
      <c r="AZ991" s="1" t="s">
        <v>52</v>
      </c>
    </row>
    <row r="992" spans="1:52" ht="30" customHeight="1" x14ac:dyDescent="0.3">
      <c r="A992" s="15" t="s">
        <v>1229</v>
      </c>
      <c r="B992" s="15" t="s">
        <v>52</v>
      </c>
      <c r="C992" s="15" t="s">
        <v>52</v>
      </c>
      <c r="D992" s="16"/>
      <c r="E992" s="18"/>
      <c r="F992" s="21">
        <f>TRUNC(SUMIF(N990:N991, N989, F990:F991),0)</f>
        <v>0</v>
      </c>
      <c r="G992" s="18"/>
      <c r="H992" s="21">
        <f>TRUNC(SUMIF(N990:N991, N989, H990:H991),0)</f>
        <v>12875</v>
      </c>
      <c r="I992" s="18"/>
      <c r="J992" s="21">
        <f>TRUNC(SUMIF(N990:N991, N989, J990:J991),0)</f>
        <v>0</v>
      </c>
      <c r="K992" s="18"/>
      <c r="L992" s="21">
        <f>F992+H992+J992</f>
        <v>12875</v>
      </c>
      <c r="M992" s="15" t="s">
        <v>52</v>
      </c>
      <c r="N992" s="1" t="s">
        <v>92</v>
      </c>
      <c r="O992" s="1" t="s">
        <v>92</v>
      </c>
      <c r="P992" s="1" t="s">
        <v>52</v>
      </c>
      <c r="Q992" s="1" t="s">
        <v>52</v>
      </c>
      <c r="R992" s="1" t="s">
        <v>52</v>
      </c>
      <c r="AV992" s="1" t="s">
        <v>52</v>
      </c>
      <c r="AW992" s="1" t="s">
        <v>52</v>
      </c>
      <c r="AX992" s="1" t="s">
        <v>52</v>
      </c>
      <c r="AY992" s="1" t="s">
        <v>52</v>
      </c>
      <c r="AZ992" s="1" t="s">
        <v>52</v>
      </c>
    </row>
    <row r="993" spans="1:52" ht="30" customHeight="1" x14ac:dyDescent="0.3">
      <c r="A993" s="16"/>
      <c r="B993" s="16"/>
      <c r="C993" s="16"/>
      <c r="D993" s="16"/>
      <c r="E993" s="18"/>
      <c r="F993" s="21"/>
      <c r="G993" s="18"/>
      <c r="H993" s="21"/>
      <c r="I993" s="18"/>
      <c r="J993" s="21"/>
      <c r="K993" s="18"/>
      <c r="L993" s="21"/>
      <c r="M993" s="16"/>
    </row>
    <row r="994" spans="1:52" ht="30" customHeight="1" x14ac:dyDescent="0.3">
      <c r="A994" s="12" t="s">
        <v>2819</v>
      </c>
      <c r="B994" s="13"/>
      <c r="C994" s="13"/>
      <c r="D994" s="13"/>
      <c r="E994" s="17"/>
      <c r="F994" s="20"/>
      <c r="G994" s="17"/>
      <c r="H994" s="20"/>
      <c r="I994" s="17"/>
      <c r="J994" s="20"/>
      <c r="K994" s="17"/>
      <c r="L994" s="20"/>
      <c r="M994" s="14"/>
      <c r="N994" s="1" t="s">
        <v>1487</v>
      </c>
    </row>
    <row r="995" spans="1:52" ht="30" customHeight="1" x14ac:dyDescent="0.3">
      <c r="A995" s="15" t="s">
        <v>2734</v>
      </c>
      <c r="B995" s="15" t="s">
        <v>1291</v>
      </c>
      <c r="C995" s="15" t="s">
        <v>1292</v>
      </c>
      <c r="D995" s="16">
        <v>0.05</v>
      </c>
      <c r="E995" s="18">
        <f>단가대비표!O258</f>
        <v>0</v>
      </c>
      <c r="F995" s="21">
        <f>TRUNC(E995*D995,1)</f>
        <v>0</v>
      </c>
      <c r="G995" s="18">
        <f>단가대비표!P258</f>
        <v>279433</v>
      </c>
      <c r="H995" s="21">
        <f>TRUNC(G995*D995,1)</f>
        <v>13971.6</v>
      </c>
      <c r="I995" s="18">
        <f>단가대비표!V258</f>
        <v>0</v>
      </c>
      <c r="J995" s="21">
        <f>TRUNC(I995*D995,1)</f>
        <v>0</v>
      </c>
      <c r="K995" s="18">
        <f>TRUNC(E995+G995+I995,1)</f>
        <v>279433</v>
      </c>
      <c r="L995" s="21">
        <f>TRUNC(F995+H995+J995,1)</f>
        <v>13971.6</v>
      </c>
      <c r="M995" s="15" t="s">
        <v>52</v>
      </c>
      <c r="N995" s="1" t="s">
        <v>1487</v>
      </c>
      <c r="O995" s="1" t="s">
        <v>2735</v>
      </c>
      <c r="P995" s="1" t="s">
        <v>64</v>
      </c>
      <c r="Q995" s="1" t="s">
        <v>64</v>
      </c>
      <c r="R995" s="1" t="s">
        <v>63</v>
      </c>
      <c r="AV995" s="1" t="s">
        <v>52</v>
      </c>
      <c r="AW995" s="1" t="s">
        <v>2820</v>
      </c>
      <c r="AX995" s="1" t="s">
        <v>52</v>
      </c>
      <c r="AY995" s="1" t="s">
        <v>52</v>
      </c>
      <c r="AZ995" s="1" t="s">
        <v>52</v>
      </c>
    </row>
    <row r="996" spans="1:52" ht="30" customHeight="1" x14ac:dyDescent="0.3">
      <c r="A996" s="15" t="s">
        <v>1298</v>
      </c>
      <c r="B996" s="15" t="s">
        <v>1291</v>
      </c>
      <c r="C996" s="15" t="s">
        <v>1292</v>
      </c>
      <c r="D996" s="16">
        <v>0.01</v>
      </c>
      <c r="E996" s="18">
        <f>단가대비표!O256</f>
        <v>0</v>
      </c>
      <c r="F996" s="21">
        <f>TRUNC(E996*D996,1)</f>
        <v>0</v>
      </c>
      <c r="G996" s="18">
        <f>단가대비표!P256</f>
        <v>169804</v>
      </c>
      <c r="H996" s="21">
        <f>TRUNC(G996*D996,1)</f>
        <v>1698</v>
      </c>
      <c r="I996" s="18">
        <f>단가대비표!V256</f>
        <v>0</v>
      </c>
      <c r="J996" s="21">
        <f>TRUNC(I996*D996,1)</f>
        <v>0</v>
      </c>
      <c r="K996" s="18">
        <f>TRUNC(E996+G996+I996,1)</f>
        <v>169804</v>
      </c>
      <c r="L996" s="21">
        <f>TRUNC(F996+H996+J996,1)</f>
        <v>1698</v>
      </c>
      <c r="M996" s="15" t="s">
        <v>52</v>
      </c>
      <c r="N996" s="1" t="s">
        <v>1487</v>
      </c>
      <c r="O996" s="1" t="s">
        <v>1299</v>
      </c>
      <c r="P996" s="1" t="s">
        <v>64</v>
      </c>
      <c r="Q996" s="1" t="s">
        <v>64</v>
      </c>
      <c r="R996" s="1" t="s">
        <v>63</v>
      </c>
      <c r="AV996" s="1" t="s">
        <v>52</v>
      </c>
      <c r="AW996" s="1" t="s">
        <v>2821</v>
      </c>
      <c r="AX996" s="1" t="s">
        <v>52</v>
      </c>
      <c r="AY996" s="1" t="s">
        <v>52</v>
      </c>
      <c r="AZ996" s="1" t="s">
        <v>52</v>
      </c>
    </row>
    <row r="997" spans="1:52" ht="30" customHeight="1" x14ac:dyDescent="0.3">
      <c r="A997" s="15" t="s">
        <v>1229</v>
      </c>
      <c r="B997" s="15" t="s">
        <v>52</v>
      </c>
      <c r="C997" s="15" t="s">
        <v>52</v>
      </c>
      <c r="D997" s="16"/>
      <c r="E997" s="18"/>
      <c r="F997" s="21">
        <f>TRUNC(SUMIF(N995:N996, N994, F995:F996),0)</f>
        <v>0</v>
      </c>
      <c r="G997" s="18"/>
      <c r="H997" s="21">
        <f>TRUNC(SUMIF(N995:N996, N994, H995:H996),0)</f>
        <v>15669</v>
      </c>
      <c r="I997" s="18"/>
      <c r="J997" s="21">
        <f>TRUNC(SUMIF(N995:N996, N994, J995:J996),0)</f>
        <v>0</v>
      </c>
      <c r="K997" s="18"/>
      <c r="L997" s="21">
        <f>F997+H997+J997</f>
        <v>15669</v>
      </c>
      <c r="M997" s="15" t="s">
        <v>52</v>
      </c>
      <c r="N997" s="1" t="s">
        <v>92</v>
      </c>
      <c r="O997" s="1" t="s">
        <v>92</v>
      </c>
      <c r="P997" s="1" t="s">
        <v>52</v>
      </c>
      <c r="Q997" s="1" t="s">
        <v>52</v>
      </c>
      <c r="R997" s="1" t="s">
        <v>52</v>
      </c>
      <c r="AV997" s="1" t="s">
        <v>52</v>
      </c>
      <c r="AW997" s="1" t="s">
        <v>52</v>
      </c>
      <c r="AX997" s="1" t="s">
        <v>52</v>
      </c>
      <c r="AY997" s="1" t="s">
        <v>52</v>
      </c>
      <c r="AZ997" s="1" t="s">
        <v>52</v>
      </c>
    </row>
    <row r="998" spans="1:52" ht="30" customHeight="1" x14ac:dyDescent="0.3">
      <c r="A998" s="16"/>
      <c r="B998" s="16"/>
      <c r="C998" s="16"/>
      <c r="D998" s="16"/>
      <c r="E998" s="18"/>
      <c r="F998" s="21"/>
      <c r="G998" s="18"/>
      <c r="H998" s="21"/>
      <c r="I998" s="18"/>
      <c r="J998" s="21"/>
      <c r="K998" s="18"/>
      <c r="L998" s="21"/>
      <c r="M998" s="16"/>
    </row>
    <row r="999" spans="1:52" ht="30" customHeight="1" x14ac:dyDescent="0.3">
      <c r="A999" s="12" t="s">
        <v>2822</v>
      </c>
      <c r="B999" s="13"/>
      <c r="C999" s="13"/>
      <c r="D999" s="13"/>
      <c r="E999" s="17"/>
      <c r="F999" s="20"/>
      <c r="G999" s="17"/>
      <c r="H999" s="20"/>
      <c r="I999" s="17"/>
      <c r="J999" s="20"/>
      <c r="K999" s="17"/>
      <c r="L999" s="20"/>
      <c r="M999" s="14"/>
      <c r="N999" s="1" t="s">
        <v>1496</v>
      </c>
    </row>
    <row r="1000" spans="1:52" ht="30" customHeight="1" x14ac:dyDescent="0.3">
      <c r="A1000" s="15" t="s">
        <v>2734</v>
      </c>
      <c r="B1000" s="15" t="s">
        <v>1291</v>
      </c>
      <c r="C1000" s="15" t="s">
        <v>1292</v>
      </c>
      <c r="D1000" s="16">
        <v>0.01</v>
      </c>
      <c r="E1000" s="18">
        <f>단가대비표!O258</f>
        <v>0</v>
      </c>
      <c r="F1000" s="21">
        <f>TRUNC(E1000*D1000,1)</f>
        <v>0</v>
      </c>
      <c r="G1000" s="18">
        <f>단가대비표!P258</f>
        <v>279433</v>
      </c>
      <c r="H1000" s="21">
        <f>TRUNC(G1000*D1000,1)</f>
        <v>2794.3</v>
      </c>
      <c r="I1000" s="18">
        <f>단가대비표!V258</f>
        <v>0</v>
      </c>
      <c r="J1000" s="21">
        <f>TRUNC(I1000*D1000,1)</f>
        <v>0</v>
      </c>
      <c r="K1000" s="18">
        <f>TRUNC(E1000+G1000+I1000,1)</f>
        <v>279433</v>
      </c>
      <c r="L1000" s="21">
        <f>TRUNC(F1000+H1000+J1000,1)</f>
        <v>2794.3</v>
      </c>
      <c r="M1000" s="15" t="s">
        <v>52</v>
      </c>
      <c r="N1000" s="1" t="s">
        <v>1496</v>
      </c>
      <c r="O1000" s="1" t="s">
        <v>2735</v>
      </c>
      <c r="P1000" s="1" t="s">
        <v>64</v>
      </c>
      <c r="Q1000" s="1" t="s">
        <v>64</v>
      </c>
      <c r="R1000" s="1" t="s">
        <v>63</v>
      </c>
      <c r="AV1000" s="1" t="s">
        <v>52</v>
      </c>
      <c r="AW1000" s="1" t="s">
        <v>2823</v>
      </c>
      <c r="AX1000" s="1" t="s">
        <v>52</v>
      </c>
      <c r="AY1000" s="1" t="s">
        <v>52</v>
      </c>
      <c r="AZ1000" s="1" t="s">
        <v>52</v>
      </c>
    </row>
    <row r="1001" spans="1:52" ht="30" customHeight="1" x14ac:dyDescent="0.3">
      <c r="A1001" s="15" t="s">
        <v>1229</v>
      </c>
      <c r="B1001" s="15" t="s">
        <v>52</v>
      </c>
      <c r="C1001" s="15" t="s">
        <v>52</v>
      </c>
      <c r="D1001" s="16"/>
      <c r="E1001" s="18"/>
      <c r="F1001" s="21">
        <f>TRUNC(SUMIF(N1000:N1000, N999, F1000:F1000),0)</f>
        <v>0</v>
      </c>
      <c r="G1001" s="18"/>
      <c r="H1001" s="21">
        <f>TRUNC(SUMIF(N1000:N1000, N999, H1000:H1000),0)</f>
        <v>2794</v>
      </c>
      <c r="I1001" s="18"/>
      <c r="J1001" s="21">
        <f>TRUNC(SUMIF(N1000:N1000, N999, J1000:J1000),0)</f>
        <v>0</v>
      </c>
      <c r="K1001" s="18"/>
      <c r="L1001" s="21">
        <f>F1001+H1001+J1001</f>
        <v>2794</v>
      </c>
      <c r="M1001" s="15" t="s">
        <v>52</v>
      </c>
      <c r="N1001" s="1" t="s">
        <v>92</v>
      </c>
      <c r="O1001" s="1" t="s">
        <v>92</v>
      </c>
      <c r="P1001" s="1" t="s">
        <v>52</v>
      </c>
      <c r="Q1001" s="1" t="s">
        <v>52</v>
      </c>
      <c r="R1001" s="1" t="s">
        <v>52</v>
      </c>
      <c r="AV1001" s="1" t="s">
        <v>52</v>
      </c>
      <c r="AW1001" s="1" t="s">
        <v>52</v>
      </c>
      <c r="AX1001" s="1" t="s">
        <v>52</v>
      </c>
      <c r="AY1001" s="1" t="s">
        <v>52</v>
      </c>
      <c r="AZ1001" s="1" t="s">
        <v>52</v>
      </c>
    </row>
    <row r="1002" spans="1:52" ht="30" customHeight="1" x14ac:dyDescent="0.3">
      <c r="A1002" s="16"/>
      <c r="B1002" s="16"/>
      <c r="C1002" s="16"/>
      <c r="D1002" s="16"/>
      <c r="E1002" s="18"/>
      <c r="F1002" s="21"/>
      <c r="G1002" s="18"/>
      <c r="H1002" s="21"/>
      <c r="I1002" s="18"/>
      <c r="J1002" s="21"/>
      <c r="K1002" s="18"/>
      <c r="L1002" s="21"/>
      <c r="M1002" s="16"/>
    </row>
    <row r="1003" spans="1:52" ht="30" customHeight="1" x14ac:dyDescent="0.3">
      <c r="A1003" s="12" t="s">
        <v>2824</v>
      </c>
      <c r="B1003" s="13"/>
      <c r="C1003" s="13"/>
      <c r="D1003" s="13"/>
      <c r="E1003" s="17"/>
      <c r="F1003" s="20"/>
      <c r="G1003" s="17"/>
      <c r="H1003" s="20"/>
      <c r="I1003" s="17"/>
      <c r="J1003" s="20"/>
      <c r="K1003" s="17"/>
      <c r="L1003" s="20"/>
      <c r="M1003" s="14"/>
      <c r="N1003" s="1" t="s">
        <v>1509</v>
      </c>
    </row>
    <row r="1004" spans="1:52" ht="30" customHeight="1" x14ac:dyDescent="0.3">
      <c r="A1004" s="15" t="s">
        <v>2825</v>
      </c>
      <c r="B1004" s="15" t="s">
        <v>1291</v>
      </c>
      <c r="C1004" s="15" t="s">
        <v>1292</v>
      </c>
      <c r="D1004" s="16">
        <v>0.05</v>
      </c>
      <c r="E1004" s="18">
        <f>단가대비표!O259</f>
        <v>0</v>
      </c>
      <c r="F1004" s="21">
        <f>TRUNC(E1004*D1004,1)</f>
        <v>0</v>
      </c>
      <c r="G1004" s="18">
        <f>단가대비표!P259</f>
        <v>272831</v>
      </c>
      <c r="H1004" s="21">
        <f>TRUNC(G1004*D1004,1)</f>
        <v>13641.5</v>
      </c>
      <c r="I1004" s="18">
        <f>단가대비표!V259</f>
        <v>0</v>
      </c>
      <c r="J1004" s="21">
        <f>TRUNC(I1004*D1004,1)</f>
        <v>0</v>
      </c>
      <c r="K1004" s="18">
        <f>TRUNC(E1004+G1004+I1004,1)</f>
        <v>272831</v>
      </c>
      <c r="L1004" s="21">
        <f>TRUNC(F1004+H1004+J1004,1)</f>
        <v>13641.5</v>
      </c>
      <c r="M1004" s="15" t="s">
        <v>52</v>
      </c>
      <c r="N1004" s="1" t="s">
        <v>1509</v>
      </c>
      <c r="O1004" s="1" t="s">
        <v>2826</v>
      </c>
      <c r="P1004" s="1" t="s">
        <v>64</v>
      </c>
      <c r="Q1004" s="1" t="s">
        <v>64</v>
      </c>
      <c r="R1004" s="1" t="s">
        <v>63</v>
      </c>
      <c r="AV1004" s="1" t="s">
        <v>52</v>
      </c>
      <c r="AW1004" s="1" t="s">
        <v>2827</v>
      </c>
      <c r="AX1004" s="1" t="s">
        <v>52</v>
      </c>
      <c r="AY1004" s="1" t="s">
        <v>52</v>
      </c>
      <c r="AZ1004" s="1" t="s">
        <v>52</v>
      </c>
    </row>
    <row r="1005" spans="1:52" ht="30" customHeight="1" x14ac:dyDescent="0.3">
      <c r="A1005" s="15" t="s">
        <v>1298</v>
      </c>
      <c r="B1005" s="15" t="s">
        <v>1291</v>
      </c>
      <c r="C1005" s="15" t="s">
        <v>1292</v>
      </c>
      <c r="D1005" s="16">
        <v>0.01</v>
      </c>
      <c r="E1005" s="18">
        <f>단가대비표!O256</f>
        <v>0</v>
      </c>
      <c r="F1005" s="21">
        <f>TRUNC(E1005*D1005,1)</f>
        <v>0</v>
      </c>
      <c r="G1005" s="18">
        <f>단가대비표!P256</f>
        <v>169804</v>
      </c>
      <c r="H1005" s="21">
        <f>TRUNC(G1005*D1005,1)</f>
        <v>1698</v>
      </c>
      <c r="I1005" s="18">
        <f>단가대비표!V256</f>
        <v>0</v>
      </c>
      <c r="J1005" s="21">
        <f>TRUNC(I1005*D1005,1)</f>
        <v>0</v>
      </c>
      <c r="K1005" s="18">
        <f>TRUNC(E1005+G1005+I1005,1)</f>
        <v>169804</v>
      </c>
      <c r="L1005" s="21">
        <f>TRUNC(F1005+H1005+J1005,1)</f>
        <v>1698</v>
      </c>
      <c r="M1005" s="15" t="s">
        <v>52</v>
      </c>
      <c r="N1005" s="1" t="s">
        <v>1509</v>
      </c>
      <c r="O1005" s="1" t="s">
        <v>1299</v>
      </c>
      <c r="P1005" s="1" t="s">
        <v>64</v>
      </c>
      <c r="Q1005" s="1" t="s">
        <v>64</v>
      </c>
      <c r="R1005" s="1" t="s">
        <v>63</v>
      </c>
      <c r="AV1005" s="1" t="s">
        <v>52</v>
      </c>
      <c r="AW1005" s="1" t="s">
        <v>2828</v>
      </c>
      <c r="AX1005" s="1" t="s">
        <v>52</v>
      </c>
      <c r="AY1005" s="1" t="s">
        <v>52</v>
      </c>
      <c r="AZ1005" s="1" t="s">
        <v>52</v>
      </c>
    </row>
    <row r="1006" spans="1:52" ht="30" customHeight="1" x14ac:dyDescent="0.3">
      <c r="A1006" s="15" t="s">
        <v>1229</v>
      </c>
      <c r="B1006" s="15" t="s">
        <v>52</v>
      </c>
      <c r="C1006" s="15" t="s">
        <v>52</v>
      </c>
      <c r="D1006" s="16"/>
      <c r="E1006" s="18"/>
      <c r="F1006" s="21">
        <f>TRUNC(SUMIF(N1004:N1005, N1003, F1004:F1005),0)</f>
        <v>0</v>
      </c>
      <c r="G1006" s="18"/>
      <c r="H1006" s="21">
        <f>TRUNC(SUMIF(N1004:N1005, N1003, H1004:H1005),0)</f>
        <v>15339</v>
      </c>
      <c r="I1006" s="18"/>
      <c r="J1006" s="21">
        <f>TRUNC(SUMIF(N1004:N1005, N1003, J1004:J1005),0)</f>
        <v>0</v>
      </c>
      <c r="K1006" s="18"/>
      <c r="L1006" s="21">
        <f>F1006+H1006+J1006</f>
        <v>15339</v>
      </c>
      <c r="M1006" s="15" t="s">
        <v>52</v>
      </c>
      <c r="N1006" s="1" t="s">
        <v>92</v>
      </c>
      <c r="O1006" s="1" t="s">
        <v>92</v>
      </c>
      <c r="P1006" s="1" t="s">
        <v>52</v>
      </c>
      <c r="Q1006" s="1" t="s">
        <v>52</v>
      </c>
      <c r="R1006" s="1" t="s">
        <v>52</v>
      </c>
      <c r="AV1006" s="1" t="s">
        <v>52</v>
      </c>
      <c r="AW1006" s="1" t="s">
        <v>52</v>
      </c>
      <c r="AX1006" s="1" t="s">
        <v>52</v>
      </c>
      <c r="AY1006" s="1" t="s">
        <v>52</v>
      </c>
      <c r="AZ1006" s="1" t="s">
        <v>52</v>
      </c>
    </row>
    <row r="1007" spans="1:52" ht="30" customHeight="1" x14ac:dyDescent="0.3">
      <c r="A1007" s="16"/>
      <c r="B1007" s="16"/>
      <c r="C1007" s="16"/>
      <c r="D1007" s="16"/>
      <c r="E1007" s="18"/>
      <c r="F1007" s="21"/>
      <c r="G1007" s="18"/>
      <c r="H1007" s="21"/>
      <c r="I1007" s="18"/>
      <c r="J1007" s="21"/>
      <c r="K1007" s="18"/>
      <c r="L1007" s="21"/>
      <c r="M1007" s="16"/>
    </row>
    <row r="1008" spans="1:52" ht="30" customHeight="1" x14ac:dyDescent="0.3">
      <c r="A1008" s="12" t="s">
        <v>2829</v>
      </c>
      <c r="B1008" s="13"/>
      <c r="C1008" s="13"/>
      <c r="D1008" s="13"/>
      <c r="E1008" s="17"/>
      <c r="F1008" s="20"/>
      <c r="G1008" s="17"/>
      <c r="H1008" s="20"/>
      <c r="I1008" s="17"/>
      <c r="J1008" s="20"/>
      <c r="K1008" s="17"/>
      <c r="L1008" s="20"/>
      <c r="M1008" s="14"/>
      <c r="N1008" s="1" t="s">
        <v>1518</v>
      </c>
    </row>
    <row r="1009" spans="1:52" ht="30" customHeight="1" x14ac:dyDescent="0.3">
      <c r="A1009" s="15" t="s">
        <v>2825</v>
      </c>
      <c r="B1009" s="15" t="s">
        <v>1291</v>
      </c>
      <c r="C1009" s="15" t="s">
        <v>1292</v>
      </c>
      <c r="D1009" s="16">
        <v>0.06</v>
      </c>
      <c r="E1009" s="18">
        <f>단가대비표!O259</f>
        <v>0</v>
      </c>
      <c r="F1009" s="21">
        <f>TRUNC(E1009*D1009,1)</f>
        <v>0</v>
      </c>
      <c r="G1009" s="18">
        <f>단가대비표!P259</f>
        <v>272831</v>
      </c>
      <c r="H1009" s="21">
        <f>TRUNC(G1009*D1009,1)</f>
        <v>16369.8</v>
      </c>
      <c r="I1009" s="18">
        <f>단가대비표!V259</f>
        <v>0</v>
      </c>
      <c r="J1009" s="21">
        <f>TRUNC(I1009*D1009,1)</f>
        <v>0</v>
      </c>
      <c r="K1009" s="18">
        <f>TRUNC(E1009+G1009+I1009,1)</f>
        <v>272831</v>
      </c>
      <c r="L1009" s="21">
        <f>TRUNC(F1009+H1009+J1009,1)</f>
        <v>16369.8</v>
      </c>
      <c r="M1009" s="15" t="s">
        <v>52</v>
      </c>
      <c r="N1009" s="1" t="s">
        <v>1518</v>
      </c>
      <c r="O1009" s="1" t="s">
        <v>2826</v>
      </c>
      <c r="P1009" s="1" t="s">
        <v>64</v>
      </c>
      <c r="Q1009" s="1" t="s">
        <v>64</v>
      </c>
      <c r="R1009" s="1" t="s">
        <v>63</v>
      </c>
      <c r="AV1009" s="1" t="s">
        <v>52</v>
      </c>
      <c r="AW1009" s="1" t="s">
        <v>2830</v>
      </c>
      <c r="AX1009" s="1" t="s">
        <v>52</v>
      </c>
      <c r="AY1009" s="1" t="s">
        <v>52</v>
      </c>
      <c r="AZ1009" s="1" t="s">
        <v>52</v>
      </c>
    </row>
    <row r="1010" spans="1:52" ht="30" customHeight="1" x14ac:dyDescent="0.3">
      <c r="A1010" s="15" t="s">
        <v>1298</v>
      </c>
      <c r="B1010" s="15" t="s">
        <v>1291</v>
      </c>
      <c r="C1010" s="15" t="s">
        <v>1292</v>
      </c>
      <c r="D1010" s="16">
        <v>0.01</v>
      </c>
      <c r="E1010" s="18">
        <f>단가대비표!O256</f>
        <v>0</v>
      </c>
      <c r="F1010" s="21">
        <f>TRUNC(E1010*D1010,1)</f>
        <v>0</v>
      </c>
      <c r="G1010" s="18">
        <f>단가대비표!P256</f>
        <v>169804</v>
      </c>
      <c r="H1010" s="21">
        <f>TRUNC(G1010*D1010,1)</f>
        <v>1698</v>
      </c>
      <c r="I1010" s="18">
        <f>단가대비표!V256</f>
        <v>0</v>
      </c>
      <c r="J1010" s="21">
        <f>TRUNC(I1010*D1010,1)</f>
        <v>0</v>
      </c>
      <c r="K1010" s="18">
        <f>TRUNC(E1010+G1010+I1010,1)</f>
        <v>169804</v>
      </c>
      <c r="L1010" s="21">
        <f>TRUNC(F1010+H1010+J1010,1)</f>
        <v>1698</v>
      </c>
      <c r="M1010" s="15" t="s">
        <v>52</v>
      </c>
      <c r="N1010" s="1" t="s">
        <v>1518</v>
      </c>
      <c r="O1010" s="1" t="s">
        <v>1299</v>
      </c>
      <c r="P1010" s="1" t="s">
        <v>64</v>
      </c>
      <c r="Q1010" s="1" t="s">
        <v>64</v>
      </c>
      <c r="R1010" s="1" t="s">
        <v>63</v>
      </c>
      <c r="AV1010" s="1" t="s">
        <v>52</v>
      </c>
      <c r="AW1010" s="1" t="s">
        <v>2831</v>
      </c>
      <c r="AX1010" s="1" t="s">
        <v>52</v>
      </c>
      <c r="AY1010" s="1" t="s">
        <v>52</v>
      </c>
      <c r="AZ1010" s="1" t="s">
        <v>52</v>
      </c>
    </row>
    <row r="1011" spans="1:52" ht="30" customHeight="1" x14ac:dyDescent="0.3">
      <c r="A1011" s="15" t="s">
        <v>1229</v>
      </c>
      <c r="B1011" s="15" t="s">
        <v>52</v>
      </c>
      <c r="C1011" s="15" t="s">
        <v>52</v>
      </c>
      <c r="D1011" s="16"/>
      <c r="E1011" s="18"/>
      <c r="F1011" s="21">
        <f>TRUNC(SUMIF(N1009:N1010, N1008, F1009:F1010),0)</f>
        <v>0</v>
      </c>
      <c r="G1011" s="18"/>
      <c r="H1011" s="21">
        <f>TRUNC(SUMIF(N1009:N1010, N1008, H1009:H1010),0)</f>
        <v>18067</v>
      </c>
      <c r="I1011" s="18"/>
      <c r="J1011" s="21">
        <f>TRUNC(SUMIF(N1009:N1010, N1008, J1009:J1010),0)</f>
        <v>0</v>
      </c>
      <c r="K1011" s="18"/>
      <c r="L1011" s="21">
        <f>F1011+H1011+J1011</f>
        <v>18067</v>
      </c>
      <c r="M1011" s="15" t="s">
        <v>52</v>
      </c>
      <c r="N1011" s="1" t="s">
        <v>92</v>
      </c>
      <c r="O1011" s="1" t="s">
        <v>92</v>
      </c>
      <c r="P1011" s="1" t="s">
        <v>52</v>
      </c>
      <c r="Q1011" s="1" t="s">
        <v>52</v>
      </c>
      <c r="R1011" s="1" t="s">
        <v>52</v>
      </c>
      <c r="AV1011" s="1" t="s">
        <v>52</v>
      </c>
      <c r="AW1011" s="1" t="s">
        <v>52</v>
      </c>
      <c r="AX1011" s="1" t="s">
        <v>52</v>
      </c>
      <c r="AY1011" s="1" t="s">
        <v>52</v>
      </c>
      <c r="AZ1011" s="1" t="s">
        <v>52</v>
      </c>
    </row>
    <row r="1012" spans="1:52" ht="30" customHeight="1" x14ac:dyDescent="0.3">
      <c r="A1012" s="16"/>
      <c r="B1012" s="16"/>
      <c r="C1012" s="16"/>
      <c r="D1012" s="16"/>
      <c r="E1012" s="18"/>
      <c r="F1012" s="21"/>
      <c r="G1012" s="18"/>
      <c r="H1012" s="21"/>
      <c r="I1012" s="18"/>
      <c r="J1012" s="21"/>
      <c r="K1012" s="18"/>
      <c r="L1012" s="21"/>
      <c r="M1012" s="16"/>
    </row>
    <row r="1013" spans="1:52" ht="30" customHeight="1" x14ac:dyDescent="0.3">
      <c r="A1013" s="12" t="s">
        <v>2832</v>
      </c>
      <c r="B1013" s="13"/>
      <c r="C1013" s="13"/>
      <c r="D1013" s="13"/>
      <c r="E1013" s="17"/>
      <c r="F1013" s="20"/>
      <c r="G1013" s="17"/>
      <c r="H1013" s="20"/>
      <c r="I1013" s="17"/>
      <c r="J1013" s="20"/>
      <c r="K1013" s="17"/>
      <c r="L1013" s="20"/>
      <c r="M1013" s="14"/>
      <c r="N1013" s="1" t="s">
        <v>1555</v>
      </c>
    </row>
    <row r="1014" spans="1:52" ht="30" customHeight="1" x14ac:dyDescent="0.3">
      <c r="A1014" s="15" t="s">
        <v>2825</v>
      </c>
      <c r="B1014" s="15" t="s">
        <v>1291</v>
      </c>
      <c r="C1014" s="15" t="s">
        <v>1292</v>
      </c>
      <c r="D1014" s="16">
        <v>0.57999999999999996</v>
      </c>
      <c r="E1014" s="18">
        <f>단가대비표!O259</f>
        <v>0</v>
      </c>
      <c r="F1014" s="21">
        <f>TRUNC(E1014*D1014,1)</f>
        <v>0</v>
      </c>
      <c r="G1014" s="18">
        <f>단가대비표!P259</f>
        <v>272831</v>
      </c>
      <c r="H1014" s="21">
        <f>TRUNC(G1014*D1014,1)</f>
        <v>158241.9</v>
      </c>
      <c r="I1014" s="18">
        <f>단가대비표!V259</f>
        <v>0</v>
      </c>
      <c r="J1014" s="21">
        <f>TRUNC(I1014*D1014,1)</f>
        <v>0</v>
      </c>
      <c r="K1014" s="18">
        <f t="shared" ref="K1014:L1016" si="150">TRUNC(E1014+G1014+I1014,1)</f>
        <v>272831</v>
      </c>
      <c r="L1014" s="21">
        <f t="shared" si="150"/>
        <v>158241.9</v>
      </c>
      <c r="M1014" s="15" t="s">
        <v>52</v>
      </c>
      <c r="N1014" s="1" t="s">
        <v>1555</v>
      </c>
      <c r="O1014" s="1" t="s">
        <v>2826</v>
      </c>
      <c r="P1014" s="1" t="s">
        <v>64</v>
      </c>
      <c r="Q1014" s="1" t="s">
        <v>64</v>
      </c>
      <c r="R1014" s="1" t="s">
        <v>63</v>
      </c>
      <c r="AV1014" s="1" t="s">
        <v>52</v>
      </c>
      <c r="AW1014" s="1" t="s">
        <v>2833</v>
      </c>
      <c r="AX1014" s="1" t="s">
        <v>52</v>
      </c>
      <c r="AY1014" s="1" t="s">
        <v>52</v>
      </c>
      <c r="AZ1014" s="1" t="s">
        <v>52</v>
      </c>
    </row>
    <row r="1015" spans="1:52" ht="30" customHeight="1" x14ac:dyDescent="0.3">
      <c r="A1015" s="15" t="s">
        <v>1298</v>
      </c>
      <c r="B1015" s="15" t="s">
        <v>1291</v>
      </c>
      <c r="C1015" s="15" t="s">
        <v>1292</v>
      </c>
      <c r="D1015" s="16">
        <v>0.18</v>
      </c>
      <c r="E1015" s="18">
        <f>단가대비표!O256</f>
        <v>0</v>
      </c>
      <c r="F1015" s="21">
        <f>TRUNC(E1015*D1015,1)</f>
        <v>0</v>
      </c>
      <c r="G1015" s="18">
        <f>단가대비표!P256</f>
        <v>169804</v>
      </c>
      <c r="H1015" s="21">
        <f>TRUNC(G1015*D1015,1)</f>
        <v>30564.7</v>
      </c>
      <c r="I1015" s="18">
        <f>단가대비표!V256</f>
        <v>0</v>
      </c>
      <c r="J1015" s="21">
        <f>TRUNC(I1015*D1015,1)</f>
        <v>0</v>
      </c>
      <c r="K1015" s="18">
        <f t="shared" si="150"/>
        <v>169804</v>
      </c>
      <c r="L1015" s="21">
        <f t="shared" si="150"/>
        <v>30564.7</v>
      </c>
      <c r="M1015" s="15" t="s">
        <v>52</v>
      </c>
      <c r="N1015" s="1" t="s">
        <v>1555</v>
      </c>
      <c r="O1015" s="1" t="s">
        <v>1299</v>
      </c>
      <c r="P1015" s="1" t="s">
        <v>64</v>
      </c>
      <c r="Q1015" s="1" t="s">
        <v>64</v>
      </c>
      <c r="R1015" s="1" t="s">
        <v>63</v>
      </c>
      <c r="AV1015" s="1" t="s">
        <v>52</v>
      </c>
      <c r="AW1015" s="1" t="s">
        <v>2834</v>
      </c>
      <c r="AX1015" s="1" t="s">
        <v>52</v>
      </c>
      <c r="AY1015" s="1" t="s">
        <v>52</v>
      </c>
      <c r="AZ1015" s="1" t="s">
        <v>52</v>
      </c>
    </row>
    <row r="1016" spans="1:52" ht="30" customHeight="1" x14ac:dyDescent="0.3">
      <c r="A1016" s="15" t="s">
        <v>2738</v>
      </c>
      <c r="B1016" s="15" t="s">
        <v>2835</v>
      </c>
      <c r="C1016" s="15" t="s">
        <v>1303</v>
      </c>
      <c r="D1016" s="16">
        <v>0.17</v>
      </c>
      <c r="E1016" s="18">
        <f>일위대가목록!E161</f>
        <v>8795</v>
      </c>
      <c r="F1016" s="21">
        <f>TRUNC(E1016*D1016,1)</f>
        <v>1495.1</v>
      </c>
      <c r="G1016" s="18">
        <f>일위대가목록!F161</f>
        <v>57077</v>
      </c>
      <c r="H1016" s="21">
        <f>TRUNC(G1016*D1016,1)</f>
        <v>9703</v>
      </c>
      <c r="I1016" s="18">
        <f>일위대가목록!G161</f>
        <v>41995</v>
      </c>
      <c r="J1016" s="21">
        <f>TRUNC(I1016*D1016,1)</f>
        <v>7139.1</v>
      </c>
      <c r="K1016" s="18">
        <f t="shared" si="150"/>
        <v>107867</v>
      </c>
      <c r="L1016" s="21">
        <f t="shared" si="150"/>
        <v>18337.2</v>
      </c>
      <c r="M1016" s="15" t="s">
        <v>2836</v>
      </c>
      <c r="N1016" s="1" t="s">
        <v>1555</v>
      </c>
      <c r="O1016" s="1" t="s">
        <v>2837</v>
      </c>
      <c r="P1016" s="1" t="s">
        <v>63</v>
      </c>
      <c r="Q1016" s="1" t="s">
        <v>64</v>
      </c>
      <c r="R1016" s="1" t="s">
        <v>64</v>
      </c>
      <c r="AV1016" s="1" t="s">
        <v>52</v>
      </c>
      <c r="AW1016" s="1" t="s">
        <v>2838</v>
      </c>
      <c r="AX1016" s="1" t="s">
        <v>52</v>
      </c>
      <c r="AY1016" s="1" t="s">
        <v>52</v>
      </c>
      <c r="AZ1016" s="1" t="s">
        <v>52</v>
      </c>
    </row>
    <row r="1017" spans="1:52" ht="30" customHeight="1" x14ac:dyDescent="0.3">
      <c r="A1017" s="15" t="s">
        <v>1229</v>
      </c>
      <c r="B1017" s="15" t="s">
        <v>52</v>
      </c>
      <c r="C1017" s="15" t="s">
        <v>52</v>
      </c>
      <c r="D1017" s="16"/>
      <c r="E1017" s="18"/>
      <c r="F1017" s="21">
        <f>TRUNC(SUMIF(N1014:N1016, N1013, F1014:F1016),0)</f>
        <v>1495</v>
      </c>
      <c r="G1017" s="18"/>
      <c r="H1017" s="21">
        <f>TRUNC(SUMIF(N1014:N1016, N1013, H1014:H1016),0)</f>
        <v>198509</v>
      </c>
      <c r="I1017" s="18"/>
      <c r="J1017" s="21">
        <f>TRUNC(SUMIF(N1014:N1016, N1013, J1014:J1016),0)</f>
        <v>7139</v>
      </c>
      <c r="K1017" s="18"/>
      <c r="L1017" s="21">
        <f>F1017+H1017+J1017</f>
        <v>207143</v>
      </c>
      <c r="M1017" s="15" t="s">
        <v>52</v>
      </c>
      <c r="N1017" s="1" t="s">
        <v>92</v>
      </c>
      <c r="O1017" s="1" t="s">
        <v>92</v>
      </c>
      <c r="P1017" s="1" t="s">
        <v>52</v>
      </c>
      <c r="Q1017" s="1" t="s">
        <v>52</v>
      </c>
      <c r="R1017" s="1" t="s">
        <v>52</v>
      </c>
      <c r="AV1017" s="1" t="s">
        <v>52</v>
      </c>
      <c r="AW1017" s="1" t="s">
        <v>52</v>
      </c>
      <c r="AX1017" s="1" t="s">
        <v>52</v>
      </c>
      <c r="AY1017" s="1" t="s">
        <v>52</v>
      </c>
      <c r="AZ1017" s="1" t="s">
        <v>52</v>
      </c>
    </row>
    <row r="1018" spans="1:52" ht="30" customHeight="1" x14ac:dyDescent="0.3">
      <c r="A1018" s="16"/>
      <c r="B1018" s="16"/>
      <c r="C1018" s="16"/>
      <c r="D1018" s="16"/>
      <c r="E1018" s="18"/>
      <c r="F1018" s="21"/>
      <c r="G1018" s="18"/>
      <c r="H1018" s="21"/>
      <c r="I1018" s="18"/>
      <c r="J1018" s="21"/>
      <c r="K1018" s="18"/>
      <c r="L1018" s="21"/>
      <c r="M1018" s="16"/>
    </row>
    <row r="1019" spans="1:52" ht="30" customHeight="1" x14ac:dyDescent="0.3">
      <c r="A1019" s="12" t="s">
        <v>2839</v>
      </c>
      <c r="B1019" s="13"/>
      <c r="C1019" s="13"/>
      <c r="D1019" s="13"/>
      <c r="E1019" s="17"/>
      <c r="F1019" s="20"/>
      <c r="G1019" s="17"/>
      <c r="H1019" s="20"/>
      <c r="I1019" s="17"/>
      <c r="J1019" s="20"/>
      <c r="K1019" s="17"/>
      <c r="L1019" s="20"/>
      <c r="M1019" s="14"/>
      <c r="N1019" s="1" t="s">
        <v>2837</v>
      </c>
    </row>
    <row r="1020" spans="1:52" ht="30" customHeight="1" x14ac:dyDescent="0.3">
      <c r="A1020" s="15" t="s">
        <v>2738</v>
      </c>
      <c r="B1020" s="15" t="s">
        <v>2835</v>
      </c>
      <c r="C1020" s="15" t="s">
        <v>106</v>
      </c>
      <c r="D1020" s="16">
        <v>0.2298</v>
      </c>
      <c r="E1020" s="18">
        <f>단가대비표!O11</f>
        <v>0</v>
      </c>
      <c r="F1020" s="21">
        <f>TRUNC(E1020*D1020,1)</f>
        <v>0</v>
      </c>
      <c r="G1020" s="18">
        <f>단가대비표!P11</f>
        <v>0</v>
      </c>
      <c r="H1020" s="21">
        <f>TRUNC(G1020*D1020,1)</f>
        <v>0</v>
      </c>
      <c r="I1020" s="18">
        <f>단가대비표!V11</f>
        <v>182749</v>
      </c>
      <c r="J1020" s="21">
        <f>TRUNC(I1020*D1020,1)</f>
        <v>41995.7</v>
      </c>
      <c r="K1020" s="18">
        <f t="shared" ref="K1020:L1023" si="151">TRUNC(E1020+G1020+I1020,1)</f>
        <v>182749</v>
      </c>
      <c r="L1020" s="21">
        <f t="shared" si="151"/>
        <v>41995.7</v>
      </c>
      <c r="M1020" s="15" t="s">
        <v>2745</v>
      </c>
      <c r="N1020" s="1" t="s">
        <v>2837</v>
      </c>
      <c r="O1020" s="1" t="s">
        <v>2840</v>
      </c>
      <c r="P1020" s="1" t="s">
        <v>64</v>
      </c>
      <c r="Q1020" s="1" t="s">
        <v>64</v>
      </c>
      <c r="R1020" s="1" t="s">
        <v>63</v>
      </c>
      <c r="AV1020" s="1" t="s">
        <v>52</v>
      </c>
      <c r="AW1020" s="1" t="s">
        <v>2841</v>
      </c>
      <c r="AX1020" s="1" t="s">
        <v>52</v>
      </c>
      <c r="AY1020" s="1" t="s">
        <v>52</v>
      </c>
      <c r="AZ1020" s="1" t="s">
        <v>52</v>
      </c>
    </row>
    <row r="1021" spans="1:52" ht="30" customHeight="1" x14ac:dyDescent="0.3">
      <c r="A1021" s="15" t="s">
        <v>2748</v>
      </c>
      <c r="B1021" s="15" t="s">
        <v>2749</v>
      </c>
      <c r="C1021" s="15" t="s">
        <v>1830</v>
      </c>
      <c r="D1021" s="16">
        <v>4.7</v>
      </c>
      <c r="E1021" s="18">
        <f>단가대비표!O26</f>
        <v>1346.36</v>
      </c>
      <c r="F1021" s="21">
        <f>TRUNC(E1021*D1021,1)</f>
        <v>6327.8</v>
      </c>
      <c r="G1021" s="18">
        <f>단가대비표!P26</f>
        <v>0</v>
      </c>
      <c r="H1021" s="21">
        <f>TRUNC(G1021*D1021,1)</f>
        <v>0</v>
      </c>
      <c r="I1021" s="18">
        <f>단가대비표!V26</f>
        <v>0</v>
      </c>
      <c r="J1021" s="21">
        <f>TRUNC(I1021*D1021,1)</f>
        <v>0</v>
      </c>
      <c r="K1021" s="18">
        <f t="shared" si="151"/>
        <v>1346.3</v>
      </c>
      <c r="L1021" s="21">
        <f t="shared" si="151"/>
        <v>6327.8</v>
      </c>
      <c r="M1021" s="15" t="s">
        <v>52</v>
      </c>
      <c r="N1021" s="1" t="s">
        <v>2837</v>
      </c>
      <c r="O1021" s="1" t="s">
        <v>2750</v>
      </c>
      <c r="P1021" s="1" t="s">
        <v>64</v>
      </c>
      <c r="Q1021" s="1" t="s">
        <v>64</v>
      </c>
      <c r="R1021" s="1" t="s">
        <v>63</v>
      </c>
      <c r="V1021">
        <v>1</v>
      </c>
      <c r="AV1021" s="1" t="s">
        <v>52</v>
      </c>
      <c r="AW1021" s="1" t="s">
        <v>2842</v>
      </c>
      <c r="AX1021" s="1" t="s">
        <v>52</v>
      </c>
      <c r="AY1021" s="1" t="s">
        <v>52</v>
      </c>
      <c r="AZ1021" s="1" t="s">
        <v>52</v>
      </c>
    </row>
    <row r="1022" spans="1:52" ht="30" customHeight="1" x14ac:dyDescent="0.3">
      <c r="A1022" s="15" t="s">
        <v>1503</v>
      </c>
      <c r="B1022" s="15" t="s">
        <v>2752</v>
      </c>
      <c r="C1022" s="15" t="s">
        <v>602</v>
      </c>
      <c r="D1022" s="16">
        <v>1</v>
      </c>
      <c r="E1022" s="18">
        <f>TRUNC(SUMIF(V1020:V1023, RIGHTB(O1022, 1), F1020:F1023)*U1022, 2)</f>
        <v>2467.84</v>
      </c>
      <c r="F1022" s="21">
        <f>TRUNC(E1022*D1022,1)</f>
        <v>2467.8000000000002</v>
      </c>
      <c r="G1022" s="18">
        <v>0</v>
      </c>
      <c r="H1022" s="21">
        <f>TRUNC(G1022*D1022,1)</f>
        <v>0</v>
      </c>
      <c r="I1022" s="18">
        <v>0</v>
      </c>
      <c r="J1022" s="21">
        <f>TRUNC(I1022*D1022,1)</f>
        <v>0</v>
      </c>
      <c r="K1022" s="18">
        <f t="shared" si="151"/>
        <v>2467.8000000000002</v>
      </c>
      <c r="L1022" s="21">
        <f t="shared" si="151"/>
        <v>2467.8000000000002</v>
      </c>
      <c r="M1022" s="15" t="s">
        <v>52</v>
      </c>
      <c r="N1022" s="1" t="s">
        <v>2837</v>
      </c>
      <c r="O1022" s="1" t="s">
        <v>1079</v>
      </c>
      <c r="P1022" s="1" t="s">
        <v>64</v>
      </c>
      <c r="Q1022" s="1" t="s">
        <v>64</v>
      </c>
      <c r="R1022" s="1" t="s">
        <v>64</v>
      </c>
      <c r="S1022">
        <v>0</v>
      </c>
      <c r="T1022">
        <v>0</v>
      </c>
      <c r="U1022">
        <v>0.39</v>
      </c>
      <c r="AV1022" s="1" t="s">
        <v>52</v>
      </c>
      <c r="AW1022" s="1" t="s">
        <v>2843</v>
      </c>
      <c r="AX1022" s="1" t="s">
        <v>52</v>
      </c>
      <c r="AY1022" s="1" t="s">
        <v>52</v>
      </c>
      <c r="AZ1022" s="1" t="s">
        <v>52</v>
      </c>
    </row>
    <row r="1023" spans="1:52" ht="30" customHeight="1" x14ac:dyDescent="0.3">
      <c r="A1023" s="15" t="s">
        <v>2754</v>
      </c>
      <c r="B1023" s="15" t="s">
        <v>1291</v>
      </c>
      <c r="C1023" s="15" t="s">
        <v>1292</v>
      </c>
      <c r="D1023" s="16">
        <v>1</v>
      </c>
      <c r="E1023" s="18">
        <f>TRUNC(단가대비표!O279*1/8*16/12*25/20, 1)</f>
        <v>0</v>
      </c>
      <c r="F1023" s="21">
        <f>TRUNC(E1023*D1023,1)</f>
        <v>0</v>
      </c>
      <c r="G1023" s="18">
        <f>TRUNC(단가대비표!P279*1/8*16/12*25/20, 1)</f>
        <v>57077.2</v>
      </c>
      <c r="H1023" s="21">
        <f>TRUNC(G1023*D1023,1)</f>
        <v>57077.2</v>
      </c>
      <c r="I1023" s="18">
        <f>TRUNC(단가대비표!V279*1/8*16/12*25/20, 1)</f>
        <v>0</v>
      </c>
      <c r="J1023" s="21">
        <f>TRUNC(I1023*D1023,1)</f>
        <v>0</v>
      </c>
      <c r="K1023" s="18">
        <f t="shared" si="151"/>
        <v>57077.2</v>
      </c>
      <c r="L1023" s="21">
        <f t="shared" si="151"/>
        <v>57077.2</v>
      </c>
      <c r="M1023" s="15" t="s">
        <v>52</v>
      </c>
      <c r="N1023" s="1" t="s">
        <v>2837</v>
      </c>
      <c r="O1023" s="1" t="s">
        <v>2755</v>
      </c>
      <c r="P1023" s="1" t="s">
        <v>64</v>
      </c>
      <c r="Q1023" s="1" t="s">
        <v>64</v>
      </c>
      <c r="R1023" s="1" t="s">
        <v>63</v>
      </c>
      <c r="AV1023" s="1" t="s">
        <v>52</v>
      </c>
      <c r="AW1023" s="1" t="s">
        <v>2844</v>
      </c>
      <c r="AX1023" s="1" t="s">
        <v>63</v>
      </c>
      <c r="AY1023" s="1" t="s">
        <v>52</v>
      </c>
      <c r="AZ1023" s="1" t="s">
        <v>52</v>
      </c>
    </row>
    <row r="1024" spans="1:52" ht="30" customHeight="1" x14ac:dyDescent="0.3">
      <c r="A1024" s="15" t="s">
        <v>1229</v>
      </c>
      <c r="B1024" s="15" t="s">
        <v>52</v>
      </c>
      <c r="C1024" s="15" t="s">
        <v>52</v>
      </c>
      <c r="D1024" s="16"/>
      <c r="E1024" s="18"/>
      <c r="F1024" s="21">
        <f>TRUNC(SUMIF(N1020:N1023, N1019, F1020:F1023),0)</f>
        <v>8795</v>
      </c>
      <c r="G1024" s="18"/>
      <c r="H1024" s="21">
        <f>TRUNC(SUMIF(N1020:N1023, N1019, H1020:H1023),0)</f>
        <v>57077</v>
      </c>
      <c r="I1024" s="18"/>
      <c r="J1024" s="21">
        <f>TRUNC(SUMIF(N1020:N1023, N1019, J1020:J1023),0)</f>
        <v>41995</v>
      </c>
      <c r="K1024" s="18"/>
      <c r="L1024" s="21">
        <f>F1024+H1024+J1024</f>
        <v>107867</v>
      </c>
      <c r="M1024" s="15" t="s">
        <v>52</v>
      </c>
      <c r="N1024" s="1" t="s">
        <v>92</v>
      </c>
      <c r="O1024" s="1" t="s">
        <v>92</v>
      </c>
      <c r="P1024" s="1" t="s">
        <v>52</v>
      </c>
      <c r="Q1024" s="1" t="s">
        <v>52</v>
      </c>
      <c r="R1024" s="1" t="s">
        <v>52</v>
      </c>
      <c r="AV1024" s="1" t="s">
        <v>52</v>
      </c>
      <c r="AW1024" s="1" t="s">
        <v>52</v>
      </c>
      <c r="AX1024" s="1" t="s">
        <v>52</v>
      </c>
      <c r="AY1024" s="1" t="s">
        <v>52</v>
      </c>
      <c r="AZ1024" s="1" t="s">
        <v>52</v>
      </c>
    </row>
    <row r="1025" spans="1:52" ht="30" customHeight="1" x14ac:dyDescent="0.3">
      <c r="A1025" s="16"/>
      <c r="B1025" s="16"/>
      <c r="C1025" s="16"/>
      <c r="D1025" s="16"/>
      <c r="E1025" s="18"/>
      <c r="F1025" s="21"/>
      <c r="G1025" s="18"/>
      <c r="H1025" s="21"/>
      <c r="I1025" s="18"/>
      <c r="J1025" s="21"/>
      <c r="K1025" s="18"/>
      <c r="L1025" s="21"/>
      <c r="M1025" s="16"/>
    </row>
    <row r="1026" spans="1:52" ht="30" customHeight="1" x14ac:dyDescent="0.3">
      <c r="A1026" s="12" t="s">
        <v>2845</v>
      </c>
      <c r="B1026" s="13"/>
      <c r="C1026" s="13"/>
      <c r="D1026" s="13"/>
      <c r="E1026" s="17"/>
      <c r="F1026" s="20"/>
      <c r="G1026" s="17"/>
      <c r="H1026" s="20"/>
      <c r="I1026" s="17"/>
      <c r="J1026" s="20"/>
      <c r="K1026" s="17"/>
      <c r="L1026" s="20"/>
      <c r="M1026" s="14"/>
      <c r="N1026" s="1" t="s">
        <v>1568</v>
      </c>
    </row>
    <row r="1027" spans="1:52" ht="30" customHeight="1" x14ac:dyDescent="0.3">
      <c r="A1027" s="15" t="s">
        <v>2825</v>
      </c>
      <c r="B1027" s="15" t="s">
        <v>1291</v>
      </c>
      <c r="C1027" s="15" t="s">
        <v>1292</v>
      </c>
      <c r="D1027" s="16">
        <v>0.68</v>
      </c>
      <c r="E1027" s="18">
        <f>단가대비표!O259</f>
        <v>0</v>
      </c>
      <c r="F1027" s="21">
        <f>TRUNC(E1027*D1027,1)</f>
        <v>0</v>
      </c>
      <c r="G1027" s="18">
        <f>단가대비표!P259</f>
        <v>272831</v>
      </c>
      <c r="H1027" s="21">
        <f>TRUNC(G1027*D1027,1)</f>
        <v>185525</v>
      </c>
      <c r="I1027" s="18">
        <f>단가대비표!V259</f>
        <v>0</v>
      </c>
      <c r="J1027" s="21">
        <f>TRUNC(I1027*D1027,1)</f>
        <v>0</v>
      </c>
      <c r="K1027" s="18">
        <f t="shared" ref="K1027:L1029" si="152">TRUNC(E1027+G1027+I1027,1)</f>
        <v>272831</v>
      </c>
      <c r="L1027" s="21">
        <f t="shared" si="152"/>
        <v>185525</v>
      </c>
      <c r="M1027" s="15" t="s">
        <v>52</v>
      </c>
      <c r="N1027" s="1" t="s">
        <v>1568</v>
      </c>
      <c r="O1027" s="1" t="s">
        <v>2826</v>
      </c>
      <c r="P1027" s="1" t="s">
        <v>64</v>
      </c>
      <c r="Q1027" s="1" t="s">
        <v>64</v>
      </c>
      <c r="R1027" s="1" t="s">
        <v>63</v>
      </c>
      <c r="AV1027" s="1" t="s">
        <v>52</v>
      </c>
      <c r="AW1027" s="1" t="s">
        <v>2846</v>
      </c>
      <c r="AX1027" s="1" t="s">
        <v>52</v>
      </c>
      <c r="AY1027" s="1" t="s">
        <v>52</v>
      </c>
      <c r="AZ1027" s="1" t="s">
        <v>52</v>
      </c>
    </row>
    <row r="1028" spans="1:52" ht="30" customHeight="1" x14ac:dyDescent="0.3">
      <c r="A1028" s="15" t="s">
        <v>1298</v>
      </c>
      <c r="B1028" s="15" t="s">
        <v>1291</v>
      </c>
      <c r="C1028" s="15" t="s">
        <v>1292</v>
      </c>
      <c r="D1028" s="16">
        <v>0.21</v>
      </c>
      <c r="E1028" s="18">
        <f>단가대비표!O256</f>
        <v>0</v>
      </c>
      <c r="F1028" s="21">
        <f>TRUNC(E1028*D1028,1)</f>
        <v>0</v>
      </c>
      <c r="G1028" s="18">
        <f>단가대비표!P256</f>
        <v>169804</v>
      </c>
      <c r="H1028" s="21">
        <f>TRUNC(G1028*D1028,1)</f>
        <v>35658.800000000003</v>
      </c>
      <c r="I1028" s="18">
        <f>단가대비표!V256</f>
        <v>0</v>
      </c>
      <c r="J1028" s="21">
        <f>TRUNC(I1028*D1028,1)</f>
        <v>0</v>
      </c>
      <c r="K1028" s="18">
        <f t="shared" si="152"/>
        <v>169804</v>
      </c>
      <c r="L1028" s="21">
        <f t="shared" si="152"/>
        <v>35658.800000000003</v>
      </c>
      <c r="M1028" s="15" t="s">
        <v>52</v>
      </c>
      <c r="N1028" s="1" t="s">
        <v>1568</v>
      </c>
      <c r="O1028" s="1" t="s">
        <v>1299</v>
      </c>
      <c r="P1028" s="1" t="s">
        <v>64</v>
      </c>
      <c r="Q1028" s="1" t="s">
        <v>64</v>
      </c>
      <c r="R1028" s="1" t="s">
        <v>63</v>
      </c>
      <c r="AV1028" s="1" t="s">
        <v>52</v>
      </c>
      <c r="AW1028" s="1" t="s">
        <v>2847</v>
      </c>
      <c r="AX1028" s="1" t="s">
        <v>52</v>
      </c>
      <c r="AY1028" s="1" t="s">
        <v>52</v>
      </c>
      <c r="AZ1028" s="1" t="s">
        <v>52</v>
      </c>
    </row>
    <row r="1029" spans="1:52" ht="30" customHeight="1" x14ac:dyDescent="0.3">
      <c r="A1029" s="15" t="s">
        <v>2738</v>
      </c>
      <c r="B1029" s="15" t="s">
        <v>2835</v>
      </c>
      <c r="C1029" s="15" t="s">
        <v>1303</v>
      </c>
      <c r="D1029" s="16">
        <v>0.25</v>
      </c>
      <c r="E1029" s="18">
        <f>일위대가목록!E161</f>
        <v>8795</v>
      </c>
      <c r="F1029" s="21">
        <f>TRUNC(E1029*D1029,1)</f>
        <v>2198.6999999999998</v>
      </c>
      <c r="G1029" s="18">
        <f>일위대가목록!F161</f>
        <v>57077</v>
      </c>
      <c r="H1029" s="21">
        <f>TRUNC(G1029*D1029,1)</f>
        <v>14269.2</v>
      </c>
      <c r="I1029" s="18">
        <f>일위대가목록!G161</f>
        <v>41995</v>
      </c>
      <c r="J1029" s="21">
        <f>TRUNC(I1029*D1029,1)</f>
        <v>10498.7</v>
      </c>
      <c r="K1029" s="18">
        <f t="shared" si="152"/>
        <v>107867</v>
      </c>
      <c r="L1029" s="21">
        <f t="shared" si="152"/>
        <v>26966.6</v>
      </c>
      <c r="M1029" s="15" t="s">
        <v>2836</v>
      </c>
      <c r="N1029" s="1" t="s">
        <v>1568</v>
      </c>
      <c r="O1029" s="1" t="s">
        <v>2837</v>
      </c>
      <c r="P1029" s="1" t="s">
        <v>63</v>
      </c>
      <c r="Q1029" s="1" t="s">
        <v>64</v>
      </c>
      <c r="R1029" s="1" t="s">
        <v>64</v>
      </c>
      <c r="AV1029" s="1" t="s">
        <v>52</v>
      </c>
      <c r="AW1029" s="1" t="s">
        <v>2848</v>
      </c>
      <c r="AX1029" s="1" t="s">
        <v>52</v>
      </c>
      <c r="AY1029" s="1" t="s">
        <v>52</v>
      </c>
      <c r="AZ1029" s="1" t="s">
        <v>52</v>
      </c>
    </row>
    <row r="1030" spans="1:52" ht="30" customHeight="1" x14ac:dyDescent="0.3">
      <c r="A1030" s="15" t="s">
        <v>1229</v>
      </c>
      <c r="B1030" s="15" t="s">
        <v>52</v>
      </c>
      <c r="C1030" s="15" t="s">
        <v>52</v>
      </c>
      <c r="D1030" s="16"/>
      <c r="E1030" s="18"/>
      <c r="F1030" s="21">
        <f>TRUNC(SUMIF(N1027:N1029, N1026, F1027:F1029),0)</f>
        <v>2198</v>
      </c>
      <c r="G1030" s="18"/>
      <c r="H1030" s="21">
        <f>TRUNC(SUMIF(N1027:N1029, N1026, H1027:H1029),0)</f>
        <v>235453</v>
      </c>
      <c r="I1030" s="18"/>
      <c r="J1030" s="21">
        <f>TRUNC(SUMIF(N1027:N1029, N1026, J1027:J1029),0)</f>
        <v>10498</v>
      </c>
      <c r="K1030" s="18"/>
      <c r="L1030" s="21">
        <f>F1030+H1030+J1030</f>
        <v>248149</v>
      </c>
      <c r="M1030" s="15" t="s">
        <v>52</v>
      </c>
      <c r="N1030" s="1" t="s">
        <v>92</v>
      </c>
      <c r="O1030" s="1" t="s">
        <v>92</v>
      </c>
      <c r="P1030" s="1" t="s">
        <v>52</v>
      </c>
      <c r="Q1030" s="1" t="s">
        <v>52</v>
      </c>
      <c r="R1030" s="1" t="s">
        <v>52</v>
      </c>
      <c r="AV1030" s="1" t="s">
        <v>52</v>
      </c>
      <c r="AW1030" s="1" t="s">
        <v>52</v>
      </c>
      <c r="AX1030" s="1" t="s">
        <v>52</v>
      </c>
      <c r="AY1030" s="1" t="s">
        <v>52</v>
      </c>
      <c r="AZ1030" s="1" t="s">
        <v>52</v>
      </c>
    </row>
    <row r="1031" spans="1:52" ht="30" customHeight="1" x14ac:dyDescent="0.3">
      <c r="A1031" s="16"/>
      <c r="B1031" s="16"/>
      <c r="C1031" s="16"/>
      <c r="D1031" s="16"/>
      <c r="E1031" s="18"/>
      <c r="F1031" s="21"/>
      <c r="G1031" s="18"/>
      <c r="H1031" s="21"/>
      <c r="I1031" s="18"/>
      <c r="J1031" s="21"/>
      <c r="K1031" s="18"/>
      <c r="L1031" s="21"/>
      <c r="M1031" s="16"/>
    </row>
    <row r="1032" spans="1:52" ht="30" customHeight="1" x14ac:dyDescent="0.3">
      <c r="A1032" s="12" t="s">
        <v>2849</v>
      </c>
      <c r="B1032" s="13"/>
      <c r="C1032" s="13"/>
      <c r="D1032" s="13"/>
      <c r="E1032" s="17"/>
      <c r="F1032" s="20"/>
      <c r="G1032" s="17"/>
      <c r="H1032" s="20"/>
      <c r="I1032" s="17"/>
      <c r="J1032" s="20"/>
      <c r="K1032" s="17"/>
      <c r="L1032" s="20"/>
      <c r="M1032" s="14"/>
      <c r="N1032" s="1" t="s">
        <v>2850</v>
      </c>
    </row>
    <row r="1033" spans="1:52" ht="30" customHeight="1" x14ac:dyDescent="0.3">
      <c r="A1033" s="15" t="s">
        <v>2716</v>
      </c>
      <c r="B1033" s="15" t="s">
        <v>2851</v>
      </c>
      <c r="C1033" s="15" t="s">
        <v>106</v>
      </c>
      <c r="D1033" s="16">
        <v>0.20849999999999999</v>
      </c>
      <c r="E1033" s="18">
        <f>단가대비표!O5</f>
        <v>0</v>
      </c>
      <c r="F1033" s="21">
        <f>TRUNC(E1033*D1033,1)</f>
        <v>0</v>
      </c>
      <c r="G1033" s="18">
        <f>단가대비표!P5</f>
        <v>0</v>
      </c>
      <c r="H1033" s="21">
        <f>TRUNC(G1033*D1033,1)</f>
        <v>0</v>
      </c>
      <c r="I1033" s="18">
        <f>단가대비표!V5</f>
        <v>115116</v>
      </c>
      <c r="J1033" s="21">
        <f>TRUNC(I1033*D1033,1)</f>
        <v>24001.599999999999</v>
      </c>
      <c r="K1033" s="18">
        <f t="shared" ref="K1033:L1036" si="153">TRUNC(E1033+G1033+I1033,1)</f>
        <v>115116</v>
      </c>
      <c r="L1033" s="21">
        <f t="shared" si="153"/>
        <v>24001.599999999999</v>
      </c>
      <c r="M1033" s="15" t="s">
        <v>2745</v>
      </c>
      <c r="N1033" s="1" t="s">
        <v>2850</v>
      </c>
      <c r="O1033" s="1" t="s">
        <v>2853</v>
      </c>
      <c r="P1033" s="1" t="s">
        <v>64</v>
      </c>
      <c r="Q1033" s="1" t="s">
        <v>64</v>
      </c>
      <c r="R1033" s="1" t="s">
        <v>63</v>
      </c>
      <c r="AV1033" s="1" t="s">
        <v>52</v>
      </c>
      <c r="AW1033" s="1" t="s">
        <v>2854</v>
      </c>
      <c r="AX1033" s="1" t="s">
        <v>52</v>
      </c>
      <c r="AY1033" s="1" t="s">
        <v>52</v>
      </c>
      <c r="AZ1033" s="1" t="s">
        <v>52</v>
      </c>
    </row>
    <row r="1034" spans="1:52" ht="30" customHeight="1" x14ac:dyDescent="0.3">
      <c r="A1034" s="15" t="s">
        <v>2748</v>
      </c>
      <c r="B1034" s="15" t="s">
        <v>2749</v>
      </c>
      <c r="C1034" s="15" t="s">
        <v>1830</v>
      </c>
      <c r="D1034" s="16">
        <v>11.6</v>
      </c>
      <c r="E1034" s="18">
        <f>단가대비표!O26</f>
        <v>1346.36</v>
      </c>
      <c r="F1034" s="21">
        <f>TRUNC(E1034*D1034,1)</f>
        <v>15617.7</v>
      </c>
      <c r="G1034" s="18">
        <f>단가대비표!P26</f>
        <v>0</v>
      </c>
      <c r="H1034" s="21">
        <f>TRUNC(G1034*D1034,1)</f>
        <v>0</v>
      </c>
      <c r="I1034" s="18">
        <f>단가대비표!V26</f>
        <v>0</v>
      </c>
      <c r="J1034" s="21">
        <f>TRUNC(I1034*D1034,1)</f>
        <v>0</v>
      </c>
      <c r="K1034" s="18">
        <f t="shared" si="153"/>
        <v>1346.3</v>
      </c>
      <c r="L1034" s="21">
        <f t="shared" si="153"/>
        <v>15617.7</v>
      </c>
      <c r="M1034" s="15" t="s">
        <v>52</v>
      </c>
      <c r="N1034" s="1" t="s">
        <v>2850</v>
      </c>
      <c r="O1034" s="1" t="s">
        <v>2750</v>
      </c>
      <c r="P1034" s="1" t="s">
        <v>64</v>
      </c>
      <c r="Q1034" s="1" t="s">
        <v>64</v>
      </c>
      <c r="R1034" s="1" t="s">
        <v>63</v>
      </c>
      <c r="V1034">
        <v>1</v>
      </c>
      <c r="AV1034" s="1" t="s">
        <v>52</v>
      </c>
      <c r="AW1034" s="1" t="s">
        <v>2855</v>
      </c>
      <c r="AX1034" s="1" t="s">
        <v>52</v>
      </c>
      <c r="AY1034" s="1" t="s">
        <v>52</v>
      </c>
      <c r="AZ1034" s="1" t="s">
        <v>52</v>
      </c>
    </row>
    <row r="1035" spans="1:52" ht="30" customHeight="1" x14ac:dyDescent="0.3">
      <c r="A1035" s="15" t="s">
        <v>1503</v>
      </c>
      <c r="B1035" s="15" t="s">
        <v>2856</v>
      </c>
      <c r="C1035" s="15" t="s">
        <v>602</v>
      </c>
      <c r="D1035" s="16">
        <v>1</v>
      </c>
      <c r="E1035" s="18">
        <f>TRUNC(SUMIF(V1033:V1036, RIGHTB(O1035, 1), F1033:F1036)*U1035, 2)</f>
        <v>3435.89</v>
      </c>
      <c r="F1035" s="21">
        <f>TRUNC(E1035*D1035,1)</f>
        <v>3435.8</v>
      </c>
      <c r="G1035" s="18">
        <v>0</v>
      </c>
      <c r="H1035" s="21">
        <f>TRUNC(G1035*D1035,1)</f>
        <v>0</v>
      </c>
      <c r="I1035" s="18">
        <v>0</v>
      </c>
      <c r="J1035" s="21">
        <f>TRUNC(I1035*D1035,1)</f>
        <v>0</v>
      </c>
      <c r="K1035" s="18">
        <f t="shared" si="153"/>
        <v>3435.8</v>
      </c>
      <c r="L1035" s="21">
        <f t="shared" si="153"/>
        <v>3435.8</v>
      </c>
      <c r="M1035" s="15" t="s">
        <v>52</v>
      </c>
      <c r="N1035" s="1" t="s">
        <v>2850</v>
      </c>
      <c r="O1035" s="1" t="s">
        <v>1079</v>
      </c>
      <c r="P1035" s="1" t="s">
        <v>64</v>
      </c>
      <c r="Q1035" s="1" t="s">
        <v>64</v>
      </c>
      <c r="R1035" s="1" t="s">
        <v>64</v>
      </c>
      <c r="S1035">
        <v>0</v>
      </c>
      <c r="T1035">
        <v>0</v>
      </c>
      <c r="U1035">
        <v>0.22</v>
      </c>
      <c r="AV1035" s="1" t="s">
        <v>52</v>
      </c>
      <c r="AW1035" s="1" t="s">
        <v>2857</v>
      </c>
      <c r="AX1035" s="1" t="s">
        <v>52</v>
      </c>
      <c r="AY1035" s="1" t="s">
        <v>52</v>
      </c>
      <c r="AZ1035" s="1" t="s">
        <v>52</v>
      </c>
    </row>
    <row r="1036" spans="1:52" ht="30" customHeight="1" x14ac:dyDescent="0.3">
      <c r="A1036" s="15" t="s">
        <v>2754</v>
      </c>
      <c r="B1036" s="15" t="s">
        <v>1291</v>
      </c>
      <c r="C1036" s="15" t="s">
        <v>1292</v>
      </c>
      <c r="D1036" s="16">
        <v>1</v>
      </c>
      <c r="E1036" s="18">
        <f>TRUNC(단가대비표!O279*1/8*16/12*25/20, 1)</f>
        <v>0</v>
      </c>
      <c r="F1036" s="21">
        <f>TRUNC(E1036*D1036,1)</f>
        <v>0</v>
      </c>
      <c r="G1036" s="18">
        <f>TRUNC(단가대비표!P279*1/8*16/12*25/20, 1)</f>
        <v>57077.2</v>
      </c>
      <c r="H1036" s="21">
        <f>TRUNC(G1036*D1036,1)</f>
        <v>57077.2</v>
      </c>
      <c r="I1036" s="18">
        <f>TRUNC(단가대비표!V279*1/8*16/12*25/20, 1)</f>
        <v>0</v>
      </c>
      <c r="J1036" s="21">
        <f>TRUNC(I1036*D1036,1)</f>
        <v>0</v>
      </c>
      <c r="K1036" s="18">
        <f t="shared" si="153"/>
        <v>57077.2</v>
      </c>
      <c r="L1036" s="21">
        <f t="shared" si="153"/>
        <v>57077.2</v>
      </c>
      <c r="M1036" s="15" t="s">
        <v>52</v>
      </c>
      <c r="N1036" s="1" t="s">
        <v>2850</v>
      </c>
      <c r="O1036" s="1" t="s">
        <v>2755</v>
      </c>
      <c r="P1036" s="1" t="s">
        <v>64</v>
      </c>
      <c r="Q1036" s="1" t="s">
        <v>64</v>
      </c>
      <c r="R1036" s="1" t="s">
        <v>63</v>
      </c>
      <c r="AV1036" s="1" t="s">
        <v>52</v>
      </c>
      <c r="AW1036" s="1" t="s">
        <v>2858</v>
      </c>
      <c r="AX1036" s="1" t="s">
        <v>63</v>
      </c>
      <c r="AY1036" s="1" t="s">
        <v>52</v>
      </c>
      <c r="AZ1036" s="1" t="s">
        <v>52</v>
      </c>
    </row>
    <row r="1037" spans="1:52" ht="30" customHeight="1" x14ac:dyDescent="0.3">
      <c r="A1037" s="15" t="s">
        <v>1229</v>
      </c>
      <c r="B1037" s="15" t="s">
        <v>52</v>
      </c>
      <c r="C1037" s="15" t="s">
        <v>52</v>
      </c>
      <c r="D1037" s="16"/>
      <c r="E1037" s="18"/>
      <c r="F1037" s="21">
        <f>TRUNC(SUMIF(N1033:N1036, N1032, F1033:F1036),0)</f>
        <v>19053</v>
      </c>
      <c r="G1037" s="18"/>
      <c r="H1037" s="21">
        <f>TRUNC(SUMIF(N1033:N1036, N1032, H1033:H1036),0)</f>
        <v>57077</v>
      </c>
      <c r="I1037" s="18"/>
      <c r="J1037" s="21">
        <f>TRUNC(SUMIF(N1033:N1036, N1032, J1033:J1036),0)</f>
        <v>24001</v>
      </c>
      <c r="K1037" s="18"/>
      <c r="L1037" s="21">
        <f>F1037+H1037+J1037</f>
        <v>100131</v>
      </c>
      <c r="M1037" s="15" t="s">
        <v>52</v>
      </c>
      <c r="N1037" s="1" t="s">
        <v>92</v>
      </c>
      <c r="O1037" s="1" t="s">
        <v>92</v>
      </c>
      <c r="P1037" s="1" t="s">
        <v>52</v>
      </c>
      <c r="Q1037" s="1" t="s">
        <v>52</v>
      </c>
      <c r="R1037" s="1" t="s">
        <v>52</v>
      </c>
      <c r="AV1037" s="1" t="s">
        <v>52</v>
      </c>
      <c r="AW1037" s="1" t="s">
        <v>52</v>
      </c>
      <c r="AX1037" s="1" t="s">
        <v>52</v>
      </c>
      <c r="AY1037" s="1" t="s">
        <v>52</v>
      </c>
      <c r="AZ1037" s="1" t="s">
        <v>52</v>
      </c>
    </row>
    <row r="1038" spans="1:52" ht="30" customHeight="1" x14ac:dyDescent="0.3">
      <c r="A1038" s="16"/>
      <c r="B1038" s="16"/>
      <c r="C1038" s="16"/>
      <c r="D1038" s="16"/>
      <c r="E1038" s="18"/>
      <c r="F1038" s="21"/>
      <c r="G1038" s="18"/>
      <c r="H1038" s="21"/>
      <c r="I1038" s="18"/>
      <c r="J1038" s="21"/>
      <c r="K1038" s="18"/>
      <c r="L1038" s="21"/>
      <c r="M1038" s="16"/>
    </row>
    <row r="1039" spans="1:52" ht="30" customHeight="1" x14ac:dyDescent="0.3">
      <c r="A1039" s="12" t="s">
        <v>2859</v>
      </c>
      <c r="B1039" s="13"/>
      <c r="C1039" s="13"/>
      <c r="D1039" s="13"/>
      <c r="E1039" s="17"/>
      <c r="F1039" s="20"/>
      <c r="G1039" s="17"/>
      <c r="H1039" s="20"/>
      <c r="I1039" s="17"/>
      <c r="J1039" s="20"/>
      <c r="K1039" s="17"/>
      <c r="L1039" s="20"/>
      <c r="M1039" s="14"/>
      <c r="N1039" s="1" t="s">
        <v>2860</v>
      </c>
    </row>
    <row r="1040" spans="1:52" ht="30" customHeight="1" x14ac:dyDescent="0.3">
      <c r="A1040" s="15" t="s">
        <v>2861</v>
      </c>
      <c r="B1040" s="15" t="s">
        <v>2835</v>
      </c>
      <c r="C1040" s="15" t="s">
        <v>106</v>
      </c>
      <c r="D1040" s="16">
        <v>0.22789999999999999</v>
      </c>
      <c r="E1040" s="18">
        <f>단가대비표!O8</f>
        <v>0</v>
      </c>
      <c r="F1040" s="21">
        <f>TRUNC(E1040*D1040,1)</f>
        <v>0</v>
      </c>
      <c r="G1040" s="18">
        <f>단가대비표!P8</f>
        <v>0</v>
      </c>
      <c r="H1040" s="21">
        <f>TRUNC(G1040*D1040,1)</f>
        <v>0</v>
      </c>
      <c r="I1040" s="18">
        <f>단가대비표!V8</f>
        <v>88973</v>
      </c>
      <c r="J1040" s="21">
        <f>TRUNC(I1040*D1040,1)</f>
        <v>20276.900000000001</v>
      </c>
      <c r="K1040" s="18">
        <f t="shared" ref="K1040:L1043" si="154">TRUNC(E1040+G1040+I1040,1)</f>
        <v>88973</v>
      </c>
      <c r="L1040" s="21">
        <f t="shared" si="154"/>
        <v>20276.900000000001</v>
      </c>
      <c r="M1040" s="15" t="s">
        <v>2745</v>
      </c>
      <c r="N1040" s="1" t="s">
        <v>2860</v>
      </c>
      <c r="O1040" s="1" t="s">
        <v>2863</v>
      </c>
      <c r="P1040" s="1" t="s">
        <v>64</v>
      </c>
      <c r="Q1040" s="1" t="s">
        <v>64</v>
      </c>
      <c r="R1040" s="1" t="s">
        <v>63</v>
      </c>
      <c r="AV1040" s="1" t="s">
        <v>52</v>
      </c>
      <c r="AW1040" s="1" t="s">
        <v>2864</v>
      </c>
      <c r="AX1040" s="1" t="s">
        <v>52</v>
      </c>
      <c r="AY1040" s="1" t="s">
        <v>52</v>
      </c>
      <c r="AZ1040" s="1" t="s">
        <v>52</v>
      </c>
    </row>
    <row r="1041" spans="1:52" ht="30" customHeight="1" x14ac:dyDescent="0.3">
      <c r="A1041" s="15" t="s">
        <v>2748</v>
      </c>
      <c r="B1041" s="15" t="s">
        <v>2749</v>
      </c>
      <c r="C1041" s="15" t="s">
        <v>1830</v>
      </c>
      <c r="D1041" s="16">
        <v>15.9</v>
      </c>
      <c r="E1041" s="18">
        <f>단가대비표!O26</f>
        <v>1346.36</v>
      </c>
      <c r="F1041" s="21">
        <f>TRUNC(E1041*D1041,1)</f>
        <v>21407.1</v>
      </c>
      <c r="G1041" s="18">
        <f>단가대비표!P26</f>
        <v>0</v>
      </c>
      <c r="H1041" s="21">
        <f>TRUNC(G1041*D1041,1)</f>
        <v>0</v>
      </c>
      <c r="I1041" s="18">
        <f>단가대비표!V26</f>
        <v>0</v>
      </c>
      <c r="J1041" s="21">
        <f>TRUNC(I1041*D1041,1)</f>
        <v>0</v>
      </c>
      <c r="K1041" s="18">
        <f t="shared" si="154"/>
        <v>1346.3</v>
      </c>
      <c r="L1041" s="21">
        <f t="shared" si="154"/>
        <v>21407.1</v>
      </c>
      <c r="M1041" s="15" t="s">
        <v>52</v>
      </c>
      <c r="N1041" s="1" t="s">
        <v>2860</v>
      </c>
      <c r="O1041" s="1" t="s">
        <v>2750</v>
      </c>
      <c r="P1041" s="1" t="s">
        <v>64</v>
      </c>
      <c r="Q1041" s="1" t="s">
        <v>64</v>
      </c>
      <c r="R1041" s="1" t="s">
        <v>63</v>
      </c>
      <c r="V1041">
        <v>1</v>
      </c>
      <c r="AV1041" s="1" t="s">
        <v>52</v>
      </c>
      <c r="AW1041" s="1" t="s">
        <v>2865</v>
      </c>
      <c r="AX1041" s="1" t="s">
        <v>52</v>
      </c>
      <c r="AY1041" s="1" t="s">
        <v>52</v>
      </c>
      <c r="AZ1041" s="1" t="s">
        <v>52</v>
      </c>
    </row>
    <row r="1042" spans="1:52" ht="30" customHeight="1" x14ac:dyDescent="0.3">
      <c r="A1042" s="15" t="s">
        <v>1503</v>
      </c>
      <c r="B1042" s="15" t="s">
        <v>2866</v>
      </c>
      <c r="C1042" s="15" t="s">
        <v>602</v>
      </c>
      <c r="D1042" s="16">
        <v>1</v>
      </c>
      <c r="E1042" s="18">
        <f>TRUNC(SUMIF(V1040:V1043, RIGHTB(O1042, 1), F1040:F1043)*U1042, 2)</f>
        <v>8134.69</v>
      </c>
      <c r="F1042" s="21">
        <f>TRUNC(E1042*D1042,1)</f>
        <v>8134.6</v>
      </c>
      <c r="G1042" s="18">
        <v>0</v>
      </c>
      <c r="H1042" s="21">
        <f>TRUNC(G1042*D1042,1)</f>
        <v>0</v>
      </c>
      <c r="I1042" s="18">
        <v>0</v>
      </c>
      <c r="J1042" s="21">
        <f>TRUNC(I1042*D1042,1)</f>
        <v>0</v>
      </c>
      <c r="K1042" s="18">
        <f t="shared" si="154"/>
        <v>8134.6</v>
      </c>
      <c r="L1042" s="21">
        <f t="shared" si="154"/>
        <v>8134.6</v>
      </c>
      <c r="M1042" s="15" t="s">
        <v>52</v>
      </c>
      <c r="N1042" s="1" t="s">
        <v>2860</v>
      </c>
      <c r="O1042" s="1" t="s">
        <v>1079</v>
      </c>
      <c r="P1042" s="1" t="s">
        <v>64</v>
      </c>
      <c r="Q1042" s="1" t="s">
        <v>64</v>
      </c>
      <c r="R1042" s="1" t="s">
        <v>64</v>
      </c>
      <c r="S1042">
        <v>0</v>
      </c>
      <c r="T1042">
        <v>0</v>
      </c>
      <c r="U1042">
        <v>0.38</v>
      </c>
      <c r="AV1042" s="1" t="s">
        <v>52</v>
      </c>
      <c r="AW1042" s="1" t="s">
        <v>2867</v>
      </c>
      <c r="AX1042" s="1" t="s">
        <v>52</v>
      </c>
      <c r="AY1042" s="1" t="s">
        <v>52</v>
      </c>
      <c r="AZ1042" s="1" t="s">
        <v>52</v>
      </c>
    </row>
    <row r="1043" spans="1:52" ht="30" customHeight="1" x14ac:dyDescent="0.3">
      <c r="A1043" s="15" t="s">
        <v>2754</v>
      </c>
      <c r="B1043" s="15" t="s">
        <v>1291</v>
      </c>
      <c r="C1043" s="15" t="s">
        <v>1292</v>
      </c>
      <c r="D1043" s="16">
        <v>1</v>
      </c>
      <c r="E1043" s="18">
        <f>TRUNC(단가대비표!O279*1/8*16/12*25/20, 1)</f>
        <v>0</v>
      </c>
      <c r="F1043" s="21">
        <f>TRUNC(E1043*D1043,1)</f>
        <v>0</v>
      </c>
      <c r="G1043" s="18">
        <f>TRUNC(단가대비표!P279*1/8*16/12*25/20, 1)</f>
        <v>57077.2</v>
      </c>
      <c r="H1043" s="21">
        <f>TRUNC(G1043*D1043,1)</f>
        <v>57077.2</v>
      </c>
      <c r="I1043" s="18">
        <f>TRUNC(단가대비표!V279*1/8*16/12*25/20, 1)</f>
        <v>0</v>
      </c>
      <c r="J1043" s="21">
        <f>TRUNC(I1043*D1043,1)</f>
        <v>0</v>
      </c>
      <c r="K1043" s="18">
        <f t="shared" si="154"/>
        <v>57077.2</v>
      </c>
      <c r="L1043" s="21">
        <f t="shared" si="154"/>
        <v>57077.2</v>
      </c>
      <c r="M1043" s="15" t="s">
        <v>52</v>
      </c>
      <c r="N1043" s="1" t="s">
        <v>2860</v>
      </c>
      <c r="O1043" s="1" t="s">
        <v>2755</v>
      </c>
      <c r="P1043" s="1" t="s">
        <v>64</v>
      </c>
      <c r="Q1043" s="1" t="s">
        <v>64</v>
      </c>
      <c r="R1043" s="1" t="s">
        <v>63</v>
      </c>
      <c r="AV1043" s="1" t="s">
        <v>52</v>
      </c>
      <c r="AW1043" s="1" t="s">
        <v>2868</v>
      </c>
      <c r="AX1043" s="1" t="s">
        <v>63</v>
      </c>
      <c r="AY1043" s="1" t="s">
        <v>52</v>
      </c>
      <c r="AZ1043" s="1" t="s">
        <v>52</v>
      </c>
    </row>
    <row r="1044" spans="1:52" ht="30" customHeight="1" x14ac:dyDescent="0.3">
      <c r="A1044" s="15" t="s">
        <v>1229</v>
      </c>
      <c r="B1044" s="15" t="s">
        <v>52</v>
      </c>
      <c r="C1044" s="15" t="s">
        <v>52</v>
      </c>
      <c r="D1044" s="16"/>
      <c r="E1044" s="18"/>
      <c r="F1044" s="21">
        <f>TRUNC(SUMIF(N1040:N1043, N1039, F1040:F1043),0)</f>
        <v>29541</v>
      </c>
      <c r="G1044" s="18"/>
      <c r="H1044" s="21">
        <f>TRUNC(SUMIF(N1040:N1043, N1039, H1040:H1043),0)</f>
        <v>57077</v>
      </c>
      <c r="I1044" s="18"/>
      <c r="J1044" s="21">
        <f>TRUNC(SUMIF(N1040:N1043, N1039, J1040:J1043),0)</f>
        <v>20276</v>
      </c>
      <c r="K1044" s="18"/>
      <c r="L1044" s="21">
        <f>F1044+H1044+J1044</f>
        <v>106894</v>
      </c>
      <c r="M1044" s="15" t="s">
        <v>52</v>
      </c>
      <c r="N1044" s="1" t="s">
        <v>92</v>
      </c>
      <c r="O1044" s="1" t="s">
        <v>92</v>
      </c>
      <c r="P1044" s="1" t="s">
        <v>52</v>
      </c>
      <c r="Q1044" s="1" t="s">
        <v>52</v>
      </c>
      <c r="R1044" s="1" t="s">
        <v>52</v>
      </c>
      <c r="AV1044" s="1" t="s">
        <v>52</v>
      </c>
      <c r="AW1044" s="1" t="s">
        <v>52</v>
      </c>
      <c r="AX1044" s="1" t="s">
        <v>52</v>
      </c>
      <c r="AY1044" s="1" t="s">
        <v>52</v>
      </c>
      <c r="AZ1044" s="1" t="s">
        <v>52</v>
      </c>
    </row>
    <row r="1045" spans="1:52" ht="30" customHeight="1" x14ac:dyDescent="0.3">
      <c r="A1045" s="16"/>
      <c r="B1045" s="16"/>
      <c r="C1045" s="16"/>
      <c r="D1045" s="16"/>
      <c r="E1045" s="18"/>
      <c r="F1045" s="21"/>
      <c r="G1045" s="18"/>
      <c r="H1045" s="21"/>
      <c r="I1045" s="18"/>
      <c r="J1045" s="21"/>
      <c r="K1045" s="18"/>
      <c r="L1045" s="21"/>
      <c r="M1045" s="16"/>
    </row>
    <row r="1046" spans="1:52" ht="30" customHeight="1" x14ac:dyDescent="0.3">
      <c r="A1046" s="12" t="s">
        <v>2869</v>
      </c>
      <c r="B1046" s="13"/>
      <c r="C1046" s="13"/>
      <c r="D1046" s="13"/>
      <c r="E1046" s="17"/>
      <c r="F1046" s="20"/>
      <c r="G1046" s="17"/>
      <c r="H1046" s="20"/>
      <c r="I1046" s="17"/>
      <c r="J1046" s="20"/>
      <c r="K1046" s="17"/>
      <c r="L1046" s="20"/>
      <c r="M1046" s="14"/>
      <c r="N1046" s="1" t="s">
        <v>2870</v>
      </c>
    </row>
    <row r="1047" spans="1:52" ht="30" customHeight="1" x14ac:dyDescent="0.3">
      <c r="A1047" s="15" t="s">
        <v>2871</v>
      </c>
      <c r="B1047" s="15" t="s">
        <v>2835</v>
      </c>
      <c r="C1047" s="15" t="s">
        <v>106</v>
      </c>
      <c r="D1047" s="16">
        <v>0.26840000000000003</v>
      </c>
      <c r="E1047" s="18">
        <f>단가대비표!O9</f>
        <v>0</v>
      </c>
      <c r="F1047" s="21">
        <f>TRUNC(E1047*D1047,1)</f>
        <v>0</v>
      </c>
      <c r="G1047" s="18">
        <f>단가대비표!P9</f>
        <v>0</v>
      </c>
      <c r="H1047" s="21">
        <f>TRUNC(G1047*D1047,1)</f>
        <v>0</v>
      </c>
      <c r="I1047" s="18">
        <f>단가대비표!V9</f>
        <v>1604</v>
      </c>
      <c r="J1047" s="21">
        <f>TRUNC(I1047*D1047,1)</f>
        <v>430.5</v>
      </c>
      <c r="K1047" s="18">
        <f>TRUNC(E1047+G1047+I1047,1)</f>
        <v>1604</v>
      </c>
      <c r="L1047" s="21">
        <f>TRUNC(F1047+H1047+J1047,1)</f>
        <v>430.5</v>
      </c>
      <c r="M1047" s="15" t="s">
        <v>2745</v>
      </c>
      <c r="N1047" s="1" t="s">
        <v>2870</v>
      </c>
      <c r="O1047" s="1" t="s">
        <v>2873</v>
      </c>
      <c r="P1047" s="1" t="s">
        <v>64</v>
      </c>
      <c r="Q1047" s="1" t="s">
        <v>64</v>
      </c>
      <c r="R1047" s="1" t="s">
        <v>63</v>
      </c>
      <c r="AV1047" s="1" t="s">
        <v>52</v>
      </c>
      <c r="AW1047" s="1" t="s">
        <v>2874</v>
      </c>
      <c r="AX1047" s="1" t="s">
        <v>52</v>
      </c>
      <c r="AY1047" s="1" t="s">
        <v>52</v>
      </c>
      <c r="AZ1047" s="1" t="s">
        <v>52</v>
      </c>
    </row>
    <row r="1048" spans="1:52" ht="30" customHeight="1" x14ac:dyDescent="0.3">
      <c r="A1048" s="15" t="s">
        <v>1229</v>
      </c>
      <c r="B1048" s="15" t="s">
        <v>52</v>
      </c>
      <c r="C1048" s="15" t="s">
        <v>52</v>
      </c>
      <c r="D1048" s="16"/>
      <c r="E1048" s="18"/>
      <c r="F1048" s="21">
        <f>TRUNC(SUMIF(N1047:N1047, N1046, F1047:F1047),0)</f>
        <v>0</v>
      </c>
      <c r="G1048" s="18"/>
      <c r="H1048" s="21">
        <f>TRUNC(SUMIF(N1047:N1047, N1046, H1047:H1047),0)</f>
        <v>0</v>
      </c>
      <c r="I1048" s="18"/>
      <c r="J1048" s="21">
        <f>TRUNC(SUMIF(N1047:N1047, N1046, J1047:J1047),0)</f>
        <v>430</v>
      </c>
      <c r="K1048" s="18"/>
      <c r="L1048" s="21">
        <f>F1048+H1048+J1048</f>
        <v>430</v>
      </c>
      <c r="M1048" s="15" t="s">
        <v>52</v>
      </c>
      <c r="N1048" s="1" t="s">
        <v>92</v>
      </c>
      <c r="O1048" s="1" t="s">
        <v>92</v>
      </c>
      <c r="P1048" s="1" t="s">
        <v>52</v>
      </c>
      <c r="Q1048" s="1" t="s">
        <v>52</v>
      </c>
      <c r="R1048" s="1" t="s">
        <v>52</v>
      </c>
      <c r="AV1048" s="1" t="s">
        <v>52</v>
      </c>
      <c r="AW1048" s="1" t="s">
        <v>52</v>
      </c>
      <c r="AX1048" s="1" t="s">
        <v>52</v>
      </c>
      <c r="AY1048" s="1" t="s">
        <v>52</v>
      </c>
      <c r="AZ1048" s="1" t="s">
        <v>52</v>
      </c>
    </row>
    <row r="1049" spans="1:52" ht="30" customHeight="1" x14ac:dyDescent="0.3">
      <c r="A1049" s="16"/>
      <c r="B1049" s="16"/>
      <c r="C1049" s="16"/>
      <c r="D1049" s="16"/>
      <c r="E1049" s="18"/>
      <c r="F1049" s="21"/>
      <c r="G1049" s="18"/>
      <c r="H1049" s="21"/>
      <c r="I1049" s="18"/>
      <c r="J1049" s="21"/>
      <c r="K1049" s="18"/>
      <c r="L1049" s="21"/>
      <c r="M1049" s="16"/>
    </row>
    <row r="1050" spans="1:52" ht="30" customHeight="1" x14ac:dyDescent="0.3">
      <c r="A1050" s="12" t="s">
        <v>2875</v>
      </c>
      <c r="B1050" s="13"/>
      <c r="C1050" s="13"/>
      <c r="D1050" s="13"/>
      <c r="E1050" s="17"/>
      <c r="F1050" s="20"/>
      <c r="G1050" s="17"/>
      <c r="H1050" s="20"/>
      <c r="I1050" s="17"/>
      <c r="J1050" s="20"/>
      <c r="K1050" s="17"/>
      <c r="L1050" s="20"/>
      <c r="M1050" s="14"/>
      <c r="N1050" s="1" t="s">
        <v>1587</v>
      </c>
    </row>
    <row r="1051" spans="1:52" ht="30" customHeight="1" x14ac:dyDescent="0.3">
      <c r="A1051" s="15" t="s">
        <v>2584</v>
      </c>
      <c r="B1051" s="15" t="s">
        <v>1291</v>
      </c>
      <c r="C1051" s="15" t="s">
        <v>1292</v>
      </c>
      <c r="D1051" s="16">
        <v>5.0000000000000001E-3</v>
      </c>
      <c r="E1051" s="18">
        <f>단가대비표!O274</f>
        <v>0</v>
      </c>
      <c r="F1051" s="21">
        <f>TRUNC(E1051*D1051,1)</f>
        <v>0</v>
      </c>
      <c r="G1051" s="18">
        <f>단가대비표!P274</f>
        <v>252249</v>
      </c>
      <c r="H1051" s="21">
        <f>TRUNC(G1051*D1051,1)</f>
        <v>1261.2</v>
      </c>
      <c r="I1051" s="18">
        <f>단가대비표!V274</f>
        <v>0</v>
      </c>
      <c r="J1051" s="21">
        <f>TRUNC(I1051*D1051,1)</f>
        <v>0</v>
      </c>
      <c r="K1051" s="18">
        <f>TRUNC(E1051+G1051+I1051,1)</f>
        <v>252249</v>
      </c>
      <c r="L1051" s="21">
        <f>TRUNC(F1051+H1051+J1051,1)</f>
        <v>1261.2</v>
      </c>
      <c r="M1051" s="15" t="s">
        <v>52</v>
      </c>
      <c r="N1051" s="1" t="s">
        <v>1587</v>
      </c>
      <c r="O1051" s="1" t="s">
        <v>2585</v>
      </c>
      <c r="P1051" s="1" t="s">
        <v>64</v>
      </c>
      <c r="Q1051" s="1" t="s">
        <v>64</v>
      </c>
      <c r="R1051" s="1" t="s">
        <v>63</v>
      </c>
      <c r="AV1051" s="1" t="s">
        <v>52</v>
      </c>
      <c r="AW1051" s="1" t="s">
        <v>2876</v>
      </c>
      <c r="AX1051" s="1" t="s">
        <v>52</v>
      </c>
      <c r="AY1051" s="1" t="s">
        <v>52</v>
      </c>
      <c r="AZ1051" s="1" t="s">
        <v>52</v>
      </c>
    </row>
    <row r="1052" spans="1:52" ht="30" customHeight="1" x14ac:dyDescent="0.3">
      <c r="A1052" s="15" t="s">
        <v>1298</v>
      </c>
      <c r="B1052" s="15" t="s">
        <v>1291</v>
      </c>
      <c r="C1052" s="15" t="s">
        <v>1292</v>
      </c>
      <c r="D1052" s="16">
        <v>1E-3</v>
      </c>
      <c r="E1052" s="18">
        <f>단가대비표!O256</f>
        <v>0</v>
      </c>
      <c r="F1052" s="21">
        <f>TRUNC(E1052*D1052,1)</f>
        <v>0</v>
      </c>
      <c r="G1052" s="18">
        <f>단가대비표!P256</f>
        <v>169804</v>
      </c>
      <c r="H1052" s="21">
        <f>TRUNC(G1052*D1052,1)</f>
        <v>169.8</v>
      </c>
      <c r="I1052" s="18">
        <f>단가대비표!V256</f>
        <v>0</v>
      </c>
      <c r="J1052" s="21">
        <f>TRUNC(I1052*D1052,1)</f>
        <v>0</v>
      </c>
      <c r="K1052" s="18">
        <f>TRUNC(E1052+G1052+I1052,1)</f>
        <v>169804</v>
      </c>
      <c r="L1052" s="21">
        <f>TRUNC(F1052+H1052+J1052,1)</f>
        <v>169.8</v>
      </c>
      <c r="M1052" s="15" t="s">
        <v>52</v>
      </c>
      <c r="N1052" s="1" t="s">
        <v>1587</v>
      </c>
      <c r="O1052" s="1" t="s">
        <v>1299</v>
      </c>
      <c r="P1052" s="1" t="s">
        <v>64</v>
      </c>
      <c r="Q1052" s="1" t="s">
        <v>64</v>
      </c>
      <c r="R1052" s="1" t="s">
        <v>63</v>
      </c>
      <c r="AV1052" s="1" t="s">
        <v>52</v>
      </c>
      <c r="AW1052" s="1" t="s">
        <v>2877</v>
      </c>
      <c r="AX1052" s="1" t="s">
        <v>52</v>
      </c>
      <c r="AY1052" s="1" t="s">
        <v>52</v>
      </c>
      <c r="AZ1052" s="1" t="s">
        <v>52</v>
      </c>
    </row>
    <row r="1053" spans="1:52" ht="30" customHeight="1" x14ac:dyDescent="0.3">
      <c r="A1053" s="15" t="s">
        <v>1229</v>
      </c>
      <c r="B1053" s="15" t="s">
        <v>52</v>
      </c>
      <c r="C1053" s="15" t="s">
        <v>52</v>
      </c>
      <c r="D1053" s="16"/>
      <c r="E1053" s="18"/>
      <c r="F1053" s="21">
        <f>TRUNC(SUMIF(N1051:N1052, N1050, F1051:F1052),0)</f>
        <v>0</v>
      </c>
      <c r="G1053" s="18"/>
      <c r="H1053" s="21">
        <f>TRUNC(SUMIF(N1051:N1052, N1050, H1051:H1052),0)</f>
        <v>1431</v>
      </c>
      <c r="I1053" s="18"/>
      <c r="J1053" s="21">
        <f>TRUNC(SUMIF(N1051:N1052, N1050, J1051:J1052),0)</f>
        <v>0</v>
      </c>
      <c r="K1053" s="18"/>
      <c r="L1053" s="21">
        <f>F1053+H1053+J1053</f>
        <v>1431</v>
      </c>
      <c r="M1053" s="15" t="s">
        <v>52</v>
      </c>
      <c r="N1053" s="1" t="s">
        <v>92</v>
      </c>
      <c r="O1053" s="1" t="s">
        <v>92</v>
      </c>
      <c r="P1053" s="1" t="s">
        <v>52</v>
      </c>
      <c r="Q1053" s="1" t="s">
        <v>52</v>
      </c>
      <c r="R1053" s="1" t="s">
        <v>52</v>
      </c>
      <c r="AV1053" s="1" t="s">
        <v>52</v>
      </c>
      <c r="AW1053" s="1" t="s">
        <v>52</v>
      </c>
      <c r="AX1053" s="1" t="s">
        <v>52</v>
      </c>
      <c r="AY1053" s="1" t="s">
        <v>52</v>
      </c>
      <c r="AZ1053" s="1" t="s">
        <v>52</v>
      </c>
    </row>
    <row r="1054" spans="1:52" ht="30" customHeight="1" x14ac:dyDescent="0.3">
      <c r="A1054" s="16"/>
      <c r="B1054" s="16"/>
      <c r="C1054" s="16"/>
      <c r="D1054" s="16"/>
      <c r="E1054" s="18"/>
      <c r="F1054" s="21"/>
      <c r="G1054" s="18"/>
      <c r="H1054" s="21"/>
      <c r="I1054" s="18"/>
      <c r="J1054" s="21"/>
      <c r="K1054" s="18"/>
      <c r="L1054" s="21"/>
      <c r="M1054" s="16"/>
    </row>
    <row r="1055" spans="1:52" ht="30" customHeight="1" x14ac:dyDescent="0.3">
      <c r="A1055" s="12" t="s">
        <v>2878</v>
      </c>
      <c r="B1055" s="13"/>
      <c r="C1055" s="13"/>
      <c r="D1055" s="13"/>
      <c r="E1055" s="17"/>
      <c r="F1055" s="20"/>
      <c r="G1055" s="17"/>
      <c r="H1055" s="20"/>
      <c r="I1055" s="17"/>
      <c r="J1055" s="20"/>
      <c r="K1055" s="17"/>
      <c r="L1055" s="20"/>
      <c r="M1055" s="14"/>
      <c r="N1055" s="1" t="s">
        <v>1603</v>
      </c>
    </row>
    <row r="1056" spans="1:52" ht="30" customHeight="1" x14ac:dyDescent="0.3">
      <c r="A1056" s="15" t="s">
        <v>1600</v>
      </c>
      <c r="B1056" s="15" t="s">
        <v>1601</v>
      </c>
      <c r="C1056" s="15" t="s">
        <v>106</v>
      </c>
      <c r="D1056" s="16">
        <v>0.26400000000000001</v>
      </c>
      <c r="E1056" s="18">
        <f>단가대비표!O14</f>
        <v>0</v>
      </c>
      <c r="F1056" s="21">
        <f>TRUNC(E1056*D1056,1)</f>
        <v>0</v>
      </c>
      <c r="G1056" s="18">
        <f>단가대비표!P14</f>
        <v>0</v>
      </c>
      <c r="H1056" s="21">
        <f>TRUNC(G1056*D1056,1)</f>
        <v>0</v>
      </c>
      <c r="I1056" s="18">
        <f>단가대비표!V14</f>
        <v>334167</v>
      </c>
      <c r="J1056" s="21">
        <f>TRUNC(I1056*D1056,1)</f>
        <v>88220</v>
      </c>
      <c r="K1056" s="18">
        <f t="shared" ref="K1056:L1059" si="155">TRUNC(E1056+G1056+I1056,1)</f>
        <v>334167</v>
      </c>
      <c r="L1056" s="21">
        <f t="shared" si="155"/>
        <v>88220</v>
      </c>
      <c r="M1056" s="15" t="s">
        <v>2745</v>
      </c>
      <c r="N1056" s="1" t="s">
        <v>1603</v>
      </c>
      <c r="O1056" s="1" t="s">
        <v>2879</v>
      </c>
      <c r="P1056" s="1" t="s">
        <v>64</v>
      </c>
      <c r="Q1056" s="1" t="s">
        <v>64</v>
      </c>
      <c r="R1056" s="1" t="s">
        <v>63</v>
      </c>
      <c r="AV1056" s="1" t="s">
        <v>52</v>
      </c>
      <c r="AW1056" s="1" t="s">
        <v>2880</v>
      </c>
      <c r="AX1056" s="1" t="s">
        <v>52</v>
      </c>
      <c r="AY1056" s="1" t="s">
        <v>52</v>
      </c>
      <c r="AZ1056" s="1" t="s">
        <v>52</v>
      </c>
    </row>
    <row r="1057" spans="1:52" ht="30" customHeight="1" x14ac:dyDescent="0.3">
      <c r="A1057" s="15" t="s">
        <v>2748</v>
      </c>
      <c r="B1057" s="15" t="s">
        <v>2749</v>
      </c>
      <c r="C1057" s="15" t="s">
        <v>1830</v>
      </c>
      <c r="D1057" s="16">
        <v>17.7</v>
      </c>
      <c r="E1057" s="18">
        <f>단가대비표!O26</f>
        <v>1346.36</v>
      </c>
      <c r="F1057" s="21">
        <f>TRUNC(E1057*D1057,1)</f>
        <v>23830.5</v>
      </c>
      <c r="G1057" s="18">
        <f>단가대비표!P26</f>
        <v>0</v>
      </c>
      <c r="H1057" s="21">
        <f>TRUNC(G1057*D1057,1)</f>
        <v>0</v>
      </c>
      <c r="I1057" s="18">
        <f>단가대비표!V26</f>
        <v>0</v>
      </c>
      <c r="J1057" s="21">
        <f>TRUNC(I1057*D1057,1)</f>
        <v>0</v>
      </c>
      <c r="K1057" s="18">
        <f t="shared" si="155"/>
        <v>1346.3</v>
      </c>
      <c r="L1057" s="21">
        <f t="shared" si="155"/>
        <v>23830.5</v>
      </c>
      <c r="M1057" s="15" t="s">
        <v>52</v>
      </c>
      <c r="N1057" s="1" t="s">
        <v>1603</v>
      </c>
      <c r="O1057" s="1" t="s">
        <v>2750</v>
      </c>
      <c r="P1057" s="1" t="s">
        <v>64</v>
      </c>
      <c r="Q1057" s="1" t="s">
        <v>64</v>
      </c>
      <c r="R1057" s="1" t="s">
        <v>63</v>
      </c>
      <c r="V1057">
        <v>1</v>
      </c>
      <c r="AV1057" s="1" t="s">
        <v>52</v>
      </c>
      <c r="AW1057" s="1" t="s">
        <v>2881</v>
      </c>
      <c r="AX1057" s="1" t="s">
        <v>52</v>
      </c>
      <c r="AY1057" s="1" t="s">
        <v>52</v>
      </c>
      <c r="AZ1057" s="1" t="s">
        <v>52</v>
      </c>
    </row>
    <row r="1058" spans="1:52" ht="30" customHeight="1" x14ac:dyDescent="0.3">
      <c r="A1058" s="15" t="s">
        <v>1503</v>
      </c>
      <c r="B1058" s="15" t="s">
        <v>2882</v>
      </c>
      <c r="C1058" s="15" t="s">
        <v>602</v>
      </c>
      <c r="D1058" s="16">
        <v>1</v>
      </c>
      <c r="E1058" s="18">
        <f>TRUNC(SUMIF(V1056:V1059, RIGHTB(O1058, 1), F1056:F1059)*U1058, 2)</f>
        <v>8340.67</v>
      </c>
      <c r="F1058" s="21">
        <f>TRUNC(E1058*D1058,1)</f>
        <v>8340.6</v>
      </c>
      <c r="G1058" s="18">
        <v>0</v>
      </c>
      <c r="H1058" s="21">
        <f>TRUNC(G1058*D1058,1)</f>
        <v>0</v>
      </c>
      <c r="I1058" s="18">
        <v>0</v>
      </c>
      <c r="J1058" s="21">
        <f>TRUNC(I1058*D1058,1)</f>
        <v>0</v>
      </c>
      <c r="K1058" s="18">
        <f t="shared" si="155"/>
        <v>8340.6</v>
      </c>
      <c r="L1058" s="21">
        <f t="shared" si="155"/>
        <v>8340.6</v>
      </c>
      <c r="M1058" s="15" t="s">
        <v>52</v>
      </c>
      <c r="N1058" s="1" t="s">
        <v>1603</v>
      </c>
      <c r="O1058" s="1" t="s">
        <v>1079</v>
      </c>
      <c r="P1058" s="1" t="s">
        <v>64</v>
      </c>
      <c r="Q1058" s="1" t="s">
        <v>64</v>
      </c>
      <c r="R1058" s="1" t="s">
        <v>64</v>
      </c>
      <c r="S1058">
        <v>0</v>
      </c>
      <c r="T1058">
        <v>0</v>
      </c>
      <c r="U1058">
        <v>0.35</v>
      </c>
      <c r="AV1058" s="1" t="s">
        <v>52</v>
      </c>
      <c r="AW1058" s="1" t="s">
        <v>2883</v>
      </c>
      <c r="AX1058" s="1" t="s">
        <v>52</v>
      </c>
      <c r="AY1058" s="1" t="s">
        <v>52</v>
      </c>
      <c r="AZ1058" s="1" t="s">
        <v>52</v>
      </c>
    </row>
    <row r="1059" spans="1:52" ht="30" customHeight="1" x14ac:dyDescent="0.3">
      <c r="A1059" s="15" t="s">
        <v>2754</v>
      </c>
      <c r="B1059" s="15" t="s">
        <v>1291</v>
      </c>
      <c r="C1059" s="15" t="s">
        <v>1292</v>
      </c>
      <c r="D1059" s="16">
        <v>1</v>
      </c>
      <c r="E1059" s="18">
        <f>TRUNC(단가대비표!O279*1/8*16/12*25/20, 1)</f>
        <v>0</v>
      </c>
      <c r="F1059" s="21">
        <f>TRUNC(E1059*D1059,1)</f>
        <v>0</v>
      </c>
      <c r="G1059" s="18">
        <f>TRUNC(단가대비표!P279*1/8*16/12*25/20, 1)</f>
        <v>57077.2</v>
      </c>
      <c r="H1059" s="21">
        <f>TRUNC(G1059*D1059,1)</f>
        <v>57077.2</v>
      </c>
      <c r="I1059" s="18">
        <f>TRUNC(단가대비표!V279*1/8*16/12*25/20, 1)</f>
        <v>0</v>
      </c>
      <c r="J1059" s="21">
        <f>TRUNC(I1059*D1059,1)</f>
        <v>0</v>
      </c>
      <c r="K1059" s="18">
        <f t="shared" si="155"/>
        <v>57077.2</v>
      </c>
      <c r="L1059" s="21">
        <f t="shared" si="155"/>
        <v>57077.2</v>
      </c>
      <c r="M1059" s="15" t="s">
        <v>52</v>
      </c>
      <c r="N1059" s="1" t="s">
        <v>1603</v>
      </c>
      <c r="O1059" s="1" t="s">
        <v>2755</v>
      </c>
      <c r="P1059" s="1" t="s">
        <v>64</v>
      </c>
      <c r="Q1059" s="1" t="s">
        <v>64</v>
      </c>
      <c r="R1059" s="1" t="s">
        <v>63</v>
      </c>
      <c r="AV1059" s="1" t="s">
        <v>52</v>
      </c>
      <c r="AW1059" s="1" t="s">
        <v>2884</v>
      </c>
      <c r="AX1059" s="1" t="s">
        <v>63</v>
      </c>
      <c r="AY1059" s="1" t="s">
        <v>52</v>
      </c>
      <c r="AZ1059" s="1" t="s">
        <v>52</v>
      </c>
    </row>
    <row r="1060" spans="1:52" ht="30" customHeight="1" x14ac:dyDescent="0.3">
      <c r="A1060" s="15" t="s">
        <v>1229</v>
      </c>
      <c r="B1060" s="15" t="s">
        <v>52</v>
      </c>
      <c r="C1060" s="15" t="s">
        <v>52</v>
      </c>
      <c r="D1060" s="16"/>
      <c r="E1060" s="18"/>
      <c r="F1060" s="21">
        <f>TRUNC(SUMIF(N1056:N1059, N1055, F1056:F1059),0)</f>
        <v>32171</v>
      </c>
      <c r="G1060" s="18"/>
      <c r="H1060" s="21">
        <f>TRUNC(SUMIF(N1056:N1059, N1055, H1056:H1059),0)</f>
        <v>57077</v>
      </c>
      <c r="I1060" s="18"/>
      <c r="J1060" s="21">
        <f>TRUNC(SUMIF(N1056:N1059, N1055, J1056:J1059),0)</f>
        <v>88220</v>
      </c>
      <c r="K1060" s="18"/>
      <c r="L1060" s="21">
        <f>F1060+H1060+J1060</f>
        <v>177468</v>
      </c>
      <c r="M1060" s="15" t="s">
        <v>52</v>
      </c>
      <c r="N1060" s="1" t="s">
        <v>92</v>
      </c>
      <c r="O1060" s="1" t="s">
        <v>92</v>
      </c>
      <c r="P1060" s="1" t="s">
        <v>52</v>
      </c>
      <c r="Q1060" s="1" t="s">
        <v>52</v>
      </c>
      <c r="R1060" s="1" t="s">
        <v>52</v>
      </c>
      <c r="AV1060" s="1" t="s">
        <v>52</v>
      </c>
      <c r="AW1060" s="1" t="s">
        <v>52</v>
      </c>
      <c r="AX1060" s="1" t="s">
        <v>52</v>
      </c>
      <c r="AY1060" s="1" t="s">
        <v>52</v>
      </c>
      <c r="AZ1060" s="1" t="s">
        <v>52</v>
      </c>
    </row>
    <row r="1061" spans="1:52" ht="30" customHeight="1" x14ac:dyDescent="0.3">
      <c r="A1061" s="16"/>
      <c r="B1061" s="16"/>
      <c r="C1061" s="16"/>
      <c r="D1061" s="16"/>
      <c r="E1061" s="18"/>
      <c r="F1061" s="21"/>
      <c r="G1061" s="18"/>
      <c r="H1061" s="21"/>
      <c r="I1061" s="18"/>
      <c r="J1061" s="21"/>
      <c r="K1061" s="18"/>
      <c r="L1061" s="21"/>
      <c r="M1061" s="16"/>
    </row>
    <row r="1062" spans="1:52" ht="30" customHeight="1" x14ac:dyDescent="0.3">
      <c r="A1062" s="12" t="s">
        <v>2885</v>
      </c>
      <c r="B1062" s="13"/>
      <c r="C1062" s="13"/>
      <c r="D1062" s="13"/>
      <c r="E1062" s="17"/>
      <c r="F1062" s="20"/>
      <c r="G1062" s="17"/>
      <c r="H1062" s="20"/>
      <c r="I1062" s="17"/>
      <c r="J1062" s="20"/>
      <c r="K1062" s="17"/>
      <c r="L1062" s="20"/>
      <c r="M1062" s="14"/>
      <c r="N1062" s="1" t="s">
        <v>1620</v>
      </c>
    </row>
    <row r="1063" spans="1:52" ht="30" customHeight="1" x14ac:dyDescent="0.3">
      <c r="A1063" s="15" t="s">
        <v>2886</v>
      </c>
      <c r="B1063" s="15" t="s">
        <v>1291</v>
      </c>
      <c r="C1063" s="15" t="s">
        <v>1292</v>
      </c>
      <c r="D1063" s="16">
        <v>0.23</v>
      </c>
      <c r="E1063" s="18">
        <f>단가대비표!O260</f>
        <v>0</v>
      </c>
      <c r="F1063" s="21">
        <f>TRUNC(E1063*D1063,1)</f>
        <v>0</v>
      </c>
      <c r="G1063" s="18">
        <f>단가대비표!P260</f>
        <v>264104</v>
      </c>
      <c r="H1063" s="21">
        <f>TRUNC(G1063*D1063,1)</f>
        <v>60743.9</v>
      </c>
      <c r="I1063" s="18">
        <f>단가대비표!V260</f>
        <v>0</v>
      </c>
      <c r="J1063" s="21">
        <f>TRUNC(I1063*D1063,1)</f>
        <v>0</v>
      </c>
      <c r="K1063" s="18">
        <f t="shared" ref="K1063:L1065" si="156">TRUNC(E1063+G1063+I1063,1)</f>
        <v>264104</v>
      </c>
      <c r="L1063" s="21">
        <f t="shared" si="156"/>
        <v>60743.9</v>
      </c>
      <c r="M1063" s="15" t="s">
        <v>52</v>
      </c>
      <c r="N1063" s="1" t="s">
        <v>1620</v>
      </c>
      <c r="O1063" s="1" t="s">
        <v>2887</v>
      </c>
      <c r="P1063" s="1" t="s">
        <v>64</v>
      </c>
      <c r="Q1063" s="1" t="s">
        <v>64</v>
      </c>
      <c r="R1063" s="1" t="s">
        <v>63</v>
      </c>
      <c r="V1063">
        <v>1</v>
      </c>
      <c r="AV1063" s="1" t="s">
        <v>52</v>
      </c>
      <c r="AW1063" s="1" t="s">
        <v>2888</v>
      </c>
      <c r="AX1063" s="1" t="s">
        <v>52</v>
      </c>
      <c r="AY1063" s="1" t="s">
        <v>52</v>
      </c>
      <c r="AZ1063" s="1" t="s">
        <v>52</v>
      </c>
    </row>
    <row r="1064" spans="1:52" ht="30" customHeight="1" x14ac:dyDescent="0.3">
      <c r="A1064" s="15" t="s">
        <v>1298</v>
      </c>
      <c r="B1064" s="15" t="s">
        <v>1291</v>
      </c>
      <c r="C1064" s="15" t="s">
        <v>1292</v>
      </c>
      <c r="D1064" s="16">
        <v>0.03</v>
      </c>
      <c r="E1064" s="18">
        <f>단가대비표!O256</f>
        <v>0</v>
      </c>
      <c r="F1064" s="21">
        <f>TRUNC(E1064*D1064,1)</f>
        <v>0</v>
      </c>
      <c r="G1064" s="18">
        <f>단가대비표!P256</f>
        <v>169804</v>
      </c>
      <c r="H1064" s="21">
        <f>TRUNC(G1064*D1064,1)</f>
        <v>5094.1000000000004</v>
      </c>
      <c r="I1064" s="18">
        <f>단가대비표!V256</f>
        <v>0</v>
      </c>
      <c r="J1064" s="21">
        <f>TRUNC(I1064*D1064,1)</f>
        <v>0</v>
      </c>
      <c r="K1064" s="18">
        <f t="shared" si="156"/>
        <v>169804</v>
      </c>
      <c r="L1064" s="21">
        <f t="shared" si="156"/>
        <v>5094.1000000000004</v>
      </c>
      <c r="M1064" s="15" t="s">
        <v>52</v>
      </c>
      <c r="N1064" s="1" t="s">
        <v>1620</v>
      </c>
      <c r="O1064" s="1" t="s">
        <v>1299</v>
      </c>
      <c r="P1064" s="1" t="s">
        <v>64</v>
      </c>
      <c r="Q1064" s="1" t="s">
        <v>64</v>
      </c>
      <c r="R1064" s="1" t="s">
        <v>63</v>
      </c>
      <c r="V1064">
        <v>1</v>
      </c>
      <c r="AV1064" s="1" t="s">
        <v>52</v>
      </c>
      <c r="AW1064" s="1" t="s">
        <v>2889</v>
      </c>
      <c r="AX1064" s="1" t="s">
        <v>52</v>
      </c>
      <c r="AY1064" s="1" t="s">
        <v>52</v>
      </c>
      <c r="AZ1064" s="1" t="s">
        <v>52</v>
      </c>
    </row>
    <row r="1065" spans="1:52" ht="30" customHeight="1" x14ac:dyDescent="0.3">
      <c r="A1065" s="15" t="s">
        <v>2890</v>
      </c>
      <c r="B1065" s="15" t="s">
        <v>2891</v>
      </c>
      <c r="C1065" s="15" t="s">
        <v>602</v>
      </c>
      <c r="D1065" s="16">
        <v>1</v>
      </c>
      <c r="E1065" s="18">
        <v>0</v>
      </c>
      <c r="F1065" s="21">
        <f>TRUNC(E1065*D1065,1)</f>
        <v>0</v>
      </c>
      <c r="G1065" s="18">
        <v>0</v>
      </c>
      <c r="H1065" s="21">
        <f>TRUNC(G1065*D1065,1)</f>
        <v>0</v>
      </c>
      <c r="I1065" s="18">
        <f>TRUNC(SUMIF(V1063:V1065, RIGHTB(O1065, 1), H1063:H1065)*U1065, 2)</f>
        <v>39502.800000000003</v>
      </c>
      <c r="J1065" s="21">
        <f>TRUNC(I1065*D1065,1)</f>
        <v>39502.800000000003</v>
      </c>
      <c r="K1065" s="18">
        <f t="shared" si="156"/>
        <v>39502.800000000003</v>
      </c>
      <c r="L1065" s="21">
        <f t="shared" si="156"/>
        <v>39502.800000000003</v>
      </c>
      <c r="M1065" s="15" t="s">
        <v>52</v>
      </c>
      <c r="N1065" s="1" t="s">
        <v>1620</v>
      </c>
      <c r="O1065" s="1" t="s">
        <v>1079</v>
      </c>
      <c r="P1065" s="1" t="s">
        <v>64</v>
      </c>
      <c r="Q1065" s="1" t="s">
        <v>64</v>
      </c>
      <c r="R1065" s="1" t="s">
        <v>64</v>
      </c>
      <c r="S1065">
        <v>1</v>
      </c>
      <c r="T1065">
        <v>2</v>
      </c>
      <c r="U1065">
        <v>0.6</v>
      </c>
      <c r="AV1065" s="1" t="s">
        <v>52</v>
      </c>
      <c r="AW1065" s="1" t="s">
        <v>2892</v>
      </c>
      <c r="AX1065" s="1" t="s">
        <v>52</v>
      </c>
      <c r="AY1065" s="1" t="s">
        <v>52</v>
      </c>
      <c r="AZ1065" s="1" t="s">
        <v>52</v>
      </c>
    </row>
    <row r="1066" spans="1:52" ht="30" customHeight="1" x14ac:dyDescent="0.3">
      <c r="A1066" s="15" t="s">
        <v>1229</v>
      </c>
      <c r="B1066" s="15" t="s">
        <v>52</v>
      </c>
      <c r="C1066" s="15" t="s">
        <v>52</v>
      </c>
      <c r="D1066" s="16"/>
      <c r="E1066" s="18"/>
      <c r="F1066" s="21">
        <f>TRUNC(SUMIF(N1063:N1065, N1062, F1063:F1065),0)</f>
        <v>0</v>
      </c>
      <c r="G1066" s="18"/>
      <c r="H1066" s="21">
        <f>TRUNC(SUMIF(N1063:N1065, N1062, H1063:H1065),0)</f>
        <v>65838</v>
      </c>
      <c r="I1066" s="18"/>
      <c r="J1066" s="21">
        <f>TRUNC(SUMIF(N1063:N1065, N1062, J1063:J1065),0)</f>
        <v>39502</v>
      </c>
      <c r="K1066" s="18"/>
      <c r="L1066" s="21">
        <f>F1066+H1066+J1066</f>
        <v>105340</v>
      </c>
      <c r="M1066" s="15" t="s">
        <v>52</v>
      </c>
      <c r="N1066" s="1" t="s">
        <v>92</v>
      </c>
      <c r="O1066" s="1" t="s">
        <v>92</v>
      </c>
      <c r="P1066" s="1" t="s">
        <v>52</v>
      </c>
      <c r="Q1066" s="1" t="s">
        <v>52</v>
      </c>
      <c r="R1066" s="1" t="s">
        <v>52</v>
      </c>
      <c r="AV1066" s="1" t="s">
        <v>52</v>
      </c>
      <c r="AW1066" s="1" t="s">
        <v>52</v>
      </c>
      <c r="AX1066" s="1" t="s">
        <v>52</v>
      </c>
      <c r="AY1066" s="1" t="s">
        <v>52</v>
      </c>
      <c r="AZ1066" s="1" t="s">
        <v>52</v>
      </c>
    </row>
    <row r="1067" spans="1:52" ht="30" customHeight="1" x14ac:dyDescent="0.3">
      <c r="A1067" s="16"/>
      <c r="B1067" s="16"/>
      <c r="C1067" s="16"/>
      <c r="D1067" s="16"/>
      <c r="E1067" s="18"/>
      <c r="F1067" s="21"/>
      <c r="G1067" s="18"/>
      <c r="H1067" s="21"/>
      <c r="I1067" s="18"/>
      <c r="J1067" s="21"/>
      <c r="K1067" s="18"/>
      <c r="L1067" s="21"/>
      <c r="M1067" s="16"/>
    </row>
    <row r="1068" spans="1:52" ht="30" customHeight="1" x14ac:dyDescent="0.3">
      <c r="A1068" s="12" t="s">
        <v>2893</v>
      </c>
      <c r="B1068" s="13"/>
      <c r="C1068" s="13"/>
      <c r="D1068" s="13"/>
      <c r="E1068" s="17"/>
      <c r="F1068" s="20"/>
      <c r="G1068" s="17"/>
      <c r="H1068" s="20"/>
      <c r="I1068" s="17"/>
      <c r="J1068" s="20"/>
      <c r="K1068" s="17"/>
      <c r="L1068" s="20"/>
      <c r="M1068" s="14"/>
      <c r="N1068" s="1" t="s">
        <v>1624</v>
      </c>
    </row>
    <row r="1069" spans="1:52" ht="30" customHeight="1" x14ac:dyDescent="0.3">
      <c r="A1069" s="15" t="s">
        <v>2886</v>
      </c>
      <c r="B1069" s="15" t="s">
        <v>1291</v>
      </c>
      <c r="C1069" s="15" t="s">
        <v>1292</v>
      </c>
      <c r="D1069" s="16">
        <v>1.76</v>
      </c>
      <c r="E1069" s="18">
        <f>단가대비표!O260</f>
        <v>0</v>
      </c>
      <c r="F1069" s="21">
        <f>TRUNC(E1069*D1069,1)</f>
        <v>0</v>
      </c>
      <c r="G1069" s="18">
        <f>단가대비표!P260</f>
        <v>264104</v>
      </c>
      <c r="H1069" s="21">
        <f>TRUNC(G1069*D1069,1)</f>
        <v>464823</v>
      </c>
      <c r="I1069" s="18">
        <f>단가대비표!V260</f>
        <v>0</v>
      </c>
      <c r="J1069" s="21">
        <f>TRUNC(I1069*D1069,1)</f>
        <v>0</v>
      </c>
      <c r="K1069" s="18">
        <f t="shared" ref="K1069:L1072" si="157">TRUNC(E1069+G1069+I1069,1)</f>
        <v>264104</v>
      </c>
      <c r="L1069" s="21">
        <f t="shared" si="157"/>
        <v>464823</v>
      </c>
      <c r="M1069" s="15" t="s">
        <v>52</v>
      </c>
      <c r="N1069" s="1" t="s">
        <v>1624</v>
      </c>
      <c r="O1069" s="1" t="s">
        <v>2887</v>
      </c>
      <c r="P1069" s="1" t="s">
        <v>64</v>
      </c>
      <c r="Q1069" s="1" t="s">
        <v>64</v>
      </c>
      <c r="R1069" s="1" t="s">
        <v>63</v>
      </c>
      <c r="V1069">
        <v>1</v>
      </c>
      <c r="AV1069" s="1" t="s">
        <v>52</v>
      </c>
      <c r="AW1069" s="1" t="s">
        <v>2894</v>
      </c>
      <c r="AX1069" s="1" t="s">
        <v>52</v>
      </c>
      <c r="AY1069" s="1" t="s">
        <v>52</v>
      </c>
      <c r="AZ1069" s="1" t="s">
        <v>52</v>
      </c>
    </row>
    <row r="1070" spans="1:52" ht="30" customHeight="1" x14ac:dyDescent="0.3">
      <c r="A1070" s="15" t="s">
        <v>1298</v>
      </c>
      <c r="B1070" s="15" t="s">
        <v>1291</v>
      </c>
      <c r="C1070" s="15" t="s">
        <v>1292</v>
      </c>
      <c r="D1070" s="16">
        <v>0.59</v>
      </c>
      <c r="E1070" s="18">
        <f>단가대비표!O256</f>
        <v>0</v>
      </c>
      <c r="F1070" s="21">
        <f>TRUNC(E1070*D1070,1)</f>
        <v>0</v>
      </c>
      <c r="G1070" s="18">
        <f>단가대비표!P256</f>
        <v>169804</v>
      </c>
      <c r="H1070" s="21">
        <f>TRUNC(G1070*D1070,1)</f>
        <v>100184.3</v>
      </c>
      <c r="I1070" s="18">
        <f>단가대비표!V256</f>
        <v>0</v>
      </c>
      <c r="J1070" s="21">
        <f>TRUNC(I1070*D1070,1)</f>
        <v>0</v>
      </c>
      <c r="K1070" s="18">
        <f t="shared" si="157"/>
        <v>169804</v>
      </c>
      <c r="L1070" s="21">
        <f t="shared" si="157"/>
        <v>100184.3</v>
      </c>
      <c r="M1070" s="15" t="s">
        <v>52</v>
      </c>
      <c r="N1070" s="1" t="s">
        <v>1624</v>
      </c>
      <c r="O1070" s="1" t="s">
        <v>1299</v>
      </c>
      <c r="P1070" s="1" t="s">
        <v>64</v>
      </c>
      <c r="Q1070" s="1" t="s">
        <v>64</v>
      </c>
      <c r="R1070" s="1" t="s">
        <v>63</v>
      </c>
      <c r="V1070">
        <v>1</v>
      </c>
      <c r="AV1070" s="1" t="s">
        <v>52</v>
      </c>
      <c r="AW1070" s="1" t="s">
        <v>2895</v>
      </c>
      <c r="AX1070" s="1" t="s">
        <v>52</v>
      </c>
      <c r="AY1070" s="1" t="s">
        <v>52</v>
      </c>
      <c r="AZ1070" s="1" t="s">
        <v>52</v>
      </c>
    </row>
    <row r="1071" spans="1:52" ht="30" customHeight="1" x14ac:dyDescent="0.3">
      <c r="A1071" s="15" t="s">
        <v>1597</v>
      </c>
      <c r="B1071" s="15" t="s">
        <v>1753</v>
      </c>
      <c r="C1071" s="15" t="s">
        <v>602</v>
      </c>
      <c r="D1071" s="16">
        <v>1</v>
      </c>
      <c r="E1071" s="18">
        <v>0</v>
      </c>
      <c r="F1071" s="21">
        <f>TRUNC(E1071*D1071,1)</f>
        <v>0</v>
      </c>
      <c r="G1071" s="18">
        <v>0</v>
      </c>
      <c r="H1071" s="21">
        <f>TRUNC(G1071*D1071,1)</f>
        <v>0</v>
      </c>
      <c r="I1071" s="18">
        <f>TRUNC(SUMIF(V1069:V1072, RIGHTB(O1071, 1), H1069:H1072)*U1071, 2)</f>
        <v>11300.14</v>
      </c>
      <c r="J1071" s="21">
        <f>TRUNC(I1071*D1071,1)</f>
        <v>11300.1</v>
      </c>
      <c r="K1071" s="18">
        <f t="shared" si="157"/>
        <v>11300.1</v>
      </c>
      <c r="L1071" s="21">
        <f t="shared" si="157"/>
        <v>11300.1</v>
      </c>
      <c r="M1071" s="15" t="s">
        <v>52</v>
      </c>
      <c r="N1071" s="1" t="s">
        <v>1624</v>
      </c>
      <c r="O1071" s="1" t="s">
        <v>1079</v>
      </c>
      <c r="P1071" s="1" t="s">
        <v>64</v>
      </c>
      <c r="Q1071" s="1" t="s">
        <v>64</v>
      </c>
      <c r="R1071" s="1" t="s">
        <v>64</v>
      </c>
      <c r="S1071">
        <v>1</v>
      </c>
      <c r="T1071">
        <v>2</v>
      </c>
      <c r="U1071">
        <v>0.02</v>
      </c>
      <c r="AV1071" s="1" t="s">
        <v>52</v>
      </c>
      <c r="AW1071" s="1" t="s">
        <v>2896</v>
      </c>
      <c r="AX1071" s="1" t="s">
        <v>52</v>
      </c>
      <c r="AY1071" s="1" t="s">
        <v>52</v>
      </c>
      <c r="AZ1071" s="1" t="s">
        <v>52</v>
      </c>
    </row>
    <row r="1072" spans="1:52" ht="30" customHeight="1" x14ac:dyDescent="0.3">
      <c r="A1072" s="15" t="s">
        <v>1695</v>
      </c>
      <c r="B1072" s="15" t="s">
        <v>2897</v>
      </c>
      <c r="C1072" s="15" t="s">
        <v>1692</v>
      </c>
      <c r="D1072" s="16">
        <v>6.5</v>
      </c>
      <c r="E1072" s="18">
        <f>단가대비표!O153</f>
        <v>1657</v>
      </c>
      <c r="F1072" s="21">
        <f>TRUNC(E1072*D1072,1)</f>
        <v>10770.5</v>
      </c>
      <c r="G1072" s="18">
        <f>단가대비표!P153</f>
        <v>0</v>
      </c>
      <c r="H1072" s="21">
        <f>TRUNC(G1072*D1072,1)</f>
        <v>0</v>
      </c>
      <c r="I1072" s="18">
        <f>단가대비표!V153</f>
        <v>0</v>
      </c>
      <c r="J1072" s="21">
        <f>TRUNC(I1072*D1072,1)</f>
        <v>0</v>
      </c>
      <c r="K1072" s="18">
        <f t="shared" si="157"/>
        <v>1657</v>
      </c>
      <c r="L1072" s="21">
        <f t="shared" si="157"/>
        <v>10770.5</v>
      </c>
      <c r="M1072" s="15" t="s">
        <v>52</v>
      </c>
      <c r="N1072" s="1" t="s">
        <v>1624</v>
      </c>
      <c r="O1072" s="1" t="s">
        <v>2898</v>
      </c>
      <c r="P1072" s="1" t="s">
        <v>64</v>
      </c>
      <c r="Q1072" s="1" t="s">
        <v>64</v>
      </c>
      <c r="R1072" s="1" t="s">
        <v>63</v>
      </c>
      <c r="AV1072" s="1" t="s">
        <v>52</v>
      </c>
      <c r="AW1072" s="1" t="s">
        <v>2899</v>
      </c>
      <c r="AX1072" s="1" t="s">
        <v>52</v>
      </c>
      <c r="AY1072" s="1" t="s">
        <v>52</v>
      </c>
      <c r="AZ1072" s="1" t="s">
        <v>52</v>
      </c>
    </row>
    <row r="1073" spans="1:52" ht="30" customHeight="1" x14ac:dyDescent="0.3">
      <c r="A1073" s="15" t="s">
        <v>1229</v>
      </c>
      <c r="B1073" s="15" t="s">
        <v>52</v>
      </c>
      <c r="C1073" s="15" t="s">
        <v>52</v>
      </c>
      <c r="D1073" s="16"/>
      <c r="E1073" s="18"/>
      <c r="F1073" s="21">
        <f>TRUNC(SUMIF(N1069:N1072, N1068, F1069:F1072),0)</f>
        <v>10770</v>
      </c>
      <c r="G1073" s="18"/>
      <c r="H1073" s="21">
        <f>TRUNC(SUMIF(N1069:N1072, N1068, H1069:H1072),0)</f>
        <v>565007</v>
      </c>
      <c r="I1073" s="18"/>
      <c r="J1073" s="21">
        <f>TRUNC(SUMIF(N1069:N1072, N1068, J1069:J1072),0)</f>
        <v>11300</v>
      </c>
      <c r="K1073" s="18"/>
      <c r="L1073" s="21">
        <f>F1073+H1073+J1073</f>
        <v>587077</v>
      </c>
      <c r="M1073" s="15" t="s">
        <v>52</v>
      </c>
      <c r="N1073" s="1" t="s">
        <v>92</v>
      </c>
      <c r="O1073" s="1" t="s">
        <v>92</v>
      </c>
      <c r="P1073" s="1" t="s">
        <v>52</v>
      </c>
      <c r="Q1073" s="1" t="s">
        <v>52</v>
      </c>
      <c r="R1073" s="1" t="s">
        <v>52</v>
      </c>
      <c r="AV1073" s="1" t="s">
        <v>52</v>
      </c>
      <c r="AW1073" s="1" t="s">
        <v>52</v>
      </c>
      <c r="AX1073" s="1" t="s">
        <v>52</v>
      </c>
      <c r="AY1073" s="1" t="s">
        <v>52</v>
      </c>
      <c r="AZ1073" s="1" t="s">
        <v>52</v>
      </c>
    </row>
    <row r="1074" spans="1:52" ht="30" customHeight="1" x14ac:dyDescent="0.3">
      <c r="A1074" s="16"/>
      <c r="B1074" s="16"/>
      <c r="C1074" s="16"/>
      <c r="D1074" s="16"/>
      <c r="E1074" s="18"/>
      <c r="F1074" s="21"/>
      <c r="G1074" s="18"/>
      <c r="H1074" s="21"/>
      <c r="I1074" s="18"/>
      <c r="J1074" s="21"/>
      <c r="K1074" s="18"/>
      <c r="L1074" s="21"/>
      <c r="M1074" s="16"/>
    </row>
    <row r="1075" spans="1:52" ht="30" customHeight="1" x14ac:dyDescent="0.3">
      <c r="A1075" s="12" t="s">
        <v>2900</v>
      </c>
      <c r="B1075" s="13"/>
      <c r="C1075" s="13"/>
      <c r="D1075" s="13"/>
      <c r="E1075" s="17"/>
      <c r="F1075" s="20"/>
      <c r="G1075" s="17"/>
      <c r="H1075" s="20"/>
      <c r="I1075" s="17"/>
      <c r="J1075" s="20"/>
      <c r="K1075" s="17"/>
      <c r="L1075" s="20"/>
      <c r="M1075" s="14"/>
      <c r="N1075" s="1" t="s">
        <v>1635</v>
      </c>
    </row>
    <row r="1076" spans="1:52" ht="30" customHeight="1" x14ac:dyDescent="0.3">
      <c r="A1076" s="15" t="s">
        <v>1593</v>
      </c>
      <c r="B1076" s="15" t="s">
        <v>1291</v>
      </c>
      <c r="C1076" s="15" t="s">
        <v>1292</v>
      </c>
      <c r="D1076" s="16">
        <v>6.0000000000000001E-3</v>
      </c>
      <c r="E1076" s="18">
        <f>단가대비표!O257</f>
        <v>0</v>
      </c>
      <c r="F1076" s="21">
        <f>TRUNC(E1076*D1076,1)</f>
        <v>0</v>
      </c>
      <c r="G1076" s="18">
        <f>단가대비표!P257</f>
        <v>221506</v>
      </c>
      <c r="H1076" s="21">
        <f>TRUNC(G1076*D1076,1)</f>
        <v>1329</v>
      </c>
      <c r="I1076" s="18">
        <f>단가대비표!V257</f>
        <v>0</v>
      </c>
      <c r="J1076" s="21">
        <f>TRUNC(I1076*D1076,1)</f>
        <v>0</v>
      </c>
      <c r="K1076" s="18">
        <f>TRUNC(E1076+G1076+I1076,1)</f>
        <v>221506</v>
      </c>
      <c r="L1076" s="21">
        <f>TRUNC(F1076+H1076+J1076,1)</f>
        <v>1329</v>
      </c>
      <c r="M1076" s="15" t="s">
        <v>52</v>
      </c>
      <c r="N1076" s="1" t="s">
        <v>1635</v>
      </c>
      <c r="O1076" s="1" t="s">
        <v>1594</v>
      </c>
      <c r="P1076" s="1" t="s">
        <v>64</v>
      </c>
      <c r="Q1076" s="1" t="s">
        <v>64</v>
      </c>
      <c r="R1076" s="1" t="s">
        <v>63</v>
      </c>
      <c r="AV1076" s="1" t="s">
        <v>52</v>
      </c>
      <c r="AW1076" s="1" t="s">
        <v>2901</v>
      </c>
      <c r="AX1076" s="1" t="s">
        <v>52</v>
      </c>
      <c r="AY1076" s="1" t="s">
        <v>52</v>
      </c>
      <c r="AZ1076" s="1" t="s">
        <v>52</v>
      </c>
    </row>
    <row r="1077" spans="1:52" ht="30" customHeight="1" x14ac:dyDescent="0.3">
      <c r="A1077" s="15" t="s">
        <v>1229</v>
      </c>
      <c r="B1077" s="15" t="s">
        <v>52</v>
      </c>
      <c r="C1077" s="15" t="s">
        <v>52</v>
      </c>
      <c r="D1077" s="16"/>
      <c r="E1077" s="18"/>
      <c r="F1077" s="21">
        <f>TRUNC(SUMIF(N1076:N1076, N1075, F1076:F1076),0)</f>
        <v>0</v>
      </c>
      <c r="G1077" s="18"/>
      <c r="H1077" s="21">
        <f>TRUNC(SUMIF(N1076:N1076, N1075, H1076:H1076),0)</f>
        <v>1329</v>
      </c>
      <c r="I1077" s="18"/>
      <c r="J1077" s="21">
        <f>TRUNC(SUMIF(N1076:N1076, N1075, J1076:J1076),0)</f>
        <v>0</v>
      </c>
      <c r="K1077" s="18"/>
      <c r="L1077" s="21">
        <f>F1077+H1077+J1077</f>
        <v>1329</v>
      </c>
      <c r="M1077" s="15" t="s">
        <v>52</v>
      </c>
      <c r="N1077" s="1" t="s">
        <v>92</v>
      </c>
      <c r="O1077" s="1" t="s">
        <v>92</v>
      </c>
      <c r="P1077" s="1" t="s">
        <v>52</v>
      </c>
      <c r="Q1077" s="1" t="s">
        <v>52</v>
      </c>
      <c r="R1077" s="1" t="s">
        <v>52</v>
      </c>
      <c r="AV1077" s="1" t="s">
        <v>52</v>
      </c>
      <c r="AW1077" s="1" t="s">
        <v>52</v>
      </c>
      <c r="AX1077" s="1" t="s">
        <v>52</v>
      </c>
      <c r="AY1077" s="1" t="s">
        <v>52</v>
      </c>
      <c r="AZ1077" s="1" t="s">
        <v>52</v>
      </c>
    </row>
    <row r="1078" spans="1:52" ht="30" customHeight="1" x14ac:dyDescent="0.3">
      <c r="A1078" s="16"/>
      <c r="B1078" s="16"/>
      <c r="C1078" s="16"/>
      <c r="D1078" s="16"/>
      <c r="E1078" s="18"/>
      <c r="F1078" s="21"/>
      <c r="G1078" s="18"/>
      <c r="H1078" s="21"/>
      <c r="I1078" s="18"/>
      <c r="J1078" s="21"/>
      <c r="K1078" s="18"/>
      <c r="L1078" s="21"/>
      <c r="M1078" s="16"/>
    </row>
    <row r="1079" spans="1:52" ht="30" customHeight="1" x14ac:dyDescent="0.3">
      <c r="A1079" s="12" t="s">
        <v>2902</v>
      </c>
      <c r="B1079" s="13"/>
      <c r="C1079" s="13"/>
      <c r="D1079" s="13"/>
      <c r="E1079" s="17"/>
      <c r="F1079" s="20"/>
      <c r="G1079" s="17"/>
      <c r="H1079" s="20"/>
      <c r="I1079" s="17"/>
      <c r="J1079" s="20"/>
      <c r="K1079" s="17"/>
      <c r="L1079" s="20"/>
      <c r="M1079" s="14"/>
      <c r="N1079" s="1" t="s">
        <v>1641</v>
      </c>
    </row>
    <row r="1080" spans="1:52" ht="30" customHeight="1" x14ac:dyDescent="0.3">
      <c r="A1080" s="15" t="s">
        <v>2903</v>
      </c>
      <c r="B1080" s="15" t="s">
        <v>2904</v>
      </c>
      <c r="C1080" s="15" t="s">
        <v>112</v>
      </c>
      <c r="D1080" s="16">
        <v>1.03</v>
      </c>
      <c r="E1080" s="18">
        <f>단가대비표!O19</f>
        <v>10934</v>
      </c>
      <c r="F1080" s="21">
        <f>TRUNC(E1080*D1080,1)</f>
        <v>11262</v>
      </c>
      <c r="G1080" s="18">
        <f>단가대비표!P19</f>
        <v>0</v>
      </c>
      <c r="H1080" s="21">
        <f>TRUNC(G1080*D1080,1)</f>
        <v>0</v>
      </c>
      <c r="I1080" s="18">
        <f>단가대비표!V19</f>
        <v>0</v>
      </c>
      <c r="J1080" s="21">
        <f>TRUNC(I1080*D1080,1)</f>
        <v>0</v>
      </c>
      <c r="K1080" s="18">
        <f t="shared" ref="K1080:L1083" si="158">TRUNC(E1080+G1080+I1080,1)</f>
        <v>10934</v>
      </c>
      <c r="L1080" s="21">
        <f t="shared" si="158"/>
        <v>11262</v>
      </c>
      <c r="M1080" s="15" t="s">
        <v>1218</v>
      </c>
      <c r="N1080" s="1" t="s">
        <v>52</v>
      </c>
      <c r="O1080" s="1" t="s">
        <v>2905</v>
      </c>
      <c r="P1080" s="1" t="s">
        <v>64</v>
      </c>
      <c r="Q1080" s="1" t="s">
        <v>64</v>
      </c>
      <c r="R1080" s="1" t="s">
        <v>63</v>
      </c>
      <c r="V1080">
        <v>1</v>
      </c>
      <c r="AV1080" s="1" t="s">
        <v>52</v>
      </c>
      <c r="AW1080" s="1" t="s">
        <v>2906</v>
      </c>
      <c r="AX1080" s="1" t="s">
        <v>52</v>
      </c>
      <c r="AY1080" s="1" t="s">
        <v>1221</v>
      </c>
      <c r="AZ1080" s="1" t="s">
        <v>52</v>
      </c>
    </row>
    <row r="1081" spans="1:52" ht="30" customHeight="1" x14ac:dyDescent="0.3">
      <c r="A1081" s="15" t="s">
        <v>1343</v>
      </c>
      <c r="B1081" s="15" t="s">
        <v>1344</v>
      </c>
      <c r="C1081" s="15" t="s">
        <v>146</v>
      </c>
      <c r="D1081" s="16">
        <v>3.7999999999999999E-2</v>
      </c>
      <c r="E1081" s="18">
        <f>단가대비표!O48</f>
        <v>528205</v>
      </c>
      <c r="F1081" s="21">
        <f>TRUNC(E1081*D1081,1)</f>
        <v>20071.7</v>
      </c>
      <c r="G1081" s="18">
        <f>단가대비표!P48</f>
        <v>0</v>
      </c>
      <c r="H1081" s="21">
        <f>TRUNC(G1081*D1081,1)</f>
        <v>0</v>
      </c>
      <c r="I1081" s="18">
        <f>단가대비표!V48</f>
        <v>0</v>
      </c>
      <c r="J1081" s="21">
        <f>TRUNC(I1081*D1081,1)</f>
        <v>0</v>
      </c>
      <c r="K1081" s="18">
        <f t="shared" si="158"/>
        <v>528205</v>
      </c>
      <c r="L1081" s="21">
        <f t="shared" si="158"/>
        <v>20071.7</v>
      </c>
      <c r="M1081" s="15" t="s">
        <v>1218</v>
      </c>
      <c r="N1081" s="1" t="s">
        <v>52</v>
      </c>
      <c r="O1081" s="1" t="s">
        <v>1345</v>
      </c>
      <c r="P1081" s="1" t="s">
        <v>64</v>
      </c>
      <c r="Q1081" s="1" t="s">
        <v>64</v>
      </c>
      <c r="R1081" s="1" t="s">
        <v>63</v>
      </c>
      <c r="V1081">
        <v>1</v>
      </c>
      <c r="AV1081" s="1" t="s">
        <v>52</v>
      </c>
      <c r="AW1081" s="1" t="s">
        <v>2907</v>
      </c>
      <c r="AX1081" s="1" t="s">
        <v>52</v>
      </c>
      <c r="AY1081" s="1" t="s">
        <v>1221</v>
      </c>
      <c r="AZ1081" s="1" t="s">
        <v>52</v>
      </c>
    </row>
    <row r="1082" spans="1:52" ht="30" customHeight="1" x14ac:dyDescent="0.3">
      <c r="A1082" s="15" t="s">
        <v>2908</v>
      </c>
      <c r="B1082" s="15" t="s">
        <v>2909</v>
      </c>
      <c r="C1082" s="15" t="s">
        <v>602</v>
      </c>
      <c r="D1082" s="16">
        <v>1</v>
      </c>
      <c r="E1082" s="18">
        <f>TRUNC(SUMIF(V1080:V1083, RIGHTB(O1082, 1), F1080:F1083)*U1082, 2)</f>
        <v>17233.53</v>
      </c>
      <c r="F1082" s="21">
        <f>TRUNC(E1082*D1082,1)</f>
        <v>17233.5</v>
      </c>
      <c r="G1082" s="18">
        <v>0</v>
      </c>
      <c r="H1082" s="21">
        <f>TRUNC(G1082*D1082,1)</f>
        <v>0</v>
      </c>
      <c r="I1082" s="18">
        <v>0</v>
      </c>
      <c r="J1082" s="21">
        <f>TRUNC(I1082*D1082,1)</f>
        <v>0</v>
      </c>
      <c r="K1082" s="18">
        <f t="shared" si="158"/>
        <v>17233.5</v>
      </c>
      <c r="L1082" s="21">
        <f t="shared" si="158"/>
        <v>17233.5</v>
      </c>
      <c r="M1082" s="15" t="s">
        <v>52</v>
      </c>
      <c r="N1082" s="1" t="s">
        <v>1641</v>
      </c>
      <c r="O1082" s="1" t="s">
        <v>1079</v>
      </c>
      <c r="P1082" s="1" t="s">
        <v>64</v>
      </c>
      <c r="Q1082" s="1" t="s">
        <v>64</v>
      </c>
      <c r="R1082" s="1" t="s">
        <v>64</v>
      </c>
      <c r="S1082">
        <v>0</v>
      </c>
      <c r="T1082">
        <v>0</v>
      </c>
      <c r="U1082">
        <v>0.55000000000000004</v>
      </c>
      <c r="W1082">
        <v>2</v>
      </c>
      <c r="AV1082" s="1" t="s">
        <v>52</v>
      </c>
      <c r="AW1082" s="1" t="s">
        <v>2910</v>
      </c>
      <c r="AX1082" s="1" t="s">
        <v>52</v>
      </c>
      <c r="AY1082" s="1" t="s">
        <v>52</v>
      </c>
      <c r="AZ1082" s="1" t="s">
        <v>52</v>
      </c>
    </row>
    <row r="1083" spans="1:52" ht="30" customHeight="1" x14ac:dyDescent="0.3">
      <c r="A1083" s="15" t="s">
        <v>2911</v>
      </c>
      <c r="B1083" s="15" t="s">
        <v>2912</v>
      </c>
      <c r="C1083" s="15" t="s">
        <v>602</v>
      </c>
      <c r="D1083" s="16">
        <v>1</v>
      </c>
      <c r="E1083" s="18">
        <f>TRUNC(SUMIF(W1080:W1083, RIGHTB(O1083, 1), F1080:F1083)*U1083, 2)</f>
        <v>1206.3399999999999</v>
      </c>
      <c r="F1083" s="21">
        <f>TRUNC(E1083*D1083,1)</f>
        <v>1206.3</v>
      </c>
      <c r="G1083" s="18">
        <v>0</v>
      </c>
      <c r="H1083" s="21">
        <f>TRUNC(G1083*D1083,1)</f>
        <v>0</v>
      </c>
      <c r="I1083" s="18">
        <v>0</v>
      </c>
      <c r="J1083" s="21">
        <f>TRUNC(I1083*D1083,1)</f>
        <v>0</v>
      </c>
      <c r="K1083" s="18">
        <f t="shared" si="158"/>
        <v>1206.3</v>
      </c>
      <c r="L1083" s="21">
        <f t="shared" si="158"/>
        <v>1206.3</v>
      </c>
      <c r="M1083" s="15" t="s">
        <v>52</v>
      </c>
      <c r="N1083" s="1" t="s">
        <v>1641</v>
      </c>
      <c r="O1083" s="1" t="s">
        <v>1248</v>
      </c>
      <c r="P1083" s="1" t="s">
        <v>64</v>
      </c>
      <c r="Q1083" s="1" t="s">
        <v>64</v>
      </c>
      <c r="R1083" s="1" t="s">
        <v>64</v>
      </c>
      <c r="S1083">
        <v>0</v>
      </c>
      <c r="T1083">
        <v>0</v>
      </c>
      <c r="U1083">
        <v>7.0000000000000007E-2</v>
      </c>
      <c r="AV1083" s="1" t="s">
        <v>52</v>
      </c>
      <c r="AW1083" s="1" t="s">
        <v>2913</v>
      </c>
      <c r="AX1083" s="1" t="s">
        <v>52</v>
      </c>
      <c r="AY1083" s="1" t="s">
        <v>52</v>
      </c>
      <c r="AZ1083" s="1" t="s">
        <v>52</v>
      </c>
    </row>
    <row r="1084" spans="1:52" ht="30" customHeight="1" x14ac:dyDescent="0.3">
      <c r="A1084" s="15" t="s">
        <v>1229</v>
      </c>
      <c r="B1084" s="15" t="s">
        <v>52</v>
      </c>
      <c r="C1084" s="15" t="s">
        <v>52</v>
      </c>
      <c r="D1084" s="16"/>
      <c r="E1084" s="18"/>
      <c r="F1084" s="21">
        <f>TRUNC(SUMIF(N1080:N1083, N1079, F1080:F1083),0)</f>
        <v>18439</v>
      </c>
      <c r="G1084" s="18"/>
      <c r="H1084" s="21">
        <f>TRUNC(SUMIF(N1080:N1083, N1079, H1080:H1083),0)</f>
        <v>0</v>
      </c>
      <c r="I1084" s="18"/>
      <c r="J1084" s="21">
        <f>TRUNC(SUMIF(N1080:N1083, N1079, J1080:J1083),0)</f>
        <v>0</v>
      </c>
      <c r="K1084" s="18"/>
      <c r="L1084" s="21">
        <f>F1084+H1084+J1084</f>
        <v>18439</v>
      </c>
      <c r="M1084" s="15" t="s">
        <v>52</v>
      </c>
      <c r="N1084" s="1" t="s">
        <v>92</v>
      </c>
      <c r="O1084" s="1" t="s">
        <v>92</v>
      </c>
      <c r="P1084" s="1" t="s">
        <v>52</v>
      </c>
      <c r="Q1084" s="1" t="s">
        <v>52</v>
      </c>
      <c r="R1084" s="1" t="s">
        <v>52</v>
      </c>
      <c r="AV1084" s="1" t="s">
        <v>52</v>
      </c>
      <c r="AW1084" s="1" t="s">
        <v>52</v>
      </c>
      <c r="AX1084" s="1" t="s">
        <v>52</v>
      </c>
      <c r="AY1084" s="1" t="s">
        <v>52</v>
      </c>
      <c r="AZ1084" s="1" t="s">
        <v>52</v>
      </c>
    </row>
    <row r="1085" spans="1:52" ht="30" customHeight="1" x14ac:dyDescent="0.3">
      <c r="A1085" s="16"/>
      <c r="B1085" s="16"/>
      <c r="C1085" s="16"/>
      <c r="D1085" s="16"/>
      <c r="E1085" s="18"/>
      <c r="F1085" s="21"/>
      <c r="G1085" s="18"/>
      <c r="H1085" s="21"/>
      <c r="I1085" s="18"/>
      <c r="J1085" s="21"/>
      <c r="K1085" s="18"/>
      <c r="L1085" s="21"/>
      <c r="M1085" s="16"/>
    </row>
    <row r="1086" spans="1:52" ht="30" customHeight="1" x14ac:dyDescent="0.3">
      <c r="A1086" s="12" t="s">
        <v>2914</v>
      </c>
      <c r="B1086" s="13"/>
      <c r="C1086" s="13"/>
      <c r="D1086" s="13"/>
      <c r="E1086" s="17"/>
      <c r="F1086" s="20"/>
      <c r="G1086" s="17"/>
      <c r="H1086" s="20"/>
      <c r="I1086" s="17"/>
      <c r="J1086" s="20"/>
      <c r="K1086" s="17"/>
      <c r="L1086" s="20"/>
      <c r="M1086" s="14"/>
      <c r="N1086" s="1" t="s">
        <v>1646</v>
      </c>
    </row>
    <row r="1087" spans="1:52" ht="30" customHeight="1" x14ac:dyDescent="0.3">
      <c r="A1087" s="15" t="s">
        <v>2825</v>
      </c>
      <c r="B1087" s="15" t="s">
        <v>1291</v>
      </c>
      <c r="C1087" s="15" t="s">
        <v>1292</v>
      </c>
      <c r="D1087" s="16">
        <v>0.2</v>
      </c>
      <c r="E1087" s="18">
        <f>단가대비표!O259</f>
        <v>0</v>
      </c>
      <c r="F1087" s="21">
        <f>TRUNC(E1087*D1087,1)</f>
        <v>0</v>
      </c>
      <c r="G1087" s="18">
        <f>단가대비표!P259</f>
        <v>272831</v>
      </c>
      <c r="H1087" s="21">
        <f>TRUNC(G1087*D1087,1)</f>
        <v>54566.2</v>
      </c>
      <c r="I1087" s="18">
        <f>단가대비표!V259</f>
        <v>0</v>
      </c>
      <c r="J1087" s="21">
        <f>TRUNC(I1087*D1087,1)</f>
        <v>0</v>
      </c>
      <c r="K1087" s="18">
        <f t="shared" ref="K1087:L1089" si="159">TRUNC(E1087+G1087+I1087,1)</f>
        <v>272831</v>
      </c>
      <c r="L1087" s="21">
        <f t="shared" si="159"/>
        <v>54566.2</v>
      </c>
      <c r="M1087" s="15" t="s">
        <v>52</v>
      </c>
      <c r="N1087" s="1" t="s">
        <v>1646</v>
      </c>
      <c r="O1087" s="1" t="s">
        <v>2826</v>
      </c>
      <c r="P1087" s="1" t="s">
        <v>64</v>
      </c>
      <c r="Q1087" s="1" t="s">
        <v>64</v>
      </c>
      <c r="R1087" s="1" t="s">
        <v>63</v>
      </c>
      <c r="V1087">
        <v>1</v>
      </c>
      <c r="AV1087" s="1" t="s">
        <v>52</v>
      </c>
      <c r="AW1087" s="1" t="s">
        <v>2915</v>
      </c>
      <c r="AX1087" s="1" t="s">
        <v>52</v>
      </c>
      <c r="AY1087" s="1" t="s">
        <v>52</v>
      </c>
      <c r="AZ1087" s="1" t="s">
        <v>52</v>
      </c>
    </row>
    <row r="1088" spans="1:52" ht="30" customHeight="1" x14ac:dyDescent="0.3">
      <c r="A1088" s="15" t="s">
        <v>1298</v>
      </c>
      <c r="B1088" s="15" t="s">
        <v>1291</v>
      </c>
      <c r="C1088" s="15" t="s">
        <v>1292</v>
      </c>
      <c r="D1088" s="16">
        <v>0.08</v>
      </c>
      <c r="E1088" s="18">
        <f>단가대비표!O256</f>
        <v>0</v>
      </c>
      <c r="F1088" s="21">
        <f>TRUNC(E1088*D1088,1)</f>
        <v>0</v>
      </c>
      <c r="G1088" s="18">
        <f>단가대비표!P256</f>
        <v>169804</v>
      </c>
      <c r="H1088" s="21">
        <f>TRUNC(G1088*D1088,1)</f>
        <v>13584.3</v>
      </c>
      <c r="I1088" s="18">
        <f>단가대비표!V256</f>
        <v>0</v>
      </c>
      <c r="J1088" s="21">
        <f>TRUNC(I1088*D1088,1)</f>
        <v>0</v>
      </c>
      <c r="K1088" s="18">
        <f t="shared" si="159"/>
        <v>169804</v>
      </c>
      <c r="L1088" s="21">
        <f t="shared" si="159"/>
        <v>13584.3</v>
      </c>
      <c r="M1088" s="15" t="s">
        <v>52</v>
      </c>
      <c r="N1088" s="1" t="s">
        <v>1646</v>
      </c>
      <c r="O1088" s="1" t="s">
        <v>1299</v>
      </c>
      <c r="P1088" s="1" t="s">
        <v>64</v>
      </c>
      <c r="Q1088" s="1" t="s">
        <v>64</v>
      </c>
      <c r="R1088" s="1" t="s">
        <v>63</v>
      </c>
      <c r="V1088">
        <v>1</v>
      </c>
      <c r="AV1088" s="1" t="s">
        <v>52</v>
      </c>
      <c r="AW1088" s="1" t="s">
        <v>2916</v>
      </c>
      <c r="AX1088" s="1" t="s">
        <v>52</v>
      </c>
      <c r="AY1088" s="1" t="s">
        <v>52</v>
      </c>
      <c r="AZ1088" s="1" t="s">
        <v>52</v>
      </c>
    </row>
    <row r="1089" spans="1:52" ht="30" customHeight="1" x14ac:dyDescent="0.3">
      <c r="A1089" s="15" t="s">
        <v>1597</v>
      </c>
      <c r="B1089" s="15" t="s">
        <v>2917</v>
      </c>
      <c r="C1089" s="15" t="s">
        <v>602</v>
      </c>
      <c r="D1089" s="16">
        <v>1</v>
      </c>
      <c r="E1089" s="18">
        <v>0</v>
      </c>
      <c r="F1089" s="21">
        <f>TRUNC(E1089*D1089,1)</f>
        <v>0</v>
      </c>
      <c r="G1089" s="18">
        <v>0</v>
      </c>
      <c r="H1089" s="21">
        <f>TRUNC(G1089*D1089,1)</f>
        <v>0</v>
      </c>
      <c r="I1089" s="18">
        <f>TRUNC(SUMIF(V1087:V1089, RIGHTB(O1089, 1), H1087:H1089)*U1089, 2)</f>
        <v>681.5</v>
      </c>
      <c r="J1089" s="21">
        <f>TRUNC(I1089*D1089,1)</f>
        <v>681.5</v>
      </c>
      <c r="K1089" s="18">
        <f t="shared" si="159"/>
        <v>681.5</v>
      </c>
      <c r="L1089" s="21">
        <f t="shared" si="159"/>
        <v>681.5</v>
      </c>
      <c r="M1089" s="15" t="s">
        <v>52</v>
      </c>
      <c r="N1089" s="1" t="s">
        <v>1646</v>
      </c>
      <c r="O1089" s="1" t="s">
        <v>1079</v>
      </c>
      <c r="P1089" s="1" t="s">
        <v>64</v>
      </c>
      <c r="Q1089" s="1" t="s">
        <v>64</v>
      </c>
      <c r="R1089" s="1" t="s">
        <v>64</v>
      </c>
      <c r="S1089">
        <v>1</v>
      </c>
      <c r="T1089">
        <v>2</v>
      </c>
      <c r="U1089">
        <v>0.01</v>
      </c>
      <c r="AV1089" s="1" t="s">
        <v>52</v>
      </c>
      <c r="AW1089" s="1" t="s">
        <v>2918</v>
      </c>
      <c r="AX1089" s="1" t="s">
        <v>52</v>
      </c>
      <c r="AY1089" s="1" t="s">
        <v>52</v>
      </c>
      <c r="AZ1089" s="1" t="s">
        <v>52</v>
      </c>
    </row>
    <row r="1090" spans="1:52" ht="30" customHeight="1" x14ac:dyDescent="0.3">
      <c r="A1090" s="15" t="s">
        <v>1229</v>
      </c>
      <c r="B1090" s="15" t="s">
        <v>52</v>
      </c>
      <c r="C1090" s="15" t="s">
        <v>52</v>
      </c>
      <c r="D1090" s="16"/>
      <c r="E1090" s="18"/>
      <c r="F1090" s="21">
        <f>TRUNC(SUMIF(N1087:N1089, N1086, F1087:F1089),0)</f>
        <v>0</v>
      </c>
      <c r="G1090" s="18"/>
      <c r="H1090" s="21">
        <f>TRUNC(SUMIF(N1087:N1089, N1086, H1087:H1089),0)</f>
        <v>68150</v>
      </c>
      <c r="I1090" s="18"/>
      <c r="J1090" s="21">
        <f>TRUNC(SUMIF(N1087:N1089, N1086, J1087:J1089),0)</f>
        <v>681</v>
      </c>
      <c r="K1090" s="18"/>
      <c r="L1090" s="21">
        <f>F1090+H1090+J1090</f>
        <v>68831</v>
      </c>
      <c r="M1090" s="15" t="s">
        <v>52</v>
      </c>
      <c r="N1090" s="1" t="s">
        <v>92</v>
      </c>
      <c r="O1090" s="1" t="s">
        <v>92</v>
      </c>
      <c r="P1090" s="1" t="s">
        <v>52</v>
      </c>
      <c r="Q1090" s="1" t="s">
        <v>52</v>
      </c>
      <c r="R1090" s="1" t="s">
        <v>52</v>
      </c>
      <c r="AV1090" s="1" t="s">
        <v>52</v>
      </c>
      <c r="AW1090" s="1" t="s">
        <v>52</v>
      </c>
      <c r="AX1090" s="1" t="s">
        <v>52</v>
      </c>
      <c r="AY1090" s="1" t="s">
        <v>52</v>
      </c>
      <c r="AZ1090" s="1" t="s">
        <v>52</v>
      </c>
    </row>
    <row r="1091" spans="1:52" ht="30" customHeight="1" x14ac:dyDescent="0.3">
      <c r="A1091" s="16"/>
      <c r="B1091" s="16"/>
      <c r="C1091" s="16"/>
      <c r="D1091" s="16"/>
      <c r="E1091" s="18"/>
      <c r="F1091" s="21"/>
      <c r="G1091" s="18"/>
      <c r="H1091" s="21"/>
      <c r="I1091" s="18"/>
      <c r="J1091" s="21"/>
      <c r="K1091" s="18"/>
      <c r="L1091" s="21"/>
      <c r="M1091" s="16"/>
    </row>
    <row r="1092" spans="1:52" ht="30" customHeight="1" x14ac:dyDescent="0.3">
      <c r="A1092" s="12" t="s">
        <v>2919</v>
      </c>
      <c r="B1092" s="13"/>
      <c r="C1092" s="13"/>
      <c r="D1092" s="13"/>
      <c r="E1092" s="17"/>
      <c r="F1092" s="20"/>
      <c r="G1092" s="17"/>
      <c r="H1092" s="20"/>
      <c r="I1092" s="17"/>
      <c r="J1092" s="20"/>
      <c r="K1092" s="17"/>
      <c r="L1092" s="20"/>
      <c r="M1092" s="14"/>
      <c r="N1092" s="1" t="s">
        <v>1651</v>
      </c>
    </row>
    <row r="1093" spans="1:52" ht="30" customHeight="1" x14ac:dyDescent="0.3">
      <c r="A1093" s="15" t="s">
        <v>2903</v>
      </c>
      <c r="B1093" s="15" t="s">
        <v>2904</v>
      </c>
      <c r="C1093" s="15" t="s">
        <v>112</v>
      </c>
      <c r="D1093" s="16">
        <v>1.03</v>
      </c>
      <c r="E1093" s="18">
        <f>단가대비표!O19</f>
        <v>10934</v>
      </c>
      <c r="F1093" s="21">
        <f>TRUNC(E1093*D1093,1)</f>
        <v>11262</v>
      </c>
      <c r="G1093" s="18">
        <f>단가대비표!P19</f>
        <v>0</v>
      </c>
      <c r="H1093" s="21">
        <f>TRUNC(G1093*D1093,1)</f>
        <v>0</v>
      </c>
      <c r="I1093" s="18">
        <f>단가대비표!V19</f>
        <v>0</v>
      </c>
      <c r="J1093" s="21">
        <f>TRUNC(I1093*D1093,1)</f>
        <v>0</v>
      </c>
      <c r="K1093" s="18">
        <f t="shared" ref="K1093:L1096" si="160">TRUNC(E1093+G1093+I1093,1)</f>
        <v>10934</v>
      </c>
      <c r="L1093" s="21">
        <f t="shared" si="160"/>
        <v>11262</v>
      </c>
      <c r="M1093" s="15" t="s">
        <v>1218</v>
      </c>
      <c r="N1093" s="1" t="s">
        <v>52</v>
      </c>
      <c r="O1093" s="1" t="s">
        <v>2905</v>
      </c>
      <c r="P1093" s="1" t="s">
        <v>64</v>
      </c>
      <c r="Q1093" s="1" t="s">
        <v>64</v>
      </c>
      <c r="R1093" s="1" t="s">
        <v>63</v>
      </c>
      <c r="V1093">
        <v>1</v>
      </c>
      <c r="AV1093" s="1" t="s">
        <v>52</v>
      </c>
      <c r="AW1093" s="1" t="s">
        <v>2920</v>
      </c>
      <c r="AX1093" s="1" t="s">
        <v>52</v>
      </c>
      <c r="AY1093" s="1" t="s">
        <v>1221</v>
      </c>
      <c r="AZ1093" s="1" t="s">
        <v>52</v>
      </c>
    </row>
    <row r="1094" spans="1:52" ht="30" customHeight="1" x14ac:dyDescent="0.3">
      <c r="A1094" s="15" t="s">
        <v>1343</v>
      </c>
      <c r="B1094" s="15" t="s">
        <v>1344</v>
      </c>
      <c r="C1094" s="15" t="s">
        <v>146</v>
      </c>
      <c r="D1094" s="16">
        <v>3.7999999999999999E-2</v>
      </c>
      <c r="E1094" s="18">
        <f>단가대비표!O48</f>
        <v>528205</v>
      </c>
      <c r="F1094" s="21">
        <f>TRUNC(E1094*D1094,1)</f>
        <v>20071.7</v>
      </c>
      <c r="G1094" s="18">
        <f>단가대비표!P48</f>
        <v>0</v>
      </c>
      <c r="H1094" s="21">
        <f>TRUNC(G1094*D1094,1)</f>
        <v>0</v>
      </c>
      <c r="I1094" s="18">
        <f>단가대비표!V48</f>
        <v>0</v>
      </c>
      <c r="J1094" s="21">
        <f>TRUNC(I1094*D1094,1)</f>
        <v>0</v>
      </c>
      <c r="K1094" s="18">
        <f t="shared" si="160"/>
        <v>528205</v>
      </c>
      <c r="L1094" s="21">
        <f t="shared" si="160"/>
        <v>20071.7</v>
      </c>
      <c r="M1094" s="15" t="s">
        <v>1218</v>
      </c>
      <c r="N1094" s="1" t="s">
        <v>52</v>
      </c>
      <c r="O1094" s="1" t="s">
        <v>1345</v>
      </c>
      <c r="P1094" s="1" t="s">
        <v>64</v>
      </c>
      <c r="Q1094" s="1" t="s">
        <v>64</v>
      </c>
      <c r="R1094" s="1" t="s">
        <v>63</v>
      </c>
      <c r="V1094">
        <v>1</v>
      </c>
      <c r="AV1094" s="1" t="s">
        <v>52</v>
      </c>
      <c r="AW1094" s="1" t="s">
        <v>2921</v>
      </c>
      <c r="AX1094" s="1" t="s">
        <v>52</v>
      </c>
      <c r="AY1094" s="1" t="s">
        <v>1221</v>
      </c>
      <c r="AZ1094" s="1" t="s">
        <v>52</v>
      </c>
    </row>
    <row r="1095" spans="1:52" ht="30" customHeight="1" x14ac:dyDescent="0.3">
      <c r="A1095" s="15" t="s">
        <v>2908</v>
      </c>
      <c r="B1095" s="15" t="s">
        <v>1260</v>
      </c>
      <c r="C1095" s="15" t="s">
        <v>602</v>
      </c>
      <c r="D1095" s="16">
        <v>1</v>
      </c>
      <c r="E1095" s="18">
        <f>TRUNC(SUMIF(V1093:V1096, RIGHTB(O1095, 1), F1093:F1096)*U1095, 2)</f>
        <v>11906.8</v>
      </c>
      <c r="F1095" s="21">
        <f>TRUNC(E1095*D1095,1)</f>
        <v>11906.8</v>
      </c>
      <c r="G1095" s="18">
        <v>0</v>
      </c>
      <c r="H1095" s="21">
        <f>TRUNC(G1095*D1095,1)</f>
        <v>0</v>
      </c>
      <c r="I1095" s="18">
        <v>0</v>
      </c>
      <c r="J1095" s="21">
        <f>TRUNC(I1095*D1095,1)</f>
        <v>0</v>
      </c>
      <c r="K1095" s="18">
        <f t="shared" si="160"/>
        <v>11906.8</v>
      </c>
      <c r="L1095" s="21">
        <f t="shared" si="160"/>
        <v>11906.8</v>
      </c>
      <c r="M1095" s="15" t="s">
        <v>52</v>
      </c>
      <c r="N1095" s="1" t="s">
        <v>1651</v>
      </c>
      <c r="O1095" s="1" t="s">
        <v>1079</v>
      </c>
      <c r="P1095" s="1" t="s">
        <v>64</v>
      </c>
      <c r="Q1095" s="1" t="s">
        <v>64</v>
      </c>
      <c r="R1095" s="1" t="s">
        <v>64</v>
      </c>
      <c r="S1095">
        <v>0</v>
      </c>
      <c r="T1095">
        <v>0</v>
      </c>
      <c r="U1095">
        <v>0.38</v>
      </c>
      <c r="W1095">
        <v>2</v>
      </c>
      <c r="AV1095" s="1" t="s">
        <v>52</v>
      </c>
      <c r="AW1095" s="1" t="s">
        <v>2922</v>
      </c>
      <c r="AX1095" s="1" t="s">
        <v>52</v>
      </c>
      <c r="AY1095" s="1" t="s">
        <v>52</v>
      </c>
      <c r="AZ1095" s="1" t="s">
        <v>52</v>
      </c>
    </row>
    <row r="1096" spans="1:52" ht="30" customHeight="1" x14ac:dyDescent="0.3">
      <c r="A1096" s="15" t="s">
        <v>2911</v>
      </c>
      <c r="B1096" s="15" t="s">
        <v>1408</v>
      </c>
      <c r="C1096" s="15" t="s">
        <v>602</v>
      </c>
      <c r="D1096" s="16">
        <v>1</v>
      </c>
      <c r="E1096" s="18">
        <f>TRUNC(SUMIF(W1093:W1096, RIGHTB(O1096, 1), F1093:F1096)*U1096, 2)</f>
        <v>1071.6099999999999</v>
      </c>
      <c r="F1096" s="21">
        <f>TRUNC(E1096*D1096,1)</f>
        <v>1071.5999999999999</v>
      </c>
      <c r="G1096" s="18">
        <v>0</v>
      </c>
      <c r="H1096" s="21">
        <f>TRUNC(G1096*D1096,1)</f>
        <v>0</v>
      </c>
      <c r="I1096" s="18">
        <v>0</v>
      </c>
      <c r="J1096" s="21">
        <f>TRUNC(I1096*D1096,1)</f>
        <v>0</v>
      </c>
      <c r="K1096" s="18">
        <f t="shared" si="160"/>
        <v>1071.5999999999999</v>
      </c>
      <c r="L1096" s="21">
        <f t="shared" si="160"/>
        <v>1071.5999999999999</v>
      </c>
      <c r="M1096" s="15" t="s">
        <v>52</v>
      </c>
      <c r="N1096" s="1" t="s">
        <v>1651</v>
      </c>
      <c r="O1096" s="1" t="s">
        <v>1248</v>
      </c>
      <c r="P1096" s="1" t="s">
        <v>64</v>
      </c>
      <c r="Q1096" s="1" t="s">
        <v>64</v>
      </c>
      <c r="R1096" s="1" t="s">
        <v>64</v>
      </c>
      <c r="S1096">
        <v>0</v>
      </c>
      <c r="T1096">
        <v>0</v>
      </c>
      <c r="U1096">
        <v>0.09</v>
      </c>
      <c r="AV1096" s="1" t="s">
        <v>52</v>
      </c>
      <c r="AW1096" s="1" t="s">
        <v>2923</v>
      </c>
      <c r="AX1096" s="1" t="s">
        <v>52</v>
      </c>
      <c r="AY1096" s="1" t="s">
        <v>52</v>
      </c>
      <c r="AZ1096" s="1" t="s">
        <v>52</v>
      </c>
    </row>
    <row r="1097" spans="1:52" ht="30" customHeight="1" x14ac:dyDescent="0.3">
      <c r="A1097" s="15" t="s">
        <v>1229</v>
      </c>
      <c r="B1097" s="15" t="s">
        <v>52</v>
      </c>
      <c r="C1097" s="15" t="s">
        <v>52</v>
      </c>
      <c r="D1097" s="16"/>
      <c r="E1097" s="18"/>
      <c r="F1097" s="21">
        <f>TRUNC(SUMIF(N1093:N1096, N1092, F1093:F1096),0)</f>
        <v>12978</v>
      </c>
      <c r="G1097" s="18"/>
      <c r="H1097" s="21">
        <f>TRUNC(SUMIF(N1093:N1096, N1092, H1093:H1096),0)</f>
        <v>0</v>
      </c>
      <c r="I1097" s="18"/>
      <c r="J1097" s="21">
        <f>TRUNC(SUMIF(N1093:N1096, N1092, J1093:J1096),0)</f>
        <v>0</v>
      </c>
      <c r="K1097" s="18"/>
      <c r="L1097" s="21">
        <f>F1097+H1097+J1097</f>
        <v>12978</v>
      </c>
      <c r="M1097" s="15" t="s">
        <v>52</v>
      </c>
      <c r="N1097" s="1" t="s">
        <v>92</v>
      </c>
      <c r="O1097" s="1" t="s">
        <v>92</v>
      </c>
      <c r="P1097" s="1" t="s">
        <v>52</v>
      </c>
      <c r="Q1097" s="1" t="s">
        <v>52</v>
      </c>
      <c r="R1097" s="1" t="s">
        <v>52</v>
      </c>
      <c r="AV1097" s="1" t="s">
        <v>52</v>
      </c>
      <c r="AW1097" s="1" t="s">
        <v>52</v>
      </c>
      <c r="AX1097" s="1" t="s">
        <v>52</v>
      </c>
      <c r="AY1097" s="1" t="s">
        <v>52</v>
      </c>
      <c r="AZ1097" s="1" t="s">
        <v>52</v>
      </c>
    </row>
    <row r="1098" spans="1:52" ht="30" customHeight="1" x14ac:dyDescent="0.3">
      <c r="A1098" s="16"/>
      <c r="B1098" s="16"/>
      <c r="C1098" s="16"/>
      <c r="D1098" s="16"/>
      <c r="E1098" s="18"/>
      <c r="F1098" s="21"/>
      <c r="G1098" s="18"/>
      <c r="H1098" s="21"/>
      <c r="I1098" s="18"/>
      <c r="J1098" s="21"/>
      <c r="K1098" s="18"/>
      <c r="L1098" s="21"/>
      <c r="M1098" s="16"/>
    </row>
    <row r="1099" spans="1:52" ht="30" customHeight="1" x14ac:dyDescent="0.3">
      <c r="A1099" s="12" t="s">
        <v>2924</v>
      </c>
      <c r="B1099" s="13"/>
      <c r="C1099" s="13"/>
      <c r="D1099" s="13"/>
      <c r="E1099" s="17"/>
      <c r="F1099" s="20"/>
      <c r="G1099" s="17"/>
      <c r="H1099" s="20"/>
      <c r="I1099" s="17"/>
      <c r="J1099" s="20"/>
      <c r="K1099" s="17"/>
      <c r="L1099" s="20"/>
      <c r="M1099" s="14"/>
      <c r="N1099" s="1" t="s">
        <v>1654</v>
      </c>
    </row>
    <row r="1100" spans="1:52" ht="30" customHeight="1" x14ac:dyDescent="0.3">
      <c r="A1100" s="15" t="s">
        <v>2825</v>
      </c>
      <c r="B1100" s="15" t="s">
        <v>1291</v>
      </c>
      <c r="C1100" s="15" t="s">
        <v>1292</v>
      </c>
      <c r="D1100" s="16">
        <v>0.111</v>
      </c>
      <c r="E1100" s="18">
        <f>단가대비표!O259</f>
        <v>0</v>
      </c>
      <c r="F1100" s="21">
        <f>TRUNC(E1100*D1100,1)</f>
        <v>0</v>
      </c>
      <c r="G1100" s="18">
        <f>단가대비표!P259</f>
        <v>272831</v>
      </c>
      <c r="H1100" s="21">
        <f>TRUNC(G1100*D1100,1)</f>
        <v>30284.2</v>
      </c>
      <c r="I1100" s="18">
        <f>단가대비표!V259</f>
        <v>0</v>
      </c>
      <c r="J1100" s="21">
        <f>TRUNC(I1100*D1100,1)</f>
        <v>0</v>
      </c>
      <c r="K1100" s="18">
        <f t="shared" ref="K1100:L1102" si="161">TRUNC(E1100+G1100+I1100,1)</f>
        <v>272831</v>
      </c>
      <c r="L1100" s="21">
        <f t="shared" si="161"/>
        <v>30284.2</v>
      </c>
      <c r="M1100" s="15" t="s">
        <v>52</v>
      </c>
      <c r="N1100" s="1" t="s">
        <v>1654</v>
      </c>
      <c r="O1100" s="1" t="s">
        <v>2826</v>
      </c>
      <c r="P1100" s="1" t="s">
        <v>64</v>
      </c>
      <c r="Q1100" s="1" t="s">
        <v>64</v>
      </c>
      <c r="R1100" s="1" t="s">
        <v>63</v>
      </c>
      <c r="V1100">
        <v>1</v>
      </c>
      <c r="AV1100" s="1" t="s">
        <v>52</v>
      </c>
      <c r="AW1100" s="1" t="s">
        <v>2925</v>
      </c>
      <c r="AX1100" s="1" t="s">
        <v>52</v>
      </c>
      <c r="AY1100" s="1" t="s">
        <v>52</v>
      </c>
      <c r="AZ1100" s="1" t="s">
        <v>52</v>
      </c>
    </row>
    <row r="1101" spans="1:52" ht="30" customHeight="1" x14ac:dyDescent="0.3">
      <c r="A1101" s="15" t="s">
        <v>1298</v>
      </c>
      <c r="B1101" s="15" t="s">
        <v>1291</v>
      </c>
      <c r="C1101" s="15" t="s">
        <v>1292</v>
      </c>
      <c r="D1101" s="16">
        <v>4.3999999999999997E-2</v>
      </c>
      <c r="E1101" s="18">
        <f>단가대비표!O256</f>
        <v>0</v>
      </c>
      <c r="F1101" s="21">
        <f>TRUNC(E1101*D1101,1)</f>
        <v>0</v>
      </c>
      <c r="G1101" s="18">
        <f>단가대비표!P256</f>
        <v>169804</v>
      </c>
      <c r="H1101" s="21">
        <f>TRUNC(G1101*D1101,1)</f>
        <v>7471.3</v>
      </c>
      <c r="I1101" s="18">
        <f>단가대비표!V256</f>
        <v>0</v>
      </c>
      <c r="J1101" s="21">
        <f>TRUNC(I1101*D1101,1)</f>
        <v>0</v>
      </c>
      <c r="K1101" s="18">
        <f t="shared" si="161"/>
        <v>169804</v>
      </c>
      <c r="L1101" s="21">
        <f t="shared" si="161"/>
        <v>7471.3</v>
      </c>
      <c r="M1101" s="15" t="s">
        <v>52</v>
      </c>
      <c r="N1101" s="1" t="s">
        <v>1654</v>
      </c>
      <c r="O1101" s="1" t="s">
        <v>1299</v>
      </c>
      <c r="P1101" s="1" t="s">
        <v>64</v>
      </c>
      <c r="Q1101" s="1" t="s">
        <v>64</v>
      </c>
      <c r="R1101" s="1" t="s">
        <v>63</v>
      </c>
      <c r="V1101">
        <v>1</v>
      </c>
      <c r="AV1101" s="1" t="s">
        <v>52</v>
      </c>
      <c r="AW1101" s="1" t="s">
        <v>2926</v>
      </c>
      <c r="AX1101" s="1" t="s">
        <v>52</v>
      </c>
      <c r="AY1101" s="1" t="s">
        <v>52</v>
      </c>
      <c r="AZ1101" s="1" t="s">
        <v>52</v>
      </c>
    </row>
    <row r="1102" spans="1:52" ht="30" customHeight="1" x14ac:dyDescent="0.3">
      <c r="A1102" s="15" t="s">
        <v>1597</v>
      </c>
      <c r="B1102" s="15" t="s">
        <v>2917</v>
      </c>
      <c r="C1102" s="15" t="s">
        <v>602</v>
      </c>
      <c r="D1102" s="16">
        <v>1</v>
      </c>
      <c r="E1102" s="18">
        <v>0</v>
      </c>
      <c r="F1102" s="21">
        <f>TRUNC(E1102*D1102,1)</f>
        <v>0</v>
      </c>
      <c r="G1102" s="18">
        <v>0</v>
      </c>
      <c r="H1102" s="21">
        <f>TRUNC(G1102*D1102,1)</f>
        <v>0</v>
      </c>
      <c r="I1102" s="18">
        <f>TRUNC(SUMIF(V1100:V1102, RIGHTB(O1102, 1), H1100:H1102)*U1102, 2)</f>
        <v>377.55</v>
      </c>
      <c r="J1102" s="21">
        <f>TRUNC(I1102*D1102,1)</f>
        <v>377.5</v>
      </c>
      <c r="K1102" s="18">
        <f t="shared" si="161"/>
        <v>377.5</v>
      </c>
      <c r="L1102" s="21">
        <f t="shared" si="161"/>
        <v>377.5</v>
      </c>
      <c r="M1102" s="15" t="s">
        <v>52</v>
      </c>
      <c r="N1102" s="1" t="s">
        <v>1654</v>
      </c>
      <c r="O1102" s="1" t="s">
        <v>1079</v>
      </c>
      <c r="P1102" s="1" t="s">
        <v>64</v>
      </c>
      <c r="Q1102" s="1" t="s">
        <v>64</v>
      </c>
      <c r="R1102" s="1" t="s">
        <v>64</v>
      </c>
      <c r="S1102">
        <v>1</v>
      </c>
      <c r="T1102">
        <v>2</v>
      </c>
      <c r="U1102">
        <v>0.01</v>
      </c>
      <c r="AV1102" s="1" t="s">
        <v>52</v>
      </c>
      <c r="AW1102" s="1" t="s">
        <v>2927</v>
      </c>
      <c r="AX1102" s="1" t="s">
        <v>52</v>
      </c>
      <c r="AY1102" s="1" t="s">
        <v>52</v>
      </c>
      <c r="AZ1102" s="1" t="s">
        <v>52</v>
      </c>
    </row>
    <row r="1103" spans="1:52" ht="30" customHeight="1" x14ac:dyDescent="0.3">
      <c r="A1103" s="15" t="s">
        <v>1229</v>
      </c>
      <c r="B1103" s="15" t="s">
        <v>52</v>
      </c>
      <c r="C1103" s="15" t="s">
        <v>52</v>
      </c>
      <c r="D1103" s="16"/>
      <c r="E1103" s="18"/>
      <c r="F1103" s="21">
        <f>TRUNC(SUMIF(N1100:N1102, N1099, F1100:F1102),0)</f>
        <v>0</v>
      </c>
      <c r="G1103" s="18"/>
      <c r="H1103" s="21">
        <f>TRUNC(SUMIF(N1100:N1102, N1099, H1100:H1102),0)</f>
        <v>37755</v>
      </c>
      <c r="I1103" s="18"/>
      <c r="J1103" s="21">
        <f>TRUNC(SUMIF(N1100:N1102, N1099, J1100:J1102),0)</f>
        <v>377</v>
      </c>
      <c r="K1103" s="18"/>
      <c r="L1103" s="21">
        <f>F1103+H1103+J1103</f>
        <v>38132</v>
      </c>
      <c r="M1103" s="15" t="s">
        <v>52</v>
      </c>
      <c r="N1103" s="1" t="s">
        <v>92</v>
      </c>
      <c r="O1103" s="1" t="s">
        <v>92</v>
      </c>
      <c r="P1103" s="1" t="s">
        <v>52</v>
      </c>
      <c r="Q1103" s="1" t="s">
        <v>52</v>
      </c>
      <c r="R1103" s="1" t="s">
        <v>52</v>
      </c>
      <c r="AV1103" s="1" t="s">
        <v>52</v>
      </c>
      <c r="AW1103" s="1" t="s">
        <v>52</v>
      </c>
      <c r="AX1103" s="1" t="s">
        <v>52</v>
      </c>
      <c r="AY1103" s="1" t="s">
        <v>52</v>
      </c>
      <c r="AZ1103" s="1" t="s">
        <v>52</v>
      </c>
    </row>
    <row r="1104" spans="1:52" ht="30" customHeight="1" x14ac:dyDescent="0.3">
      <c r="A1104" s="16"/>
      <c r="B1104" s="16"/>
      <c r="C1104" s="16"/>
      <c r="D1104" s="16"/>
      <c r="E1104" s="18"/>
      <c r="F1104" s="21"/>
      <c r="G1104" s="18"/>
      <c r="H1104" s="21"/>
      <c r="I1104" s="18"/>
      <c r="J1104" s="21"/>
      <c r="K1104" s="18"/>
      <c r="L1104" s="21"/>
      <c r="M1104" s="16"/>
    </row>
    <row r="1105" spans="1:52" ht="30" customHeight="1" x14ac:dyDescent="0.3">
      <c r="A1105" s="12" t="s">
        <v>2928</v>
      </c>
      <c r="B1105" s="13"/>
      <c r="C1105" s="13"/>
      <c r="D1105" s="13"/>
      <c r="E1105" s="17"/>
      <c r="F1105" s="20"/>
      <c r="G1105" s="17"/>
      <c r="H1105" s="20"/>
      <c r="I1105" s="17"/>
      <c r="J1105" s="20"/>
      <c r="K1105" s="17"/>
      <c r="L1105" s="20"/>
      <c r="M1105" s="14"/>
      <c r="N1105" s="1" t="s">
        <v>1660</v>
      </c>
    </row>
    <row r="1106" spans="1:52" ht="30" customHeight="1" x14ac:dyDescent="0.3">
      <c r="A1106" s="15" t="s">
        <v>2825</v>
      </c>
      <c r="B1106" s="15" t="s">
        <v>1291</v>
      </c>
      <c r="C1106" s="15" t="s">
        <v>1292</v>
      </c>
      <c r="D1106" s="16">
        <v>0.13400000000000001</v>
      </c>
      <c r="E1106" s="18">
        <f>단가대비표!O259</f>
        <v>0</v>
      </c>
      <c r="F1106" s="21">
        <f>TRUNC(E1106*D1106,1)</f>
        <v>0</v>
      </c>
      <c r="G1106" s="18">
        <f>단가대비표!P259</f>
        <v>272831</v>
      </c>
      <c r="H1106" s="21">
        <f>TRUNC(G1106*D1106,1)</f>
        <v>36559.300000000003</v>
      </c>
      <c r="I1106" s="18">
        <f>단가대비표!V259</f>
        <v>0</v>
      </c>
      <c r="J1106" s="21">
        <f>TRUNC(I1106*D1106,1)</f>
        <v>0</v>
      </c>
      <c r="K1106" s="18">
        <f t="shared" ref="K1106:L1108" si="162">TRUNC(E1106+G1106+I1106,1)</f>
        <v>272831</v>
      </c>
      <c r="L1106" s="21">
        <f t="shared" si="162"/>
        <v>36559.300000000003</v>
      </c>
      <c r="M1106" s="15" t="s">
        <v>52</v>
      </c>
      <c r="N1106" s="1" t="s">
        <v>1660</v>
      </c>
      <c r="O1106" s="1" t="s">
        <v>2826</v>
      </c>
      <c r="P1106" s="1" t="s">
        <v>64</v>
      </c>
      <c r="Q1106" s="1" t="s">
        <v>64</v>
      </c>
      <c r="R1106" s="1" t="s">
        <v>63</v>
      </c>
      <c r="V1106">
        <v>1</v>
      </c>
      <c r="AV1106" s="1" t="s">
        <v>52</v>
      </c>
      <c r="AW1106" s="1" t="s">
        <v>2929</v>
      </c>
      <c r="AX1106" s="1" t="s">
        <v>52</v>
      </c>
      <c r="AY1106" s="1" t="s">
        <v>52</v>
      </c>
      <c r="AZ1106" s="1" t="s">
        <v>52</v>
      </c>
    </row>
    <row r="1107" spans="1:52" ht="30" customHeight="1" x14ac:dyDescent="0.3">
      <c r="A1107" s="15" t="s">
        <v>1298</v>
      </c>
      <c r="B1107" s="15" t="s">
        <v>1291</v>
      </c>
      <c r="C1107" s="15" t="s">
        <v>1292</v>
      </c>
      <c r="D1107" s="16">
        <v>5.3999999999999999E-2</v>
      </c>
      <c r="E1107" s="18">
        <f>단가대비표!O256</f>
        <v>0</v>
      </c>
      <c r="F1107" s="21">
        <f>TRUNC(E1107*D1107,1)</f>
        <v>0</v>
      </c>
      <c r="G1107" s="18">
        <f>단가대비표!P256</f>
        <v>169804</v>
      </c>
      <c r="H1107" s="21">
        <f>TRUNC(G1107*D1107,1)</f>
        <v>9169.4</v>
      </c>
      <c r="I1107" s="18">
        <f>단가대비표!V256</f>
        <v>0</v>
      </c>
      <c r="J1107" s="21">
        <f>TRUNC(I1107*D1107,1)</f>
        <v>0</v>
      </c>
      <c r="K1107" s="18">
        <f t="shared" si="162"/>
        <v>169804</v>
      </c>
      <c r="L1107" s="21">
        <f t="shared" si="162"/>
        <v>9169.4</v>
      </c>
      <c r="M1107" s="15" t="s">
        <v>52</v>
      </c>
      <c r="N1107" s="1" t="s">
        <v>1660</v>
      </c>
      <c r="O1107" s="1" t="s">
        <v>1299</v>
      </c>
      <c r="P1107" s="1" t="s">
        <v>64</v>
      </c>
      <c r="Q1107" s="1" t="s">
        <v>64</v>
      </c>
      <c r="R1107" s="1" t="s">
        <v>63</v>
      </c>
      <c r="V1107">
        <v>1</v>
      </c>
      <c r="AV1107" s="1" t="s">
        <v>52</v>
      </c>
      <c r="AW1107" s="1" t="s">
        <v>2930</v>
      </c>
      <c r="AX1107" s="1" t="s">
        <v>52</v>
      </c>
      <c r="AY1107" s="1" t="s">
        <v>52</v>
      </c>
      <c r="AZ1107" s="1" t="s">
        <v>52</v>
      </c>
    </row>
    <row r="1108" spans="1:52" ht="30" customHeight="1" x14ac:dyDescent="0.3">
      <c r="A1108" s="15" t="s">
        <v>1597</v>
      </c>
      <c r="B1108" s="15" t="s">
        <v>2917</v>
      </c>
      <c r="C1108" s="15" t="s">
        <v>602</v>
      </c>
      <c r="D1108" s="16">
        <v>1</v>
      </c>
      <c r="E1108" s="18">
        <v>0</v>
      </c>
      <c r="F1108" s="21">
        <f>TRUNC(E1108*D1108,1)</f>
        <v>0</v>
      </c>
      <c r="G1108" s="18">
        <v>0</v>
      </c>
      <c r="H1108" s="21">
        <f>TRUNC(G1108*D1108,1)</f>
        <v>0</v>
      </c>
      <c r="I1108" s="18">
        <f>TRUNC(SUMIF(V1106:V1108, RIGHTB(O1108, 1), H1106:H1108)*U1108, 2)</f>
        <v>457.28</v>
      </c>
      <c r="J1108" s="21">
        <f>TRUNC(I1108*D1108,1)</f>
        <v>457.2</v>
      </c>
      <c r="K1108" s="18">
        <f t="shared" si="162"/>
        <v>457.2</v>
      </c>
      <c r="L1108" s="21">
        <f t="shared" si="162"/>
        <v>457.2</v>
      </c>
      <c r="M1108" s="15" t="s">
        <v>52</v>
      </c>
      <c r="N1108" s="1" t="s">
        <v>1660</v>
      </c>
      <c r="O1108" s="1" t="s">
        <v>1079</v>
      </c>
      <c r="P1108" s="1" t="s">
        <v>64</v>
      </c>
      <c r="Q1108" s="1" t="s">
        <v>64</v>
      </c>
      <c r="R1108" s="1" t="s">
        <v>64</v>
      </c>
      <c r="S1108">
        <v>1</v>
      </c>
      <c r="T1108">
        <v>2</v>
      </c>
      <c r="U1108">
        <v>0.01</v>
      </c>
      <c r="AV1108" s="1" t="s">
        <v>52</v>
      </c>
      <c r="AW1108" s="1" t="s">
        <v>2931</v>
      </c>
      <c r="AX1108" s="1" t="s">
        <v>52</v>
      </c>
      <c r="AY1108" s="1" t="s">
        <v>52</v>
      </c>
      <c r="AZ1108" s="1" t="s">
        <v>52</v>
      </c>
    </row>
    <row r="1109" spans="1:52" ht="30" customHeight="1" x14ac:dyDescent="0.3">
      <c r="A1109" s="15" t="s">
        <v>1229</v>
      </c>
      <c r="B1109" s="15" t="s">
        <v>52</v>
      </c>
      <c r="C1109" s="15" t="s">
        <v>52</v>
      </c>
      <c r="D1109" s="16"/>
      <c r="E1109" s="18"/>
      <c r="F1109" s="21">
        <f>TRUNC(SUMIF(N1106:N1108, N1105, F1106:F1108),0)</f>
        <v>0</v>
      </c>
      <c r="G1109" s="18"/>
      <c r="H1109" s="21">
        <f>TRUNC(SUMIF(N1106:N1108, N1105, H1106:H1108),0)</f>
        <v>45728</v>
      </c>
      <c r="I1109" s="18"/>
      <c r="J1109" s="21">
        <f>TRUNC(SUMIF(N1106:N1108, N1105, J1106:J1108),0)</f>
        <v>457</v>
      </c>
      <c r="K1109" s="18"/>
      <c r="L1109" s="21">
        <f>F1109+H1109+J1109</f>
        <v>46185</v>
      </c>
      <c r="M1109" s="15" t="s">
        <v>52</v>
      </c>
      <c r="N1109" s="1" t="s">
        <v>92</v>
      </c>
      <c r="O1109" s="1" t="s">
        <v>92</v>
      </c>
      <c r="P1109" s="1" t="s">
        <v>52</v>
      </c>
      <c r="Q1109" s="1" t="s">
        <v>52</v>
      </c>
      <c r="R1109" s="1" t="s">
        <v>52</v>
      </c>
      <c r="AV1109" s="1" t="s">
        <v>52</v>
      </c>
      <c r="AW1109" s="1" t="s">
        <v>52</v>
      </c>
      <c r="AX1109" s="1" t="s">
        <v>52</v>
      </c>
      <c r="AY1109" s="1" t="s">
        <v>52</v>
      </c>
      <c r="AZ1109" s="1" t="s">
        <v>52</v>
      </c>
    </row>
    <row r="1110" spans="1:52" ht="30" customHeight="1" x14ac:dyDescent="0.3">
      <c r="A1110" s="16"/>
      <c r="B1110" s="16"/>
      <c r="C1110" s="16"/>
      <c r="D1110" s="16"/>
      <c r="E1110" s="18"/>
      <c r="F1110" s="21"/>
      <c r="G1110" s="18"/>
      <c r="H1110" s="21"/>
      <c r="I1110" s="18"/>
      <c r="J1110" s="21"/>
      <c r="K1110" s="18"/>
      <c r="L1110" s="21"/>
      <c r="M1110" s="16"/>
    </row>
    <row r="1111" spans="1:52" ht="30" customHeight="1" x14ac:dyDescent="0.3">
      <c r="A1111" s="12" t="s">
        <v>2932</v>
      </c>
      <c r="B1111" s="13"/>
      <c r="C1111" s="13"/>
      <c r="D1111" s="13"/>
      <c r="E1111" s="17"/>
      <c r="F1111" s="20"/>
      <c r="G1111" s="17"/>
      <c r="H1111" s="20"/>
      <c r="I1111" s="17"/>
      <c r="J1111" s="20"/>
      <c r="K1111" s="17"/>
      <c r="L1111" s="20"/>
      <c r="M1111" s="14"/>
      <c r="N1111" s="1" t="s">
        <v>1666</v>
      </c>
    </row>
    <row r="1112" spans="1:52" ht="30" customHeight="1" x14ac:dyDescent="0.3">
      <c r="A1112" s="15" t="s">
        <v>2933</v>
      </c>
      <c r="B1112" s="15" t="s">
        <v>2934</v>
      </c>
      <c r="C1112" s="15" t="s">
        <v>318</v>
      </c>
      <c r="D1112" s="16">
        <v>0.89</v>
      </c>
      <c r="E1112" s="18">
        <f>단가대비표!O146</f>
        <v>29000</v>
      </c>
      <c r="F1112" s="21">
        <f>TRUNC(E1112*D1112,1)</f>
        <v>25810</v>
      </c>
      <c r="G1112" s="18">
        <f>단가대비표!P146</f>
        <v>0</v>
      </c>
      <c r="H1112" s="21">
        <f>TRUNC(G1112*D1112,1)</f>
        <v>0</v>
      </c>
      <c r="I1112" s="18">
        <f>단가대비표!V146</f>
        <v>0</v>
      </c>
      <c r="J1112" s="21">
        <f>TRUNC(I1112*D1112,1)</f>
        <v>0</v>
      </c>
      <c r="K1112" s="18">
        <f>TRUNC(E1112+G1112+I1112,1)</f>
        <v>29000</v>
      </c>
      <c r="L1112" s="21">
        <f>TRUNC(F1112+H1112+J1112,1)</f>
        <v>25810</v>
      </c>
      <c r="M1112" s="15" t="s">
        <v>52</v>
      </c>
      <c r="N1112" s="1" t="s">
        <v>1666</v>
      </c>
      <c r="O1112" s="1" t="s">
        <v>2935</v>
      </c>
      <c r="P1112" s="1" t="s">
        <v>64</v>
      </c>
      <c r="Q1112" s="1" t="s">
        <v>64</v>
      </c>
      <c r="R1112" s="1" t="s">
        <v>63</v>
      </c>
      <c r="AV1112" s="1" t="s">
        <v>52</v>
      </c>
      <c r="AW1112" s="1" t="s">
        <v>2936</v>
      </c>
      <c r="AX1112" s="1" t="s">
        <v>52</v>
      </c>
      <c r="AY1112" s="1" t="s">
        <v>52</v>
      </c>
      <c r="AZ1112" s="1" t="s">
        <v>52</v>
      </c>
    </row>
    <row r="1113" spans="1:52" ht="30" customHeight="1" x14ac:dyDescent="0.3">
      <c r="A1113" s="15" t="s">
        <v>2933</v>
      </c>
      <c r="B1113" s="15" t="s">
        <v>2937</v>
      </c>
      <c r="C1113" s="15" t="s">
        <v>318</v>
      </c>
      <c r="D1113" s="16">
        <v>0.03</v>
      </c>
      <c r="E1113" s="18">
        <f>단가대비표!O147</f>
        <v>22356</v>
      </c>
      <c r="F1113" s="21">
        <f>TRUNC(E1113*D1113,1)</f>
        <v>670.6</v>
      </c>
      <c r="G1113" s="18">
        <f>단가대비표!P147</f>
        <v>0</v>
      </c>
      <c r="H1113" s="21">
        <f>TRUNC(G1113*D1113,1)</f>
        <v>0</v>
      </c>
      <c r="I1113" s="18">
        <f>단가대비표!V147</f>
        <v>0</v>
      </c>
      <c r="J1113" s="21">
        <f>TRUNC(I1113*D1113,1)</f>
        <v>0</v>
      </c>
      <c r="K1113" s="18">
        <f>TRUNC(E1113+G1113+I1113,1)</f>
        <v>22356</v>
      </c>
      <c r="L1113" s="21">
        <f>TRUNC(F1113+H1113+J1113,1)</f>
        <v>670.6</v>
      </c>
      <c r="M1113" s="15" t="s">
        <v>52</v>
      </c>
      <c r="N1113" s="1" t="s">
        <v>1666</v>
      </c>
      <c r="O1113" s="1" t="s">
        <v>2938</v>
      </c>
      <c r="P1113" s="1" t="s">
        <v>64</v>
      </c>
      <c r="Q1113" s="1" t="s">
        <v>64</v>
      </c>
      <c r="R1113" s="1" t="s">
        <v>63</v>
      </c>
      <c r="AV1113" s="1" t="s">
        <v>52</v>
      </c>
      <c r="AW1113" s="1" t="s">
        <v>2939</v>
      </c>
      <c r="AX1113" s="1" t="s">
        <v>52</v>
      </c>
      <c r="AY1113" s="1" t="s">
        <v>52</v>
      </c>
      <c r="AZ1113" s="1" t="s">
        <v>52</v>
      </c>
    </row>
    <row r="1114" spans="1:52" ht="30" customHeight="1" x14ac:dyDescent="0.3">
      <c r="A1114" s="15" t="s">
        <v>1229</v>
      </c>
      <c r="B1114" s="15" t="s">
        <v>52</v>
      </c>
      <c r="C1114" s="15" t="s">
        <v>52</v>
      </c>
      <c r="D1114" s="16"/>
      <c r="E1114" s="18"/>
      <c r="F1114" s="21">
        <f>TRUNC(SUMIF(N1112:N1113, N1111, F1112:F1113),0)</f>
        <v>26480</v>
      </c>
      <c r="G1114" s="18"/>
      <c r="H1114" s="21">
        <f>TRUNC(SUMIF(N1112:N1113, N1111, H1112:H1113),0)</f>
        <v>0</v>
      </c>
      <c r="I1114" s="18"/>
      <c r="J1114" s="21">
        <f>TRUNC(SUMIF(N1112:N1113, N1111, J1112:J1113),0)</f>
        <v>0</v>
      </c>
      <c r="K1114" s="18"/>
      <c r="L1114" s="21">
        <f>F1114+H1114+J1114</f>
        <v>26480</v>
      </c>
      <c r="M1114" s="15" t="s">
        <v>52</v>
      </c>
      <c r="N1114" s="1" t="s">
        <v>92</v>
      </c>
      <c r="O1114" s="1" t="s">
        <v>92</v>
      </c>
      <c r="P1114" s="1" t="s">
        <v>52</v>
      </c>
      <c r="Q1114" s="1" t="s">
        <v>52</v>
      </c>
      <c r="R1114" s="1" t="s">
        <v>52</v>
      </c>
      <c r="AV1114" s="1" t="s">
        <v>52</v>
      </c>
      <c r="AW1114" s="1" t="s">
        <v>52</v>
      </c>
      <c r="AX1114" s="1" t="s">
        <v>52</v>
      </c>
      <c r="AY1114" s="1" t="s">
        <v>52</v>
      </c>
      <c r="AZ1114" s="1" t="s">
        <v>52</v>
      </c>
    </row>
    <row r="1115" spans="1:52" ht="30" customHeight="1" x14ac:dyDescent="0.3">
      <c r="A1115" s="16"/>
      <c r="B1115" s="16"/>
      <c r="C1115" s="16"/>
      <c r="D1115" s="16"/>
      <c r="E1115" s="18"/>
      <c r="F1115" s="21"/>
      <c r="G1115" s="18"/>
      <c r="H1115" s="21"/>
      <c r="I1115" s="18"/>
      <c r="J1115" s="21"/>
      <c r="K1115" s="18"/>
      <c r="L1115" s="21"/>
      <c r="M1115" s="16"/>
    </row>
    <row r="1116" spans="1:52" ht="30" customHeight="1" x14ac:dyDescent="0.3">
      <c r="A1116" s="12" t="s">
        <v>2940</v>
      </c>
      <c r="B1116" s="13"/>
      <c r="C1116" s="13"/>
      <c r="D1116" s="13"/>
      <c r="E1116" s="17"/>
      <c r="F1116" s="20"/>
      <c r="G1116" s="17"/>
      <c r="H1116" s="20"/>
      <c r="I1116" s="17"/>
      <c r="J1116" s="20"/>
      <c r="K1116" s="17"/>
      <c r="L1116" s="20"/>
      <c r="M1116" s="14"/>
      <c r="N1116" s="1" t="s">
        <v>1675</v>
      </c>
    </row>
    <row r="1117" spans="1:52" ht="30" customHeight="1" x14ac:dyDescent="0.3">
      <c r="A1117" s="15" t="s">
        <v>2825</v>
      </c>
      <c r="B1117" s="15" t="s">
        <v>1291</v>
      </c>
      <c r="C1117" s="15" t="s">
        <v>1292</v>
      </c>
      <c r="D1117" s="16">
        <v>0.114</v>
      </c>
      <c r="E1117" s="18">
        <f>단가대비표!O259</f>
        <v>0</v>
      </c>
      <c r="F1117" s="21">
        <f>TRUNC(E1117*D1117,1)</f>
        <v>0</v>
      </c>
      <c r="G1117" s="18">
        <f>단가대비표!P259</f>
        <v>272831</v>
      </c>
      <c r="H1117" s="21">
        <f>TRUNC(G1117*D1117,1)</f>
        <v>31102.7</v>
      </c>
      <c r="I1117" s="18">
        <f>단가대비표!V259</f>
        <v>0</v>
      </c>
      <c r="J1117" s="21">
        <f>TRUNC(I1117*D1117,1)</f>
        <v>0</v>
      </c>
      <c r="K1117" s="18">
        <f t="shared" ref="K1117:L1119" si="163">TRUNC(E1117+G1117+I1117,1)</f>
        <v>272831</v>
      </c>
      <c r="L1117" s="21">
        <f t="shared" si="163"/>
        <v>31102.7</v>
      </c>
      <c r="M1117" s="15" t="s">
        <v>52</v>
      </c>
      <c r="N1117" s="1" t="s">
        <v>1675</v>
      </c>
      <c r="O1117" s="1" t="s">
        <v>2826</v>
      </c>
      <c r="P1117" s="1" t="s">
        <v>64</v>
      </c>
      <c r="Q1117" s="1" t="s">
        <v>64</v>
      </c>
      <c r="R1117" s="1" t="s">
        <v>63</v>
      </c>
      <c r="V1117">
        <v>1</v>
      </c>
      <c r="AV1117" s="1" t="s">
        <v>52</v>
      </c>
      <c r="AW1117" s="1" t="s">
        <v>2941</v>
      </c>
      <c r="AX1117" s="1" t="s">
        <v>52</v>
      </c>
      <c r="AY1117" s="1" t="s">
        <v>52</v>
      </c>
      <c r="AZ1117" s="1" t="s">
        <v>52</v>
      </c>
    </row>
    <row r="1118" spans="1:52" ht="30" customHeight="1" x14ac:dyDescent="0.3">
      <c r="A1118" s="15" t="s">
        <v>1298</v>
      </c>
      <c r="B1118" s="15" t="s">
        <v>1291</v>
      </c>
      <c r="C1118" s="15" t="s">
        <v>1292</v>
      </c>
      <c r="D1118" s="16">
        <v>2.9000000000000001E-2</v>
      </c>
      <c r="E1118" s="18">
        <f>단가대비표!O256</f>
        <v>0</v>
      </c>
      <c r="F1118" s="21">
        <f>TRUNC(E1118*D1118,1)</f>
        <v>0</v>
      </c>
      <c r="G1118" s="18">
        <f>단가대비표!P256</f>
        <v>169804</v>
      </c>
      <c r="H1118" s="21">
        <f>TRUNC(G1118*D1118,1)</f>
        <v>4924.3</v>
      </c>
      <c r="I1118" s="18">
        <f>단가대비표!V256</f>
        <v>0</v>
      </c>
      <c r="J1118" s="21">
        <f>TRUNC(I1118*D1118,1)</f>
        <v>0</v>
      </c>
      <c r="K1118" s="18">
        <f t="shared" si="163"/>
        <v>169804</v>
      </c>
      <c r="L1118" s="21">
        <f t="shared" si="163"/>
        <v>4924.3</v>
      </c>
      <c r="M1118" s="15" t="s">
        <v>52</v>
      </c>
      <c r="N1118" s="1" t="s">
        <v>1675</v>
      </c>
      <c r="O1118" s="1" t="s">
        <v>1299</v>
      </c>
      <c r="P1118" s="1" t="s">
        <v>64</v>
      </c>
      <c r="Q1118" s="1" t="s">
        <v>64</v>
      </c>
      <c r="R1118" s="1" t="s">
        <v>63</v>
      </c>
      <c r="V1118">
        <v>1</v>
      </c>
      <c r="AV1118" s="1" t="s">
        <v>52</v>
      </c>
      <c r="AW1118" s="1" t="s">
        <v>2942</v>
      </c>
      <c r="AX1118" s="1" t="s">
        <v>52</v>
      </c>
      <c r="AY1118" s="1" t="s">
        <v>52</v>
      </c>
      <c r="AZ1118" s="1" t="s">
        <v>52</v>
      </c>
    </row>
    <row r="1119" spans="1:52" ht="30" customHeight="1" x14ac:dyDescent="0.3">
      <c r="A1119" s="15" t="s">
        <v>1597</v>
      </c>
      <c r="B1119" s="15" t="s">
        <v>2588</v>
      </c>
      <c r="C1119" s="15" t="s">
        <v>602</v>
      </c>
      <c r="D1119" s="16">
        <v>1</v>
      </c>
      <c r="E1119" s="18">
        <v>0</v>
      </c>
      <c r="F1119" s="21">
        <f>TRUNC(E1119*D1119,1)</f>
        <v>0</v>
      </c>
      <c r="G1119" s="18">
        <v>0</v>
      </c>
      <c r="H1119" s="21">
        <f>TRUNC(G1119*D1119,1)</f>
        <v>0</v>
      </c>
      <c r="I1119" s="18">
        <f>TRUNC(SUMIF(V1117:V1119, RIGHTB(O1119, 1), H1117:H1119)*U1119, 2)</f>
        <v>1080.81</v>
      </c>
      <c r="J1119" s="21">
        <f>TRUNC(I1119*D1119,1)</f>
        <v>1080.8</v>
      </c>
      <c r="K1119" s="18">
        <f t="shared" si="163"/>
        <v>1080.8</v>
      </c>
      <c r="L1119" s="21">
        <f t="shared" si="163"/>
        <v>1080.8</v>
      </c>
      <c r="M1119" s="15" t="s">
        <v>52</v>
      </c>
      <c r="N1119" s="1" t="s">
        <v>1675</v>
      </c>
      <c r="O1119" s="1" t="s">
        <v>1079</v>
      </c>
      <c r="P1119" s="1" t="s">
        <v>64</v>
      </c>
      <c r="Q1119" s="1" t="s">
        <v>64</v>
      </c>
      <c r="R1119" s="1" t="s">
        <v>64</v>
      </c>
      <c r="S1119">
        <v>1</v>
      </c>
      <c r="T1119">
        <v>2</v>
      </c>
      <c r="U1119">
        <v>0.03</v>
      </c>
      <c r="AV1119" s="1" t="s">
        <v>52</v>
      </c>
      <c r="AW1119" s="1" t="s">
        <v>2943</v>
      </c>
      <c r="AX1119" s="1" t="s">
        <v>52</v>
      </c>
      <c r="AY1119" s="1" t="s">
        <v>52</v>
      </c>
      <c r="AZ1119" s="1" t="s">
        <v>52</v>
      </c>
    </row>
    <row r="1120" spans="1:52" ht="30" customHeight="1" x14ac:dyDescent="0.3">
      <c r="A1120" s="15" t="s">
        <v>1229</v>
      </c>
      <c r="B1120" s="15" t="s">
        <v>52</v>
      </c>
      <c r="C1120" s="15" t="s">
        <v>52</v>
      </c>
      <c r="D1120" s="16"/>
      <c r="E1120" s="18"/>
      <c r="F1120" s="21">
        <f>TRUNC(SUMIF(N1117:N1119, N1116, F1117:F1119),0)</f>
        <v>0</v>
      </c>
      <c r="G1120" s="18"/>
      <c r="H1120" s="21">
        <f>TRUNC(SUMIF(N1117:N1119, N1116, H1117:H1119),0)</f>
        <v>36027</v>
      </c>
      <c r="I1120" s="18"/>
      <c r="J1120" s="21">
        <f>TRUNC(SUMIF(N1117:N1119, N1116, J1117:J1119),0)</f>
        <v>1080</v>
      </c>
      <c r="K1120" s="18"/>
      <c r="L1120" s="21">
        <f>F1120+H1120+J1120</f>
        <v>37107</v>
      </c>
      <c r="M1120" s="15" t="s">
        <v>52</v>
      </c>
      <c r="N1120" s="1" t="s">
        <v>92</v>
      </c>
      <c r="O1120" s="1" t="s">
        <v>92</v>
      </c>
      <c r="P1120" s="1" t="s">
        <v>52</v>
      </c>
      <c r="Q1120" s="1" t="s">
        <v>52</v>
      </c>
      <c r="R1120" s="1" t="s">
        <v>52</v>
      </c>
      <c r="AV1120" s="1" t="s">
        <v>52</v>
      </c>
      <c r="AW1120" s="1" t="s">
        <v>52</v>
      </c>
      <c r="AX1120" s="1" t="s">
        <v>52</v>
      </c>
      <c r="AY1120" s="1" t="s">
        <v>52</v>
      </c>
      <c r="AZ1120" s="1" t="s">
        <v>52</v>
      </c>
    </row>
    <row r="1121" spans="1:52" ht="30" customHeight="1" x14ac:dyDescent="0.3">
      <c r="A1121" s="16"/>
      <c r="B1121" s="16"/>
      <c r="C1121" s="16"/>
      <c r="D1121" s="16"/>
      <c r="E1121" s="18"/>
      <c r="F1121" s="21"/>
      <c r="G1121" s="18"/>
      <c r="H1121" s="21"/>
      <c r="I1121" s="18"/>
      <c r="J1121" s="21"/>
      <c r="K1121" s="18"/>
      <c r="L1121" s="21"/>
      <c r="M1121" s="16"/>
    </row>
    <row r="1122" spans="1:52" ht="30" customHeight="1" x14ac:dyDescent="0.3">
      <c r="A1122" s="12" t="s">
        <v>2944</v>
      </c>
      <c r="B1122" s="13"/>
      <c r="C1122" s="13"/>
      <c r="D1122" s="13"/>
      <c r="E1122" s="17"/>
      <c r="F1122" s="20"/>
      <c r="G1122" s="17"/>
      <c r="H1122" s="20"/>
      <c r="I1122" s="17"/>
      <c r="J1122" s="20"/>
      <c r="K1122" s="17"/>
      <c r="L1122" s="20"/>
      <c r="M1122" s="14"/>
      <c r="N1122" s="1" t="s">
        <v>1683</v>
      </c>
    </row>
    <row r="1123" spans="1:52" ht="30" customHeight="1" x14ac:dyDescent="0.3">
      <c r="A1123" s="15" t="s">
        <v>2825</v>
      </c>
      <c r="B1123" s="15" t="s">
        <v>1291</v>
      </c>
      <c r="C1123" s="15" t="s">
        <v>1292</v>
      </c>
      <c r="D1123" s="16">
        <v>0.1</v>
      </c>
      <c r="E1123" s="18">
        <f>단가대비표!O259</f>
        <v>0</v>
      </c>
      <c r="F1123" s="21">
        <f>TRUNC(E1123*D1123,1)</f>
        <v>0</v>
      </c>
      <c r="G1123" s="18">
        <f>단가대비표!P259</f>
        <v>272831</v>
      </c>
      <c r="H1123" s="21">
        <f>TRUNC(G1123*D1123,1)</f>
        <v>27283.1</v>
      </c>
      <c r="I1123" s="18">
        <f>단가대비표!V259</f>
        <v>0</v>
      </c>
      <c r="J1123" s="21">
        <f>TRUNC(I1123*D1123,1)</f>
        <v>0</v>
      </c>
      <c r="K1123" s="18">
        <f t="shared" ref="K1123:L1125" si="164">TRUNC(E1123+G1123+I1123,1)</f>
        <v>272831</v>
      </c>
      <c r="L1123" s="21">
        <f t="shared" si="164"/>
        <v>27283.1</v>
      </c>
      <c r="M1123" s="15" t="s">
        <v>52</v>
      </c>
      <c r="N1123" s="1" t="s">
        <v>1683</v>
      </c>
      <c r="O1123" s="1" t="s">
        <v>2826</v>
      </c>
      <c r="P1123" s="1" t="s">
        <v>64</v>
      </c>
      <c r="Q1123" s="1" t="s">
        <v>64</v>
      </c>
      <c r="R1123" s="1" t="s">
        <v>63</v>
      </c>
      <c r="V1123">
        <v>1</v>
      </c>
      <c r="AV1123" s="1" t="s">
        <v>52</v>
      </c>
      <c r="AW1123" s="1" t="s">
        <v>2945</v>
      </c>
      <c r="AX1123" s="1" t="s">
        <v>52</v>
      </c>
      <c r="AY1123" s="1" t="s">
        <v>52</v>
      </c>
      <c r="AZ1123" s="1" t="s">
        <v>52</v>
      </c>
    </row>
    <row r="1124" spans="1:52" ht="30" customHeight="1" x14ac:dyDescent="0.3">
      <c r="A1124" s="15" t="s">
        <v>1298</v>
      </c>
      <c r="B1124" s="15" t="s">
        <v>1291</v>
      </c>
      <c r="C1124" s="15" t="s">
        <v>1292</v>
      </c>
      <c r="D1124" s="16">
        <v>2.5000000000000001E-2</v>
      </c>
      <c r="E1124" s="18">
        <f>단가대비표!O256</f>
        <v>0</v>
      </c>
      <c r="F1124" s="21">
        <f>TRUNC(E1124*D1124,1)</f>
        <v>0</v>
      </c>
      <c r="G1124" s="18">
        <f>단가대비표!P256</f>
        <v>169804</v>
      </c>
      <c r="H1124" s="21">
        <f>TRUNC(G1124*D1124,1)</f>
        <v>4245.1000000000004</v>
      </c>
      <c r="I1124" s="18">
        <f>단가대비표!V256</f>
        <v>0</v>
      </c>
      <c r="J1124" s="21">
        <f>TRUNC(I1124*D1124,1)</f>
        <v>0</v>
      </c>
      <c r="K1124" s="18">
        <f t="shared" si="164"/>
        <v>169804</v>
      </c>
      <c r="L1124" s="21">
        <f t="shared" si="164"/>
        <v>4245.1000000000004</v>
      </c>
      <c r="M1124" s="15" t="s">
        <v>52</v>
      </c>
      <c r="N1124" s="1" t="s">
        <v>1683</v>
      </c>
      <c r="O1124" s="1" t="s">
        <v>1299</v>
      </c>
      <c r="P1124" s="1" t="s">
        <v>64</v>
      </c>
      <c r="Q1124" s="1" t="s">
        <v>64</v>
      </c>
      <c r="R1124" s="1" t="s">
        <v>63</v>
      </c>
      <c r="V1124">
        <v>1</v>
      </c>
      <c r="AV1124" s="1" t="s">
        <v>52</v>
      </c>
      <c r="AW1124" s="1" t="s">
        <v>2946</v>
      </c>
      <c r="AX1124" s="1" t="s">
        <v>52</v>
      </c>
      <c r="AY1124" s="1" t="s">
        <v>52</v>
      </c>
      <c r="AZ1124" s="1" t="s">
        <v>52</v>
      </c>
    </row>
    <row r="1125" spans="1:52" ht="30" customHeight="1" x14ac:dyDescent="0.3">
      <c r="A1125" s="15" t="s">
        <v>1597</v>
      </c>
      <c r="B1125" s="15" t="s">
        <v>2588</v>
      </c>
      <c r="C1125" s="15" t="s">
        <v>602</v>
      </c>
      <c r="D1125" s="16">
        <v>1</v>
      </c>
      <c r="E1125" s="18">
        <v>0</v>
      </c>
      <c r="F1125" s="21">
        <f>TRUNC(E1125*D1125,1)</f>
        <v>0</v>
      </c>
      <c r="G1125" s="18">
        <v>0</v>
      </c>
      <c r="H1125" s="21">
        <f>TRUNC(G1125*D1125,1)</f>
        <v>0</v>
      </c>
      <c r="I1125" s="18">
        <f>TRUNC(SUMIF(V1123:V1125, RIGHTB(O1125, 1), H1123:H1125)*U1125, 2)</f>
        <v>945.84</v>
      </c>
      <c r="J1125" s="21">
        <f>TRUNC(I1125*D1125,1)</f>
        <v>945.8</v>
      </c>
      <c r="K1125" s="18">
        <f t="shared" si="164"/>
        <v>945.8</v>
      </c>
      <c r="L1125" s="21">
        <f t="shared" si="164"/>
        <v>945.8</v>
      </c>
      <c r="M1125" s="15" t="s">
        <v>52</v>
      </c>
      <c r="N1125" s="1" t="s">
        <v>1683</v>
      </c>
      <c r="O1125" s="1" t="s">
        <v>1079</v>
      </c>
      <c r="P1125" s="1" t="s">
        <v>64</v>
      </c>
      <c r="Q1125" s="1" t="s">
        <v>64</v>
      </c>
      <c r="R1125" s="1" t="s">
        <v>64</v>
      </c>
      <c r="S1125">
        <v>1</v>
      </c>
      <c r="T1125">
        <v>2</v>
      </c>
      <c r="U1125">
        <v>0.03</v>
      </c>
      <c r="AV1125" s="1" t="s">
        <v>52</v>
      </c>
      <c r="AW1125" s="1" t="s">
        <v>2947</v>
      </c>
      <c r="AX1125" s="1" t="s">
        <v>52</v>
      </c>
      <c r="AY1125" s="1" t="s">
        <v>52</v>
      </c>
      <c r="AZ1125" s="1" t="s">
        <v>52</v>
      </c>
    </row>
    <row r="1126" spans="1:52" ht="30" customHeight="1" x14ac:dyDescent="0.3">
      <c r="A1126" s="15" t="s">
        <v>1229</v>
      </c>
      <c r="B1126" s="15" t="s">
        <v>52</v>
      </c>
      <c r="C1126" s="15" t="s">
        <v>52</v>
      </c>
      <c r="D1126" s="16"/>
      <c r="E1126" s="18"/>
      <c r="F1126" s="21">
        <f>TRUNC(SUMIF(N1123:N1125, N1122, F1123:F1125),0)</f>
        <v>0</v>
      </c>
      <c r="G1126" s="18"/>
      <c r="H1126" s="21">
        <f>TRUNC(SUMIF(N1123:N1125, N1122, H1123:H1125),0)</f>
        <v>31528</v>
      </c>
      <c r="I1126" s="18"/>
      <c r="J1126" s="21">
        <f>TRUNC(SUMIF(N1123:N1125, N1122, J1123:J1125),0)</f>
        <v>945</v>
      </c>
      <c r="K1126" s="18"/>
      <c r="L1126" s="21">
        <f>F1126+H1126+J1126</f>
        <v>32473</v>
      </c>
      <c r="M1126" s="15" t="s">
        <v>52</v>
      </c>
      <c r="N1126" s="1" t="s">
        <v>92</v>
      </c>
      <c r="O1126" s="1" t="s">
        <v>92</v>
      </c>
      <c r="P1126" s="1" t="s">
        <v>52</v>
      </c>
      <c r="Q1126" s="1" t="s">
        <v>52</v>
      </c>
      <c r="R1126" s="1" t="s">
        <v>52</v>
      </c>
      <c r="AV1126" s="1" t="s">
        <v>52</v>
      </c>
      <c r="AW1126" s="1" t="s">
        <v>52</v>
      </c>
      <c r="AX1126" s="1" t="s">
        <v>52</v>
      </c>
      <c r="AY1126" s="1" t="s">
        <v>52</v>
      </c>
      <c r="AZ1126" s="1" t="s">
        <v>52</v>
      </c>
    </row>
    <row r="1127" spans="1:52" ht="30" customHeight="1" x14ac:dyDescent="0.3">
      <c r="A1127" s="16"/>
      <c r="B1127" s="16"/>
      <c r="C1127" s="16"/>
      <c r="D1127" s="16"/>
      <c r="E1127" s="18"/>
      <c r="F1127" s="21"/>
      <c r="G1127" s="18"/>
      <c r="H1127" s="21"/>
      <c r="I1127" s="18"/>
      <c r="J1127" s="21"/>
      <c r="K1127" s="18"/>
      <c r="L1127" s="21"/>
      <c r="M1127" s="16"/>
    </row>
    <row r="1128" spans="1:52" ht="30" customHeight="1" x14ac:dyDescent="0.3">
      <c r="A1128" s="12" t="s">
        <v>2948</v>
      </c>
      <c r="B1128" s="13"/>
      <c r="C1128" s="13"/>
      <c r="D1128" s="13"/>
      <c r="E1128" s="17"/>
      <c r="F1128" s="20"/>
      <c r="G1128" s="17"/>
      <c r="H1128" s="20"/>
      <c r="I1128" s="17"/>
      <c r="J1128" s="20"/>
      <c r="K1128" s="17"/>
      <c r="L1128" s="20"/>
      <c r="M1128" s="14"/>
      <c r="N1128" s="1" t="s">
        <v>1700</v>
      </c>
    </row>
    <row r="1129" spans="1:52" ht="30" customHeight="1" x14ac:dyDescent="0.3">
      <c r="A1129" s="15" t="s">
        <v>1593</v>
      </c>
      <c r="B1129" s="15" t="s">
        <v>1291</v>
      </c>
      <c r="C1129" s="15" t="s">
        <v>1292</v>
      </c>
      <c r="D1129" s="16">
        <v>8.5000000000000006E-2</v>
      </c>
      <c r="E1129" s="18">
        <f>단가대비표!O257</f>
        <v>0</v>
      </c>
      <c r="F1129" s="21">
        <f>TRUNC(E1129*D1129,1)</f>
        <v>0</v>
      </c>
      <c r="G1129" s="18">
        <f>단가대비표!P257</f>
        <v>221506</v>
      </c>
      <c r="H1129" s="21">
        <f>TRUNC(G1129*D1129,1)</f>
        <v>18828</v>
      </c>
      <c r="I1129" s="18">
        <f>단가대비표!V257</f>
        <v>0</v>
      </c>
      <c r="J1129" s="21">
        <f>TRUNC(I1129*D1129,1)</f>
        <v>0</v>
      </c>
      <c r="K1129" s="18">
        <f>TRUNC(E1129+G1129+I1129,1)</f>
        <v>221506</v>
      </c>
      <c r="L1129" s="21">
        <f>TRUNC(F1129+H1129+J1129,1)</f>
        <v>18828</v>
      </c>
      <c r="M1129" s="15" t="s">
        <v>52</v>
      </c>
      <c r="N1129" s="1" t="s">
        <v>1700</v>
      </c>
      <c r="O1129" s="1" t="s">
        <v>1594</v>
      </c>
      <c r="P1129" s="1" t="s">
        <v>64</v>
      </c>
      <c r="Q1129" s="1" t="s">
        <v>64</v>
      </c>
      <c r="R1129" s="1" t="s">
        <v>63</v>
      </c>
      <c r="AV1129" s="1" t="s">
        <v>52</v>
      </c>
      <c r="AW1129" s="1" t="s">
        <v>2949</v>
      </c>
      <c r="AX1129" s="1" t="s">
        <v>52</v>
      </c>
      <c r="AY1129" s="1" t="s">
        <v>52</v>
      </c>
      <c r="AZ1129" s="1" t="s">
        <v>52</v>
      </c>
    </row>
    <row r="1130" spans="1:52" ht="30" customHeight="1" x14ac:dyDescent="0.3">
      <c r="A1130" s="15" t="s">
        <v>1298</v>
      </c>
      <c r="B1130" s="15" t="s">
        <v>1291</v>
      </c>
      <c r="C1130" s="15" t="s">
        <v>1292</v>
      </c>
      <c r="D1130" s="16">
        <v>2.9000000000000001E-2</v>
      </c>
      <c r="E1130" s="18">
        <f>단가대비표!O256</f>
        <v>0</v>
      </c>
      <c r="F1130" s="21">
        <f>TRUNC(E1130*D1130,1)</f>
        <v>0</v>
      </c>
      <c r="G1130" s="18">
        <f>단가대비표!P256</f>
        <v>169804</v>
      </c>
      <c r="H1130" s="21">
        <f>TRUNC(G1130*D1130,1)</f>
        <v>4924.3</v>
      </c>
      <c r="I1130" s="18">
        <f>단가대비표!V256</f>
        <v>0</v>
      </c>
      <c r="J1130" s="21">
        <f>TRUNC(I1130*D1130,1)</f>
        <v>0</v>
      </c>
      <c r="K1130" s="18">
        <f>TRUNC(E1130+G1130+I1130,1)</f>
        <v>169804</v>
      </c>
      <c r="L1130" s="21">
        <f>TRUNC(F1130+H1130+J1130,1)</f>
        <v>4924.3</v>
      </c>
      <c r="M1130" s="15" t="s">
        <v>52</v>
      </c>
      <c r="N1130" s="1" t="s">
        <v>1700</v>
      </c>
      <c r="O1130" s="1" t="s">
        <v>1299</v>
      </c>
      <c r="P1130" s="1" t="s">
        <v>64</v>
      </c>
      <c r="Q1130" s="1" t="s">
        <v>64</v>
      </c>
      <c r="R1130" s="1" t="s">
        <v>63</v>
      </c>
      <c r="AV1130" s="1" t="s">
        <v>52</v>
      </c>
      <c r="AW1130" s="1" t="s">
        <v>2950</v>
      </c>
      <c r="AX1130" s="1" t="s">
        <v>52</v>
      </c>
      <c r="AY1130" s="1" t="s">
        <v>52</v>
      </c>
      <c r="AZ1130" s="1" t="s">
        <v>52</v>
      </c>
    </row>
    <row r="1131" spans="1:52" ht="30" customHeight="1" x14ac:dyDescent="0.3">
      <c r="A1131" s="15" t="s">
        <v>1229</v>
      </c>
      <c r="B1131" s="15" t="s">
        <v>52</v>
      </c>
      <c r="C1131" s="15" t="s">
        <v>52</v>
      </c>
      <c r="D1131" s="16"/>
      <c r="E1131" s="18"/>
      <c r="F1131" s="21">
        <f>TRUNC(SUMIF(N1129:N1130, N1128, F1129:F1130),0)</f>
        <v>0</v>
      </c>
      <c r="G1131" s="18"/>
      <c r="H1131" s="21">
        <f>TRUNC(SUMIF(N1129:N1130, N1128, H1129:H1130),0)</f>
        <v>23752</v>
      </c>
      <c r="I1131" s="18"/>
      <c r="J1131" s="21">
        <f>TRUNC(SUMIF(N1129:N1130, N1128, J1129:J1130),0)</f>
        <v>0</v>
      </c>
      <c r="K1131" s="18"/>
      <c r="L1131" s="21">
        <f>F1131+H1131+J1131</f>
        <v>23752</v>
      </c>
      <c r="M1131" s="15" t="s">
        <v>52</v>
      </c>
      <c r="N1131" s="1" t="s">
        <v>92</v>
      </c>
      <c r="O1131" s="1" t="s">
        <v>92</v>
      </c>
      <c r="P1131" s="1" t="s">
        <v>52</v>
      </c>
      <c r="Q1131" s="1" t="s">
        <v>52</v>
      </c>
      <c r="R1131" s="1" t="s">
        <v>52</v>
      </c>
      <c r="AV1131" s="1" t="s">
        <v>52</v>
      </c>
      <c r="AW1131" s="1" t="s">
        <v>52</v>
      </c>
      <c r="AX1131" s="1" t="s">
        <v>52</v>
      </c>
      <c r="AY1131" s="1" t="s">
        <v>52</v>
      </c>
      <c r="AZ1131" s="1" t="s">
        <v>52</v>
      </c>
    </row>
    <row r="1132" spans="1:52" ht="30" customHeight="1" x14ac:dyDescent="0.3">
      <c r="A1132" s="16"/>
      <c r="B1132" s="16"/>
      <c r="C1132" s="16"/>
      <c r="D1132" s="16"/>
      <c r="E1132" s="18"/>
      <c r="F1132" s="21"/>
      <c r="G1132" s="18"/>
      <c r="H1132" s="21"/>
      <c r="I1132" s="18"/>
      <c r="J1132" s="21"/>
      <c r="K1132" s="18"/>
      <c r="L1132" s="21"/>
      <c r="M1132" s="16"/>
    </row>
    <row r="1133" spans="1:52" ht="30" customHeight="1" x14ac:dyDescent="0.3">
      <c r="A1133" s="12" t="s">
        <v>2951</v>
      </c>
      <c r="B1133" s="13"/>
      <c r="C1133" s="13"/>
      <c r="D1133" s="13"/>
      <c r="E1133" s="17"/>
      <c r="F1133" s="20"/>
      <c r="G1133" s="17"/>
      <c r="H1133" s="20"/>
      <c r="I1133" s="17"/>
      <c r="J1133" s="20"/>
      <c r="K1133" s="17"/>
      <c r="L1133" s="20"/>
      <c r="M1133" s="14"/>
      <c r="N1133" s="1" t="s">
        <v>1714</v>
      </c>
    </row>
    <row r="1134" spans="1:52" ht="30" customHeight="1" x14ac:dyDescent="0.3">
      <c r="A1134" s="15" t="s">
        <v>2584</v>
      </c>
      <c r="B1134" s="15" t="s">
        <v>1291</v>
      </c>
      <c r="C1134" s="15" t="s">
        <v>1292</v>
      </c>
      <c r="D1134" s="16">
        <v>4.8000000000000001E-2</v>
      </c>
      <c r="E1134" s="18">
        <f>단가대비표!O274</f>
        <v>0</v>
      </c>
      <c r="F1134" s="21">
        <f>TRUNC(E1134*D1134,1)</f>
        <v>0</v>
      </c>
      <c r="G1134" s="18">
        <f>단가대비표!P274</f>
        <v>252249</v>
      </c>
      <c r="H1134" s="21">
        <f>TRUNC(G1134*D1134,1)</f>
        <v>12107.9</v>
      </c>
      <c r="I1134" s="18">
        <f>단가대비표!V274</f>
        <v>0</v>
      </c>
      <c r="J1134" s="21">
        <f>TRUNC(I1134*D1134,1)</f>
        <v>0</v>
      </c>
      <c r="K1134" s="18">
        <f>TRUNC(E1134+G1134+I1134,1)</f>
        <v>252249</v>
      </c>
      <c r="L1134" s="21">
        <f>TRUNC(F1134+H1134+J1134,1)</f>
        <v>12107.9</v>
      </c>
      <c r="M1134" s="15" t="s">
        <v>52</v>
      </c>
      <c r="N1134" s="1" t="s">
        <v>1714</v>
      </c>
      <c r="O1134" s="1" t="s">
        <v>2585</v>
      </c>
      <c r="P1134" s="1" t="s">
        <v>64</v>
      </c>
      <c r="Q1134" s="1" t="s">
        <v>64</v>
      </c>
      <c r="R1134" s="1" t="s">
        <v>63</v>
      </c>
      <c r="AV1134" s="1" t="s">
        <v>52</v>
      </c>
      <c r="AW1134" s="1" t="s">
        <v>2952</v>
      </c>
      <c r="AX1134" s="1" t="s">
        <v>52</v>
      </c>
      <c r="AY1134" s="1" t="s">
        <v>52</v>
      </c>
      <c r="AZ1134" s="1" t="s">
        <v>52</v>
      </c>
    </row>
    <row r="1135" spans="1:52" ht="30" customHeight="1" x14ac:dyDescent="0.3">
      <c r="A1135" s="15" t="s">
        <v>1298</v>
      </c>
      <c r="B1135" s="15" t="s">
        <v>1291</v>
      </c>
      <c r="C1135" s="15" t="s">
        <v>1292</v>
      </c>
      <c r="D1135" s="16">
        <v>2.4E-2</v>
      </c>
      <c r="E1135" s="18">
        <f>단가대비표!O256</f>
        <v>0</v>
      </c>
      <c r="F1135" s="21">
        <f>TRUNC(E1135*D1135,1)</f>
        <v>0</v>
      </c>
      <c r="G1135" s="18">
        <f>단가대비표!P256</f>
        <v>169804</v>
      </c>
      <c r="H1135" s="21">
        <f>TRUNC(G1135*D1135,1)</f>
        <v>4075.2</v>
      </c>
      <c r="I1135" s="18">
        <f>단가대비표!V256</f>
        <v>0</v>
      </c>
      <c r="J1135" s="21">
        <f>TRUNC(I1135*D1135,1)</f>
        <v>0</v>
      </c>
      <c r="K1135" s="18">
        <f>TRUNC(E1135+G1135+I1135,1)</f>
        <v>169804</v>
      </c>
      <c r="L1135" s="21">
        <f>TRUNC(F1135+H1135+J1135,1)</f>
        <v>4075.2</v>
      </c>
      <c r="M1135" s="15" t="s">
        <v>52</v>
      </c>
      <c r="N1135" s="1" t="s">
        <v>1714</v>
      </c>
      <c r="O1135" s="1" t="s">
        <v>1299</v>
      </c>
      <c r="P1135" s="1" t="s">
        <v>64</v>
      </c>
      <c r="Q1135" s="1" t="s">
        <v>64</v>
      </c>
      <c r="R1135" s="1" t="s">
        <v>63</v>
      </c>
      <c r="AV1135" s="1" t="s">
        <v>52</v>
      </c>
      <c r="AW1135" s="1" t="s">
        <v>2953</v>
      </c>
      <c r="AX1135" s="1" t="s">
        <v>52</v>
      </c>
      <c r="AY1135" s="1" t="s">
        <v>52</v>
      </c>
      <c r="AZ1135" s="1" t="s">
        <v>52</v>
      </c>
    </row>
    <row r="1136" spans="1:52" ht="30" customHeight="1" x14ac:dyDescent="0.3">
      <c r="A1136" s="15" t="s">
        <v>1229</v>
      </c>
      <c r="B1136" s="15" t="s">
        <v>52</v>
      </c>
      <c r="C1136" s="15" t="s">
        <v>52</v>
      </c>
      <c r="D1136" s="16"/>
      <c r="E1136" s="18"/>
      <c r="F1136" s="21">
        <f>TRUNC(SUMIF(N1134:N1135, N1133, F1134:F1135),0)</f>
        <v>0</v>
      </c>
      <c r="G1136" s="18"/>
      <c r="H1136" s="21">
        <f>TRUNC(SUMIF(N1134:N1135, N1133, H1134:H1135),0)</f>
        <v>16183</v>
      </c>
      <c r="I1136" s="18"/>
      <c r="J1136" s="21">
        <f>TRUNC(SUMIF(N1134:N1135, N1133, J1134:J1135),0)</f>
        <v>0</v>
      </c>
      <c r="K1136" s="18"/>
      <c r="L1136" s="21">
        <f>F1136+H1136+J1136</f>
        <v>16183</v>
      </c>
      <c r="M1136" s="15" t="s">
        <v>52</v>
      </c>
      <c r="N1136" s="1" t="s">
        <v>92</v>
      </c>
      <c r="O1136" s="1" t="s">
        <v>92</v>
      </c>
      <c r="P1136" s="1" t="s">
        <v>52</v>
      </c>
      <c r="Q1136" s="1" t="s">
        <v>52</v>
      </c>
      <c r="R1136" s="1" t="s">
        <v>52</v>
      </c>
      <c r="AV1136" s="1" t="s">
        <v>52</v>
      </c>
      <c r="AW1136" s="1" t="s">
        <v>52</v>
      </c>
      <c r="AX1136" s="1" t="s">
        <v>52</v>
      </c>
      <c r="AY1136" s="1" t="s">
        <v>52</v>
      </c>
      <c r="AZ1136" s="1" t="s">
        <v>52</v>
      </c>
    </row>
    <row r="1137" spans="1:52" ht="30" customHeight="1" x14ac:dyDescent="0.3">
      <c r="A1137" s="16"/>
      <c r="B1137" s="16"/>
      <c r="C1137" s="16"/>
      <c r="D1137" s="16"/>
      <c r="E1137" s="18"/>
      <c r="F1137" s="21"/>
      <c r="G1137" s="18"/>
      <c r="H1137" s="21"/>
      <c r="I1137" s="18"/>
      <c r="J1137" s="21"/>
      <c r="K1137" s="18"/>
      <c r="L1137" s="21"/>
      <c r="M1137" s="16"/>
    </row>
    <row r="1138" spans="1:52" ht="30" customHeight="1" x14ac:dyDescent="0.3">
      <c r="A1138" s="12" t="s">
        <v>2954</v>
      </c>
      <c r="B1138" s="13"/>
      <c r="C1138" s="13"/>
      <c r="D1138" s="13"/>
      <c r="E1138" s="17"/>
      <c r="F1138" s="20"/>
      <c r="G1138" s="17"/>
      <c r="H1138" s="20"/>
      <c r="I1138" s="17"/>
      <c r="J1138" s="20"/>
      <c r="K1138" s="17"/>
      <c r="L1138" s="20"/>
      <c r="M1138" s="14"/>
      <c r="N1138" s="1" t="s">
        <v>1721</v>
      </c>
    </row>
    <row r="1139" spans="1:52" ht="30" customHeight="1" x14ac:dyDescent="0.3">
      <c r="A1139" s="15" t="s">
        <v>2584</v>
      </c>
      <c r="B1139" s="15" t="s">
        <v>1291</v>
      </c>
      <c r="C1139" s="15" t="s">
        <v>1292</v>
      </c>
      <c r="D1139" s="16">
        <v>2.9000000000000001E-2</v>
      </c>
      <c r="E1139" s="18">
        <f>단가대비표!O274</f>
        <v>0</v>
      </c>
      <c r="F1139" s="21">
        <f>TRUNC(E1139*D1139,1)</f>
        <v>0</v>
      </c>
      <c r="G1139" s="18">
        <f>단가대비표!P274</f>
        <v>252249</v>
      </c>
      <c r="H1139" s="21">
        <f>TRUNC(G1139*D1139,1)</f>
        <v>7315.2</v>
      </c>
      <c r="I1139" s="18">
        <f>단가대비표!V274</f>
        <v>0</v>
      </c>
      <c r="J1139" s="21">
        <f>TRUNC(I1139*D1139,1)</f>
        <v>0</v>
      </c>
      <c r="K1139" s="18">
        <f t="shared" ref="K1139:L1141" si="165">TRUNC(E1139+G1139+I1139,1)</f>
        <v>252249</v>
      </c>
      <c r="L1139" s="21">
        <f t="shared" si="165"/>
        <v>7315.2</v>
      </c>
      <c r="M1139" s="15" t="s">
        <v>52</v>
      </c>
      <c r="N1139" s="1" t="s">
        <v>1721</v>
      </c>
      <c r="O1139" s="1" t="s">
        <v>2585</v>
      </c>
      <c r="P1139" s="1" t="s">
        <v>64</v>
      </c>
      <c r="Q1139" s="1" t="s">
        <v>64</v>
      </c>
      <c r="R1139" s="1" t="s">
        <v>63</v>
      </c>
      <c r="V1139">
        <v>1</v>
      </c>
      <c r="AV1139" s="1" t="s">
        <v>52</v>
      </c>
      <c r="AW1139" s="1" t="s">
        <v>2955</v>
      </c>
      <c r="AX1139" s="1" t="s">
        <v>52</v>
      </c>
      <c r="AY1139" s="1" t="s">
        <v>52</v>
      </c>
      <c r="AZ1139" s="1" t="s">
        <v>52</v>
      </c>
    </row>
    <row r="1140" spans="1:52" ht="30" customHeight="1" x14ac:dyDescent="0.3">
      <c r="A1140" s="15" t="s">
        <v>1298</v>
      </c>
      <c r="B1140" s="15" t="s">
        <v>1291</v>
      </c>
      <c r="C1140" s="15" t="s">
        <v>1292</v>
      </c>
      <c r="D1140" s="16">
        <v>1.4E-2</v>
      </c>
      <c r="E1140" s="18">
        <f>단가대비표!O256</f>
        <v>0</v>
      </c>
      <c r="F1140" s="21">
        <f>TRUNC(E1140*D1140,1)</f>
        <v>0</v>
      </c>
      <c r="G1140" s="18">
        <f>단가대비표!P256</f>
        <v>169804</v>
      </c>
      <c r="H1140" s="21">
        <f>TRUNC(G1140*D1140,1)</f>
        <v>2377.1999999999998</v>
      </c>
      <c r="I1140" s="18">
        <f>단가대비표!V256</f>
        <v>0</v>
      </c>
      <c r="J1140" s="21">
        <f>TRUNC(I1140*D1140,1)</f>
        <v>0</v>
      </c>
      <c r="K1140" s="18">
        <f t="shared" si="165"/>
        <v>169804</v>
      </c>
      <c r="L1140" s="21">
        <f t="shared" si="165"/>
        <v>2377.1999999999998</v>
      </c>
      <c r="M1140" s="15" t="s">
        <v>52</v>
      </c>
      <c r="N1140" s="1" t="s">
        <v>1721</v>
      </c>
      <c r="O1140" s="1" t="s">
        <v>1299</v>
      </c>
      <c r="P1140" s="1" t="s">
        <v>64</v>
      </c>
      <c r="Q1140" s="1" t="s">
        <v>64</v>
      </c>
      <c r="R1140" s="1" t="s">
        <v>63</v>
      </c>
      <c r="V1140">
        <v>1</v>
      </c>
      <c r="AV1140" s="1" t="s">
        <v>52</v>
      </c>
      <c r="AW1140" s="1" t="s">
        <v>2956</v>
      </c>
      <c r="AX1140" s="1" t="s">
        <v>52</v>
      </c>
      <c r="AY1140" s="1" t="s">
        <v>52</v>
      </c>
      <c r="AZ1140" s="1" t="s">
        <v>52</v>
      </c>
    </row>
    <row r="1141" spans="1:52" ht="30" customHeight="1" x14ac:dyDescent="0.3">
      <c r="A1141" s="15" t="s">
        <v>1597</v>
      </c>
      <c r="B1141" s="15" t="s">
        <v>1753</v>
      </c>
      <c r="C1141" s="15" t="s">
        <v>602</v>
      </c>
      <c r="D1141" s="16">
        <v>1</v>
      </c>
      <c r="E1141" s="18">
        <v>0</v>
      </c>
      <c r="F1141" s="21">
        <f>TRUNC(E1141*D1141,1)</f>
        <v>0</v>
      </c>
      <c r="G1141" s="18">
        <v>0</v>
      </c>
      <c r="H1141" s="21">
        <f>TRUNC(G1141*D1141,1)</f>
        <v>0</v>
      </c>
      <c r="I1141" s="18">
        <f>TRUNC(SUMIF(V1139:V1141, RIGHTB(O1141, 1), H1139:H1141)*U1141, 2)</f>
        <v>193.84</v>
      </c>
      <c r="J1141" s="21">
        <f>TRUNC(I1141*D1141,1)</f>
        <v>193.8</v>
      </c>
      <c r="K1141" s="18">
        <f t="shared" si="165"/>
        <v>193.8</v>
      </c>
      <c r="L1141" s="21">
        <f t="shared" si="165"/>
        <v>193.8</v>
      </c>
      <c r="M1141" s="15" t="s">
        <v>52</v>
      </c>
      <c r="N1141" s="1" t="s">
        <v>1721</v>
      </c>
      <c r="O1141" s="1" t="s">
        <v>1079</v>
      </c>
      <c r="P1141" s="1" t="s">
        <v>64</v>
      </c>
      <c r="Q1141" s="1" t="s">
        <v>64</v>
      </c>
      <c r="R1141" s="1" t="s">
        <v>64</v>
      </c>
      <c r="S1141">
        <v>1</v>
      </c>
      <c r="T1141">
        <v>2</v>
      </c>
      <c r="U1141">
        <v>0.02</v>
      </c>
      <c r="AV1141" s="1" t="s">
        <v>52</v>
      </c>
      <c r="AW1141" s="1" t="s">
        <v>2957</v>
      </c>
      <c r="AX1141" s="1" t="s">
        <v>52</v>
      </c>
      <c r="AY1141" s="1" t="s">
        <v>52</v>
      </c>
      <c r="AZ1141" s="1" t="s">
        <v>52</v>
      </c>
    </row>
    <row r="1142" spans="1:52" ht="30" customHeight="1" x14ac:dyDescent="0.3">
      <c r="A1142" s="15" t="s">
        <v>1229</v>
      </c>
      <c r="B1142" s="15" t="s">
        <v>52</v>
      </c>
      <c r="C1142" s="15" t="s">
        <v>52</v>
      </c>
      <c r="D1142" s="16"/>
      <c r="E1142" s="18"/>
      <c r="F1142" s="21">
        <f>TRUNC(SUMIF(N1139:N1141, N1138, F1139:F1141),0)</f>
        <v>0</v>
      </c>
      <c r="G1142" s="18"/>
      <c r="H1142" s="21">
        <f>TRUNC(SUMIF(N1139:N1141, N1138, H1139:H1141),0)</f>
        <v>9692</v>
      </c>
      <c r="I1142" s="18"/>
      <c r="J1142" s="21">
        <f>TRUNC(SUMIF(N1139:N1141, N1138, J1139:J1141),0)</f>
        <v>193</v>
      </c>
      <c r="K1142" s="18"/>
      <c r="L1142" s="21">
        <f>F1142+H1142+J1142</f>
        <v>9885</v>
      </c>
      <c r="M1142" s="15" t="s">
        <v>52</v>
      </c>
      <c r="N1142" s="1" t="s">
        <v>92</v>
      </c>
      <c r="O1142" s="1" t="s">
        <v>92</v>
      </c>
      <c r="P1142" s="1" t="s">
        <v>52</v>
      </c>
      <c r="Q1142" s="1" t="s">
        <v>52</v>
      </c>
      <c r="R1142" s="1" t="s">
        <v>52</v>
      </c>
      <c r="AV1142" s="1" t="s">
        <v>52</v>
      </c>
      <c r="AW1142" s="1" t="s">
        <v>52</v>
      </c>
      <c r="AX1142" s="1" t="s">
        <v>52</v>
      </c>
      <c r="AY1142" s="1" t="s">
        <v>52</v>
      </c>
      <c r="AZ1142" s="1" t="s">
        <v>52</v>
      </c>
    </row>
    <row r="1143" spans="1:52" ht="30" customHeight="1" x14ac:dyDescent="0.3">
      <c r="A1143" s="16"/>
      <c r="B1143" s="16"/>
      <c r="C1143" s="16"/>
      <c r="D1143" s="16"/>
      <c r="E1143" s="18"/>
      <c r="F1143" s="21"/>
      <c r="G1143" s="18"/>
      <c r="H1143" s="21"/>
      <c r="I1143" s="18"/>
      <c r="J1143" s="21"/>
      <c r="K1143" s="18"/>
      <c r="L1143" s="21"/>
      <c r="M1143" s="16"/>
    </row>
    <row r="1144" spans="1:52" ht="30" customHeight="1" x14ac:dyDescent="0.3">
      <c r="A1144" s="12" t="s">
        <v>2958</v>
      </c>
      <c r="B1144" s="13"/>
      <c r="C1144" s="13"/>
      <c r="D1144" s="13"/>
      <c r="E1144" s="17"/>
      <c r="F1144" s="20"/>
      <c r="G1144" s="17"/>
      <c r="H1144" s="20"/>
      <c r="I1144" s="17"/>
      <c r="J1144" s="20"/>
      <c r="K1144" s="17"/>
      <c r="L1144" s="20"/>
      <c r="M1144" s="14"/>
      <c r="N1144" s="1" t="s">
        <v>1736</v>
      </c>
    </row>
    <row r="1145" spans="1:52" ht="30" customHeight="1" x14ac:dyDescent="0.3">
      <c r="A1145" s="15" t="s">
        <v>2584</v>
      </c>
      <c r="B1145" s="15" t="s">
        <v>1291</v>
      </c>
      <c r="C1145" s="15" t="s">
        <v>1292</v>
      </c>
      <c r="D1145" s="16">
        <v>9.1000000000000004E-3</v>
      </c>
      <c r="E1145" s="18">
        <f>단가대비표!O274</f>
        <v>0</v>
      </c>
      <c r="F1145" s="21">
        <f>TRUNC(E1145*D1145,1)</f>
        <v>0</v>
      </c>
      <c r="G1145" s="18">
        <f>단가대비표!P274</f>
        <v>252249</v>
      </c>
      <c r="H1145" s="21">
        <f>TRUNC(G1145*D1145,1)</f>
        <v>2295.4</v>
      </c>
      <c r="I1145" s="18">
        <f>단가대비표!V274</f>
        <v>0</v>
      </c>
      <c r="J1145" s="21">
        <f>TRUNC(I1145*D1145,1)</f>
        <v>0</v>
      </c>
      <c r="K1145" s="18">
        <f>TRUNC(E1145+G1145+I1145,1)</f>
        <v>252249</v>
      </c>
      <c r="L1145" s="21">
        <f>TRUNC(F1145+H1145+J1145,1)</f>
        <v>2295.4</v>
      </c>
      <c r="M1145" s="15" t="s">
        <v>52</v>
      </c>
      <c r="N1145" s="1" t="s">
        <v>1736</v>
      </c>
      <c r="O1145" s="1" t="s">
        <v>2585</v>
      </c>
      <c r="P1145" s="1" t="s">
        <v>64</v>
      </c>
      <c r="Q1145" s="1" t="s">
        <v>64</v>
      </c>
      <c r="R1145" s="1" t="s">
        <v>63</v>
      </c>
      <c r="AV1145" s="1" t="s">
        <v>52</v>
      </c>
      <c r="AW1145" s="1" t="s">
        <v>2959</v>
      </c>
      <c r="AX1145" s="1" t="s">
        <v>52</v>
      </c>
      <c r="AY1145" s="1" t="s">
        <v>52</v>
      </c>
      <c r="AZ1145" s="1" t="s">
        <v>52</v>
      </c>
    </row>
    <row r="1146" spans="1:52" ht="30" customHeight="1" x14ac:dyDescent="0.3">
      <c r="A1146" s="15" t="s">
        <v>1298</v>
      </c>
      <c r="B1146" s="15" t="s">
        <v>1291</v>
      </c>
      <c r="C1146" s="15" t="s">
        <v>1292</v>
      </c>
      <c r="D1146" s="16">
        <v>4.4999999999999997E-3</v>
      </c>
      <c r="E1146" s="18">
        <f>단가대비표!O256</f>
        <v>0</v>
      </c>
      <c r="F1146" s="21">
        <f>TRUNC(E1146*D1146,1)</f>
        <v>0</v>
      </c>
      <c r="G1146" s="18">
        <f>단가대비표!P256</f>
        <v>169804</v>
      </c>
      <c r="H1146" s="21">
        <f>TRUNC(G1146*D1146,1)</f>
        <v>764.1</v>
      </c>
      <c r="I1146" s="18">
        <f>단가대비표!V256</f>
        <v>0</v>
      </c>
      <c r="J1146" s="21">
        <f>TRUNC(I1146*D1146,1)</f>
        <v>0</v>
      </c>
      <c r="K1146" s="18">
        <f>TRUNC(E1146+G1146+I1146,1)</f>
        <v>169804</v>
      </c>
      <c r="L1146" s="21">
        <f>TRUNC(F1146+H1146+J1146,1)</f>
        <v>764.1</v>
      </c>
      <c r="M1146" s="15" t="s">
        <v>52</v>
      </c>
      <c r="N1146" s="1" t="s">
        <v>1736</v>
      </c>
      <c r="O1146" s="1" t="s">
        <v>1299</v>
      </c>
      <c r="P1146" s="1" t="s">
        <v>64</v>
      </c>
      <c r="Q1146" s="1" t="s">
        <v>64</v>
      </c>
      <c r="R1146" s="1" t="s">
        <v>63</v>
      </c>
      <c r="AV1146" s="1" t="s">
        <v>52</v>
      </c>
      <c r="AW1146" s="1" t="s">
        <v>2960</v>
      </c>
      <c r="AX1146" s="1" t="s">
        <v>52</v>
      </c>
      <c r="AY1146" s="1" t="s">
        <v>52</v>
      </c>
      <c r="AZ1146" s="1" t="s">
        <v>52</v>
      </c>
    </row>
    <row r="1147" spans="1:52" ht="30" customHeight="1" x14ac:dyDescent="0.3">
      <c r="A1147" s="15" t="s">
        <v>1229</v>
      </c>
      <c r="B1147" s="15" t="s">
        <v>52</v>
      </c>
      <c r="C1147" s="15" t="s">
        <v>52</v>
      </c>
      <c r="D1147" s="16"/>
      <c r="E1147" s="18"/>
      <c r="F1147" s="21">
        <f>TRUNC(SUMIF(N1145:N1146, N1144, F1145:F1146),0)</f>
        <v>0</v>
      </c>
      <c r="G1147" s="18"/>
      <c r="H1147" s="21">
        <f>TRUNC(SUMIF(N1145:N1146, N1144, H1145:H1146),0)</f>
        <v>3059</v>
      </c>
      <c r="I1147" s="18"/>
      <c r="J1147" s="21">
        <f>TRUNC(SUMIF(N1145:N1146, N1144, J1145:J1146),0)</f>
        <v>0</v>
      </c>
      <c r="K1147" s="18"/>
      <c r="L1147" s="21">
        <f>F1147+H1147+J1147</f>
        <v>3059</v>
      </c>
      <c r="M1147" s="15" t="s">
        <v>52</v>
      </c>
      <c r="N1147" s="1" t="s">
        <v>92</v>
      </c>
      <c r="O1147" s="1" t="s">
        <v>92</v>
      </c>
      <c r="P1147" s="1" t="s">
        <v>52</v>
      </c>
      <c r="Q1147" s="1" t="s">
        <v>52</v>
      </c>
      <c r="R1147" s="1" t="s">
        <v>52</v>
      </c>
      <c r="AV1147" s="1" t="s">
        <v>52</v>
      </c>
      <c r="AW1147" s="1" t="s">
        <v>52</v>
      </c>
      <c r="AX1147" s="1" t="s">
        <v>52</v>
      </c>
      <c r="AY1147" s="1" t="s">
        <v>52</v>
      </c>
      <c r="AZ1147" s="1" t="s">
        <v>52</v>
      </c>
    </row>
    <row r="1148" spans="1:52" ht="30" customHeight="1" x14ac:dyDescent="0.3">
      <c r="A1148" s="16"/>
      <c r="B1148" s="16"/>
      <c r="C1148" s="16"/>
      <c r="D1148" s="16"/>
      <c r="E1148" s="18"/>
      <c r="F1148" s="21"/>
      <c r="G1148" s="18"/>
      <c r="H1148" s="21"/>
      <c r="I1148" s="18"/>
      <c r="J1148" s="21"/>
      <c r="K1148" s="18"/>
      <c r="L1148" s="21"/>
      <c r="M1148" s="16"/>
    </row>
    <row r="1149" spans="1:52" ht="30" customHeight="1" x14ac:dyDescent="0.3">
      <c r="A1149" s="12" t="s">
        <v>2961</v>
      </c>
      <c r="B1149" s="13"/>
      <c r="C1149" s="13"/>
      <c r="D1149" s="13"/>
      <c r="E1149" s="17"/>
      <c r="F1149" s="20"/>
      <c r="G1149" s="17"/>
      <c r="H1149" s="20"/>
      <c r="I1149" s="17"/>
      <c r="J1149" s="20"/>
      <c r="K1149" s="17"/>
      <c r="L1149" s="20"/>
      <c r="M1149" s="14"/>
      <c r="N1149" s="1" t="s">
        <v>1742</v>
      </c>
    </row>
    <row r="1150" spans="1:52" ht="30" customHeight="1" x14ac:dyDescent="0.3">
      <c r="A1150" s="15" t="s">
        <v>2584</v>
      </c>
      <c r="B1150" s="15" t="s">
        <v>1291</v>
      </c>
      <c r="C1150" s="15" t="s">
        <v>1292</v>
      </c>
      <c r="D1150" s="16">
        <v>1.0500000000000001E-2</v>
      </c>
      <c r="E1150" s="18">
        <f>단가대비표!O274</f>
        <v>0</v>
      </c>
      <c r="F1150" s="21">
        <f>TRUNC(E1150*D1150,1)</f>
        <v>0</v>
      </c>
      <c r="G1150" s="18">
        <f>단가대비표!P274</f>
        <v>252249</v>
      </c>
      <c r="H1150" s="21">
        <f>TRUNC(G1150*D1150,1)</f>
        <v>2648.6</v>
      </c>
      <c r="I1150" s="18">
        <f>단가대비표!V274</f>
        <v>0</v>
      </c>
      <c r="J1150" s="21">
        <f>TRUNC(I1150*D1150,1)</f>
        <v>0</v>
      </c>
      <c r="K1150" s="18">
        <f>TRUNC(E1150+G1150+I1150,1)</f>
        <v>252249</v>
      </c>
      <c r="L1150" s="21">
        <f>TRUNC(F1150+H1150+J1150,1)</f>
        <v>2648.6</v>
      </c>
      <c r="M1150" s="15" t="s">
        <v>52</v>
      </c>
      <c r="N1150" s="1" t="s">
        <v>1742</v>
      </c>
      <c r="O1150" s="1" t="s">
        <v>2585</v>
      </c>
      <c r="P1150" s="1" t="s">
        <v>64</v>
      </c>
      <c r="Q1150" s="1" t="s">
        <v>64</v>
      </c>
      <c r="R1150" s="1" t="s">
        <v>63</v>
      </c>
      <c r="AV1150" s="1" t="s">
        <v>52</v>
      </c>
      <c r="AW1150" s="1" t="s">
        <v>2962</v>
      </c>
      <c r="AX1150" s="1" t="s">
        <v>52</v>
      </c>
      <c r="AY1150" s="1" t="s">
        <v>52</v>
      </c>
      <c r="AZ1150" s="1" t="s">
        <v>52</v>
      </c>
    </row>
    <row r="1151" spans="1:52" ht="30" customHeight="1" x14ac:dyDescent="0.3">
      <c r="A1151" s="15" t="s">
        <v>1298</v>
      </c>
      <c r="B1151" s="15" t="s">
        <v>1291</v>
      </c>
      <c r="C1151" s="15" t="s">
        <v>1292</v>
      </c>
      <c r="D1151" s="16">
        <v>5.3E-3</v>
      </c>
      <c r="E1151" s="18">
        <f>단가대비표!O256</f>
        <v>0</v>
      </c>
      <c r="F1151" s="21">
        <f>TRUNC(E1151*D1151,1)</f>
        <v>0</v>
      </c>
      <c r="G1151" s="18">
        <f>단가대비표!P256</f>
        <v>169804</v>
      </c>
      <c r="H1151" s="21">
        <f>TRUNC(G1151*D1151,1)</f>
        <v>899.9</v>
      </c>
      <c r="I1151" s="18">
        <f>단가대비표!V256</f>
        <v>0</v>
      </c>
      <c r="J1151" s="21">
        <f>TRUNC(I1151*D1151,1)</f>
        <v>0</v>
      </c>
      <c r="K1151" s="18">
        <f>TRUNC(E1151+G1151+I1151,1)</f>
        <v>169804</v>
      </c>
      <c r="L1151" s="21">
        <f>TRUNC(F1151+H1151+J1151,1)</f>
        <v>899.9</v>
      </c>
      <c r="M1151" s="15" t="s">
        <v>52</v>
      </c>
      <c r="N1151" s="1" t="s">
        <v>1742</v>
      </c>
      <c r="O1151" s="1" t="s">
        <v>1299</v>
      </c>
      <c r="P1151" s="1" t="s">
        <v>64</v>
      </c>
      <c r="Q1151" s="1" t="s">
        <v>64</v>
      </c>
      <c r="R1151" s="1" t="s">
        <v>63</v>
      </c>
      <c r="AV1151" s="1" t="s">
        <v>52</v>
      </c>
      <c r="AW1151" s="1" t="s">
        <v>2963</v>
      </c>
      <c r="AX1151" s="1" t="s">
        <v>52</v>
      </c>
      <c r="AY1151" s="1" t="s">
        <v>52</v>
      </c>
      <c r="AZ1151" s="1" t="s">
        <v>52</v>
      </c>
    </row>
    <row r="1152" spans="1:52" ht="30" customHeight="1" x14ac:dyDescent="0.3">
      <c r="A1152" s="15" t="s">
        <v>1229</v>
      </c>
      <c r="B1152" s="15" t="s">
        <v>52</v>
      </c>
      <c r="C1152" s="15" t="s">
        <v>52</v>
      </c>
      <c r="D1152" s="16"/>
      <c r="E1152" s="18"/>
      <c r="F1152" s="21">
        <f>TRUNC(SUMIF(N1150:N1151, N1149, F1150:F1151),0)</f>
        <v>0</v>
      </c>
      <c r="G1152" s="18"/>
      <c r="H1152" s="21">
        <f>TRUNC(SUMIF(N1150:N1151, N1149, H1150:H1151),0)</f>
        <v>3548</v>
      </c>
      <c r="I1152" s="18"/>
      <c r="J1152" s="21">
        <f>TRUNC(SUMIF(N1150:N1151, N1149, J1150:J1151),0)</f>
        <v>0</v>
      </c>
      <c r="K1152" s="18"/>
      <c r="L1152" s="21">
        <f>F1152+H1152+J1152</f>
        <v>3548</v>
      </c>
      <c r="M1152" s="15" t="s">
        <v>52</v>
      </c>
      <c r="N1152" s="1" t="s">
        <v>92</v>
      </c>
      <c r="O1152" s="1" t="s">
        <v>92</v>
      </c>
      <c r="P1152" s="1" t="s">
        <v>52</v>
      </c>
      <c r="Q1152" s="1" t="s">
        <v>52</v>
      </c>
      <c r="R1152" s="1" t="s">
        <v>52</v>
      </c>
      <c r="AV1152" s="1" t="s">
        <v>52</v>
      </c>
      <c r="AW1152" s="1" t="s">
        <v>52</v>
      </c>
      <c r="AX1152" s="1" t="s">
        <v>52</v>
      </c>
      <c r="AY1152" s="1" t="s">
        <v>52</v>
      </c>
      <c r="AZ1152" s="1" t="s">
        <v>52</v>
      </c>
    </row>
    <row r="1153" spans="1:52" ht="30" customHeight="1" x14ac:dyDescent="0.3">
      <c r="A1153" s="16"/>
      <c r="B1153" s="16"/>
      <c r="C1153" s="16"/>
      <c r="D1153" s="16"/>
      <c r="E1153" s="18"/>
      <c r="F1153" s="21"/>
      <c r="G1153" s="18"/>
      <c r="H1153" s="21"/>
      <c r="I1153" s="18"/>
      <c r="J1153" s="21"/>
      <c r="K1153" s="18"/>
      <c r="L1153" s="21"/>
      <c r="M1153" s="16"/>
    </row>
    <row r="1154" spans="1:52" ht="30" customHeight="1" x14ac:dyDescent="0.3">
      <c r="A1154" s="12" t="s">
        <v>2964</v>
      </c>
      <c r="B1154" s="13"/>
      <c r="C1154" s="13"/>
      <c r="D1154" s="13"/>
      <c r="E1154" s="17"/>
      <c r="F1154" s="20"/>
      <c r="G1154" s="17"/>
      <c r="H1154" s="20"/>
      <c r="I1154" s="17"/>
      <c r="J1154" s="20"/>
      <c r="K1154" s="17"/>
      <c r="L1154" s="20"/>
      <c r="M1154" s="14"/>
      <c r="N1154" s="1" t="s">
        <v>1761</v>
      </c>
    </row>
    <row r="1155" spans="1:52" ht="30" customHeight="1" x14ac:dyDescent="0.3">
      <c r="A1155" s="15" t="s">
        <v>987</v>
      </c>
      <c r="B1155" s="15" t="s">
        <v>1852</v>
      </c>
      <c r="C1155" s="15" t="s">
        <v>1692</v>
      </c>
      <c r="D1155" s="16">
        <v>510</v>
      </c>
      <c r="E1155" s="18">
        <f>단가대비표!O60</f>
        <v>0</v>
      </c>
      <c r="F1155" s="21">
        <f>TRUNC(E1155*D1155,1)</f>
        <v>0</v>
      </c>
      <c r="G1155" s="18">
        <f>단가대비표!P60</f>
        <v>0</v>
      </c>
      <c r="H1155" s="21">
        <f>TRUNC(G1155*D1155,1)</f>
        <v>0</v>
      </c>
      <c r="I1155" s="18">
        <f>단가대비표!V60</f>
        <v>0</v>
      </c>
      <c r="J1155" s="21">
        <f>TRUNC(I1155*D1155,1)</f>
        <v>0</v>
      </c>
      <c r="K1155" s="18">
        <f t="shared" ref="K1155:L1157" si="166">TRUNC(E1155+G1155+I1155,1)</f>
        <v>0</v>
      </c>
      <c r="L1155" s="21">
        <f t="shared" si="166"/>
        <v>0</v>
      </c>
      <c r="M1155" s="15" t="s">
        <v>1755</v>
      </c>
      <c r="N1155" s="1" t="s">
        <v>1761</v>
      </c>
      <c r="O1155" s="1" t="s">
        <v>1853</v>
      </c>
      <c r="P1155" s="1" t="s">
        <v>64</v>
      </c>
      <c r="Q1155" s="1" t="s">
        <v>64</v>
      </c>
      <c r="R1155" s="1" t="s">
        <v>63</v>
      </c>
      <c r="AV1155" s="1" t="s">
        <v>52</v>
      </c>
      <c r="AW1155" s="1" t="s">
        <v>2965</v>
      </c>
      <c r="AX1155" s="1" t="s">
        <v>52</v>
      </c>
      <c r="AY1155" s="1" t="s">
        <v>52</v>
      </c>
      <c r="AZ1155" s="1" t="s">
        <v>52</v>
      </c>
    </row>
    <row r="1156" spans="1:52" ht="30" customHeight="1" x14ac:dyDescent="0.3">
      <c r="A1156" s="15" t="s">
        <v>983</v>
      </c>
      <c r="B1156" s="15" t="s">
        <v>1855</v>
      </c>
      <c r="C1156" s="15" t="s">
        <v>146</v>
      </c>
      <c r="D1156" s="16">
        <v>1.1000000000000001</v>
      </c>
      <c r="E1156" s="18">
        <f>단가대비표!O17</f>
        <v>0</v>
      </c>
      <c r="F1156" s="21">
        <f>TRUNC(E1156*D1156,1)</f>
        <v>0</v>
      </c>
      <c r="G1156" s="18">
        <f>단가대비표!P17</f>
        <v>0</v>
      </c>
      <c r="H1156" s="21">
        <f>TRUNC(G1156*D1156,1)</f>
        <v>0</v>
      </c>
      <c r="I1156" s="18">
        <f>단가대비표!V17</f>
        <v>0</v>
      </c>
      <c r="J1156" s="21">
        <f>TRUNC(I1156*D1156,1)</f>
        <v>0</v>
      </c>
      <c r="K1156" s="18">
        <f t="shared" si="166"/>
        <v>0</v>
      </c>
      <c r="L1156" s="21">
        <f t="shared" si="166"/>
        <v>0</v>
      </c>
      <c r="M1156" s="15" t="s">
        <v>1755</v>
      </c>
      <c r="N1156" s="1" t="s">
        <v>1761</v>
      </c>
      <c r="O1156" s="1" t="s">
        <v>1856</v>
      </c>
      <c r="P1156" s="1" t="s">
        <v>64</v>
      </c>
      <c r="Q1156" s="1" t="s">
        <v>64</v>
      </c>
      <c r="R1156" s="1" t="s">
        <v>63</v>
      </c>
      <c r="AV1156" s="1" t="s">
        <v>52</v>
      </c>
      <c r="AW1156" s="1" t="s">
        <v>2966</v>
      </c>
      <c r="AX1156" s="1" t="s">
        <v>52</v>
      </c>
      <c r="AY1156" s="1" t="s">
        <v>52</v>
      </c>
      <c r="AZ1156" s="1" t="s">
        <v>52</v>
      </c>
    </row>
    <row r="1157" spans="1:52" ht="30" customHeight="1" x14ac:dyDescent="0.3">
      <c r="A1157" s="15" t="s">
        <v>1298</v>
      </c>
      <c r="B1157" s="15" t="s">
        <v>1291</v>
      </c>
      <c r="C1157" s="15" t="s">
        <v>1292</v>
      </c>
      <c r="D1157" s="16">
        <v>0.66</v>
      </c>
      <c r="E1157" s="18">
        <f>단가대비표!O256</f>
        <v>0</v>
      </c>
      <c r="F1157" s="21">
        <f>TRUNC(E1157*D1157,1)</f>
        <v>0</v>
      </c>
      <c r="G1157" s="18">
        <f>단가대비표!P256</f>
        <v>169804</v>
      </c>
      <c r="H1157" s="21">
        <f>TRUNC(G1157*D1157,1)</f>
        <v>112070.6</v>
      </c>
      <c r="I1157" s="18">
        <f>단가대비표!V256</f>
        <v>0</v>
      </c>
      <c r="J1157" s="21">
        <f>TRUNC(I1157*D1157,1)</f>
        <v>0</v>
      </c>
      <c r="K1157" s="18">
        <f t="shared" si="166"/>
        <v>169804</v>
      </c>
      <c r="L1157" s="21">
        <f t="shared" si="166"/>
        <v>112070.6</v>
      </c>
      <c r="M1157" s="15" t="s">
        <v>52</v>
      </c>
      <c r="N1157" s="1" t="s">
        <v>1761</v>
      </c>
      <c r="O1157" s="1" t="s">
        <v>1299</v>
      </c>
      <c r="P1157" s="1" t="s">
        <v>64</v>
      </c>
      <c r="Q1157" s="1" t="s">
        <v>64</v>
      </c>
      <c r="R1157" s="1" t="s">
        <v>63</v>
      </c>
      <c r="AV1157" s="1" t="s">
        <v>52</v>
      </c>
      <c r="AW1157" s="1" t="s">
        <v>2967</v>
      </c>
      <c r="AX1157" s="1" t="s">
        <v>52</v>
      </c>
      <c r="AY1157" s="1" t="s">
        <v>52</v>
      </c>
      <c r="AZ1157" s="1" t="s">
        <v>52</v>
      </c>
    </row>
    <row r="1158" spans="1:52" ht="30" customHeight="1" x14ac:dyDescent="0.3">
      <c r="A1158" s="15" t="s">
        <v>1229</v>
      </c>
      <c r="B1158" s="15" t="s">
        <v>52</v>
      </c>
      <c r="C1158" s="15" t="s">
        <v>52</v>
      </c>
      <c r="D1158" s="16"/>
      <c r="E1158" s="18"/>
      <c r="F1158" s="21">
        <f>TRUNC(SUMIF(N1155:N1157, N1154, F1155:F1157),0)</f>
        <v>0</v>
      </c>
      <c r="G1158" s="18"/>
      <c r="H1158" s="21">
        <f>TRUNC(SUMIF(N1155:N1157, N1154, H1155:H1157),0)</f>
        <v>112070</v>
      </c>
      <c r="I1158" s="18"/>
      <c r="J1158" s="21">
        <f>TRUNC(SUMIF(N1155:N1157, N1154, J1155:J1157),0)</f>
        <v>0</v>
      </c>
      <c r="K1158" s="18"/>
      <c r="L1158" s="21">
        <f>F1158+H1158+J1158</f>
        <v>112070</v>
      </c>
      <c r="M1158" s="15" t="s">
        <v>52</v>
      </c>
      <c r="N1158" s="1" t="s">
        <v>92</v>
      </c>
      <c r="O1158" s="1" t="s">
        <v>92</v>
      </c>
      <c r="P1158" s="1" t="s">
        <v>52</v>
      </c>
      <c r="Q1158" s="1" t="s">
        <v>52</v>
      </c>
      <c r="R1158" s="1" t="s">
        <v>52</v>
      </c>
      <c r="AV1158" s="1" t="s">
        <v>52</v>
      </c>
      <c r="AW1158" s="1" t="s">
        <v>52</v>
      </c>
      <c r="AX1158" s="1" t="s">
        <v>52</v>
      </c>
      <c r="AY1158" s="1" t="s">
        <v>52</v>
      </c>
      <c r="AZ1158" s="1" t="s">
        <v>52</v>
      </c>
    </row>
    <row r="1159" spans="1:52" ht="30" customHeight="1" x14ac:dyDescent="0.3">
      <c r="A1159" s="16"/>
      <c r="B1159" s="16"/>
      <c r="C1159" s="16"/>
      <c r="D1159" s="16"/>
      <c r="E1159" s="18"/>
      <c r="F1159" s="21"/>
      <c r="G1159" s="18"/>
      <c r="H1159" s="21"/>
      <c r="I1159" s="18"/>
      <c r="J1159" s="21"/>
      <c r="K1159" s="18"/>
      <c r="L1159" s="21"/>
      <c r="M1159" s="16"/>
    </row>
    <row r="1160" spans="1:52" ht="30" customHeight="1" x14ac:dyDescent="0.3">
      <c r="A1160" s="12" t="s">
        <v>2968</v>
      </c>
      <c r="B1160" s="13"/>
      <c r="C1160" s="13"/>
      <c r="D1160" s="13"/>
      <c r="E1160" s="17"/>
      <c r="F1160" s="20"/>
      <c r="G1160" s="17"/>
      <c r="H1160" s="20"/>
      <c r="I1160" s="17"/>
      <c r="J1160" s="20"/>
      <c r="K1160" s="17"/>
      <c r="L1160" s="20"/>
      <c r="M1160" s="14"/>
      <c r="N1160" s="1" t="s">
        <v>1782</v>
      </c>
    </row>
    <row r="1161" spans="1:52" ht="30" customHeight="1" x14ac:dyDescent="0.3">
      <c r="A1161" s="15" t="s">
        <v>987</v>
      </c>
      <c r="B1161" s="15" t="s">
        <v>1852</v>
      </c>
      <c r="C1161" s="15" t="s">
        <v>1692</v>
      </c>
      <c r="D1161" s="16">
        <v>1093</v>
      </c>
      <c r="E1161" s="18">
        <f>단가대비표!O60</f>
        <v>0</v>
      </c>
      <c r="F1161" s="21">
        <f>TRUNC(E1161*D1161,1)</f>
        <v>0</v>
      </c>
      <c r="G1161" s="18">
        <f>단가대비표!P60</f>
        <v>0</v>
      </c>
      <c r="H1161" s="21">
        <f>TRUNC(G1161*D1161,1)</f>
        <v>0</v>
      </c>
      <c r="I1161" s="18">
        <f>단가대비표!V60</f>
        <v>0</v>
      </c>
      <c r="J1161" s="21">
        <f>TRUNC(I1161*D1161,1)</f>
        <v>0</v>
      </c>
      <c r="K1161" s="18">
        <f t="shared" ref="K1161:L1163" si="167">TRUNC(E1161+G1161+I1161,1)</f>
        <v>0</v>
      </c>
      <c r="L1161" s="21">
        <f t="shared" si="167"/>
        <v>0</v>
      </c>
      <c r="M1161" s="15" t="s">
        <v>1755</v>
      </c>
      <c r="N1161" s="1" t="s">
        <v>1782</v>
      </c>
      <c r="O1161" s="1" t="s">
        <v>1853</v>
      </c>
      <c r="P1161" s="1" t="s">
        <v>64</v>
      </c>
      <c r="Q1161" s="1" t="s">
        <v>64</v>
      </c>
      <c r="R1161" s="1" t="s">
        <v>63</v>
      </c>
      <c r="AV1161" s="1" t="s">
        <v>52</v>
      </c>
      <c r="AW1161" s="1" t="s">
        <v>2969</v>
      </c>
      <c r="AX1161" s="1" t="s">
        <v>52</v>
      </c>
      <c r="AY1161" s="1" t="s">
        <v>52</v>
      </c>
      <c r="AZ1161" s="1" t="s">
        <v>52</v>
      </c>
    </row>
    <row r="1162" spans="1:52" ht="30" customHeight="1" x14ac:dyDescent="0.3">
      <c r="A1162" s="15" t="s">
        <v>983</v>
      </c>
      <c r="B1162" s="15" t="s">
        <v>1855</v>
      </c>
      <c r="C1162" s="15" t="s">
        <v>146</v>
      </c>
      <c r="D1162" s="16">
        <v>0.78</v>
      </c>
      <c r="E1162" s="18">
        <f>단가대비표!O17</f>
        <v>0</v>
      </c>
      <c r="F1162" s="21">
        <f>TRUNC(E1162*D1162,1)</f>
        <v>0</v>
      </c>
      <c r="G1162" s="18">
        <f>단가대비표!P17</f>
        <v>0</v>
      </c>
      <c r="H1162" s="21">
        <f>TRUNC(G1162*D1162,1)</f>
        <v>0</v>
      </c>
      <c r="I1162" s="18">
        <f>단가대비표!V17</f>
        <v>0</v>
      </c>
      <c r="J1162" s="21">
        <f>TRUNC(I1162*D1162,1)</f>
        <v>0</v>
      </c>
      <c r="K1162" s="18">
        <f t="shared" si="167"/>
        <v>0</v>
      </c>
      <c r="L1162" s="21">
        <f t="shared" si="167"/>
        <v>0</v>
      </c>
      <c r="M1162" s="15" t="s">
        <v>1755</v>
      </c>
      <c r="N1162" s="1" t="s">
        <v>1782</v>
      </c>
      <c r="O1162" s="1" t="s">
        <v>1856</v>
      </c>
      <c r="P1162" s="1" t="s">
        <v>64</v>
      </c>
      <c r="Q1162" s="1" t="s">
        <v>64</v>
      </c>
      <c r="R1162" s="1" t="s">
        <v>63</v>
      </c>
      <c r="AV1162" s="1" t="s">
        <v>52</v>
      </c>
      <c r="AW1162" s="1" t="s">
        <v>2970</v>
      </c>
      <c r="AX1162" s="1" t="s">
        <v>52</v>
      </c>
      <c r="AY1162" s="1" t="s">
        <v>52</v>
      </c>
      <c r="AZ1162" s="1" t="s">
        <v>52</v>
      </c>
    </row>
    <row r="1163" spans="1:52" ht="30" customHeight="1" x14ac:dyDescent="0.3">
      <c r="A1163" s="15" t="s">
        <v>1298</v>
      </c>
      <c r="B1163" s="15" t="s">
        <v>1291</v>
      </c>
      <c r="C1163" s="15" t="s">
        <v>1292</v>
      </c>
      <c r="D1163" s="16">
        <v>0.66</v>
      </c>
      <c r="E1163" s="18">
        <f>단가대비표!O256</f>
        <v>0</v>
      </c>
      <c r="F1163" s="21">
        <f>TRUNC(E1163*D1163,1)</f>
        <v>0</v>
      </c>
      <c r="G1163" s="18">
        <f>단가대비표!P256</f>
        <v>169804</v>
      </c>
      <c r="H1163" s="21">
        <f>TRUNC(G1163*D1163,1)</f>
        <v>112070.6</v>
      </c>
      <c r="I1163" s="18">
        <f>단가대비표!V256</f>
        <v>0</v>
      </c>
      <c r="J1163" s="21">
        <f>TRUNC(I1163*D1163,1)</f>
        <v>0</v>
      </c>
      <c r="K1163" s="18">
        <f t="shared" si="167"/>
        <v>169804</v>
      </c>
      <c r="L1163" s="21">
        <f t="shared" si="167"/>
        <v>112070.6</v>
      </c>
      <c r="M1163" s="15" t="s">
        <v>52</v>
      </c>
      <c r="N1163" s="1" t="s">
        <v>1782</v>
      </c>
      <c r="O1163" s="1" t="s">
        <v>1299</v>
      </c>
      <c r="P1163" s="1" t="s">
        <v>64</v>
      </c>
      <c r="Q1163" s="1" t="s">
        <v>64</v>
      </c>
      <c r="R1163" s="1" t="s">
        <v>63</v>
      </c>
      <c r="AV1163" s="1" t="s">
        <v>52</v>
      </c>
      <c r="AW1163" s="1" t="s">
        <v>2971</v>
      </c>
      <c r="AX1163" s="1" t="s">
        <v>52</v>
      </c>
      <c r="AY1163" s="1" t="s">
        <v>52</v>
      </c>
      <c r="AZ1163" s="1" t="s">
        <v>52</v>
      </c>
    </row>
    <row r="1164" spans="1:52" ht="30" customHeight="1" x14ac:dyDescent="0.3">
      <c r="A1164" s="15" t="s">
        <v>1229</v>
      </c>
      <c r="B1164" s="15" t="s">
        <v>52</v>
      </c>
      <c r="C1164" s="15" t="s">
        <v>52</v>
      </c>
      <c r="D1164" s="16"/>
      <c r="E1164" s="18"/>
      <c r="F1164" s="21">
        <f>TRUNC(SUMIF(N1161:N1163, N1160, F1161:F1163),0)</f>
        <v>0</v>
      </c>
      <c r="G1164" s="18"/>
      <c r="H1164" s="21">
        <f>TRUNC(SUMIF(N1161:N1163, N1160, H1161:H1163),0)</f>
        <v>112070</v>
      </c>
      <c r="I1164" s="18"/>
      <c r="J1164" s="21">
        <f>TRUNC(SUMIF(N1161:N1163, N1160, J1161:J1163),0)</f>
        <v>0</v>
      </c>
      <c r="K1164" s="18"/>
      <c r="L1164" s="21">
        <f>F1164+H1164+J1164</f>
        <v>112070</v>
      </c>
      <c r="M1164" s="15" t="s">
        <v>52</v>
      </c>
      <c r="N1164" s="1" t="s">
        <v>92</v>
      </c>
      <c r="O1164" s="1" t="s">
        <v>92</v>
      </c>
      <c r="P1164" s="1" t="s">
        <v>52</v>
      </c>
      <c r="Q1164" s="1" t="s">
        <v>52</v>
      </c>
      <c r="R1164" s="1" t="s">
        <v>52</v>
      </c>
      <c r="AV1164" s="1" t="s">
        <v>52</v>
      </c>
      <c r="AW1164" s="1" t="s">
        <v>52</v>
      </c>
      <c r="AX1164" s="1" t="s">
        <v>52</v>
      </c>
      <c r="AY1164" s="1" t="s">
        <v>52</v>
      </c>
      <c r="AZ1164" s="1" t="s">
        <v>52</v>
      </c>
    </row>
    <row r="1165" spans="1:52" ht="30" customHeight="1" x14ac:dyDescent="0.3">
      <c r="A1165" s="16"/>
      <c r="B1165" s="16"/>
      <c r="C1165" s="16"/>
      <c r="D1165" s="16"/>
      <c r="E1165" s="18"/>
      <c r="F1165" s="21"/>
      <c r="G1165" s="18"/>
      <c r="H1165" s="21"/>
      <c r="I1165" s="18"/>
      <c r="J1165" s="21"/>
      <c r="K1165" s="18"/>
      <c r="L1165" s="21"/>
      <c r="M1165" s="16"/>
    </row>
    <row r="1166" spans="1:52" ht="30" customHeight="1" x14ac:dyDescent="0.3">
      <c r="A1166" s="12" t="s">
        <v>2972</v>
      </c>
      <c r="B1166" s="13"/>
      <c r="C1166" s="13"/>
      <c r="D1166" s="13"/>
      <c r="E1166" s="17"/>
      <c r="F1166" s="20"/>
      <c r="G1166" s="17"/>
      <c r="H1166" s="20"/>
      <c r="I1166" s="17"/>
      <c r="J1166" s="20"/>
      <c r="K1166" s="17"/>
      <c r="L1166" s="20"/>
      <c r="M1166" s="14"/>
      <c r="N1166" s="1" t="s">
        <v>1814</v>
      </c>
    </row>
    <row r="1167" spans="1:52" ht="30" customHeight="1" x14ac:dyDescent="0.3">
      <c r="A1167" s="15" t="s">
        <v>1749</v>
      </c>
      <c r="B1167" s="15" t="s">
        <v>1291</v>
      </c>
      <c r="C1167" s="15" t="s">
        <v>1292</v>
      </c>
      <c r="D1167" s="16">
        <v>0.06</v>
      </c>
      <c r="E1167" s="18">
        <f>단가대비표!O265</f>
        <v>0</v>
      </c>
      <c r="F1167" s="21">
        <f>TRUNC(E1167*D1167,1)</f>
        <v>0</v>
      </c>
      <c r="G1167" s="18">
        <f>단가대비표!P265</f>
        <v>266624</v>
      </c>
      <c r="H1167" s="21">
        <f>TRUNC(G1167*D1167,1)</f>
        <v>15997.4</v>
      </c>
      <c r="I1167" s="18">
        <f>단가대비표!V265</f>
        <v>0</v>
      </c>
      <c r="J1167" s="21">
        <f>TRUNC(I1167*D1167,1)</f>
        <v>0</v>
      </c>
      <c r="K1167" s="18">
        <f>TRUNC(E1167+G1167+I1167,1)</f>
        <v>266624</v>
      </c>
      <c r="L1167" s="21">
        <f>TRUNC(F1167+H1167+J1167,1)</f>
        <v>15997.4</v>
      </c>
      <c r="M1167" s="15" t="s">
        <v>52</v>
      </c>
      <c r="N1167" s="1" t="s">
        <v>1814</v>
      </c>
      <c r="O1167" s="1" t="s">
        <v>1750</v>
      </c>
      <c r="P1167" s="1" t="s">
        <v>64</v>
      </c>
      <c r="Q1167" s="1" t="s">
        <v>64</v>
      </c>
      <c r="R1167" s="1" t="s">
        <v>63</v>
      </c>
      <c r="AV1167" s="1" t="s">
        <v>52</v>
      </c>
      <c r="AW1167" s="1" t="s">
        <v>2973</v>
      </c>
      <c r="AX1167" s="1" t="s">
        <v>52</v>
      </c>
      <c r="AY1167" s="1" t="s">
        <v>52</v>
      </c>
      <c r="AZ1167" s="1" t="s">
        <v>52</v>
      </c>
    </row>
    <row r="1168" spans="1:52" ht="30" customHeight="1" x14ac:dyDescent="0.3">
      <c r="A1168" s="15" t="s">
        <v>1229</v>
      </c>
      <c r="B1168" s="15" t="s">
        <v>52</v>
      </c>
      <c r="C1168" s="15" t="s">
        <v>52</v>
      </c>
      <c r="D1168" s="16"/>
      <c r="E1168" s="18"/>
      <c r="F1168" s="21">
        <f>TRUNC(SUMIF(N1167:N1167, N1166, F1167:F1167),0)</f>
        <v>0</v>
      </c>
      <c r="G1168" s="18"/>
      <c r="H1168" s="21">
        <f>TRUNC(SUMIF(N1167:N1167, N1166, H1167:H1167),0)</f>
        <v>15997</v>
      </c>
      <c r="I1168" s="18"/>
      <c r="J1168" s="21">
        <f>TRUNC(SUMIF(N1167:N1167, N1166, J1167:J1167),0)</f>
        <v>0</v>
      </c>
      <c r="K1168" s="18"/>
      <c r="L1168" s="21">
        <f>F1168+H1168+J1168</f>
        <v>15997</v>
      </c>
      <c r="M1168" s="15" t="s">
        <v>52</v>
      </c>
      <c r="N1168" s="1" t="s">
        <v>92</v>
      </c>
      <c r="O1168" s="1" t="s">
        <v>92</v>
      </c>
      <c r="P1168" s="1" t="s">
        <v>52</v>
      </c>
      <c r="Q1168" s="1" t="s">
        <v>52</v>
      </c>
      <c r="R1168" s="1" t="s">
        <v>52</v>
      </c>
      <c r="AV1168" s="1" t="s">
        <v>52</v>
      </c>
      <c r="AW1168" s="1" t="s">
        <v>52</v>
      </c>
      <c r="AX1168" s="1" t="s">
        <v>52</v>
      </c>
      <c r="AY1168" s="1" t="s">
        <v>52</v>
      </c>
      <c r="AZ1168" s="1" t="s">
        <v>52</v>
      </c>
    </row>
    <row r="1169" spans="1:52" ht="30" customHeight="1" x14ac:dyDescent="0.3">
      <c r="A1169" s="16"/>
      <c r="B1169" s="16"/>
      <c r="C1169" s="16"/>
      <c r="D1169" s="16"/>
      <c r="E1169" s="18"/>
      <c r="F1169" s="21"/>
      <c r="G1169" s="18"/>
      <c r="H1169" s="21"/>
      <c r="I1169" s="18"/>
      <c r="J1169" s="21"/>
      <c r="K1169" s="18"/>
      <c r="L1169" s="21"/>
      <c r="M1169" s="16"/>
    </row>
    <row r="1170" spans="1:52" ht="30" customHeight="1" x14ac:dyDescent="0.3">
      <c r="A1170" s="12" t="s">
        <v>2974</v>
      </c>
      <c r="B1170" s="13"/>
      <c r="C1170" s="13"/>
      <c r="D1170" s="13"/>
      <c r="E1170" s="17"/>
      <c r="F1170" s="20"/>
      <c r="G1170" s="17"/>
      <c r="H1170" s="20"/>
      <c r="I1170" s="17"/>
      <c r="J1170" s="20"/>
      <c r="K1170" s="17"/>
      <c r="L1170" s="20"/>
      <c r="M1170" s="14"/>
      <c r="N1170" s="1" t="s">
        <v>1820</v>
      </c>
    </row>
    <row r="1171" spans="1:52" ht="30" customHeight="1" x14ac:dyDescent="0.3">
      <c r="A1171" s="15" t="s">
        <v>1828</v>
      </c>
      <c r="B1171" s="15" t="s">
        <v>1829</v>
      </c>
      <c r="C1171" s="15" t="s">
        <v>1830</v>
      </c>
      <c r="D1171" s="16">
        <v>35.6</v>
      </c>
      <c r="E1171" s="18">
        <f>단가대비표!O24</f>
        <v>3752</v>
      </c>
      <c r="F1171" s="21">
        <f>TRUNC(E1171*D1171,1)</f>
        <v>133571.20000000001</v>
      </c>
      <c r="G1171" s="18">
        <f>단가대비표!P24</f>
        <v>0</v>
      </c>
      <c r="H1171" s="21">
        <f>TRUNC(G1171*D1171,1)</f>
        <v>0</v>
      </c>
      <c r="I1171" s="18">
        <f>단가대비표!V24</f>
        <v>0</v>
      </c>
      <c r="J1171" s="21">
        <f>TRUNC(I1171*D1171,1)</f>
        <v>0</v>
      </c>
      <c r="K1171" s="18">
        <f t="shared" ref="K1171:L1174" si="168">TRUNC(E1171+G1171+I1171,1)</f>
        <v>3752</v>
      </c>
      <c r="L1171" s="21">
        <f t="shared" si="168"/>
        <v>133571.20000000001</v>
      </c>
      <c r="M1171" s="15" t="s">
        <v>52</v>
      </c>
      <c r="N1171" s="1" t="s">
        <v>1820</v>
      </c>
      <c r="O1171" s="1" t="s">
        <v>1831</v>
      </c>
      <c r="P1171" s="1" t="s">
        <v>64</v>
      </c>
      <c r="Q1171" s="1" t="s">
        <v>64</v>
      </c>
      <c r="R1171" s="1" t="s">
        <v>63</v>
      </c>
      <c r="AV1171" s="1" t="s">
        <v>52</v>
      </c>
      <c r="AW1171" s="1" t="s">
        <v>2975</v>
      </c>
      <c r="AX1171" s="1" t="s">
        <v>52</v>
      </c>
      <c r="AY1171" s="1" t="s">
        <v>52</v>
      </c>
      <c r="AZ1171" s="1" t="s">
        <v>52</v>
      </c>
    </row>
    <row r="1172" spans="1:52" ht="30" customHeight="1" x14ac:dyDescent="0.3">
      <c r="A1172" s="15" t="s">
        <v>987</v>
      </c>
      <c r="B1172" s="15" t="s">
        <v>1852</v>
      </c>
      <c r="C1172" s="15" t="s">
        <v>1692</v>
      </c>
      <c r="D1172" s="16">
        <v>510</v>
      </c>
      <c r="E1172" s="18">
        <f>단가대비표!O60</f>
        <v>0</v>
      </c>
      <c r="F1172" s="21">
        <f>TRUNC(E1172*D1172,1)</f>
        <v>0</v>
      </c>
      <c r="G1172" s="18">
        <f>단가대비표!P60</f>
        <v>0</v>
      </c>
      <c r="H1172" s="21">
        <f>TRUNC(G1172*D1172,1)</f>
        <v>0</v>
      </c>
      <c r="I1172" s="18">
        <f>단가대비표!V60</f>
        <v>0</v>
      </c>
      <c r="J1172" s="21">
        <f>TRUNC(I1172*D1172,1)</f>
        <v>0</v>
      </c>
      <c r="K1172" s="18">
        <f t="shared" si="168"/>
        <v>0</v>
      </c>
      <c r="L1172" s="21">
        <f t="shared" si="168"/>
        <v>0</v>
      </c>
      <c r="M1172" s="15" t="s">
        <v>1755</v>
      </c>
      <c r="N1172" s="1" t="s">
        <v>1820</v>
      </c>
      <c r="O1172" s="1" t="s">
        <v>1853</v>
      </c>
      <c r="P1172" s="1" t="s">
        <v>64</v>
      </c>
      <c r="Q1172" s="1" t="s">
        <v>64</v>
      </c>
      <c r="R1172" s="1" t="s">
        <v>63</v>
      </c>
      <c r="AV1172" s="1" t="s">
        <v>52</v>
      </c>
      <c r="AW1172" s="1" t="s">
        <v>2976</v>
      </c>
      <c r="AX1172" s="1" t="s">
        <v>52</v>
      </c>
      <c r="AY1172" s="1" t="s">
        <v>52</v>
      </c>
      <c r="AZ1172" s="1" t="s">
        <v>52</v>
      </c>
    </row>
    <row r="1173" spans="1:52" ht="30" customHeight="1" x14ac:dyDescent="0.3">
      <c r="A1173" s="15" t="s">
        <v>983</v>
      </c>
      <c r="B1173" s="15" t="s">
        <v>1855</v>
      </c>
      <c r="C1173" s="15" t="s">
        <v>146</v>
      </c>
      <c r="D1173" s="16">
        <v>1.1000000000000001</v>
      </c>
      <c r="E1173" s="18">
        <f>단가대비표!O17</f>
        <v>0</v>
      </c>
      <c r="F1173" s="21">
        <f>TRUNC(E1173*D1173,1)</f>
        <v>0</v>
      </c>
      <c r="G1173" s="18">
        <f>단가대비표!P17</f>
        <v>0</v>
      </c>
      <c r="H1173" s="21">
        <f>TRUNC(G1173*D1173,1)</f>
        <v>0</v>
      </c>
      <c r="I1173" s="18">
        <f>단가대비표!V17</f>
        <v>0</v>
      </c>
      <c r="J1173" s="21">
        <f>TRUNC(I1173*D1173,1)</f>
        <v>0</v>
      </c>
      <c r="K1173" s="18">
        <f t="shared" si="168"/>
        <v>0</v>
      </c>
      <c r="L1173" s="21">
        <f t="shared" si="168"/>
        <v>0</v>
      </c>
      <c r="M1173" s="15" t="s">
        <v>1755</v>
      </c>
      <c r="N1173" s="1" t="s">
        <v>1820</v>
      </c>
      <c r="O1173" s="1" t="s">
        <v>1856</v>
      </c>
      <c r="P1173" s="1" t="s">
        <v>64</v>
      </c>
      <c r="Q1173" s="1" t="s">
        <v>64</v>
      </c>
      <c r="R1173" s="1" t="s">
        <v>63</v>
      </c>
      <c r="AV1173" s="1" t="s">
        <v>52</v>
      </c>
      <c r="AW1173" s="1" t="s">
        <v>2977</v>
      </c>
      <c r="AX1173" s="1" t="s">
        <v>52</v>
      </c>
      <c r="AY1173" s="1" t="s">
        <v>52</v>
      </c>
      <c r="AZ1173" s="1" t="s">
        <v>52</v>
      </c>
    </row>
    <row r="1174" spans="1:52" ht="30" customHeight="1" x14ac:dyDescent="0.3">
      <c r="A1174" s="15" t="s">
        <v>1298</v>
      </c>
      <c r="B1174" s="15" t="s">
        <v>1291</v>
      </c>
      <c r="C1174" s="15" t="s">
        <v>1292</v>
      </c>
      <c r="D1174" s="16">
        <v>0.66</v>
      </c>
      <c r="E1174" s="18">
        <f>단가대비표!O256</f>
        <v>0</v>
      </c>
      <c r="F1174" s="21">
        <f>TRUNC(E1174*D1174,1)</f>
        <v>0</v>
      </c>
      <c r="G1174" s="18">
        <f>단가대비표!P256</f>
        <v>169804</v>
      </c>
      <c r="H1174" s="21">
        <f>TRUNC(G1174*D1174,1)</f>
        <v>112070.6</v>
      </c>
      <c r="I1174" s="18">
        <f>단가대비표!V256</f>
        <v>0</v>
      </c>
      <c r="J1174" s="21">
        <f>TRUNC(I1174*D1174,1)</f>
        <v>0</v>
      </c>
      <c r="K1174" s="18">
        <f t="shared" si="168"/>
        <v>169804</v>
      </c>
      <c r="L1174" s="21">
        <f t="shared" si="168"/>
        <v>112070.6</v>
      </c>
      <c r="M1174" s="15" t="s">
        <v>52</v>
      </c>
      <c r="N1174" s="1" t="s">
        <v>1820</v>
      </c>
      <c r="O1174" s="1" t="s">
        <v>1299</v>
      </c>
      <c r="P1174" s="1" t="s">
        <v>64</v>
      </c>
      <c r="Q1174" s="1" t="s">
        <v>64</v>
      </c>
      <c r="R1174" s="1" t="s">
        <v>63</v>
      </c>
      <c r="AV1174" s="1" t="s">
        <v>52</v>
      </c>
      <c r="AW1174" s="1" t="s">
        <v>2978</v>
      </c>
      <c r="AX1174" s="1" t="s">
        <v>52</v>
      </c>
      <c r="AY1174" s="1" t="s">
        <v>52</v>
      </c>
      <c r="AZ1174" s="1" t="s">
        <v>52</v>
      </c>
    </row>
    <row r="1175" spans="1:52" ht="30" customHeight="1" x14ac:dyDescent="0.3">
      <c r="A1175" s="15" t="s">
        <v>1229</v>
      </c>
      <c r="B1175" s="15" t="s">
        <v>52</v>
      </c>
      <c r="C1175" s="15" t="s">
        <v>52</v>
      </c>
      <c r="D1175" s="16"/>
      <c r="E1175" s="18"/>
      <c r="F1175" s="21">
        <f>TRUNC(SUMIF(N1171:N1174, N1170, F1171:F1174),0)</f>
        <v>133571</v>
      </c>
      <c r="G1175" s="18"/>
      <c r="H1175" s="21">
        <f>TRUNC(SUMIF(N1171:N1174, N1170, H1171:H1174),0)</f>
        <v>112070</v>
      </c>
      <c r="I1175" s="18"/>
      <c r="J1175" s="21">
        <f>TRUNC(SUMIF(N1171:N1174, N1170, J1171:J1174),0)</f>
        <v>0</v>
      </c>
      <c r="K1175" s="18"/>
      <c r="L1175" s="21">
        <f>F1175+H1175+J1175</f>
        <v>245641</v>
      </c>
      <c r="M1175" s="15" t="s">
        <v>52</v>
      </c>
      <c r="N1175" s="1" t="s">
        <v>92</v>
      </c>
      <c r="O1175" s="1" t="s">
        <v>92</v>
      </c>
      <c r="P1175" s="1" t="s">
        <v>52</v>
      </c>
      <c r="Q1175" s="1" t="s">
        <v>52</v>
      </c>
      <c r="R1175" s="1" t="s">
        <v>52</v>
      </c>
      <c r="AV1175" s="1" t="s">
        <v>52</v>
      </c>
      <c r="AW1175" s="1" t="s">
        <v>52</v>
      </c>
      <c r="AX1175" s="1" t="s">
        <v>52</v>
      </c>
      <c r="AY1175" s="1" t="s">
        <v>52</v>
      </c>
      <c r="AZ1175" s="1" t="s">
        <v>52</v>
      </c>
    </row>
    <row r="1176" spans="1:52" ht="30" customHeight="1" x14ac:dyDescent="0.3">
      <c r="A1176" s="16"/>
      <c r="B1176" s="16"/>
      <c r="C1176" s="16"/>
      <c r="D1176" s="16"/>
      <c r="E1176" s="18"/>
      <c r="F1176" s="21"/>
      <c r="G1176" s="18"/>
      <c r="H1176" s="21"/>
      <c r="I1176" s="18"/>
      <c r="J1176" s="21"/>
      <c r="K1176" s="18"/>
      <c r="L1176" s="21"/>
      <c r="M1176" s="16"/>
    </row>
    <row r="1177" spans="1:52" ht="30" customHeight="1" x14ac:dyDescent="0.3">
      <c r="A1177" s="12" t="s">
        <v>2979</v>
      </c>
      <c r="B1177" s="13"/>
      <c r="C1177" s="13"/>
      <c r="D1177" s="13"/>
      <c r="E1177" s="17"/>
      <c r="F1177" s="20"/>
      <c r="G1177" s="17"/>
      <c r="H1177" s="20"/>
      <c r="I1177" s="17"/>
      <c r="J1177" s="20"/>
      <c r="K1177" s="17"/>
      <c r="L1177" s="20"/>
      <c r="M1177" s="14"/>
      <c r="N1177" s="1" t="s">
        <v>1825</v>
      </c>
    </row>
    <row r="1178" spans="1:52" ht="30" customHeight="1" x14ac:dyDescent="0.3">
      <c r="A1178" s="15" t="s">
        <v>2246</v>
      </c>
      <c r="B1178" s="15" t="s">
        <v>1291</v>
      </c>
      <c r="C1178" s="15" t="s">
        <v>1292</v>
      </c>
      <c r="D1178" s="16">
        <v>3.2000000000000001E-2</v>
      </c>
      <c r="E1178" s="18">
        <f>단가대비표!O271</f>
        <v>0</v>
      </c>
      <c r="F1178" s="21">
        <f>TRUNC(E1178*D1178,1)</f>
        <v>0</v>
      </c>
      <c r="G1178" s="18">
        <f>단가대비표!P271</f>
        <v>272354</v>
      </c>
      <c r="H1178" s="21">
        <f>TRUNC(G1178*D1178,1)</f>
        <v>8715.2999999999993</v>
      </c>
      <c r="I1178" s="18">
        <f>단가대비표!V271</f>
        <v>0</v>
      </c>
      <c r="J1178" s="21">
        <f>TRUNC(I1178*D1178,1)</f>
        <v>0</v>
      </c>
      <c r="K1178" s="18">
        <f t="shared" ref="K1178:L1180" si="169">TRUNC(E1178+G1178+I1178,1)</f>
        <v>272354</v>
      </c>
      <c r="L1178" s="21">
        <f t="shared" si="169"/>
        <v>8715.2999999999993</v>
      </c>
      <c r="M1178" s="15" t="s">
        <v>52</v>
      </c>
      <c r="N1178" s="1" t="s">
        <v>1825</v>
      </c>
      <c r="O1178" s="1" t="s">
        <v>2247</v>
      </c>
      <c r="P1178" s="1" t="s">
        <v>64</v>
      </c>
      <c r="Q1178" s="1" t="s">
        <v>64</v>
      </c>
      <c r="R1178" s="1" t="s">
        <v>63</v>
      </c>
      <c r="V1178">
        <v>1</v>
      </c>
      <c r="AV1178" s="1" t="s">
        <v>52</v>
      </c>
      <c r="AW1178" s="1" t="s">
        <v>2980</v>
      </c>
      <c r="AX1178" s="1" t="s">
        <v>52</v>
      </c>
      <c r="AY1178" s="1" t="s">
        <v>52</v>
      </c>
      <c r="AZ1178" s="1" t="s">
        <v>52</v>
      </c>
    </row>
    <row r="1179" spans="1:52" ht="30" customHeight="1" x14ac:dyDescent="0.3">
      <c r="A1179" s="15" t="s">
        <v>1298</v>
      </c>
      <c r="B1179" s="15" t="s">
        <v>1291</v>
      </c>
      <c r="C1179" s="15" t="s">
        <v>1292</v>
      </c>
      <c r="D1179" s="16">
        <v>1.6E-2</v>
      </c>
      <c r="E1179" s="18">
        <f>단가대비표!O256</f>
        <v>0</v>
      </c>
      <c r="F1179" s="21">
        <f>TRUNC(E1179*D1179,1)</f>
        <v>0</v>
      </c>
      <c r="G1179" s="18">
        <f>단가대비표!P256</f>
        <v>169804</v>
      </c>
      <c r="H1179" s="21">
        <f>TRUNC(G1179*D1179,1)</f>
        <v>2716.8</v>
      </c>
      <c r="I1179" s="18">
        <f>단가대비표!V256</f>
        <v>0</v>
      </c>
      <c r="J1179" s="21">
        <f>TRUNC(I1179*D1179,1)</f>
        <v>0</v>
      </c>
      <c r="K1179" s="18">
        <f t="shared" si="169"/>
        <v>169804</v>
      </c>
      <c r="L1179" s="21">
        <f t="shared" si="169"/>
        <v>2716.8</v>
      </c>
      <c r="M1179" s="15" t="s">
        <v>52</v>
      </c>
      <c r="N1179" s="1" t="s">
        <v>1825</v>
      </c>
      <c r="O1179" s="1" t="s">
        <v>1299</v>
      </c>
      <c r="P1179" s="1" t="s">
        <v>64</v>
      </c>
      <c r="Q1179" s="1" t="s">
        <v>64</v>
      </c>
      <c r="R1179" s="1" t="s">
        <v>63</v>
      </c>
      <c r="V1179">
        <v>1</v>
      </c>
      <c r="AV1179" s="1" t="s">
        <v>52</v>
      </c>
      <c r="AW1179" s="1" t="s">
        <v>2981</v>
      </c>
      <c r="AX1179" s="1" t="s">
        <v>52</v>
      </c>
      <c r="AY1179" s="1" t="s">
        <v>52</v>
      </c>
      <c r="AZ1179" s="1" t="s">
        <v>52</v>
      </c>
    </row>
    <row r="1180" spans="1:52" ht="30" customHeight="1" x14ac:dyDescent="0.3">
      <c r="A1180" s="15" t="s">
        <v>1597</v>
      </c>
      <c r="B1180" s="15" t="s">
        <v>1753</v>
      </c>
      <c r="C1180" s="15" t="s">
        <v>602</v>
      </c>
      <c r="D1180" s="16">
        <v>1</v>
      </c>
      <c r="E1180" s="18">
        <v>0</v>
      </c>
      <c r="F1180" s="21">
        <f>TRUNC(E1180*D1180,1)</f>
        <v>0</v>
      </c>
      <c r="G1180" s="18">
        <v>0</v>
      </c>
      <c r="H1180" s="21">
        <f>TRUNC(G1180*D1180,1)</f>
        <v>0</v>
      </c>
      <c r="I1180" s="18">
        <f>TRUNC(SUMIF(V1178:V1180, RIGHTB(O1180, 1), H1178:H1180)*U1180, 2)</f>
        <v>228.64</v>
      </c>
      <c r="J1180" s="21">
        <f>TRUNC(I1180*D1180,1)</f>
        <v>228.6</v>
      </c>
      <c r="K1180" s="18">
        <f t="shared" si="169"/>
        <v>228.6</v>
      </c>
      <c r="L1180" s="21">
        <f t="shared" si="169"/>
        <v>228.6</v>
      </c>
      <c r="M1180" s="15" t="s">
        <v>52</v>
      </c>
      <c r="N1180" s="1" t="s">
        <v>1825</v>
      </c>
      <c r="O1180" s="1" t="s">
        <v>1079</v>
      </c>
      <c r="P1180" s="1" t="s">
        <v>64</v>
      </c>
      <c r="Q1180" s="1" t="s">
        <v>64</v>
      </c>
      <c r="R1180" s="1" t="s">
        <v>64</v>
      </c>
      <c r="S1180">
        <v>1</v>
      </c>
      <c r="T1180">
        <v>2</v>
      </c>
      <c r="U1180">
        <v>0.02</v>
      </c>
      <c r="AV1180" s="1" t="s">
        <v>52</v>
      </c>
      <c r="AW1180" s="1" t="s">
        <v>2982</v>
      </c>
      <c r="AX1180" s="1" t="s">
        <v>52</v>
      </c>
      <c r="AY1180" s="1" t="s">
        <v>52</v>
      </c>
      <c r="AZ1180" s="1" t="s">
        <v>52</v>
      </c>
    </row>
    <row r="1181" spans="1:52" ht="30" customHeight="1" x14ac:dyDescent="0.3">
      <c r="A1181" s="15" t="s">
        <v>1229</v>
      </c>
      <c r="B1181" s="15" t="s">
        <v>52</v>
      </c>
      <c r="C1181" s="15" t="s">
        <v>52</v>
      </c>
      <c r="D1181" s="16"/>
      <c r="E1181" s="18"/>
      <c r="F1181" s="21">
        <f>TRUNC(SUMIF(N1178:N1180, N1177, F1178:F1180),0)</f>
        <v>0</v>
      </c>
      <c r="G1181" s="18"/>
      <c r="H1181" s="21">
        <f>TRUNC(SUMIF(N1178:N1180, N1177, H1178:H1180),0)</f>
        <v>11432</v>
      </c>
      <c r="I1181" s="18"/>
      <c r="J1181" s="21">
        <f>TRUNC(SUMIF(N1178:N1180, N1177, J1178:J1180),0)</f>
        <v>228</v>
      </c>
      <c r="K1181" s="18"/>
      <c r="L1181" s="21">
        <f>F1181+H1181+J1181</f>
        <v>11660</v>
      </c>
      <c r="M1181" s="15" t="s">
        <v>52</v>
      </c>
      <c r="N1181" s="1" t="s">
        <v>92</v>
      </c>
      <c r="O1181" s="1" t="s">
        <v>92</v>
      </c>
      <c r="P1181" s="1" t="s">
        <v>52</v>
      </c>
      <c r="Q1181" s="1" t="s">
        <v>52</v>
      </c>
      <c r="R1181" s="1" t="s">
        <v>52</v>
      </c>
      <c r="AV1181" s="1" t="s">
        <v>52</v>
      </c>
      <c r="AW1181" s="1" t="s">
        <v>52</v>
      </c>
      <c r="AX1181" s="1" t="s">
        <v>52</v>
      </c>
      <c r="AY1181" s="1" t="s">
        <v>52</v>
      </c>
      <c r="AZ1181" s="1" t="s">
        <v>52</v>
      </c>
    </row>
    <row r="1182" spans="1:52" ht="30" customHeight="1" x14ac:dyDescent="0.3">
      <c r="A1182" s="16"/>
      <c r="B1182" s="16"/>
      <c r="C1182" s="16"/>
      <c r="D1182" s="16"/>
      <c r="E1182" s="18"/>
      <c r="F1182" s="21"/>
      <c r="G1182" s="18"/>
      <c r="H1182" s="21"/>
      <c r="I1182" s="18"/>
      <c r="J1182" s="21"/>
      <c r="K1182" s="18"/>
      <c r="L1182" s="21"/>
      <c r="M1182" s="16"/>
    </row>
    <row r="1183" spans="1:52" ht="30" customHeight="1" x14ac:dyDescent="0.3">
      <c r="A1183" s="12" t="s">
        <v>2983</v>
      </c>
      <c r="B1183" s="13"/>
      <c r="C1183" s="13"/>
      <c r="D1183" s="13"/>
      <c r="E1183" s="17"/>
      <c r="F1183" s="20"/>
      <c r="G1183" s="17"/>
      <c r="H1183" s="20"/>
      <c r="I1183" s="17"/>
      <c r="J1183" s="20"/>
      <c r="K1183" s="17"/>
      <c r="L1183" s="20"/>
      <c r="M1183" s="14"/>
      <c r="N1183" s="1" t="s">
        <v>1835</v>
      </c>
    </row>
    <row r="1184" spans="1:52" ht="30" customHeight="1" x14ac:dyDescent="0.3">
      <c r="A1184" s="15" t="s">
        <v>2984</v>
      </c>
      <c r="B1184" s="15" t="s">
        <v>1291</v>
      </c>
      <c r="C1184" s="15" t="s">
        <v>1292</v>
      </c>
      <c r="D1184" s="16">
        <v>7.4999999999999997E-2</v>
      </c>
      <c r="E1184" s="18">
        <f>단가대비표!O270</f>
        <v>0</v>
      </c>
      <c r="F1184" s="21">
        <f>TRUNC(E1184*D1184,1)</f>
        <v>0</v>
      </c>
      <c r="G1184" s="18">
        <f>단가대비표!P270</f>
        <v>220722</v>
      </c>
      <c r="H1184" s="21">
        <f>TRUNC(G1184*D1184,1)</f>
        <v>16554.099999999999</v>
      </c>
      <c r="I1184" s="18">
        <f>단가대비표!V270</f>
        <v>0</v>
      </c>
      <c r="J1184" s="21">
        <f>TRUNC(I1184*D1184,1)</f>
        <v>0</v>
      </c>
      <c r="K1184" s="18">
        <f t="shared" ref="K1184:L1186" si="170">TRUNC(E1184+G1184+I1184,1)</f>
        <v>220722</v>
      </c>
      <c r="L1184" s="21">
        <f t="shared" si="170"/>
        <v>16554.099999999999</v>
      </c>
      <c r="M1184" s="15" t="s">
        <v>52</v>
      </c>
      <c r="N1184" s="1" t="s">
        <v>1835</v>
      </c>
      <c r="O1184" s="1" t="s">
        <v>2985</v>
      </c>
      <c r="P1184" s="1" t="s">
        <v>64</v>
      </c>
      <c r="Q1184" s="1" t="s">
        <v>64</v>
      </c>
      <c r="R1184" s="1" t="s">
        <v>63</v>
      </c>
      <c r="V1184">
        <v>1</v>
      </c>
      <c r="AV1184" s="1" t="s">
        <v>52</v>
      </c>
      <c r="AW1184" s="1" t="s">
        <v>2986</v>
      </c>
      <c r="AX1184" s="1" t="s">
        <v>52</v>
      </c>
      <c r="AY1184" s="1" t="s">
        <v>52</v>
      </c>
      <c r="AZ1184" s="1" t="s">
        <v>52</v>
      </c>
    </row>
    <row r="1185" spans="1:52" ht="30" customHeight="1" x14ac:dyDescent="0.3">
      <c r="A1185" s="15" t="s">
        <v>1298</v>
      </c>
      <c r="B1185" s="15" t="s">
        <v>1291</v>
      </c>
      <c r="C1185" s="15" t="s">
        <v>1292</v>
      </c>
      <c r="D1185" s="16">
        <v>0.04</v>
      </c>
      <c r="E1185" s="18">
        <f>단가대비표!O256</f>
        <v>0</v>
      </c>
      <c r="F1185" s="21">
        <f>TRUNC(E1185*D1185,1)</f>
        <v>0</v>
      </c>
      <c r="G1185" s="18">
        <f>단가대비표!P256</f>
        <v>169804</v>
      </c>
      <c r="H1185" s="21">
        <f>TRUNC(G1185*D1185,1)</f>
        <v>6792.1</v>
      </c>
      <c r="I1185" s="18">
        <f>단가대비표!V256</f>
        <v>0</v>
      </c>
      <c r="J1185" s="21">
        <f>TRUNC(I1185*D1185,1)</f>
        <v>0</v>
      </c>
      <c r="K1185" s="18">
        <f t="shared" si="170"/>
        <v>169804</v>
      </c>
      <c r="L1185" s="21">
        <f t="shared" si="170"/>
        <v>6792.1</v>
      </c>
      <c r="M1185" s="15" t="s">
        <v>52</v>
      </c>
      <c r="N1185" s="1" t="s">
        <v>1835</v>
      </c>
      <c r="O1185" s="1" t="s">
        <v>1299</v>
      </c>
      <c r="P1185" s="1" t="s">
        <v>64</v>
      </c>
      <c r="Q1185" s="1" t="s">
        <v>64</v>
      </c>
      <c r="R1185" s="1" t="s">
        <v>63</v>
      </c>
      <c r="V1185">
        <v>1</v>
      </c>
      <c r="AV1185" s="1" t="s">
        <v>52</v>
      </c>
      <c r="AW1185" s="1" t="s">
        <v>2987</v>
      </c>
      <c r="AX1185" s="1" t="s">
        <v>52</v>
      </c>
      <c r="AY1185" s="1" t="s">
        <v>52</v>
      </c>
      <c r="AZ1185" s="1" t="s">
        <v>52</v>
      </c>
    </row>
    <row r="1186" spans="1:52" ht="30" customHeight="1" x14ac:dyDescent="0.3">
      <c r="A1186" s="15" t="s">
        <v>1597</v>
      </c>
      <c r="B1186" s="15" t="s">
        <v>2588</v>
      </c>
      <c r="C1186" s="15" t="s">
        <v>602</v>
      </c>
      <c r="D1186" s="16">
        <v>1</v>
      </c>
      <c r="E1186" s="18">
        <v>0</v>
      </c>
      <c r="F1186" s="21">
        <f>TRUNC(E1186*D1186,1)</f>
        <v>0</v>
      </c>
      <c r="G1186" s="18">
        <v>0</v>
      </c>
      <c r="H1186" s="21">
        <f>TRUNC(G1186*D1186,1)</f>
        <v>0</v>
      </c>
      <c r="I1186" s="18">
        <f>TRUNC(SUMIF(V1184:V1186, RIGHTB(O1186, 1), H1184:H1186)*U1186, 2)</f>
        <v>700.38</v>
      </c>
      <c r="J1186" s="21">
        <f>TRUNC(I1186*D1186,1)</f>
        <v>700.3</v>
      </c>
      <c r="K1186" s="18">
        <f t="shared" si="170"/>
        <v>700.3</v>
      </c>
      <c r="L1186" s="21">
        <f t="shared" si="170"/>
        <v>700.3</v>
      </c>
      <c r="M1186" s="15" t="s">
        <v>52</v>
      </c>
      <c r="N1186" s="1" t="s">
        <v>1835</v>
      </c>
      <c r="O1186" s="1" t="s">
        <v>1079</v>
      </c>
      <c r="P1186" s="1" t="s">
        <v>64</v>
      </c>
      <c r="Q1186" s="1" t="s">
        <v>64</v>
      </c>
      <c r="R1186" s="1" t="s">
        <v>64</v>
      </c>
      <c r="S1186">
        <v>1</v>
      </c>
      <c r="T1186">
        <v>2</v>
      </c>
      <c r="U1186">
        <v>0.03</v>
      </c>
      <c r="AV1186" s="1" t="s">
        <v>52</v>
      </c>
      <c r="AW1186" s="1" t="s">
        <v>2988</v>
      </c>
      <c r="AX1186" s="1" t="s">
        <v>52</v>
      </c>
      <c r="AY1186" s="1" t="s">
        <v>52</v>
      </c>
      <c r="AZ1186" s="1" t="s">
        <v>52</v>
      </c>
    </row>
    <row r="1187" spans="1:52" ht="30" customHeight="1" x14ac:dyDescent="0.3">
      <c r="A1187" s="15" t="s">
        <v>1229</v>
      </c>
      <c r="B1187" s="15" t="s">
        <v>52</v>
      </c>
      <c r="C1187" s="15" t="s">
        <v>52</v>
      </c>
      <c r="D1187" s="16"/>
      <c r="E1187" s="18"/>
      <c r="F1187" s="21">
        <f>TRUNC(SUMIF(N1184:N1186, N1183, F1184:F1186),0)</f>
        <v>0</v>
      </c>
      <c r="G1187" s="18"/>
      <c r="H1187" s="21">
        <f>TRUNC(SUMIF(N1184:N1186, N1183, H1184:H1186),0)</f>
        <v>23346</v>
      </c>
      <c r="I1187" s="18"/>
      <c r="J1187" s="21">
        <f>TRUNC(SUMIF(N1184:N1186, N1183, J1184:J1186),0)</f>
        <v>700</v>
      </c>
      <c r="K1187" s="18"/>
      <c r="L1187" s="21">
        <f>F1187+H1187+J1187</f>
        <v>24046</v>
      </c>
      <c r="M1187" s="15" t="s">
        <v>52</v>
      </c>
      <c r="N1187" s="1" t="s">
        <v>92</v>
      </c>
      <c r="O1187" s="1" t="s">
        <v>92</v>
      </c>
      <c r="P1187" s="1" t="s">
        <v>52</v>
      </c>
      <c r="Q1187" s="1" t="s">
        <v>52</v>
      </c>
      <c r="R1187" s="1" t="s">
        <v>52</v>
      </c>
      <c r="AV1187" s="1" t="s">
        <v>52</v>
      </c>
      <c r="AW1187" s="1" t="s">
        <v>52</v>
      </c>
      <c r="AX1187" s="1" t="s">
        <v>52</v>
      </c>
      <c r="AY1187" s="1" t="s">
        <v>52</v>
      </c>
      <c r="AZ1187" s="1" t="s">
        <v>52</v>
      </c>
    </row>
    <row r="1188" spans="1:52" ht="30" customHeight="1" x14ac:dyDescent="0.3">
      <c r="A1188" s="16"/>
      <c r="B1188" s="16"/>
      <c r="C1188" s="16"/>
      <c r="D1188" s="16"/>
      <c r="E1188" s="18"/>
      <c r="F1188" s="21"/>
      <c r="G1188" s="18"/>
      <c r="H1188" s="21"/>
      <c r="I1188" s="18"/>
      <c r="J1188" s="21"/>
      <c r="K1188" s="18"/>
      <c r="L1188" s="21"/>
      <c r="M1188" s="16"/>
    </row>
    <row r="1189" spans="1:52" ht="30" customHeight="1" x14ac:dyDescent="0.3">
      <c r="A1189" s="12" t="s">
        <v>2989</v>
      </c>
      <c r="B1189" s="13"/>
      <c r="C1189" s="13"/>
      <c r="D1189" s="13"/>
      <c r="E1189" s="17"/>
      <c r="F1189" s="20"/>
      <c r="G1189" s="17"/>
      <c r="H1189" s="20"/>
      <c r="I1189" s="17"/>
      <c r="J1189" s="20"/>
      <c r="K1189" s="17"/>
      <c r="L1189" s="20"/>
      <c r="M1189" s="14"/>
      <c r="N1189" s="1" t="s">
        <v>1839</v>
      </c>
    </row>
    <row r="1190" spans="1:52" ht="30" customHeight="1" x14ac:dyDescent="0.3">
      <c r="A1190" s="15" t="s">
        <v>987</v>
      </c>
      <c r="B1190" s="15" t="s">
        <v>1852</v>
      </c>
      <c r="C1190" s="15" t="s">
        <v>1692</v>
      </c>
      <c r="D1190" s="16">
        <v>680</v>
      </c>
      <c r="E1190" s="18">
        <f>단가대비표!O60</f>
        <v>0</v>
      </c>
      <c r="F1190" s="21">
        <f>TRUNC(E1190*D1190,1)</f>
        <v>0</v>
      </c>
      <c r="G1190" s="18">
        <f>단가대비표!P60</f>
        <v>0</v>
      </c>
      <c r="H1190" s="21">
        <f>TRUNC(G1190*D1190,1)</f>
        <v>0</v>
      </c>
      <c r="I1190" s="18">
        <f>단가대비표!V60</f>
        <v>0</v>
      </c>
      <c r="J1190" s="21">
        <f>TRUNC(I1190*D1190,1)</f>
        <v>0</v>
      </c>
      <c r="K1190" s="18">
        <f t="shared" ref="K1190:L1192" si="171">TRUNC(E1190+G1190+I1190,1)</f>
        <v>0</v>
      </c>
      <c r="L1190" s="21">
        <f t="shared" si="171"/>
        <v>0</v>
      </c>
      <c r="M1190" s="15" t="s">
        <v>1755</v>
      </c>
      <c r="N1190" s="1" t="s">
        <v>1839</v>
      </c>
      <c r="O1190" s="1" t="s">
        <v>1853</v>
      </c>
      <c r="P1190" s="1" t="s">
        <v>64</v>
      </c>
      <c r="Q1190" s="1" t="s">
        <v>64</v>
      </c>
      <c r="R1190" s="1" t="s">
        <v>63</v>
      </c>
      <c r="AV1190" s="1" t="s">
        <v>52</v>
      </c>
      <c r="AW1190" s="1" t="s">
        <v>2990</v>
      </c>
      <c r="AX1190" s="1" t="s">
        <v>52</v>
      </c>
      <c r="AY1190" s="1" t="s">
        <v>52</v>
      </c>
      <c r="AZ1190" s="1" t="s">
        <v>52</v>
      </c>
    </row>
    <row r="1191" spans="1:52" ht="30" customHeight="1" x14ac:dyDescent="0.3">
      <c r="A1191" s="15" t="s">
        <v>983</v>
      </c>
      <c r="B1191" s="15" t="s">
        <v>1855</v>
      </c>
      <c r="C1191" s="15" t="s">
        <v>146</v>
      </c>
      <c r="D1191" s="16">
        <v>0.98</v>
      </c>
      <c r="E1191" s="18">
        <f>단가대비표!O17</f>
        <v>0</v>
      </c>
      <c r="F1191" s="21">
        <f>TRUNC(E1191*D1191,1)</f>
        <v>0</v>
      </c>
      <c r="G1191" s="18">
        <f>단가대비표!P17</f>
        <v>0</v>
      </c>
      <c r="H1191" s="21">
        <f>TRUNC(G1191*D1191,1)</f>
        <v>0</v>
      </c>
      <c r="I1191" s="18">
        <f>단가대비표!V17</f>
        <v>0</v>
      </c>
      <c r="J1191" s="21">
        <f>TRUNC(I1191*D1191,1)</f>
        <v>0</v>
      </c>
      <c r="K1191" s="18">
        <f t="shared" si="171"/>
        <v>0</v>
      </c>
      <c r="L1191" s="21">
        <f t="shared" si="171"/>
        <v>0</v>
      </c>
      <c r="M1191" s="15" t="s">
        <v>1755</v>
      </c>
      <c r="N1191" s="1" t="s">
        <v>1839</v>
      </c>
      <c r="O1191" s="1" t="s">
        <v>1856</v>
      </c>
      <c r="P1191" s="1" t="s">
        <v>64</v>
      </c>
      <c r="Q1191" s="1" t="s">
        <v>64</v>
      </c>
      <c r="R1191" s="1" t="s">
        <v>63</v>
      </c>
      <c r="AV1191" s="1" t="s">
        <v>52</v>
      </c>
      <c r="AW1191" s="1" t="s">
        <v>2991</v>
      </c>
      <c r="AX1191" s="1" t="s">
        <v>52</v>
      </c>
      <c r="AY1191" s="1" t="s">
        <v>52</v>
      </c>
      <c r="AZ1191" s="1" t="s">
        <v>52</v>
      </c>
    </row>
    <row r="1192" spans="1:52" ht="30" customHeight="1" x14ac:dyDescent="0.3">
      <c r="A1192" s="15" t="s">
        <v>1298</v>
      </c>
      <c r="B1192" s="15" t="s">
        <v>1291</v>
      </c>
      <c r="C1192" s="15" t="s">
        <v>1292</v>
      </c>
      <c r="D1192" s="16">
        <v>0.66</v>
      </c>
      <c r="E1192" s="18">
        <f>단가대비표!O256</f>
        <v>0</v>
      </c>
      <c r="F1192" s="21">
        <f>TRUNC(E1192*D1192,1)</f>
        <v>0</v>
      </c>
      <c r="G1192" s="18">
        <f>단가대비표!P256</f>
        <v>169804</v>
      </c>
      <c r="H1192" s="21">
        <f>TRUNC(G1192*D1192,1)</f>
        <v>112070.6</v>
      </c>
      <c r="I1192" s="18">
        <f>단가대비표!V256</f>
        <v>0</v>
      </c>
      <c r="J1192" s="21">
        <f>TRUNC(I1192*D1192,1)</f>
        <v>0</v>
      </c>
      <c r="K1192" s="18">
        <f t="shared" si="171"/>
        <v>169804</v>
      </c>
      <c r="L1192" s="21">
        <f t="shared" si="171"/>
        <v>112070.6</v>
      </c>
      <c r="M1192" s="15" t="s">
        <v>52</v>
      </c>
      <c r="N1192" s="1" t="s">
        <v>1839</v>
      </c>
      <c r="O1192" s="1" t="s">
        <v>1299</v>
      </c>
      <c r="P1192" s="1" t="s">
        <v>64</v>
      </c>
      <c r="Q1192" s="1" t="s">
        <v>64</v>
      </c>
      <c r="R1192" s="1" t="s">
        <v>63</v>
      </c>
      <c r="AV1192" s="1" t="s">
        <v>52</v>
      </c>
      <c r="AW1192" s="1" t="s">
        <v>2992</v>
      </c>
      <c r="AX1192" s="1" t="s">
        <v>52</v>
      </c>
      <c r="AY1192" s="1" t="s">
        <v>52</v>
      </c>
      <c r="AZ1192" s="1" t="s">
        <v>52</v>
      </c>
    </row>
    <row r="1193" spans="1:52" ht="30" customHeight="1" x14ac:dyDescent="0.3">
      <c r="A1193" s="15" t="s">
        <v>1229</v>
      </c>
      <c r="B1193" s="15" t="s">
        <v>52</v>
      </c>
      <c r="C1193" s="15" t="s">
        <v>52</v>
      </c>
      <c r="D1193" s="16"/>
      <c r="E1193" s="18"/>
      <c r="F1193" s="21">
        <f>TRUNC(SUMIF(N1190:N1192, N1189, F1190:F1192),0)</f>
        <v>0</v>
      </c>
      <c r="G1193" s="18"/>
      <c r="H1193" s="21">
        <f>TRUNC(SUMIF(N1190:N1192, N1189, H1190:H1192),0)</f>
        <v>112070</v>
      </c>
      <c r="I1193" s="18"/>
      <c r="J1193" s="21">
        <f>TRUNC(SUMIF(N1190:N1192, N1189, J1190:J1192),0)</f>
        <v>0</v>
      </c>
      <c r="K1193" s="18"/>
      <c r="L1193" s="21">
        <f>F1193+H1193+J1193</f>
        <v>112070</v>
      </c>
      <c r="M1193" s="15" t="s">
        <v>52</v>
      </c>
      <c r="N1193" s="1" t="s">
        <v>92</v>
      </c>
      <c r="O1193" s="1" t="s">
        <v>92</v>
      </c>
      <c r="P1193" s="1" t="s">
        <v>52</v>
      </c>
      <c r="Q1193" s="1" t="s">
        <v>52</v>
      </c>
      <c r="R1193" s="1" t="s">
        <v>52</v>
      </c>
      <c r="AV1193" s="1" t="s">
        <v>52</v>
      </c>
      <c r="AW1193" s="1" t="s">
        <v>52</v>
      </c>
      <c r="AX1193" s="1" t="s">
        <v>52</v>
      </c>
      <c r="AY1193" s="1" t="s">
        <v>52</v>
      </c>
      <c r="AZ1193" s="1" t="s">
        <v>52</v>
      </c>
    </row>
    <row r="1194" spans="1:52" ht="30" customHeight="1" x14ac:dyDescent="0.3">
      <c r="A1194" s="16"/>
      <c r="B1194" s="16"/>
      <c r="C1194" s="16"/>
      <c r="D1194" s="16"/>
      <c r="E1194" s="18"/>
      <c r="F1194" s="21"/>
      <c r="G1194" s="18"/>
      <c r="H1194" s="21"/>
      <c r="I1194" s="18"/>
      <c r="J1194" s="21"/>
      <c r="K1194" s="18"/>
      <c r="L1194" s="21"/>
      <c r="M1194" s="16"/>
    </row>
    <row r="1195" spans="1:52" ht="30" customHeight="1" x14ac:dyDescent="0.3">
      <c r="A1195" s="12" t="s">
        <v>2993</v>
      </c>
      <c r="B1195" s="13"/>
      <c r="C1195" s="13"/>
      <c r="D1195" s="13"/>
      <c r="E1195" s="17"/>
      <c r="F1195" s="20"/>
      <c r="G1195" s="17"/>
      <c r="H1195" s="20"/>
      <c r="I1195" s="17"/>
      <c r="J1195" s="20"/>
      <c r="K1195" s="17"/>
      <c r="L1195" s="20"/>
      <c r="M1195" s="14"/>
      <c r="N1195" s="1" t="s">
        <v>1844</v>
      </c>
    </row>
    <row r="1196" spans="1:52" ht="30" customHeight="1" x14ac:dyDescent="0.3">
      <c r="A1196" s="15" t="s">
        <v>2984</v>
      </c>
      <c r="B1196" s="15" t="s">
        <v>1291</v>
      </c>
      <c r="C1196" s="15" t="s">
        <v>1292</v>
      </c>
      <c r="D1196" s="16">
        <v>0.06</v>
      </c>
      <c r="E1196" s="18">
        <f>단가대비표!O270</f>
        <v>0</v>
      </c>
      <c r="F1196" s="21">
        <f>TRUNC(E1196*D1196,1)</f>
        <v>0</v>
      </c>
      <c r="G1196" s="18">
        <f>단가대비표!P270</f>
        <v>220722</v>
      </c>
      <c r="H1196" s="21">
        <f>TRUNC(G1196*D1196,1)</f>
        <v>13243.3</v>
      </c>
      <c r="I1196" s="18">
        <f>단가대비표!V270</f>
        <v>0</v>
      </c>
      <c r="J1196" s="21">
        <f>TRUNC(I1196*D1196,1)</f>
        <v>0</v>
      </c>
      <c r="K1196" s="18">
        <f t="shared" ref="K1196:L1198" si="172">TRUNC(E1196+G1196+I1196,1)</f>
        <v>220722</v>
      </c>
      <c r="L1196" s="21">
        <f t="shared" si="172"/>
        <v>13243.3</v>
      </c>
      <c r="M1196" s="15" t="s">
        <v>52</v>
      </c>
      <c r="N1196" s="1" t="s">
        <v>1844</v>
      </c>
      <c r="O1196" s="1" t="s">
        <v>2985</v>
      </c>
      <c r="P1196" s="1" t="s">
        <v>64</v>
      </c>
      <c r="Q1196" s="1" t="s">
        <v>64</v>
      </c>
      <c r="R1196" s="1" t="s">
        <v>63</v>
      </c>
      <c r="V1196">
        <v>1</v>
      </c>
      <c r="AV1196" s="1" t="s">
        <v>52</v>
      </c>
      <c r="AW1196" s="1" t="s">
        <v>2994</v>
      </c>
      <c r="AX1196" s="1" t="s">
        <v>52</v>
      </c>
      <c r="AY1196" s="1" t="s">
        <v>52</v>
      </c>
      <c r="AZ1196" s="1" t="s">
        <v>52</v>
      </c>
    </row>
    <row r="1197" spans="1:52" ht="30" customHeight="1" x14ac:dyDescent="0.3">
      <c r="A1197" s="15" t="s">
        <v>1298</v>
      </c>
      <c r="B1197" s="15" t="s">
        <v>1291</v>
      </c>
      <c r="C1197" s="15" t="s">
        <v>1292</v>
      </c>
      <c r="D1197" s="16">
        <v>0.03</v>
      </c>
      <c r="E1197" s="18">
        <f>단가대비표!O256</f>
        <v>0</v>
      </c>
      <c r="F1197" s="21">
        <f>TRUNC(E1197*D1197,1)</f>
        <v>0</v>
      </c>
      <c r="G1197" s="18">
        <f>단가대비표!P256</f>
        <v>169804</v>
      </c>
      <c r="H1197" s="21">
        <f>TRUNC(G1197*D1197,1)</f>
        <v>5094.1000000000004</v>
      </c>
      <c r="I1197" s="18">
        <f>단가대비표!V256</f>
        <v>0</v>
      </c>
      <c r="J1197" s="21">
        <f>TRUNC(I1197*D1197,1)</f>
        <v>0</v>
      </c>
      <c r="K1197" s="18">
        <f t="shared" si="172"/>
        <v>169804</v>
      </c>
      <c r="L1197" s="21">
        <f t="shared" si="172"/>
        <v>5094.1000000000004</v>
      </c>
      <c r="M1197" s="15" t="s">
        <v>52</v>
      </c>
      <c r="N1197" s="1" t="s">
        <v>1844</v>
      </c>
      <c r="O1197" s="1" t="s">
        <v>1299</v>
      </c>
      <c r="P1197" s="1" t="s">
        <v>64</v>
      </c>
      <c r="Q1197" s="1" t="s">
        <v>64</v>
      </c>
      <c r="R1197" s="1" t="s">
        <v>63</v>
      </c>
      <c r="V1197">
        <v>1</v>
      </c>
      <c r="AV1197" s="1" t="s">
        <v>52</v>
      </c>
      <c r="AW1197" s="1" t="s">
        <v>2995</v>
      </c>
      <c r="AX1197" s="1" t="s">
        <v>52</v>
      </c>
      <c r="AY1197" s="1" t="s">
        <v>52</v>
      </c>
      <c r="AZ1197" s="1" t="s">
        <v>52</v>
      </c>
    </row>
    <row r="1198" spans="1:52" ht="30" customHeight="1" x14ac:dyDescent="0.3">
      <c r="A1198" s="15" t="s">
        <v>1597</v>
      </c>
      <c r="B1198" s="15" t="s">
        <v>2588</v>
      </c>
      <c r="C1198" s="15" t="s">
        <v>602</v>
      </c>
      <c r="D1198" s="16">
        <v>1</v>
      </c>
      <c r="E1198" s="18">
        <v>0</v>
      </c>
      <c r="F1198" s="21">
        <f>TRUNC(E1198*D1198,1)</f>
        <v>0</v>
      </c>
      <c r="G1198" s="18">
        <v>0</v>
      </c>
      <c r="H1198" s="21">
        <f>TRUNC(G1198*D1198,1)</f>
        <v>0</v>
      </c>
      <c r="I1198" s="18">
        <f>TRUNC(SUMIF(V1196:V1198, RIGHTB(O1198, 1), H1196:H1198)*U1198, 2)</f>
        <v>550.12</v>
      </c>
      <c r="J1198" s="21">
        <f>TRUNC(I1198*D1198,1)</f>
        <v>550.1</v>
      </c>
      <c r="K1198" s="18">
        <f t="shared" si="172"/>
        <v>550.1</v>
      </c>
      <c r="L1198" s="21">
        <f t="shared" si="172"/>
        <v>550.1</v>
      </c>
      <c r="M1198" s="15" t="s">
        <v>52</v>
      </c>
      <c r="N1198" s="1" t="s">
        <v>1844</v>
      </c>
      <c r="O1198" s="1" t="s">
        <v>1079</v>
      </c>
      <c r="P1198" s="1" t="s">
        <v>64</v>
      </c>
      <c r="Q1198" s="1" t="s">
        <v>64</v>
      </c>
      <c r="R1198" s="1" t="s">
        <v>64</v>
      </c>
      <c r="S1198">
        <v>1</v>
      </c>
      <c r="T1198">
        <v>2</v>
      </c>
      <c r="U1198">
        <v>0.03</v>
      </c>
      <c r="AV1198" s="1" t="s">
        <v>52</v>
      </c>
      <c r="AW1198" s="1" t="s">
        <v>2996</v>
      </c>
      <c r="AX1198" s="1" t="s">
        <v>52</v>
      </c>
      <c r="AY1198" s="1" t="s">
        <v>52</v>
      </c>
      <c r="AZ1198" s="1" t="s">
        <v>52</v>
      </c>
    </row>
    <row r="1199" spans="1:52" ht="30" customHeight="1" x14ac:dyDescent="0.3">
      <c r="A1199" s="15" t="s">
        <v>1229</v>
      </c>
      <c r="B1199" s="15" t="s">
        <v>52</v>
      </c>
      <c r="C1199" s="15" t="s">
        <v>52</v>
      </c>
      <c r="D1199" s="16"/>
      <c r="E1199" s="18"/>
      <c r="F1199" s="21">
        <f>TRUNC(SUMIF(N1196:N1198, N1195, F1196:F1198),0)</f>
        <v>0</v>
      </c>
      <c r="G1199" s="18"/>
      <c r="H1199" s="21">
        <f>TRUNC(SUMIF(N1196:N1198, N1195, H1196:H1198),0)</f>
        <v>18337</v>
      </c>
      <c r="I1199" s="18"/>
      <c r="J1199" s="21">
        <f>TRUNC(SUMIF(N1196:N1198, N1195, J1196:J1198),0)</f>
        <v>550</v>
      </c>
      <c r="K1199" s="18"/>
      <c r="L1199" s="21">
        <f>F1199+H1199+J1199</f>
        <v>18887</v>
      </c>
      <c r="M1199" s="15" t="s">
        <v>52</v>
      </c>
      <c r="N1199" s="1" t="s">
        <v>92</v>
      </c>
      <c r="O1199" s="1" t="s">
        <v>92</v>
      </c>
      <c r="P1199" s="1" t="s">
        <v>52</v>
      </c>
      <c r="Q1199" s="1" t="s">
        <v>52</v>
      </c>
      <c r="R1199" s="1" t="s">
        <v>52</v>
      </c>
      <c r="AV1199" s="1" t="s">
        <v>52</v>
      </c>
      <c r="AW1199" s="1" t="s">
        <v>52</v>
      </c>
      <c r="AX1199" s="1" t="s">
        <v>52</v>
      </c>
      <c r="AY1199" s="1" t="s">
        <v>52</v>
      </c>
      <c r="AZ1199" s="1" t="s">
        <v>52</v>
      </c>
    </row>
    <row r="1200" spans="1:52" ht="30" customHeight="1" x14ac:dyDescent="0.3">
      <c r="A1200" s="16"/>
      <c r="B1200" s="16"/>
      <c r="C1200" s="16"/>
      <c r="D1200" s="16"/>
      <c r="E1200" s="18"/>
      <c r="F1200" s="21"/>
      <c r="G1200" s="18"/>
      <c r="H1200" s="21"/>
      <c r="I1200" s="18"/>
      <c r="J1200" s="21"/>
      <c r="K1200" s="18"/>
      <c r="L1200" s="21"/>
      <c r="M1200" s="16"/>
    </row>
    <row r="1201" spans="1:52" ht="30" customHeight="1" x14ac:dyDescent="0.3">
      <c r="A1201" s="12" t="s">
        <v>2997</v>
      </c>
      <c r="B1201" s="13"/>
      <c r="C1201" s="13"/>
      <c r="D1201" s="13"/>
      <c r="E1201" s="17"/>
      <c r="F1201" s="20"/>
      <c r="G1201" s="17"/>
      <c r="H1201" s="20"/>
      <c r="I1201" s="17"/>
      <c r="J1201" s="20"/>
      <c r="K1201" s="17"/>
      <c r="L1201" s="20"/>
      <c r="M1201" s="14"/>
      <c r="N1201" s="1" t="s">
        <v>1860</v>
      </c>
    </row>
    <row r="1202" spans="1:52" ht="30" customHeight="1" x14ac:dyDescent="0.3">
      <c r="A1202" s="15" t="s">
        <v>2984</v>
      </c>
      <c r="B1202" s="15" t="s">
        <v>1291</v>
      </c>
      <c r="C1202" s="15" t="s">
        <v>1292</v>
      </c>
      <c r="D1202" s="16">
        <v>5.8999999999999997E-2</v>
      </c>
      <c r="E1202" s="18">
        <f>단가대비표!O270</f>
        <v>0</v>
      </c>
      <c r="F1202" s="21">
        <f>TRUNC(E1202*D1202,1)</f>
        <v>0</v>
      </c>
      <c r="G1202" s="18">
        <f>단가대비표!P270</f>
        <v>220722</v>
      </c>
      <c r="H1202" s="21">
        <f>TRUNC(G1202*D1202,1)</f>
        <v>13022.5</v>
      </c>
      <c r="I1202" s="18">
        <f>단가대비표!V270</f>
        <v>0</v>
      </c>
      <c r="J1202" s="21">
        <f>TRUNC(I1202*D1202,1)</f>
        <v>0</v>
      </c>
      <c r="K1202" s="18">
        <f t="shared" ref="K1202:L1204" si="173">TRUNC(E1202+G1202+I1202,1)</f>
        <v>220722</v>
      </c>
      <c r="L1202" s="21">
        <f t="shared" si="173"/>
        <v>13022.5</v>
      </c>
      <c r="M1202" s="15" t="s">
        <v>52</v>
      </c>
      <c r="N1202" s="1" t="s">
        <v>1860</v>
      </c>
      <c r="O1202" s="1" t="s">
        <v>2985</v>
      </c>
      <c r="P1202" s="1" t="s">
        <v>64</v>
      </c>
      <c r="Q1202" s="1" t="s">
        <v>64</v>
      </c>
      <c r="R1202" s="1" t="s">
        <v>63</v>
      </c>
      <c r="V1202">
        <v>1</v>
      </c>
      <c r="AV1202" s="1" t="s">
        <v>52</v>
      </c>
      <c r="AW1202" s="1" t="s">
        <v>2998</v>
      </c>
      <c r="AX1202" s="1" t="s">
        <v>52</v>
      </c>
      <c r="AY1202" s="1" t="s">
        <v>52</v>
      </c>
      <c r="AZ1202" s="1" t="s">
        <v>52</v>
      </c>
    </row>
    <row r="1203" spans="1:52" ht="30" customHeight="1" x14ac:dyDescent="0.3">
      <c r="A1203" s="15" t="s">
        <v>1298</v>
      </c>
      <c r="B1203" s="15" t="s">
        <v>1291</v>
      </c>
      <c r="C1203" s="15" t="s">
        <v>1292</v>
      </c>
      <c r="D1203" s="16">
        <v>2.1000000000000001E-2</v>
      </c>
      <c r="E1203" s="18">
        <f>단가대비표!O256</f>
        <v>0</v>
      </c>
      <c r="F1203" s="21">
        <f>TRUNC(E1203*D1203,1)</f>
        <v>0</v>
      </c>
      <c r="G1203" s="18">
        <f>단가대비표!P256</f>
        <v>169804</v>
      </c>
      <c r="H1203" s="21">
        <f>TRUNC(G1203*D1203,1)</f>
        <v>3565.8</v>
      </c>
      <c r="I1203" s="18">
        <f>단가대비표!V256</f>
        <v>0</v>
      </c>
      <c r="J1203" s="21">
        <f>TRUNC(I1203*D1203,1)</f>
        <v>0</v>
      </c>
      <c r="K1203" s="18">
        <f t="shared" si="173"/>
        <v>169804</v>
      </c>
      <c r="L1203" s="21">
        <f t="shared" si="173"/>
        <v>3565.8</v>
      </c>
      <c r="M1203" s="15" t="s">
        <v>52</v>
      </c>
      <c r="N1203" s="1" t="s">
        <v>1860</v>
      </c>
      <c r="O1203" s="1" t="s">
        <v>1299</v>
      </c>
      <c r="P1203" s="1" t="s">
        <v>64</v>
      </c>
      <c r="Q1203" s="1" t="s">
        <v>64</v>
      </c>
      <c r="R1203" s="1" t="s">
        <v>63</v>
      </c>
      <c r="V1203">
        <v>1</v>
      </c>
      <c r="AV1203" s="1" t="s">
        <v>52</v>
      </c>
      <c r="AW1203" s="1" t="s">
        <v>2999</v>
      </c>
      <c r="AX1203" s="1" t="s">
        <v>52</v>
      </c>
      <c r="AY1203" s="1" t="s">
        <v>52</v>
      </c>
      <c r="AZ1203" s="1" t="s">
        <v>52</v>
      </c>
    </row>
    <row r="1204" spans="1:52" ht="30" customHeight="1" x14ac:dyDescent="0.3">
      <c r="A1204" s="15" t="s">
        <v>1597</v>
      </c>
      <c r="B1204" s="15" t="s">
        <v>2588</v>
      </c>
      <c r="C1204" s="15" t="s">
        <v>602</v>
      </c>
      <c r="D1204" s="16">
        <v>1</v>
      </c>
      <c r="E1204" s="18">
        <v>0</v>
      </c>
      <c r="F1204" s="21">
        <f>TRUNC(E1204*D1204,1)</f>
        <v>0</v>
      </c>
      <c r="G1204" s="18">
        <v>0</v>
      </c>
      <c r="H1204" s="21">
        <f>TRUNC(G1204*D1204,1)</f>
        <v>0</v>
      </c>
      <c r="I1204" s="18">
        <f>TRUNC(SUMIF(V1202:V1204, RIGHTB(O1204, 1), H1202:H1204)*U1204, 2)</f>
        <v>497.64</v>
      </c>
      <c r="J1204" s="21">
        <f>TRUNC(I1204*D1204,1)</f>
        <v>497.6</v>
      </c>
      <c r="K1204" s="18">
        <f t="shared" si="173"/>
        <v>497.6</v>
      </c>
      <c r="L1204" s="21">
        <f t="shared" si="173"/>
        <v>497.6</v>
      </c>
      <c r="M1204" s="15" t="s">
        <v>52</v>
      </c>
      <c r="N1204" s="1" t="s">
        <v>1860</v>
      </c>
      <c r="O1204" s="1" t="s">
        <v>1079</v>
      </c>
      <c r="P1204" s="1" t="s">
        <v>64</v>
      </c>
      <c r="Q1204" s="1" t="s">
        <v>64</v>
      </c>
      <c r="R1204" s="1" t="s">
        <v>64</v>
      </c>
      <c r="S1204">
        <v>1</v>
      </c>
      <c r="T1204">
        <v>2</v>
      </c>
      <c r="U1204">
        <v>0.03</v>
      </c>
      <c r="AV1204" s="1" t="s">
        <v>52</v>
      </c>
      <c r="AW1204" s="1" t="s">
        <v>3000</v>
      </c>
      <c r="AX1204" s="1" t="s">
        <v>52</v>
      </c>
      <c r="AY1204" s="1" t="s">
        <v>52</v>
      </c>
      <c r="AZ1204" s="1" t="s">
        <v>52</v>
      </c>
    </row>
    <row r="1205" spans="1:52" ht="30" customHeight="1" x14ac:dyDescent="0.3">
      <c r="A1205" s="15" t="s">
        <v>1229</v>
      </c>
      <c r="B1205" s="15" t="s">
        <v>52</v>
      </c>
      <c r="C1205" s="15" t="s">
        <v>52</v>
      </c>
      <c r="D1205" s="16"/>
      <c r="E1205" s="18"/>
      <c r="F1205" s="21">
        <f>TRUNC(SUMIF(N1202:N1204, N1201, F1202:F1204),0)</f>
        <v>0</v>
      </c>
      <c r="G1205" s="18"/>
      <c r="H1205" s="21">
        <f>TRUNC(SUMIF(N1202:N1204, N1201, H1202:H1204),0)</f>
        <v>16588</v>
      </c>
      <c r="I1205" s="18"/>
      <c r="J1205" s="21">
        <f>TRUNC(SUMIF(N1202:N1204, N1201, J1202:J1204),0)</f>
        <v>497</v>
      </c>
      <c r="K1205" s="18"/>
      <c r="L1205" s="21">
        <f>F1205+H1205+J1205</f>
        <v>17085</v>
      </c>
      <c r="M1205" s="15" t="s">
        <v>52</v>
      </c>
      <c r="N1205" s="1" t="s">
        <v>92</v>
      </c>
      <c r="O1205" s="1" t="s">
        <v>92</v>
      </c>
      <c r="P1205" s="1" t="s">
        <v>52</v>
      </c>
      <c r="Q1205" s="1" t="s">
        <v>52</v>
      </c>
      <c r="R1205" s="1" t="s">
        <v>52</v>
      </c>
      <c r="AV1205" s="1" t="s">
        <v>52</v>
      </c>
      <c r="AW1205" s="1" t="s">
        <v>52</v>
      </c>
      <c r="AX1205" s="1" t="s">
        <v>52</v>
      </c>
      <c r="AY1205" s="1" t="s">
        <v>52</v>
      </c>
      <c r="AZ1205" s="1" t="s">
        <v>52</v>
      </c>
    </row>
    <row r="1206" spans="1:52" ht="30" customHeight="1" x14ac:dyDescent="0.3">
      <c r="A1206" s="16"/>
      <c r="B1206" s="16"/>
      <c r="C1206" s="16"/>
      <c r="D1206" s="16"/>
      <c r="E1206" s="18"/>
      <c r="F1206" s="21"/>
      <c r="G1206" s="18"/>
      <c r="H1206" s="21"/>
      <c r="I1206" s="18"/>
      <c r="J1206" s="21"/>
      <c r="K1206" s="18"/>
      <c r="L1206" s="21"/>
      <c r="M1206" s="16"/>
    </row>
    <row r="1207" spans="1:52" ht="30" customHeight="1" x14ac:dyDescent="0.3">
      <c r="A1207" s="12" t="s">
        <v>3001</v>
      </c>
      <c r="B1207" s="13"/>
      <c r="C1207" s="13"/>
      <c r="D1207" s="13"/>
      <c r="E1207" s="17"/>
      <c r="F1207" s="20"/>
      <c r="G1207" s="17"/>
      <c r="H1207" s="20"/>
      <c r="I1207" s="17"/>
      <c r="J1207" s="20"/>
      <c r="K1207" s="17"/>
      <c r="L1207" s="20"/>
      <c r="M1207" s="14"/>
      <c r="N1207" s="1" t="s">
        <v>1867</v>
      </c>
    </row>
    <row r="1208" spans="1:52" ht="30" customHeight="1" x14ac:dyDescent="0.3">
      <c r="A1208" s="15" t="s">
        <v>2984</v>
      </c>
      <c r="B1208" s="15" t="s">
        <v>1291</v>
      </c>
      <c r="C1208" s="15" t="s">
        <v>1292</v>
      </c>
      <c r="D1208" s="16">
        <v>6.5000000000000002E-2</v>
      </c>
      <c r="E1208" s="18">
        <f>단가대비표!O270</f>
        <v>0</v>
      </c>
      <c r="F1208" s="21">
        <f>TRUNC(E1208*D1208,1)</f>
        <v>0</v>
      </c>
      <c r="G1208" s="18">
        <f>단가대비표!P270</f>
        <v>220722</v>
      </c>
      <c r="H1208" s="21">
        <f>TRUNC(G1208*D1208,1)</f>
        <v>14346.9</v>
      </c>
      <c r="I1208" s="18">
        <f>단가대비표!V270</f>
        <v>0</v>
      </c>
      <c r="J1208" s="21">
        <f>TRUNC(I1208*D1208,1)</f>
        <v>0</v>
      </c>
      <c r="K1208" s="18">
        <f t="shared" ref="K1208:L1210" si="174">TRUNC(E1208+G1208+I1208,1)</f>
        <v>220722</v>
      </c>
      <c r="L1208" s="21">
        <f t="shared" si="174"/>
        <v>14346.9</v>
      </c>
      <c r="M1208" s="15" t="s">
        <v>52</v>
      </c>
      <c r="N1208" s="1" t="s">
        <v>1867</v>
      </c>
      <c r="O1208" s="1" t="s">
        <v>2985</v>
      </c>
      <c r="P1208" s="1" t="s">
        <v>64</v>
      </c>
      <c r="Q1208" s="1" t="s">
        <v>64</v>
      </c>
      <c r="R1208" s="1" t="s">
        <v>63</v>
      </c>
      <c r="V1208">
        <v>1</v>
      </c>
      <c r="AV1208" s="1" t="s">
        <v>52</v>
      </c>
      <c r="AW1208" s="1" t="s">
        <v>3002</v>
      </c>
      <c r="AX1208" s="1" t="s">
        <v>52</v>
      </c>
      <c r="AY1208" s="1" t="s">
        <v>52</v>
      </c>
      <c r="AZ1208" s="1" t="s">
        <v>52</v>
      </c>
    </row>
    <row r="1209" spans="1:52" ht="30" customHeight="1" x14ac:dyDescent="0.3">
      <c r="A1209" s="15" t="s">
        <v>1298</v>
      </c>
      <c r="B1209" s="15" t="s">
        <v>1291</v>
      </c>
      <c r="C1209" s="15" t="s">
        <v>1292</v>
      </c>
      <c r="D1209" s="16">
        <v>2.3E-2</v>
      </c>
      <c r="E1209" s="18">
        <f>단가대비표!O256</f>
        <v>0</v>
      </c>
      <c r="F1209" s="21">
        <f>TRUNC(E1209*D1209,1)</f>
        <v>0</v>
      </c>
      <c r="G1209" s="18">
        <f>단가대비표!P256</f>
        <v>169804</v>
      </c>
      <c r="H1209" s="21">
        <f>TRUNC(G1209*D1209,1)</f>
        <v>3905.4</v>
      </c>
      <c r="I1209" s="18">
        <f>단가대비표!V256</f>
        <v>0</v>
      </c>
      <c r="J1209" s="21">
        <f>TRUNC(I1209*D1209,1)</f>
        <v>0</v>
      </c>
      <c r="K1209" s="18">
        <f t="shared" si="174"/>
        <v>169804</v>
      </c>
      <c r="L1209" s="21">
        <f t="shared" si="174"/>
        <v>3905.4</v>
      </c>
      <c r="M1209" s="15" t="s">
        <v>52</v>
      </c>
      <c r="N1209" s="1" t="s">
        <v>1867</v>
      </c>
      <c r="O1209" s="1" t="s">
        <v>1299</v>
      </c>
      <c r="P1209" s="1" t="s">
        <v>64</v>
      </c>
      <c r="Q1209" s="1" t="s">
        <v>64</v>
      </c>
      <c r="R1209" s="1" t="s">
        <v>63</v>
      </c>
      <c r="V1209">
        <v>1</v>
      </c>
      <c r="AV1209" s="1" t="s">
        <v>52</v>
      </c>
      <c r="AW1209" s="1" t="s">
        <v>3003</v>
      </c>
      <c r="AX1209" s="1" t="s">
        <v>52</v>
      </c>
      <c r="AY1209" s="1" t="s">
        <v>52</v>
      </c>
      <c r="AZ1209" s="1" t="s">
        <v>52</v>
      </c>
    </row>
    <row r="1210" spans="1:52" ht="30" customHeight="1" x14ac:dyDescent="0.3">
      <c r="A1210" s="15" t="s">
        <v>1597</v>
      </c>
      <c r="B1210" s="15" t="s">
        <v>2588</v>
      </c>
      <c r="C1210" s="15" t="s">
        <v>602</v>
      </c>
      <c r="D1210" s="16">
        <v>1</v>
      </c>
      <c r="E1210" s="18">
        <v>0</v>
      </c>
      <c r="F1210" s="21">
        <f>TRUNC(E1210*D1210,1)</f>
        <v>0</v>
      </c>
      <c r="G1210" s="18">
        <v>0</v>
      </c>
      <c r="H1210" s="21">
        <f>TRUNC(G1210*D1210,1)</f>
        <v>0</v>
      </c>
      <c r="I1210" s="18">
        <f>TRUNC(SUMIF(V1208:V1210, RIGHTB(O1210, 1), H1208:H1210)*U1210, 2)</f>
        <v>547.55999999999995</v>
      </c>
      <c r="J1210" s="21">
        <f>TRUNC(I1210*D1210,1)</f>
        <v>547.5</v>
      </c>
      <c r="K1210" s="18">
        <f t="shared" si="174"/>
        <v>547.5</v>
      </c>
      <c r="L1210" s="21">
        <f t="shared" si="174"/>
        <v>547.5</v>
      </c>
      <c r="M1210" s="15" t="s">
        <v>52</v>
      </c>
      <c r="N1210" s="1" t="s">
        <v>1867</v>
      </c>
      <c r="O1210" s="1" t="s">
        <v>1079</v>
      </c>
      <c r="P1210" s="1" t="s">
        <v>64</v>
      </c>
      <c r="Q1210" s="1" t="s">
        <v>64</v>
      </c>
      <c r="R1210" s="1" t="s">
        <v>64</v>
      </c>
      <c r="S1210">
        <v>1</v>
      </c>
      <c r="T1210">
        <v>2</v>
      </c>
      <c r="U1210">
        <v>0.03</v>
      </c>
      <c r="AV1210" s="1" t="s">
        <v>52</v>
      </c>
      <c r="AW1210" s="1" t="s">
        <v>3004</v>
      </c>
      <c r="AX1210" s="1" t="s">
        <v>52</v>
      </c>
      <c r="AY1210" s="1" t="s">
        <v>52</v>
      </c>
      <c r="AZ1210" s="1" t="s">
        <v>52</v>
      </c>
    </row>
    <row r="1211" spans="1:52" ht="30" customHeight="1" x14ac:dyDescent="0.3">
      <c r="A1211" s="15" t="s">
        <v>1229</v>
      </c>
      <c r="B1211" s="15" t="s">
        <v>52</v>
      </c>
      <c r="C1211" s="15" t="s">
        <v>52</v>
      </c>
      <c r="D1211" s="16"/>
      <c r="E1211" s="18"/>
      <c r="F1211" s="21">
        <f>TRUNC(SUMIF(N1208:N1210, N1207, F1208:F1210),0)</f>
        <v>0</v>
      </c>
      <c r="G1211" s="18"/>
      <c r="H1211" s="21">
        <f>TRUNC(SUMIF(N1208:N1210, N1207, H1208:H1210),0)</f>
        <v>18252</v>
      </c>
      <c r="I1211" s="18"/>
      <c r="J1211" s="21">
        <f>TRUNC(SUMIF(N1208:N1210, N1207, J1208:J1210),0)</f>
        <v>547</v>
      </c>
      <c r="K1211" s="18"/>
      <c r="L1211" s="21">
        <f>F1211+H1211+J1211</f>
        <v>18799</v>
      </c>
      <c r="M1211" s="15" t="s">
        <v>52</v>
      </c>
      <c r="N1211" s="1" t="s">
        <v>92</v>
      </c>
      <c r="O1211" s="1" t="s">
        <v>92</v>
      </c>
      <c r="P1211" s="1" t="s">
        <v>52</v>
      </c>
      <c r="Q1211" s="1" t="s">
        <v>52</v>
      </c>
      <c r="R1211" s="1" t="s">
        <v>52</v>
      </c>
      <c r="AV1211" s="1" t="s">
        <v>52</v>
      </c>
      <c r="AW1211" s="1" t="s">
        <v>52</v>
      </c>
      <c r="AX1211" s="1" t="s">
        <v>52</v>
      </c>
      <c r="AY1211" s="1" t="s">
        <v>52</v>
      </c>
      <c r="AZ1211" s="1" t="s">
        <v>52</v>
      </c>
    </row>
    <row r="1212" spans="1:52" ht="30" customHeight="1" x14ac:dyDescent="0.3">
      <c r="A1212" s="16"/>
      <c r="B1212" s="16"/>
      <c r="C1212" s="16"/>
      <c r="D1212" s="16"/>
      <c r="E1212" s="18"/>
      <c r="F1212" s="21"/>
      <c r="G1212" s="18"/>
      <c r="H1212" s="21"/>
      <c r="I1212" s="18"/>
      <c r="J1212" s="21"/>
      <c r="K1212" s="18"/>
      <c r="L1212" s="21"/>
      <c r="M1212" s="16"/>
    </row>
    <row r="1213" spans="1:52" ht="30" customHeight="1" x14ac:dyDescent="0.3">
      <c r="A1213" s="12" t="s">
        <v>3005</v>
      </c>
      <c r="B1213" s="13"/>
      <c r="C1213" s="13"/>
      <c r="D1213" s="13"/>
      <c r="E1213" s="17"/>
      <c r="F1213" s="20"/>
      <c r="G1213" s="17"/>
      <c r="H1213" s="20"/>
      <c r="I1213" s="17"/>
      <c r="J1213" s="20"/>
      <c r="K1213" s="17"/>
      <c r="L1213" s="20"/>
      <c r="M1213" s="14"/>
      <c r="N1213" s="1" t="s">
        <v>1876</v>
      </c>
    </row>
    <row r="1214" spans="1:52" ht="30" customHeight="1" x14ac:dyDescent="0.3">
      <c r="A1214" s="15" t="s">
        <v>2984</v>
      </c>
      <c r="B1214" s="15" t="s">
        <v>1291</v>
      </c>
      <c r="C1214" s="15" t="s">
        <v>1292</v>
      </c>
      <c r="D1214" s="16">
        <v>1.6E-2</v>
      </c>
      <c r="E1214" s="18">
        <f>단가대비표!O270</f>
        <v>0</v>
      </c>
      <c r="F1214" s="21">
        <f>TRUNC(E1214*D1214,1)</f>
        <v>0</v>
      </c>
      <c r="G1214" s="18">
        <f>단가대비표!P270</f>
        <v>220722</v>
      </c>
      <c r="H1214" s="21">
        <f>TRUNC(G1214*D1214,1)</f>
        <v>3531.5</v>
      </c>
      <c r="I1214" s="18">
        <f>단가대비표!V270</f>
        <v>0</v>
      </c>
      <c r="J1214" s="21">
        <f>TRUNC(I1214*D1214,1)</f>
        <v>0</v>
      </c>
      <c r="K1214" s="18">
        <f>TRUNC(E1214+G1214+I1214,1)</f>
        <v>220722</v>
      </c>
      <c r="L1214" s="21">
        <f>TRUNC(F1214+H1214+J1214,1)</f>
        <v>3531.5</v>
      </c>
      <c r="M1214" s="15" t="s">
        <v>52</v>
      </c>
      <c r="N1214" s="1" t="s">
        <v>1876</v>
      </c>
      <c r="O1214" s="1" t="s">
        <v>2985</v>
      </c>
      <c r="P1214" s="1" t="s">
        <v>64</v>
      </c>
      <c r="Q1214" s="1" t="s">
        <v>64</v>
      </c>
      <c r="R1214" s="1" t="s">
        <v>63</v>
      </c>
      <c r="AV1214" s="1" t="s">
        <v>52</v>
      </c>
      <c r="AW1214" s="1" t="s">
        <v>3006</v>
      </c>
      <c r="AX1214" s="1" t="s">
        <v>52</v>
      </c>
      <c r="AY1214" s="1" t="s">
        <v>52</v>
      </c>
      <c r="AZ1214" s="1" t="s">
        <v>52</v>
      </c>
    </row>
    <row r="1215" spans="1:52" ht="30" customHeight="1" x14ac:dyDescent="0.3">
      <c r="A1215" s="15" t="s">
        <v>1298</v>
      </c>
      <c r="B1215" s="15" t="s">
        <v>1291</v>
      </c>
      <c r="C1215" s="15" t="s">
        <v>1292</v>
      </c>
      <c r="D1215" s="16">
        <v>5.0000000000000001E-3</v>
      </c>
      <c r="E1215" s="18">
        <f>단가대비표!O256</f>
        <v>0</v>
      </c>
      <c r="F1215" s="21">
        <f>TRUNC(E1215*D1215,1)</f>
        <v>0</v>
      </c>
      <c r="G1215" s="18">
        <f>단가대비표!P256</f>
        <v>169804</v>
      </c>
      <c r="H1215" s="21">
        <f>TRUNC(G1215*D1215,1)</f>
        <v>849</v>
      </c>
      <c r="I1215" s="18">
        <f>단가대비표!V256</f>
        <v>0</v>
      </c>
      <c r="J1215" s="21">
        <f>TRUNC(I1215*D1215,1)</f>
        <v>0</v>
      </c>
      <c r="K1215" s="18">
        <f>TRUNC(E1215+G1215+I1215,1)</f>
        <v>169804</v>
      </c>
      <c r="L1215" s="21">
        <f>TRUNC(F1215+H1215+J1215,1)</f>
        <v>849</v>
      </c>
      <c r="M1215" s="15" t="s">
        <v>52</v>
      </c>
      <c r="N1215" s="1" t="s">
        <v>1876</v>
      </c>
      <c r="O1215" s="1" t="s">
        <v>1299</v>
      </c>
      <c r="P1215" s="1" t="s">
        <v>64</v>
      </c>
      <c r="Q1215" s="1" t="s">
        <v>64</v>
      </c>
      <c r="R1215" s="1" t="s">
        <v>63</v>
      </c>
      <c r="AV1215" s="1" t="s">
        <v>52</v>
      </c>
      <c r="AW1215" s="1" t="s">
        <v>3007</v>
      </c>
      <c r="AX1215" s="1" t="s">
        <v>52</v>
      </c>
      <c r="AY1215" s="1" t="s">
        <v>52</v>
      </c>
      <c r="AZ1215" s="1" t="s">
        <v>52</v>
      </c>
    </row>
    <row r="1216" spans="1:52" ht="30" customHeight="1" x14ac:dyDescent="0.3">
      <c r="A1216" s="15" t="s">
        <v>1229</v>
      </c>
      <c r="B1216" s="15" t="s">
        <v>52</v>
      </c>
      <c r="C1216" s="15" t="s">
        <v>52</v>
      </c>
      <c r="D1216" s="16"/>
      <c r="E1216" s="18"/>
      <c r="F1216" s="21">
        <f>TRUNC(SUMIF(N1214:N1215, N1213, F1214:F1215),0)</f>
        <v>0</v>
      </c>
      <c r="G1216" s="18"/>
      <c r="H1216" s="21">
        <f>TRUNC(SUMIF(N1214:N1215, N1213, H1214:H1215),0)</f>
        <v>4380</v>
      </c>
      <c r="I1216" s="18"/>
      <c r="J1216" s="21">
        <f>TRUNC(SUMIF(N1214:N1215, N1213, J1214:J1215),0)</f>
        <v>0</v>
      </c>
      <c r="K1216" s="18"/>
      <c r="L1216" s="21">
        <f>F1216+H1216+J1216</f>
        <v>4380</v>
      </c>
      <c r="M1216" s="15" t="s">
        <v>52</v>
      </c>
      <c r="N1216" s="1" t="s">
        <v>92</v>
      </c>
      <c r="O1216" s="1" t="s">
        <v>92</v>
      </c>
      <c r="P1216" s="1" t="s">
        <v>52</v>
      </c>
      <c r="Q1216" s="1" t="s">
        <v>52</v>
      </c>
      <c r="R1216" s="1" t="s">
        <v>52</v>
      </c>
      <c r="AV1216" s="1" t="s">
        <v>52</v>
      </c>
      <c r="AW1216" s="1" t="s">
        <v>52</v>
      </c>
      <c r="AX1216" s="1" t="s">
        <v>52</v>
      </c>
      <c r="AY1216" s="1" t="s">
        <v>52</v>
      </c>
      <c r="AZ1216" s="1" t="s">
        <v>52</v>
      </c>
    </row>
    <row r="1217" spans="1:52" ht="30" customHeight="1" x14ac:dyDescent="0.3">
      <c r="A1217" s="16"/>
      <c r="B1217" s="16"/>
      <c r="C1217" s="16"/>
      <c r="D1217" s="16"/>
      <c r="E1217" s="18"/>
      <c r="F1217" s="21"/>
      <c r="G1217" s="18"/>
      <c r="H1217" s="21"/>
      <c r="I1217" s="18"/>
      <c r="J1217" s="21"/>
      <c r="K1217" s="18"/>
      <c r="L1217" s="21"/>
      <c r="M1217" s="16"/>
    </row>
    <row r="1218" spans="1:52" ht="30" customHeight="1" x14ac:dyDescent="0.3">
      <c r="A1218" s="12" t="s">
        <v>3008</v>
      </c>
      <c r="B1218" s="13"/>
      <c r="C1218" s="13"/>
      <c r="D1218" s="13"/>
      <c r="E1218" s="17"/>
      <c r="F1218" s="20"/>
      <c r="G1218" s="17"/>
      <c r="H1218" s="20"/>
      <c r="I1218" s="17"/>
      <c r="J1218" s="20"/>
      <c r="K1218" s="17"/>
      <c r="L1218" s="20"/>
      <c r="M1218" s="14"/>
      <c r="N1218" s="1" t="s">
        <v>1898</v>
      </c>
    </row>
    <row r="1219" spans="1:52" ht="30" customHeight="1" x14ac:dyDescent="0.3">
      <c r="A1219" s="15" t="s">
        <v>987</v>
      </c>
      <c r="B1219" s="15" t="s">
        <v>1852</v>
      </c>
      <c r="C1219" s="15" t="s">
        <v>1692</v>
      </c>
      <c r="D1219" s="16">
        <v>510</v>
      </c>
      <c r="E1219" s="18">
        <f>단가대비표!O60</f>
        <v>0</v>
      </c>
      <c r="F1219" s="21">
        <f>TRUNC(E1219*D1219,1)</f>
        <v>0</v>
      </c>
      <c r="G1219" s="18">
        <f>단가대비표!P60</f>
        <v>0</v>
      </c>
      <c r="H1219" s="21">
        <f>TRUNC(G1219*D1219,1)</f>
        <v>0</v>
      </c>
      <c r="I1219" s="18">
        <f>단가대비표!V60</f>
        <v>0</v>
      </c>
      <c r="J1219" s="21">
        <f>TRUNC(I1219*D1219,1)</f>
        <v>0</v>
      </c>
      <c r="K1219" s="18">
        <f>TRUNC(E1219+G1219+I1219,1)</f>
        <v>0</v>
      </c>
      <c r="L1219" s="21">
        <f>TRUNC(F1219+H1219+J1219,1)</f>
        <v>0</v>
      </c>
      <c r="M1219" s="15" t="s">
        <v>1755</v>
      </c>
      <c r="N1219" s="1" t="s">
        <v>1898</v>
      </c>
      <c r="O1219" s="1" t="s">
        <v>1853</v>
      </c>
      <c r="P1219" s="1" t="s">
        <v>64</v>
      </c>
      <c r="Q1219" s="1" t="s">
        <v>64</v>
      </c>
      <c r="R1219" s="1" t="s">
        <v>63</v>
      </c>
      <c r="AV1219" s="1" t="s">
        <v>52</v>
      </c>
      <c r="AW1219" s="1" t="s">
        <v>3009</v>
      </c>
      <c r="AX1219" s="1" t="s">
        <v>52</v>
      </c>
      <c r="AY1219" s="1" t="s">
        <v>52</v>
      </c>
      <c r="AZ1219" s="1" t="s">
        <v>52</v>
      </c>
    </row>
    <row r="1220" spans="1:52" ht="30" customHeight="1" x14ac:dyDescent="0.3">
      <c r="A1220" s="15" t="s">
        <v>983</v>
      </c>
      <c r="B1220" s="15" t="s">
        <v>1855</v>
      </c>
      <c r="C1220" s="15" t="s">
        <v>146</v>
      </c>
      <c r="D1220" s="16">
        <v>1.1000000000000001</v>
      </c>
      <c r="E1220" s="18">
        <f>단가대비표!O17</f>
        <v>0</v>
      </c>
      <c r="F1220" s="21">
        <f>TRUNC(E1220*D1220,1)</f>
        <v>0</v>
      </c>
      <c r="G1220" s="18">
        <f>단가대비표!P17</f>
        <v>0</v>
      </c>
      <c r="H1220" s="21">
        <f>TRUNC(G1220*D1220,1)</f>
        <v>0</v>
      </c>
      <c r="I1220" s="18">
        <f>단가대비표!V17</f>
        <v>0</v>
      </c>
      <c r="J1220" s="21">
        <f>TRUNC(I1220*D1220,1)</f>
        <v>0</v>
      </c>
      <c r="K1220" s="18">
        <f>TRUNC(E1220+G1220+I1220,1)</f>
        <v>0</v>
      </c>
      <c r="L1220" s="21">
        <f>TRUNC(F1220+H1220+J1220,1)</f>
        <v>0</v>
      </c>
      <c r="M1220" s="15" t="s">
        <v>1755</v>
      </c>
      <c r="N1220" s="1" t="s">
        <v>1898</v>
      </c>
      <c r="O1220" s="1" t="s">
        <v>1856</v>
      </c>
      <c r="P1220" s="1" t="s">
        <v>64</v>
      </c>
      <c r="Q1220" s="1" t="s">
        <v>64</v>
      </c>
      <c r="R1220" s="1" t="s">
        <v>63</v>
      </c>
      <c r="AV1220" s="1" t="s">
        <v>52</v>
      </c>
      <c r="AW1220" s="1" t="s">
        <v>3010</v>
      </c>
      <c r="AX1220" s="1" t="s">
        <v>52</v>
      </c>
      <c r="AY1220" s="1" t="s">
        <v>52</v>
      </c>
      <c r="AZ1220" s="1" t="s">
        <v>52</v>
      </c>
    </row>
    <row r="1221" spans="1:52" ht="30" customHeight="1" x14ac:dyDescent="0.3">
      <c r="A1221" s="15" t="s">
        <v>1229</v>
      </c>
      <c r="B1221" s="15" t="s">
        <v>52</v>
      </c>
      <c r="C1221" s="15" t="s">
        <v>52</v>
      </c>
      <c r="D1221" s="16"/>
      <c r="E1221" s="18"/>
      <c r="F1221" s="21">
        <f>TRUNC(SUMIF(N1219:N1220, N1218, F1219:F1220),0)</f>
        <v>0</v>
      </c>
      <c r="G1221" s="18"/>
      <c r="H1221" s="21">
        <f>TRUNC(SUMIF(N1219:N1220, N1218, H1219:H1220),0)</f>
        <v>0</v>
      </c>
      <c r="I1221" s="18"/>
      <c r="J1221" s="21">
        <f>TRUNC(SUMIF(N1219:N1220, N1218, J1219:J1220),0)</f>
        <v>0</v>
      </c>
      <c r="K1221" s="18"/>
      <c r="L1221" s="21">
        <f>F1221+H1221+J1221</f>
        <v>0</v>
      </c>
      <c r="M1221" s="15" t="s">
        <v>52</v>
      </c>
      <c r="N1221" s="1" t="s">
        <v>92</v>
      </c>
      <c r="O1221" s="1" t="s">
        <v>92</v>
      </c>
      <c r="P1221" s="1" t="s">
        <v>52</v>
      </c>
      <c r="Q1221" s="1" t="s">
        <v>52</v>
      </c>
      <c r="R1221" s="1" t="s">
        <v>52</v>
      </c>
      <c r="AV1221" s="1" t="s">
        <v>52</v>
      </c>
      <c r="AW1221" s="1" t="s">
        <v>52</v>
      </c>
      <c r="AX1221" s="1" t="s">
        <v>52</v>
      </c>
      <c r="AY1221" s="1" t="s">
        <v>52</v>
      </c>
      <c r="AZ1221" s="1" t="s">
        <v>52</v>
      </c>
    </row>
    <row r="1222" spans="1:52" ht="30" customHeight="1" x14ac:dyDescent="0.3">
      <c r="A1222" s="16"/>
      <c r="B1222" s="16"/>
      <c r="C1222" s="16"/>
      <c r="D1222" s="16"/>
      <c r="E1222" s="18"/>
      <c r="F1222" s="21"/>
      <c r="G1222" s="18"/>
      <c r="H1222" s="21"/>
      <c r="I1222" s="18"/>
      <c r="J1222" s="21"/>
      <c r="K1222" s="18"/>
      <c r="L1222" s="21"/>
      <c r="M1222" s="16"/>
    </row>
    <row r="1223" spans="1:52" ht="30" customHeight="1" x14ac:dyDescent="0.3">
      <c r="A1223" s="12" t="s">
        <v>3011</v>
      </c>
      <c r="B1223" s="13"/>
      <c r="C1223" s="13"/>
      <c r="D1223" s="13"/>
      <c r="E1223" s="17"/>
      <c r="F1223" s="20"/>
      <c r="G1223" s="17"/>
      <c r="H1223" s="20"/>
      <c r="I1223" s="17"/>
      <c r="J1223" s="20"/>
      <c r="K1223" s="17"/>
      <c r="L1223" s="20"/>
      <c r="M1223" s="14"/>
      <c r="N1223" s="1" t="s">
        <v>1904</v>
      </c>
    </row>
    <row r="1224" spans="1:52" ht="30" customHeight="1" x14ac:dyDescent="0.3">
      <c r="A1224" s="15" t="s">
        <v>1758</v>
      </c>
      <c r="B1224" s="15" t="s">
        <v>1837</v>
      </c>
      <c r="C1224" s="15" t="s">
        <v>146</v>
      </c>
      <c r="D1224" s="16">
        <v>5.0000000000000001E-3</v>
      </c>
      <c r="E1224" s="18">
        <f>일위대가목록!E190</f>
        <v>0</v>
      </c>
      <c r="F1224" s="21">
        <f>TRUNC(E1224*D1224,1)</f>
        <v>0</v>
      </c>
      <c r="G1224" s="18">
        <f>일위대가목록!F190</f>
        <v>112070</v>
      </c>
      <c r="H1224" s="21">
        <f>TRUNC(G1224*D1224,1)</f>
        <v>560.29999999999995</v>
      </c>
      <c r="I1224" s="18">
        <f>일위대가목록!G190</f>
        <v>0</v>
      </c>
      <c r="J1224" s="21">
        <f>TRUNC(I1224*D1224,1)</f>
        <v>0</v>
      </c>
      <c r="K1224" s="18">
        <f t="shared" ref="K1224:L1227" si="175">TRUNC(E1224+G1224+I1224,1)</f>
        <v>112070</v>
      </c>
      <c r="L1224" s="21">
        <f t="shared" si="175"/>
        <v>560.29999999999995</v>
      </c>
      <c r="M1224" s="15" t="s">
        <v>1838</v>
      </c>
      <c r="N1224" s="1" t="s">
        <v>1904</v>
      </c>
      <c r="O1224" s="1" t="s">
        <v>1839</v>
      </c>
      <c r="P1224" s="1" t="s">
        <v>63</v>
      </c>
      <c r="Q1224" s="1" t="s">
        <v>64</v>
      </c>
      <c r="R1224" s="1" t="s">
        <v>64</v>
      </c>
      <c r="AV1224" s="1" t="s">
        <v>52</v>
      </c>
      <c r="AW1224" s="1" t="s">
        <v>3012</v>
      </c>
      <c r="AX1224" s="1" t="s">
        <v>52</v>
      </c>
      <c r="AY1224" s="1" t="s">
        <v>52</v>
      </c>
      <c r="AZ1224" s="1" t="s">
        <v>52</v>
      </c>
    </row>
    <row r="1225" spans="1:52" ht="30" customHeight="1" x14ac:dyDescent="0.3">
      <c r="A1225" s="15" t="s">
        <v>3013</v>
      </c>
      <c r="B1225" s="15" t="s">
        <v>3014</v>
      </c>
      <c r="C1225" s="15" t="s">
        <v>146</v>
      </c>
      <c r="D1225" s="16">
        <v>1E-3</v>
      </c>
      <c r="E1225" s="18">
        <f>일위대가목록!E197</f>
        <v>409875</v>
      </c>
      <c r="F1225" s="21">
        <f>TRUNC(E1225*D1225,1)</f>
        <v>409.8</v>
      </c>
      <c r="G1225" s="18">
        <f>일위대가목록!F197</f>
        <v>112070</v>
      </c>
      <c r="H1225" s="21">
        <f>TRUNC(G1225*D1225,1)</f>
        <v>112</v>
      </c>
      <c r="I1225" s="18">
        <f>일위대가목록!G197</f>
        <v>0</v>
      </c>
      <c r="J1225" s="21">
        <f>TRUNC(I1225*D1225,1)</f>
        <v>0</v>
      </c>
      <c r="K1225" s="18">
        <f t="shared" si="175"/>
        <v>521945</v>
      </c>
      <c r="L1225" s="21">
        <f t="shared" si="175"/>
        <v>521.79999999999995</v>
      </c>
      <c r="M1225" s="15" t="s">
        <v>3015</v>
      </c>
      <c r="N1225" s="1" t="s">
        <v>1904</v>
      </c>
      <c r="O1225" s="1" t="s">
        <v>3016</v>
      </c>
      <c r="P1225" s="1" t="s">
        <v>63</v>
      </c>
      <c r="Q1225" s="1" t="s">
        <v>64</v>
      </c>
      <c r="R1225" s="1" t="s">
        <v>64</v>
      </c>
      <c r="AV1225" s="1" t="s">
        <v>52</v>
      </c>
      <c r="AW1225" s="1" t="s">
        <v>3017</v>
      </c>
      <c r="AX1225" s="1" t="s">
        <v>52</v>
      </c>
      <c r="AY1225" s="1" t="s">
        <v>52</v>
      </c>
      <c r="AZ1225" s="1" t="s">
        <v>52</v>
      </c>
    </row>
    <row r="1226" spans="1:52" ht="30" customHeight="1" x14ac:dyDescent="0.3">
      <c r="A1226" s="15" t="s">
        <v>3018</v>
      </c>
      <c r="B1226" s="15" t="s">
        <v>3019</v>
      </c>
      <c r="C1226" s="15" t="s">
        <v>112</v>
      </c>
      <c r="D1226" s="16">
        <v>1</v>
      </c>
      <c r="E1226" s="18">
        <f>일위대가목록!E198</f>
        <v>0</v>
      </c>
      <c r="F1226" s="21">
        <f>TRUNC(E1226*D1226,1)</f>
        <v>0</v>
      </c>
      <c r="G1226" s="18">
        <f>일위대가목록!F198</f>
        <v>41070</v>
      </c>
      <c r="H1226" s="21">
        <f>TRUNC(G1226*D1226,1)</f>
        <v>41070</v>
      </c>
      <c r="I1226" s="18">
        <f>일위대가목록!G198</f>
        <v>1232</v>
      </c>
      <c r="J1226" s="21">
        <f>TRUNC(I1226*D1226,1)</f>
        <v>1232</v>
      </c>
      <c r="K1226" s="18">
        <f t="shared" si="175"/>
        <v>42302</v>
      </c>
      <c r="L1226" s="21">
        <f t="shared" si="175"/>
        <v>42302</v>
      </c>
      <c r="M1226" s="15" t="s">
        <v>3020</v>
      </c>
      <c r="N1226" s="1" t="s">
        <v>1904</v>
      </c>
      <c r="O1226" s="1" t="s">
        <v>3021</v>
      </c>
      <c r="P1226" s="1" t="s">
        <v>63</v>
      </c>
      <c r="Q1226" s="1" t="s">
        <v>64</v>
      </c>
      <c r="R1226" s="1" t="s">
        <v>64</v>
      </c>
      <c r="AV1226" s="1" t="s">
        <v>52</v>
      </c>
      <c r="AW1226" s="1" t="s">
        <v>3022</v>
      </c>
      <c r="AX1226" s="1" t="s">
        <v>52</v>
      </c>
      <c r="AY1226" s="1" t="s">
        <v>52</v>
      </c>
      <c r="AZ1226" s="1" t="s">
        <v>52</v>
      </c>
    </row>
    <row r="1227" spans="1:52" ht="30" customHeight="1" x14ac:dyDescent="0.3">
      <c r="A1227" s="15" t="s">
        <v>3023</v>
      </c>
      <c r="B1227" s="15" t="s">
        <v>3024</v>
      </c>
      <c r="C1227" s="15" t="s">
        <v>112</v>
      </c>
      <c r="D1227" s="16">
        <v>1</v>
      </c>
      <c r="E1227" s="18">
        <f>일위대가목록!E199</f>
        <v>0</v>
      </c>
      <c r="F1227" s="21">
        <f>TRUNC(E1227*D1227,1)</f>
        <v>0</v>
      </c>
      <c r="G1227" s="18">
        <f>일위대가목록!F199</f>
        <v>3243</v>
      </c>
      <c r="H1227" s="21">
        <f>TRUNC(G1227*D1227,1)</f>
        <v>3243</v>
      </c>
      <c r="I1227" s="18">
        <f>일위대가목록!G199</f>
        <v>0</v>
      </c>
      <c r="J1227" s="21">
        <f>TRUNC(I1227*D1227,1)</f>
        <v>0</v>
      </c>
      <c r="K1227" s="18">
        <f t="shared" si="175"/>
        <v>3243</v>
      </c>
      <c r="L1227" s="21">
        <f t="shared" si="175"/>
        <v>3243</v>
      </c>
      <c r="M1227" s="15" t="s">
        <v>3025</v>
      </c>
      <c r="N1227" s="1" t="s">
        <v>1904</v>
      </c>
      <c r="O1227" s="1" t="s">
        <v>3026</v>
      </c>
      <c r="P1227" s="1" t="s">
        <v>63</v>
      </c>
      <c r="Q1227" s="1" t="s">
        <v>64</v>
      </c>
      <c r="R1227" s="1" t="s">
        <v>64</v>
      </c>
      <c r="AV1227" s="1" t="s">
        <v>52</v>
      </c>
      <c r="AW1227" s="1" t="s">
        <v>3027</v>
      </c>
      <c r="AX1227" s="1" t="s">
        <v>52</v>
      </c>
      <c r="AY1227" s="1" t="s">
        <v>52</v>
      </c>
      <c r="AZ1227" s="1" t="s">
        <v>52</v>
      </c>
    </row>
    <row r="1228" spans="1:52" ht="30" customHeight="1" x14ac:dyDescent="0.3">
      <c r="A1228" s="15" t="s">
        <v>1229</v>
      </c>
      <c r="B1228" s="15" t="s">
        <v>52</v>
      </c>
      <c r="C1228" s="15" t="s">
        <v>52</v>
      </c>
      <c r="D1228" s="16"/>
      <c r="E1228" s="18"/>
      <c r="F1228" s="21">
        <f>TRUNC(SUMIF(N1224:N1227, N1223, F1224:F1227),0)</f>
        <v>409</v>
      </c>
      <c r="G1228" s="18"/>
      <c r="H1228" s="21">
        <f>TRUNC(SUMIF(N1224:N1227, N1223, H1224:H1227),0)</f>
        <v>44985</v>
      </c>
      <c r="I1228" s="18"/>
      <c r="J1228" s="21">
        <f>TRUNC(SUMIF(N1224:N1227, N1223, J1224:J1227),0)</f>
        <v>1232</v>
      </c>
      <c r="K1228" s="18"/>
      <c r="L1228" s="21">
        <f>F1228+H1228+J1228</f>
        <v>46626</v>
      </c>
      <c r="M1228" s="15" t="s">
        <v>52</v>
      </c>
      <c r="N1228" s="1" t="s">
        <v>92</v>
      </c>
      <c r="O1228" s="1" t="s">
        <v>92</v>
      </c>
      <c r="P1228" s="1" t="s">
        <v>52</v>
      </c>
      <c r="Q1228" s="1" t="s">
        <v>52</v>
      </c>
      <c r="R1228" s="1" t="s">
        <v>52</v>
      </c>
      <c r="AV1228" s="1" t="s">
        <v>52</v>
      </c>
      <c r="AW1228" s="1" t="s">
        <v>52</v>
      </c>
      <c r="AX1228" s="1" t="s">
        <v>52</v>
      </c>
      <c r="AY1228" s="1" t="s">
        <v>52</v>
      </c>
      <c r="AZ1228" s="1" t="s">
        <v>52</v>
      </c>
    </row>
    <row r="1229" spans="1:52" ht="30" customHeight="1" x14ac:dyDescent="0.3">
      <c r="A1229" s="16"/>
      <c r="B1229" s="16"/>
      <c r="C1229" s="16"/>
      <c r="D1229" s="16"/>
      <c r="E1229" s="18"/>
      <c r="F1229" s="21"/>
      <c r="G1229" s="18"/>
      <c r="H1229" s="21"/>
      <c r="I1229" s="18"/>
      <c r="J1229" s="21"/>
      <c r="K1229" s="18"/>
      <c r="L1229" s="21"/>
      <c r="M1229" s="16"/>
    </row>
    <row r="1230" spans="1:52" ht="30" customHeight="1" x14ac:dyDescent="0.3">
      <c r="A1230" s="12" t="s">
        <v>3028</v>
      </c>
      <c r="B1230" s="13"/>
      <c r="C1230" s="13"/>
      <c r="D1230" s="13"/>
      <c r="E1230" s="17"/>
      <c r="F1230" s="20"/>
      <c r="G1230" s="17"/>
      <c r="H1230" s="20"/>
      <c r="I1230" s="17"/>
      <c r="J1230" s="20"/>
      <c r="K1230" s="17"/>
      <c r="L1230" s="20"/>
      <c r="M1230" s="14"/>
      <c r="N1230" s="1" t="s">
        <v>3016</v>
      </c>
    </row>
    <row r="1231" spans="1:52" ht="30" customHeight="1" x14ac:dyDescent="0.3">
      <c r="A1231" s="15" t="s">
        <v>3029</v>
      </c>
      <c r="B1231" s="15" t="s">
        <v>3030</v>
      </c>
      <c r="C1231" s="15" t="s">
        <v>1692</v>
      </c>
      <c r="D1231" s="16">
        <v>1093</v>
      </c>
      <c r="E1231" s="18">
        <f>단가대비표!O62</f>
        <v>375</v>
      </c>
      <c r="F1231" s="21">
        <f>TRUNC(E1231*D1231,1)</f>
        <v>409875</v>
      </c>
      <c r="G1231" s="18">
        <f>단가대비표!P62</f>
        <v>0</v>
      </c>
      <c r="H1231" s="21">
        <f>TRUNC(G1231*D1231,1)</f>
        <v>0</v>
      </c>
      <c r="I1231" s="18">
        <f>단가대비표!V62</f>
        <v>0</v>
      </c>
      <c r="J1231" s="21">
        <f>TRUNC(I1231*D1231,1)</f>
        <v>0</v>
      </c>
      <c r="K1231" s="18">
        <f t="shared" ref="K1231:L1233" si="176">TRUNC(E1231+G1231+I1231,1)</f>
        <v>375</v>
      </c>
      <c r="L1231" s="21">
        <f t="shared" si="176"/>
        <v>409875</v>
      </c>
      <c r="M1231" s="15" t="s">
        <v>52</v>
      </c>
      <c r="N1231" s="1" t="s">
        <v>3016</v>
      </c>
      <c r="O1231" s="1" t="s">
        <v>3031</v>
      </c>
      <c r="P1231" s="1" t="s">
        <v>64</v>
      </c>
      <c r="Q1231" s="1" t="s">
        <v>64</v>
      </c>
      <c r="R1231" s="1" t="s">
        <v>63</v>
      </c>
      <c r="AV1231" s="1" t="s">
        <v>52</v>
      </c>
      <c r="AW1231" s="1" t="s">
        <v>3032</v>
      </c>
      <c r="AX1231" s="1" t="s">
        <v>52</v>
      </c>
      <c r="AY1231" s="1" t="s">
        <v>52</v>
      </c>
      <c r="AZ1231" s="1" t="s">
        <v>52</v>
      </c>
    </row>
    <row r="1232" spans="1:52" ht="30" customHeight="1" x14ac:dyDescent="0.3">
      <c r="A1232" s="15" t="s">
        <v>983</v>
      </c>
      <c r="B1232" s="15" t="s">
        <v>1855</v>
      </c>
      <c r="C1232" s="15" t="s">
        <v>146</v>
      </c>
      <c r="D1232" s="16">
        <v>0.78</v>
      </c>
      <c r="E1232" s="18">
        <f>단가대비표!O17</f>
        <v>0</v>
      </c>
      <c r="F1232" s="21">
        <f>TRUNC(E1232*D1232,1)</f>
        <v>0</v>
      </c>
      <c r="G1232" s="18">
        <f>단가대비표!P17</f>
        <v>0</v>
      </c>
      <c r="H1232" s="21">
        <f>TRUNC(G1232*D1232,1)</f>
        <v>0</v>
      </c>
      <c r="I1232" s="18">
        <f>단가대비표!V17</f>
        <v>0</v>
      </c>
      <c r="J1232" s="21">
        <f>TRUNC(I1232*D1232,1)</f>
        <v>0</v>
      </c>
      <c r="K1232" s="18">
        <f t="shared" si="176"/>
        <v>0</v>
      </c>
      <c r="L1232" s="21">
        <f t="shared" si="176"/>
        <v>0</v>
      </c>
      <c r="M1232" s="15" t="s">
        <v>1755</v>
      </c>
      <c r="N1232" s="1" t="s">
        <v>3016</v>
      </c>
      <c r="O1232" s="1" t="s">
        <v>1856</v>
      </c>
      <c r="P1232" s="1" t="s">
        <v>64</v>
      </c>
      <c r="Q1232" s="1" t="s">
        <v>64</v>
      </c>
      <c r="R1232" s="1" t="s">
        <v>63</v>
      </c>
      <c r="AV1232" s="1" t="s">
        <v>52</v>
      </c>
      <c r="AW1232" s="1" t="s">
        <v>3033</v>
      </c>
      <c r="AX1232" s="1" t="s">
        <v>52</v>
      </c>
      <c r="AY1232" s="1" t="s">
        <v>52</v>
      </c>
      <c r="AZ1232" s="1" t="s">
        <v>52</v>
      </c>
    </row>
    <row r="1233" spans="1:52" ht="30" customHeight="1" x14ac:dyDescent="0.3">
      <c r="A1233" s="15" t="s">
        <v>1298</v>
      </c>
      <c r="B1233" s="15" t="s">
        <v>1291</v>
      </c>
      <c r="C1233" s="15" t="s">
        <v>1292</v>
      </c>
      <c r="D1233" s="16">
        <v>0.66</v>
      </c>
      <c r="E1233" s="18">
        <f>단가대비표!O256</f>
        <v>0</v>
      </c>
      <c r="F1233" s="21">
        <f>TRUNC(E1233*D1233,1)</f>
        <v>0</v>
      </c>
      <c r="G1233" s="18">
        <f>단가대비표!P256</f>
        <v>169804</v>
      </c>
      <c r="H1233" s="21">
        <f>TRUNC(G1233*D1233,1)</f>
        <v>112070.6</v>
      </c>
      <c r="I1233" s="18">
        <f>단가대비표!V256</f>
        <v>0</v>
      </c>
      <c r="J1233" s="21">
        <f>TRUNC(I1233*D1233,1)</f>
        <v>0</v>
      </c>
      <c r="K1233" s="18">
        <f t="shared" si="176"/>
        <v>169804</v>
      </c>
      <c r="L1233" s="21">
        <f t="shared" si="176"/>
        <v>112070.6</v>
      </c>
      <c r="M1233" s="15" t="s">
        <v>52</v>
      </c>
      <c r="N1233" s="1" t="s">
        <v>3016</v>
      </c>
      <c r="O1233" s="1" t="s">
        <v>1299</v>
      </c>
      <c r="P1233" s="1" t="s">
        <v>64</v>
      </c>
      <c r="Q1233" s="1" t="s">
        <v>64</v>
      </c>
      <c r="R1233" s="1" t="s">
        <v>63</v>
      </c>
      <c r="AV1233" s="1" t="s">
        <v>52</v>
      </c>
      <c r="AW1233" s="1" t="s">
        <v>3034</v>
      </c>
      <c r="AX1233" s="1" t="s">
        <v>52</v>
      </c>
      <c r="AY1233" s="1" t="s">
        <v>52</v>
      </c>
      <c r="AZ1233" s="1" t="s">
        <v>52</v>
      </c>
    </row>
    <row r="1234" spans="1:52" ht="30" customHeight="1" x14ac:dyDescent="0.3">
      <c r="A1234" s="15" t="s">
        <v>1229</v>
      </c>
      <c r="B1234" s="15" t="s">
        <v>52</v>
      </c>
      <c r="C1234" s="15" t="s">
        <v>52</v>
      </c>
      <c r="D1234" s="16"/>
      <c r="E1234" s="18"/>
      <c r="F1234" s="21">
        <f>TRUNC(SUMIF(N1231:N1233, N1230, F1231:F1233),0)</f>
        <v>409875</v>
      </c>
      <c r="G1234" s="18"/>
      <c r="H1234" s="21">
        <f>TRUNC(SUMIF(N1231:N1233, N1230, H1231:H1233),0)</f>
        <v>112070</v>
      </c>
      <c r="I1234" s="18"/>
      <c r="J1234" s="21">
        <f>TRUNC(SUMIF(N1231:N1233, N1230, J1231:J1233),0)</f>
        <v>0</v>
      </c>
      <c r="K1234" s="18"/>
      <c r="L1234" s="21">
        <f>F1234+H1234+J1234</f>
        <v>521945</v>
      </c>
      <c r="M1234" s="15" t="s">
        <v>52</v>
      </c>
      <c r="N1234" s="1" t="s">
        <v>92</v>
      </c>
      <c r="O1234" s="1" t="s">
        <v>92</v>
      </c>
      <c r="P1234" s="1" t="s">
        <v>52</v>
      </c>
      <c r="Q1234" s="1" t="s">
        <v>52</v>
      </c>
      <c r="R1234" s="1" t="s">
        <v>52</v>
      </c>
      <c r="AV1234" s="1" t="s">
        <v>52</v>
      </c>
      <c r="AW1234" s="1" t="s">
        <v>52</v>
      </c>
      <c r="AX1234" s="1" t="s">
        <v>52</v>
      </c>
      <c r="AY1234" s="1" t="s">
        <v>52</v>
      </c>
      <c r="AZ1234" s="1" t="s">
        <v>52</v>
      </c>
    </row>
    <row r="1235" spans="1:52" ht="30" customHeight="1" x14ac:dyDescent="0.3">
      <c r="A1235" s="16"/>
      <c r="B1235" s="16"/>
      <c r="C1235" s="16"/>
      <c r="D1235" s="16"/>
      <c r="E1235" s="18"/>
      <c r="F1235" s="21"/>
      <c r="G1235" s="18"/>
      <c r="H1235" s="21"/>
      <c r="I1235" s="18"/>
      <c r="J1235" s="21"/>
      <c r="K1235" s="18"/>
      <c r="L1235" s="21"/>
      <c r="M1235" s="16"/>
    </row>
    <row r="1236" spans="1:52" ht="30" customHeight="1" x14ac:dyDescent="0.3">
      <c r="A1236" s="12" t="s">
        <v>3035</v>
      </c>
      <c r="B1236" s="13"/>
      <c r="C1236" s="13"/>
      <c r="D1236" s="13"/>
      <c r="E1236" s="17"/>
      <c r="F1236" s="20"/>
      <c r="G1236" s="17"/>
      <c r="H1236" s="20"/>
      <c r="I1236" s="17"/>
      <c r="J1236" s="20"/>
      <c r="K1236" s="17"/>
      <c r="L1236" s="20"/>
      <c r="M1236" s="14"/>
      <c r="N1236" s="1" t="s">
        <v>3021</v>
      </c>
    </row>
    <row r="1237" spans="1:52" ht="30" customHeight="1" x14ac:dyDescent="0.3">
      <c r="A1237" s="15" t="s">
        <v>3036</v>
      </c>
      <c r="B1237" s="15" t="s">
        <v>1291</v>
      </c>
      <c r="C1237" s="15" t="s">
        <v>1292</v>
      </c>
      <c r="D1237" s="16">
        <v>0.111</v>
      </c>
      <c r="E1237" s="18">
        <f>단가대비표!O272</f>
        <v>0</v>
      </c>
      <c r="F1237" s="21">
        <f>TRUNC(E1237*D1237,1)</f>
        <v>0</v>
      </c>
      <c r="G1237" s="18">
        <f>단가대비표!P272</f>
        <v>284337</v>
      </c>
      <c r="H1237" s="21">
        <f>TRUNC(G1237*D1237,1)</f>
        <v>31561.4</v>
      </c>
      <c r="I1237" s="18">
        <f>단가대비표!V272</f>
        <v>0</v>
      </c>
      <c r="J1237" s="21">
        <f>TRUNC(I1237*D1237,1)</f>
        <v>0</v>
      </c>
      <c r="K1237" s="18">
        <f t="shared" ref="K1237:L1239" si="177">TRUNC(E1237+G1237+I1237,1)</f>
        <v>284337</v>
      </c>
      <c r="L1237" s="21">
        <f t="shared" si="177"/>
        <v>31561.4</v>
      </c>
      <c r="M1237" s="15" t="s">
        <v>52</v>
      </c>
      <c r="N1237" s="1" t="s">
        <v>3021</v>
      </c>
      <c r="O1237" s="1" t="s">
        <v>3037</v>
      </c>
      <c r="P1237" s="1" t="s">
        <v>64</v>
      </c>
      <c r="Q1237" s="1" t="s">
        <v>64</v>
      </c>
      <c r="R1237" s="1" t="s">
        <v>63</v>
      </c>
      <c r="V1237">
        <v>1</v>
      </c>
      <c r="AV1237" s="1" t="s">
        <v>52</v>
      </c>
      <c r="AW1237" s="1" t="s">
        <v>3038</v>
      </c>
      <c r="AX1237" s="1" t="s">
        <v>52</v>
      </c>
      <c r="AY1237" s="1" t="s">
        <v>52</v>
      </c>
      <c r="AZ1237" s="1" t="s">
        <v>52</v>
      </c>
    </row>
    <row r="1238" spans="1:52" ht="30" customHeight="1" x14ac:dyDescent="0.3">
      <c r="A1238" s="15" t="s">
        <v>1298</v>
      </c>
      <c r="B1238" s="15" t="s">
        <v>1291</v>
      </c>
      <c r="C1238" s="15" t="s">
        <v>1292</v>
      </c>
      <c r="D1238" s="16">
        <v>5.6000000000000001E-2</v>
      </c>
      <c r="E1238" s="18">
        <f>단가대비표!O256</f>
        <v>0</v>
      </c>
      <c r="F1238" s="21">
        <f>TRUNC(E1238*D1238,1)</f>
        <v>0</v>
      </c>
      <c r="G1238" s="18">
        <f>단가대비표!P256</f>
        <v>169804</v>
      </c>
      <c r="H1238" s="21">
        <f>TRUNC(G1238*D1238,1)</f>
        <v>9509</v>
      </c>
      <c r="I1238" s="18">
        <f>단가대비표!V256</f>
        <v>0</v>
      </c>
      <c r="J1238" s="21">
        <f>TRUNC(I1238*D1238,1)</f>
        <v>0</v>
      </c>
      <c r="K1238" s="18">
        <f t="shared" si="177"/>
        <v>169804</v>
      </c>
      <c r="L1238" s="21">
        <f t="shared" si="177"/>
        <v>9509</v>
      </c>
      <c r="M1238" s="15" t="s">
        <v>52</v>
      </c>
      <c r="N1238" s="1" t="s">
        <v>3021</v>
      </c>
      <c r="O1238" s="1" t="s">
        <v>1299</v>
      </c>
      <c r="P1238" s="1" t="s">
        <v>64</v>
      </c>
      <c r="Q1238" s="1" t="s">
        <v>64</v>
      </c>
      <c r="R1238" s="1" t="s">
        <v>63</v>
      </c>
      <c r="V1238">
        <v>1</v>
      </c>
      <c r="AV1238" s="1" t="s">
        <v>52</v>
      </c>
      <c r="AW1238" s="1" t="s">
        <v>3039</v>
      </c>
      <c r="AX1238" s="1" t="s">
        <v>52</v>
      </c>
      <c r="AY1238" s="1" t="s">
        <v>52</v>
      </c>
      <c r="AZ1238" s="1" t="s">
        <v>52</v>
      </c>
    </row>
    <row r="1239" spans="1:52" ht="30" customHeight="1" x14ac:dyDescent="0.3">
      <c r="A1239" s="15" t="s">
        <v>1597</v>
      </c>
      <c r="B1239" s="15" t="s">
        <v>2588</v>
      </c>
      <c r="C1239" s="15" t="s">
        <v>602</v>
      </c>
      <c r="D1239" s="16">
        <v>1</v>
      </c>
      <c r="E1239" s="18">
        <v>0</v>
      </c>
      <c r="F1239" s="21">
        <f>TRUNC(E1239*D1239,1)</f>
        <v>0</v>
      </c>
      <c r="G1239" s="18">
        <v>0</v>
      </c>
      <c r="H1239" s="21">
        <f>TRUNC(G1239*D1239,1)</f>
        <v>0</v>
      </c>
      <c r="I1239" s="18">
        <f>TRUNC(SUMIF(V1237:V1239, RIGHTB(O1239, 1), H1237:H1239)*U1239, 2)</f>
        <v>1232.1099999999999</v>
      </c>
      <c r="J1239" s="21">
        <f>TRUNC(I1239*D1239,1)</f>
        <v>1232.0999999999999</v>
      </c>
      <c r="K1239" s="18">
        <f t="shared" si="177"/>
        <v>1232.0999999999999</v>
      </c>
      <c r="L1239" s="21">
        <f t="shared" si="177"/>
        <v>1232.0999999999999</v>
      </c>
      <c r="M1239" s="15" t="s">
        <v>52</v>
      </c>
      <c r="N1239" s="1" t="s">
        <v>3021</v>
      </c>
      <c r="O1239" s="1" t="s">
        <v>1079</v>
      </c>
      <c r="P1239" s="1" t="s">
        <v>64</v>
      </c>
      <c r="Q1239" s="1" t="s">
        <v>64</v>
      </c>
      <c r="R1239" s="1" t="s">
        <v>64</v>
      </c>
      <c r="S1239">
        <v>1</v>
      </c>
      <c r="T1239">
        <v>2</v>
      </c>
      <c r="U1239">
        <v>0.03</v>
      </c>
      <c r="AV1239" s="1" t="s">
        <v>52</v>
      </c>
      <c r="AW1239" s="1" t="s">
        <v>3040</v>
      </c>
      <c r="AX1239" s="1" t="s">
        <v>52</v>
      </c>
      <c r="AY1239" s="1" t="s">
        <v>52</v>
      </c>
      <c r="AZ1239" s="1" t="s">
        <v>52</v>
      </c>
    </row>
    <row r="1240" spans="1:52" ht="30" customHeight="1" x14ac:dyDescent="0.3">
      <c r="A1240" s="15" t="s">
        <v>1229</v>
      </c>
      <c r="B1240" s="15" t="s">
        <v>52</v>
      </c>
      <c r="C1240" s="15" t="s">
        <v>52</v>
      </c>
      <c r="D1240" s="16"/>
      <c r="E1240" s="18"/>
      <c r="F1240" s="21">
        <f>TRUNC(SUMIF(N1237:N1239, N1236, F1237:F1239),0)</f>
        <v>0</v>
      </c>
      <c r="G1240" s="18"/>
      <c r="H1240" s="21">
        <f>TRUNC(SUMIF(N1237:N1239, N1236, H1237:H1239),0)</f>
        <v>41070</v>
      </c>
      <c r="I1240" s="18"/>
      <c r="J1240" s="21">
        <f>TRUNC(SUMIF(N1237:N1239, N1236, J1237:J1239),0)</f>
        <v>1232</v>
      </c>
      <c r="K1240" s="18"/>
      <c r="L1240" s="21">
        <f>F1240+H1240+J1240</f>
        <v>42302</v>
      </c>
      <c r="M1240" s="15" t="s">
        <v>52</v>
      </c>
      <c r="N1240" s="1" t="s">
        <v>92</v>
      </c>
      <c r="O1240" s="1" t="s">
        <v>92</v>
      </c>
      <c r="P1240" s="1" t="s">
        <v>52</v>
      </c>
      <c r="Q1240" s="1" t="s">
        <v>52</v>
      </c>
      <c r="R1240" s="1" t="s">
        <v>52</v>
      </c>
      <c r="AV1240" s="1" t="s">
        <v>52</v>
      </c>
      <c r="AW1240" s="1" t="s">
        <v>52</v>
      </c>
      <c r="AX1240" s="1" t="s">
        <v>52</v>
      </c>
      <c r="AY1240" s="1" t="s">
        <v>52</v>
      </c>
      <c r="AZ1240" s="1" t="s">
        <v>52</v>
      </c>
    </row>
    <row r="1241" spans="1:52" ht="30" customHeight="1" x14ac:dyDescent="0.3">
      <c r="A1241" s="16"/>
      <c r="B1241" s="16"/>
      <c r="C1241" s="16"/>
      <c r="D1241" s="16"/>
      <c r="E1241" s="18"/>
      <c r="F1241" s="21"/>
      <c r="G1241" s="18"/>
      <c r="H1241" s="21"/>
      <c r="I1241" s="18"/>
      <c r="J1241" s="21"/>
      <c r="K1241" s="18"/>
      <c r="L1241" s="21"/>
      <c r="M1241" s="16"/>
    </row>
    <row r="1242" spans="1:52" ht="30" customHeight="1" x14ac:dyDescent="0.3">
      <c r="A1242" s="12" t="s">
        <v>3041</v>
      </c>
      <c r="B1242" s="13"/>
      <c r="C1242" s="13"/>
      <c r="D1242" s="13"/>
      <c r="E1242" s="17"/>
      <c r="F1242" s="20"/>
      <c r="G1242" s="17"/>
      <c r="H1242" s="20"/>
      <c r="I1242" s="17"/>
      <c r="J1242" s="20"/>
      <c r="K1242" s="17"/>
      <c r="L1242" s="20"/>
      <c r="M1242" s="14"/>
      <c r="N1242" s="1" t="s">
        <v>3026</v>
      </c>
    </row>
    <row r="1243" spans="1:52" ht="30" customHeight="1" x14ac:dyDescent="0.3">
      <c r="A1243" s="15" t="s">
        <v>1771</v>
      </c>
      <c r="B1243" s="15" t="s">
        <v>1291</v>
      </c>
      <c r="C1243" s="15" t="s">
        <v>1292</v>
      </c>
      <c r="D1243" s="16">
        <v>1.6E-2</v>
      </c>
      <c r="E1243" s="18">
        <f>단가대비표!O276</f>
        <v>0</v>
      </c>
      <c r="F1243" s="21">
        <f>TRUNC(E1243*D1243,1)</f>
        <v>0</v>
      </c>
      <c r="G1243" s="18">
        <f>단가대비표!P276</f>
        <v>202696</v>
      </c>
      <c r="H1243" s="21">
        <f>TRUNC(G1243*D1243,1)</f>
        <v>3243.1</v>
      </c>
      <c r="I1243" s="18">
        <f>단가대비표!V276</f>
        <v>0</v>
      </c>
      <c r="J1243" s="21">
        <f>TRUNC(I1243*D1243,1)</f>
        <v>0</v>
      </c>
      <c r="K1243" s="18">
        <f>TRUNC(E1243+G1243+I1243,1)</f>
        <v>202696</v>
      </c>
      <c r="L1243" s="21">
        <f>TRUNC(F1243+H1243+J1243,1)</f>
        <v>3243.1</v>
      </c>
      <c r="M1243" s="15" t="s">
        <v>52</v>
      </c>
      <c r="N1243" s="1" t="s">
        <v>3026</v>
      </c>
      <c r="O1243" s="1" t="s">
        <v>1772</v>
      </c>
      <c r="P1243" s="1" t="s">
        <v>64</v>
      </c>
      <c r="Q1243" s="1" t="s">
        <v>64</v>
      </c>
      <c r="R1243" s="1" t="s">
        <v>63</v>
      </c>
      <c r="AV1243" s="1" t="s">
        <v>52</v>
      </c>
      <c r="AW1243" s="1" t="s">
        <v>3042</v>
      </c>
      <c r="AX1243" s="1" t="s">
        <v>52</v>
      </c>
      <c r="AY1243" s="1" t="s">
        <v>52</v>
      </c>
      <c r="AZ1243" s="1" t="s">
        <v>52</v>
      </c>
    </row>
    <row r="1244" spans="1:52" ht="30" customHeight="1" x14ac:dyDescent="0.3">
      <c r="A1244" s="15" t="s">
        <v>1229</v>
      </c>
      <c r="B1244" s="15" t="s">
        <v>52</v>
      </c>
      <c r="C1244" s="15" t="s">
        <v>52</v>
      </c>
      <c r="D1244" s="16"/>
      <c r="E1244" s="18"/>
      <c r="F1244" s="21">
        <f>TRUNC(SUMIF(N1243:N1243, N1242, F1243:F1243),0)</f>
        <v>0</v>
      </c>
      <c r="G1244" s="18"/>
      <c r="H1244" s="21">
        <f>TRUNC(SUMIF(N1243:N1243, N1242, H1243:H1243),0)</f>
        <v>3243</v>
      </c>
      <c r="I1244" s="18"/>
      <c r="J1244" s="21">
        <f>TRUNC(SUMIF(N1243:N1243, N1242, J1243:J1243),0)</f>
        <v>0</v>
      </c>
      <c r="K1244" s="18"/>
      <c r="L1244" s="21">
        <f>F1244+H1244+J1244</f>
        <v>3243</v>
      </c>
      <c r="M1244" s="15" t="s">
        <v>52</v>
      </c>
      <c r="N1244" s="1" t="s">
        <v>92</v>
      </c>
      <c r="O1244" s="1" t="s">
        <v>92</v>
      </c>
      <c r="P1244" s="1" t="s">
        <v>52</v>
      </c>
      <c r="Q1244" s="1" t="s">
        <v>52</v>
      </c>
      <c r="R1244" s="1" t="s">
        <v>52</v>
      </c>
      <c r="AV1244" s="1" t="s">
        <v>52</v>
      </c>
      <c r="AW1244" s="1" t="s">
        <v>52</v>
      </c>
      <c r="AX1244" s="1" t="s">
        <v>52</v>
      </c>
      <c r="AY1244" s="1" t="s">
        <v>52</v>
      </c>
      <c r="AZ1244" s="1" t="s">
        <v>52</v>
      </c>
    </row>
    <row r="1245" spans="1:52" ht="30" customHeight="1" x14ac:dyDescent="0.3">
      <c r="A1245" s="16"/>
      <c r="B1245" s="16"/>
      <c r="C1245" s="16"/>
      <c r="D1245" s="16"/>
      <c r="E1245" s="18"/>
      <c r="F1245" s="21"/>
      <c r="G1245" s="18"/>
      <c r="H1245" s="21"/>
      <c r="I1245" s="18"/>
      <c r="J1245" s="21"/>
      <c r="K1245" s="18"/>
      <c r="L1245" s="21"/>
      <c r="M1245" s="16"/>
    </row>
    <row r="1246" spans="1:52" ht="30" customHeight="1" x14ac:dyDescent="0.3">
      <c r="A1246" s="12" t="s">
        <v>3043</v>
      </c>
      <c r="B1246" s="13"/>
      <c r="C1246" s="13"/>
      <c r="D1246" s="13"/>
      <c r="E1246" s="17"/>
      <c r="F1246" s="20"/>
      <c r="G1246" s="17"/>
      <c r="H1246" s="20"/>
      <c r="I1246" s="17"/>
      <c r="J1246" s="20"/>
      <c r="K1246" s="17"/>
      <c r="L1246" s="20"/>
      <c r="M1246" s="14"/>
      <c r="N1246" s="1" t="s">
        <v>1909</v>
      </c>
    </row>
    <row r="1247" spans="1:52" ht="30" customHeight="1" x14ac:dyDescent="0.3">
      <c r="A1247" s="15" t="s">
        <v>1758</v>
      </c>
      <c r="B1247" s="15" t="s">
        <v>1759</v>
      </c>
      <c r="C1247" s="15" t="s">
        <v>146</v>
      </c>
      <c r="D1247" s="16">
        <v>1.7999999999999999E-2</v>
      </c>
      <c r="E1247" s="18">
        <f>일위대가목록!E184</f>
        <v>0</v>
      </c>
      <c r="F1247" s="21">
        <f>TRUNC(E1247*D1247,1)</f>
        <v>0</v>
      </c>
      <c r="G1247" s="18">
        <f>일위대가목록!F184</f>
        <v>112070</v>
      </c>
      <c r="H1247" s="21">
        <f>TRUNC(G1247*D1247,1)</f>
        <v>2017.2</v>
      </c>
      <c r="I1247" s="18">
        <f>일위대가목록!G184</f>
        <v>0</v>
      </c>
      <c r="J1247" s="21">
        <f>TRUNC(I1247*D1247,1)</f>
        <v>0</v>
      </c>
      <c r="K1247" s="18">
        <f>TRUNC(E1247+G1247+I1247,1)</f>
        <v>112070</v>
      </c>
      <c r="L1247" s="21">
        <f>TRUNC(F1247+H1247+J1247,1)</f>
        <v>2017.2</v>
      </c>
      <c r="M1247" s="15" t="s">
        <v>1760</v>
      </c>
      <c r="N1247" s="1" t="s">
        <v>1909</v>
      </c>
      <c r="O1247" s="1" t="s">
        <v>1761</v>
      </c>
      <c r="P1247" s="1" t="s">
        <v>63</v>
      </c>
      <c r="Q1247" s="1" t="s">
        <v>64</v>
      </c>
      <c r="R1247" s="1" t="s">
        <v>64</v>
      </c>
      <c r="AV1247" s="1" t="s">
        <v>52</v>
      </c>
      <c r="AW1247" s="1" t="s">
        <v>3044</v>
      </c>
      <c r="AX1247" s="1" t="s">
        <v>52</v>
      </c>
      <c r="AY1247" s="1" t="s">
        <v>52</v>
      </c>
      <c r="AZ1247" s="1" t="s">
        <v>52</v>
      </c>
    </row>
    <row r="1248" spans="1:52" ht="30" customHeight="1" x14ac:dyDescent="0.3">
      <c r="A1248" s="15" t="s">
        <v>1822</v>
      </c>
      <c r="B1248" s="15" t="s">
        <v>3045</v>
      </c>
      <c r="C1248" s="15" t="s">
        <v>112</v>
      </c>
      <c r="D1248" s="16">
        <v>1</v>
      </c>
      <c r="E1248" s="18">
        <f>일위대가목록!E202</f>
        <v>0</v>
      </c>
      <c r="F1248" s="21">
        <f>TRUNC(E1248*D1248,1)</f>
        <v>0</v>
      </c>
      <c r="G1248" s="18">
        <f>일위대가목록!F202</f>
        <v>15719</v>
      </c>
      <c r="H1248" s="21">
        <f>TRUNC(G1248*D1248,1)</f>
        <v>15719</v>
      </c>
      <c r="I1248" s="18">
        <f>일위대가목록!G202</f>
        <v>314</v>
      </c>
      <c r="J1248" s="21">
        <f>TRUNC(I1248*D1248,1)</f>
        <v>314</v>
      </c>
      <c r="K1248" s="18">
        <f>TRUNC(E1248+G1248+I1248,1)</f>
        <v>16033</v>
      </c>
      <c r="L1248" s="21">
        <f>TRUNC(F1248+H1248+J1248,1)</f>
        <v>16033</v>
      </c>
      <c r="M1248" s="15" t="s">
        <v>3046</v>
      </c>
      <c r="N1248" s="1" t="s">
        <v>1909</v>
      </c>
      <c r="O1248" s="1" t="s">
        <v>3047</v>
      </c>
      <c r="P1248" s="1" t="s">
        <v>63</v>
      </c>
      <c r="Q1248" s="1" t="s">
        <v>64</v>
      </c>
      <c r="R1248" s="1" t="s">
        <v>64</v>
      </c>
      <c r="AV1248" s="1" t="s">
        <v>52</v>
      </c>
      <c r="AW1248" s="1" t="s">
        <v>3048</v>
      </c>
      <c r="AX1248" s="1" t="s">
        <v>52</v>
      </c>
      <c r="AY1248" s="1" t="s">
        <v>52</v>
      </c>
      <c r="AZ1248" s="1" t="s">
        <v>52</v>
      </c>
    </row>
    <row r="1249" spans="1:52" ht="30" customHeight="1" x14ac:dyDescent="0.3">
      <c r="A1249" s="15" t="s">
        <v>1229</v>
      </c>
      <c r="B1249" s="15" t="s">
        <v>52</v>
      </c>
      <c r="C1249" s="15" t="s">
        <v>52</v>
      </c>
      <c r="D1249" s="16"/>
      <c r="E1249" s="18"/>
      <c r="F1249" s="21">
        <f>TRUNC(SUMIF(N1247:N1248, N1246, F1247:F1248),0)</f>
        <v>0</v>
      </c>
      <c r="G1249" s="18"/>
      <c r="H1249" s="21">
        <f>TRUNC(SUMIF(N1247:N1248, N1246, H1247:H1248),0)</f>
        <v>17736</v>
      </c>
      <c r="I1249" s="18"/>
      <c r="J1249" s="21">
        <f>TRUNC(SUMIF(N1247:N1248, N1246, J1247:J1248),0)</f>
        <v>314</v>
      </c>
      <c r="K1249" s="18"/>
      <c r="L1249" s="21">
        <f>F1249+H1249+J1249</f>
        <v>18050</v>
      </c>
      <c r="M1249" s="15" t="s">
        <v>52</v>
      </c>
      <c r="N1249" s="1" t="s">
        <v>92</v>
      </c>
      <c r="O1249" s="1" t="s">
        <v>92</v>
      </c>
      <c r="P1249" s="1" t="s">
        <v>52</v>
      </c>
      <c r="Q1249" s="1" t="s">
        <v>52</v>
      </c>
      <c r="R1249" s="1" t="s">
        <v>52</v>
      </c>
      <c r="AV1249" s="1" t="s">
        <v>52</v>
      </c>
      <c r="AW1249" s="1" t="s">
        <v>52</v>
      </c>
      <c r="AX1249" s="1" t="s">
        <v>52</v>
      </c>
      <c r="AY1249" s="1" t="s">
        <v>52</v>
      </c>
      <c r="AZ1249" s="1" t="s">
        <v>52</v>
      </c>
    </row>
    <row r="1250" spans="1:52" ht="30" customHeight="1" x14ac:dyDescent="0.3">
      <c r="A1250" s="16"/>
      <c r="B1250" s="16"/>
      <c r="C1250" s="16"/>
      <c r="D1250" s="16"/>
      <c r="E1250" s="18"/>
      <c r="F1250" s="21"/>
      <c r="G1250" s="18"/>
      <c r="H1250" s="21"/>
      <c r="I1250" s="18"/>
      <c r="J1250" s="21"/>
      <c r="K1250" s="18"/>
      <c r="L1250" s="21"/>
      <c r="M1250" s="16"/>
    </row>
    <row r="1251" spans="1:52" ht="30" customHeight="1" x14ac:dyDescent="0.3">
      <c r="A1251" s="12" t="s">
        <v>3049</v>
      </c>
      <c r="B1251" s="13"/>
      <c r="C1251" s="13"/>
      <c r="D1251" s="13"/>
      <c r="E1251" s="17"/>
      <c r="F1251" s="20"/>
      <c r="G1251" s="17"/>
      <c r="H1251" s="20"/>
      <c r="I1251" s="17"/>
      <c r="J1251" s="20"/>
      <c r="K1251" s="17"/>
      <c r="L1251" s="20"/>
      <c r="M1251" s="14"/>
      <c r="N1251" s="1" t="s">
        <v>1914</v>
      </c>
    </row>
    <row r="1252" spans="1:52" ht="30" customHeight="1" x14ac:dyDescent="0.3">
      <c r="A1252" s="15" t="s">
        <v>3050</v>
      </c>
      <c r="B1252" s="15" t="s">
        <v>3051</v>
      </c>
      <c r="C1252" s="15" t="s">
        <v>112</v>
      </c>
      <c r="D1252" s="16">
        <v>1.03</v>
      </c>
      <c r="E1252" s="18">
        <f>단가대비표!O79</f>
        <v>15000</v>
      </c>
      <c r="F1252" s="21">
        <f>TRUNC(E1252*D1252,1)</f>
        <v>15450</v>
      </c>
      <c r="G1252" s="18">
        <f>단가대비표!P79</f>
        <v>0</v>
      </c>
      <c r="H1252" s="21">
        <f>TRUNC(G1252*D1252,1)</f>
        <v>0</v>
      </c>
      <c r="I1252" s="18">
        <f>단가대비표!V79</f>
        <v>0</v>
      </c>
      <c r="J1252" s="21">
        <f>TRUNC(I1252*D1252,1)</f>
        <v>0</v>
      </c>
      <c r="K1252" s="18">
        <f t="shared" ref="K1252:L1255" si="178">TRUNC(E1252+G1252+I1252,1)</f>
        <v>15000</v>
      </c>
      <c r="L1252" s="21">
        <f t="shared" si="178"/>
        <v>15450</v>
      </c>
      <c r="M1252" s="15" t="s">
        <v>52</v>
      </c>
      <c r="N1252" s="1" t="s">
        <v>1914</v>
      </c>
      <c r="O1252" s="1" t="s">
        <v>3052</v>
      </c>
      <c r="P1252" s="1" t="s">
        <v>64</v>
      </c>
      <c r="Q1252" s="1" t="s">
        <v>64</v>
      </c>
      <c r="R1252" s="1" t="s">
        <v>63</v>
      </c>
      <c r="AV1252" s="1" t="s">
        <v>52</v>
      </c>
      <c r="AW1252" s="1" t="s">
        <v>3053</v>
      </c>
      <c r="AX1252" s="1" t="s">
        <v>52</v>
      </c>
      <c r="AY1252" s="1" t="s">
        <v>52</v>
      </c>
      <c r="AZ1252" s="1" t="s">
        <v>52</v>
      </c>
    </row>
    <row r="1253" spans="1:52" ht="30" customHeight="1" x14ac:dyDescent="0.3">
      <c r="A1253" s="15" t="s">
        <v>3054</v>
      </c>
      <c r="B1253" s="15" t="s">
        <v>52</v>
      </c>
      <c r="C1253" s="15" t="s">
        <v>1692</v>
      </c>
      <c r="D1253" s="16">
        <v>1.71</v>
      </c>
      <c r="E1253" s="18">
        <f>단가대비표!O164</f>
        <v>1646</v>
      </c>
      <c r="F1253" s="21">
        <f>TRUNC(E1253*D1253,1)</f>
        <v>2814.6</v>
      </c>
      <c r="G1253" s="18">
        <f>단가대비표!P164</f>
        <v>0</v>
      </c>
      <c r="H1253" s="21">
        <f>TRUNC(G1253*D1253,1)</f>
        <v>0</v>
      </c>
      <c r="I1253" s="18">
        <f>단가대비표!V164</f>
        <v>0</v>
      </c>
      <c r="J1253" s="21">
        <f>TRUNC(I1253*D1253,1)</f>
        <v>0</v>
      </c>
      <c r="K1253" s="18">
        <f t="shared" si="178"/>
        <v>1646</v>
      </c>
      <c r="L1253" s="21">
        <f t="shared" si="178"/>
        <v>2814.6</v>
      </c>
      <c r="M1253" s="15" t="s">
        <v>52</v>
      </c>
      <c r="N1253" s="1" t="s">
        <v>1914</v>
      </c>
      <c r="O1253" s="1" t="s">
        <v>3055</v>
      </c>
      <c r="P1253" s="1" t="s">
        <v>64</v>
      </c>
      <c r="Q1253" s="1" t="s">
        <v>64</v>
      </c>
      <c r="R1253" s="1" t="s">
        <v>63</v>
      </c>
      <c r="AV1253" s="1" t="s">
        <v>52</v>
      </c>
      <c r="AW1253" s="1" t="s">
        <v>3056</v>
      </c>
      <c r="AX1253" s="1" t="s">
        <v>52</v>
      </c>
      <c r="AY1253" s="1" t="s">
        <v>52</v>
      </c>
      <c r="AZ1253" s="1" t="s">
        <v>52</v>
      </c>
    </row>
    <row r="1254" spans="1:52" ht="30" customHeight="1" x14ac:dyDescent="0.3">
      <c r="A1254" s="15" t="s">
        <v>3029</v>
      </c>
      <c r="B1254" s="15" t="s">
        <v>3030</v>
      </c>
      <c r="C1254" s="15" t="s">
        <v>1692</v>
      </c>
      <c r="D1254" s="16">
        <v>1.48</v>
      </c>
      <c r="E1254" s="18">
        <f>단가대비표!O62</f>
        <v>375</v>
      </c>
      <c r="F1254" s="21">
        <f>TRUNC(E1254*D1254,1)</f>
        <v>555</v>
      </c>
      <c r="G1254" s="18">
        <f>단가대비표!P62</f>
        <v>0</v>
      </c>
      <c r="H1254" s="21">
        <f>TRUNC(G1254*D1254,1)</f>
        <v>0</v>
      </c>
      <c r="I1254" s="18">
        <f>단가대비표!V62</f>
        <v>0</v>
      </c>
      <c r="J1254" s="21">
        <f>TRUNC(I1254*D1254,1)</f>
        <v>0</v>
      </c>
      <c r="K1254" s="18">
        <f t="shared" si="178"/>
        <v>375</v>
      </c>
      <c r="L1254" s="21">
        <f t="shared" si="178"/>
        <v>555</v>
      </c>
      <c r="M1254" s="15" t="s">
        <v>52</v>
      </c>
      <c r="N1254" s="1" t="s">
        <v>1914</v>
      </c>
      <c r="O1254" s="1" t="s">
        <v>3031</v>
      </c>
      <c r="P1254" s="1" t="s">
        <v>64</v>
      </c>
      <c r="Q1254" s="1" t="s">
        <v>64</v>
      </c>
      <c r="R1254" s="1" t="s">
        <v>63</v>
      </c>
      <c r="AV1254" s="1" t="s">
        <v>52</v>
      </c>
      <c r="AW1254" s="1" t="s">
        <v>3057</v>
      </c>
      <c r="AX1254" s="1" t="s">
        <v>52</v>
      </c>
      <c r="AY1254" s="1" t="s">
        <v>52</v>
      </c>
      <c r="AZ1254" s="1" t="s">
        <v>52</v>
      </c>
    </row>
    <row r="1255" spans="1:52" ht="30" customHeight="1" x14ac:dyDescent="0.3">
      <c r="A1255" s="15" t="s">
        <v>2599</v>
      </c>
      <c r="B1255" s="15" t="s">
        <v>3058</v>
      </c>
      <c r="C1255" s="15" t="s">
        <v>112</v>
      </c>
      <c r="D1255" s="16">
        <v>1</v>
      </c>
      <c r="E1255" s="18">
        <f>일위대가목록!E203</f>
        <v>0</v>
      </c>
      <c r="F1255" s="21">
        <f>TRUNC(E1255*D1255,1)</f>
        <v>0</v>
      </c>
      <c r="G1255" s="18">
        <f>일위대가목록!F203</f>
        <v>28346</v>
      </c>
      <c r="H1255" s="21">
        <f>TRUNC(G1255*D1255,1)</f>
        <v>28346</v>
      </c>
      <c r="I1255" s="18">
        <f>일위대가목록!G203</f>
        <v>850</v>
      </c>
      <c r="J1255" s="21">
        <f>TRUNC(I1255*D1255,1)</f>
        <v>850</v>
      </c>
      <c r="K1255" s="18">
        <f t="shared" si="178"/>
        <v>29196</v>
      </c>
      <c r="L1255" s="21">
        <f t="shared" si="178"/>
        <v>29196</v>
      </c>
      <c r="M1255" s="15" t="s">
        <v>3059</v>
      </c>
      <c r="N1255" s="1" t="s">
        <v>1914</v>
      </c>
      <c r="O1255" s="1" t="s">
        <v>3060</v>
      </c>
      <c r="P1255" s="1" t="s">
        <v>63</v>
      </c>
      <c r="Q1255" s="1" t="s">
        <v>64</v>
      </c>
      <c r="R1255" s="1" t="s">
        <v>64</v>
      </c>
      <c r="AV1255" s="1" t="s">
        <v>52</v>
      </c>
      <c r="AW1255" s="1" t="s">
        <v>3061</v>
      </c>
      <c r="AX1255" s="1" t="s">
        <v>52</v>
      </c>
      <c r="AY1255" s="1" t="s">
        <v>52</v>
      </c>
      <c r="AZ1255" s="1" t="s">
        <v>52</v>
      </c>
    </row>
    <row r="1256" spans="1:52" ht="30" customHeight="1" x14ac:dyDescent="0.3">
      <c r="A1256" s="15" t="s">
        <v>1229</v>
      </c>
      <c r="B1256" s="15" t="s">
        <v>52</v>
      </c>
      <c r="C1256" s="15" t="s">
        <v>52</v>
      </c>
      <c r="D1256" s="16"/>
      <c r="E1256" s="18"/>
      <c r="F1256" s="21">
        <f>TRUNC(SUMIF(N1252:N1255, N1251, F1252:F1255),0)</f>
        <v>18819</v>
      </c>
      <c r="G1256" s="18"/>
      <c r="H1256" s="21">
        <f>TRUNC(SUMIF(N1252:N1255, N1251, H1252:H1255),0)</f>
        <v>28346</v>
      </c>
      <c r="I1256" s="18"/>
      <c r="J1256" s="21">
        <f>TRUNC(SUMIF(N1252:N1255, N1251, J1252:J1255),0)</f>
        <v>850</v>
      </c>
      <c r="K1256" s="18"/>
      <c r="L1256" s="21">
        <f>F1256+H1256+J1256</f>
        <v>48015</v>
      </c>
      <c r="M1256" s="15" t="s">
        <v>52</v>
      </c>
      <c r="N1256" s="1" t="s">
        <v>92</v>
      </c>
      <c r="O1256" s="1" t="s">
        <v>92</v>
      </c>
      <c r="P1256" s="1" t="s">
        <v>52</v>
      </c>
      <c r="Q1256" s="1" t="s">
        <v>52</v>
      </c>
      <c r="R1256" s="1" t="s">
        <v>52</v>
      </c>
      <c r="AV1256" s="1" t="s">
        <v>52</v>
      </c>
      <c r="AW1256" s="1" t="s">
        <v>52</v>
      </c>
      <c r="AX1256" s="1" t="s">
        <v>52</v>
      </c>
      <c r="AY1256" s="1" t="s">
        <v>52</v>
      </c>
      <c r="AZ1256" s="1" t="s">
        <v>52</v>
      </c>
    </row>
    <row r="1257" spans="1:52" ht="30" customHeight="1" x14ac:dyDescent="0.3">
      <c r="A1257" s="16"/>
      <c r="B1257" s="16"/>
      <c r="C1257" s="16"/>
      <c r="D1257" s="16"/>
      <c r="E1257" s="18"/>
      <c r="F1257" s="21"/>
      <c r="G1257" s="18"/>
      <c r="H1257" s="21"/>
      <c r="I1257" s="18"/>
      <c r="J1257" s="21"/>
      <c r="K1257" s="18"/>
      <c r="L1257" s="21"/>
      <c r="M1257" s="16"/>
    </row>
    <row r="1258" spans="1:52" ht="30" customHeight="1" x14ac:dyDescent="0.3">
      <c r="A1258" s="12" t="s">
        <v>3062</v>
      </c>
      <c r="B1258" s="13"/>
      <c r="C1258" s="13"/>
      <c r="D1258" s="13"/>
      <c r="E1258" s="17"/>
      <c r="F1258" s="20"/>
      <c r="G1258" s="17"/>
      <c r="H1258" s="20"/>
      <c r="I1258" s="17"/>
      <c r="J1258" s="20"/>
      <c r="K1258" s="17"/>
      <c r="L1258" s="20"/>
      <c r="M1258" s="14"/>
      <c r="N1258" s="1" t="s">
        <v>3047</v>
      </c>
    </row>
    <row r="1259" spans="1:52" ht="30" customHeight="1" x14ac:dyDescent="0.3">
      <c r="A1259" s="15" t="s">
        <v>2246</v>
      </c>
      <c r="B1259" s="15" t="s">
        <v>1291</v>
      </c>
      <c r="C1259" s="15" t="s">
        <v>1292</v>
      </c>
      <c r="D1259" s="16">
        <v>4.3999999999999997E-2</v>
      </c>
      <c r="E1259" s="18">
        <f>단가대비표!O271</f>
        <v>0</v>
      </c>
      <c r="F1259" s="21">
        <f>TRUNC(E1259*D1259,1)</f>
        <v>0</v>
      </c>
      <c r="G1259" s="18">
        <f>단가대비표!P271</f>
        <v>272354</v>
      </c>
      <c r="H1259" s="21">
        <f>TRUNC(G1259*D1259,1)</f>
        <v>11983.5</v>
      </c>
      <c r="I1259" s="18">
        <f>단가대비표!V271</f>
        <v>0</v>
      </c>
      <c r="J1259" s="21">
        <f>TRUNC(I1259*D1259,1)</f>
        <v>0</v>
      </c>
      <c r="K1259" s="18">
        <f t="shared" ref="K1259:L1261" si="179">TRUNC(E1259+G1259+I1259,1)</f>
        <v>272354</v>
      </c>
      <c r="L1259" s="21">
        <f t="shared" si="179"/>
        <v>11983.5</v>
      </c>
      <c r="M1259" s="15" t="s">
        <v>52</v>
      </c>
      <c r="N1259" s="1" t="s">
        <v>3047</v>
      </c>
      <c r="O1259" s="1" t="s">
        <v>2247</v>
      </c>
      <c r="P1259" s="1" t="s">
        <v>64</v>
      </c>
      <c r="Q1259" s="1" t="s">
        <v>64</v>
      </c>
      <c r="R1259" s="1" t="s">
        <v>63</v>
      </c>
      <c r="V1259">
        <v>1</v>
      </c>
      <c r="AV1259" s="1" t="s">
        <v>52</v>
      </c>
      <c r="AW1259" s="1" t="s">
        <v>3063</v>
      </c>
      <c r="AX1259" s="1" t="s">
        <v>52</v>
      </c>
      <c r="AY1259" s="1" t="s">
        <v>52</v>
      </c>
      <c r="AZ1259" s="1" t="s">
        <v>52</v>
      </c>
    </row>
    <row r="1260" spans="1:52" ht="30" customHeight="1" x14ac:dyDescent="0.3">
      <c r="A1260" s="15" t="s">
        <v>1298</v>
      </c>
      <c r="B1260" s="15" t="s">
        <v>1291</v>
      </c>
      <c r="C1260" s="15" t="s">
        <v>1292</v>
      </c>
      <c r="D1260" s="16">
        <v>2.1999999999999999E-2</v>
      </c>
      <c r="E1260" s="18">
        <f>단가대비표!O256</f>
        <v>0</v>
      </c>
      <c r="F1260" s="21">
        <f>TRUNC(E1260*D1260,1)</f>
        <v>0</v>
      </c>
      <c r="G1260" s="18">
        <f>단가대비표!P256</f>
        <v>169804</v>
      </c>
      <c r="H1260" s="21">
        <f>TRUNC(G1260*D1260,1)</f>
        <v>3735.6</v>
      </c>
      <c r="I1260" s="18">
        <f>단가대비표!V256</f>
        <v>0</v>
      </c>
      <c r="J1260" s="21">
        <f>TRUNC(I1260*D1260,1)</f>
        <v>0</v>
      </c>
      <c r="K1260" s="18">
        <f t="shared" si="179"/>
        <v>169804</v>
      </c>
      <c r="L1260" s="21">
        <f t="shared" si="179"/>
        <v>3735.6</v>
      </c>
      <c r="M1260" s="15" t="s">
        <v>52</v>
      </c>
      <c r="N1260" s="1" t="s">
        <v>3047</v>
      </c>
      <c r="O1260" s="1" t="s">
        <v>1299</v>
      </c>
      <c r="P1260" s="1" t="s">
        <v>64</v>
      </c>
      <c r="Q1260" s="1" t="s">
        <v>64</v>
      </c>
      <c r="R1260" s="1" t="s">
        <v>63</v>
      </c>
      <c r="V1260">
        <v>1</v>
      </c>
      <c r="AV1260" s="1" t="s">
        <v>52</v>
      </c>
      <c r="AW1260" s="1" t="s">
        <v>3064</v>
      </c>
      <c r="AX1260" s="1" t="s">
        <v>52</v>
      </c>
      <c r="AY1260" s="1" t="s">
        <v>52</v>
      </c>
      <c r="AZ1260" s="1" t="s">
        <v>52</v>
      </c>
    </row>
    <row r="1261" spans="1:52" ht="30" customHeight="1" x14ac:dyDescent="0.3">
      <c r="A1261" s="15" t="s">
        <v>1597</v>
      </c>
      <c r="B1261" s="15" t="s">
        <v>1753</v>
      </c>
      <c r="C1261" s="15" t="s">
        <v>602</v>
      </c>
      <c r="D1261" s="16">
        <v>1</v>
      </c>
      <c r="E1261" s="18">
        <v>0</v>
      </c>
      <c r="F1261" s="21">
        <f>TRUNC(E1261*D1261,1)</f>
        <v>0</v>
      </c>
      <c r="G1261" s="18">
        <v>0</v>
      </c>
      <c r="H1261" s="21">
        <f>TRUNC(G1261*D1261,1)</f>
        <v>0</v>
      </c>
      <c r="I1261" s="18">
        <f>TRUNC(SUMIF(V1259:V1261, RIGHTB(O1261, 1), H1259:H1261)*U1261, 2)</f>
        <v>314.38</v>
      </c>
      <c r="J1261" s="21">
        <f>TRUNC(I1261*D1261,1)</f>
        <v>314.3</v>
      </c>
      <c r="K1261" s="18">
        <f t="shared" si="179"/>
        <v>314.3</v>
      </c>
      <c r="L1261" s="21">
        <f t="shared" si="179"/>
        <v>314.3</v>
      </c>
      <c r="M1261" s="15" t="s">
        <v>52</v>
      </c>
      <c r="N1261" s="1" t="s">
        <v>3047</v>
      </c>
      <c r="O1261" s="1" t="s">
        <v>1079</v>
      </c>
      <c r="P1261" s="1" t="s">
        <v>64</v>
      </c>
      <c r="Q1261" s="1" t="s">
        <v>64</v>
      </c>
      <c r="R1261" s="1" t="s">
        <v>64</v>
      </c>
      <c r="S1261">
        <v>1</v>
      </c>
      <c r="T1261">
        <v>2</v>
      </c>
      <c r="U1261">
        <v>0.02</v>
      </c>
      <c r="AV1261" s="1" t="s">
        <v>52</v>
      </c>
      <c r="AW1261" s="1" t="s">
        <v>3065</v>
      </c>
      <c r="AX1261" s="1" t="s">
        <v>52</v>
      </c>
      <c r="AY1261" s="1" t="s">
        <v>52</v>
      </c>
      <c r="AZ1261" s="1" t="s">
        <v>52</v>
      </c>
    </row>
    <row r="1262" spans="1:52" ht="30" customHeight="1" x14ac:dyDescent="0.3">
      <c r="A1262" s="15" t="s">
        <v>1229</v>
      </c>
      <c r="B1262" s="15" t="s">
        <v>52</v>
      </c>
      <c r="C1262" s="15" t="s">
        <v>52</v>
      </c>
      <c r="D1262" s="16"/>
      <c r="E1262" s="18"/>
      <c r="F1262" s="21">
        <f>TRUNC(SUMIF(N1259:N1261, N1258, F1259:F1261),0)</f>
        <v>0</v>
      </c>
      <c r="G1262" s="18"/>
      <c r="H1262" s="21">
        <f>TRUNC(SUMIF(N1259:N1261, N1258, H1259:H1261),0)</f>
        <v>15719</v>
      </c>
      <c r="I1262" s="18"/>
      <c r="J1262" s="21">
        <f>TRUNC(SUMIF(N1259:N1261, N1258, J1259:J1261),0)</f>
        <v>314</v>
      </c>
      <c r="K1262" s="18"/>
      <c r="L1262" s="21">
        <f>F1262+H1262+J1262</f>
        <v>16033</v>
      </c>
      <c r="M1262" s="15" t="s">
        <v>52</v>
      </c>
      <c r="N1262" s="1" t="s">
        <v>92</v>
      </c>
      <c r="O1262" s="1" t="s">
        <v>92</v>
      </c>
      <c r="P1262" s="1" t="s">
        <v>52</v>
      </c>
      <c r="Q1262" s="1" t="s">
        <v>52</v>
      </c>
      <c r="R1262" s="1" t="s">
        <v>52</v>
      </c>
      <c r="AV1262" s="1" t="s">
        <v>52</v>
      </c>
      <c r="AW1262" s="1" t="s">
        <v>52</v>
      </c>
      <c r="AX1262" s="1" t="s">
        <v>52</v>
      </c>
      <c r="AY1262" s="1" t="s">
        <v>52</v>
      </c>
      <c r="AZ1262" s="1" t="s">
        <v>52</v>
      </c>
    </row>
    <row r="1263" spans="1:52" ht="30" customHeight="1" x14ac:dyDescent="0.3">
      <c r="A1263" s="16"/>
      <c r="B1263" s="16"/>
      <c r="C1263" s="16"/>
      <c r="D1263" s="16"/>
      <c r="E1263" s="18"/>
      <c r="F1263" s="21"/>
      <c r="G1263" s="18"/>
      <c r="H1263" s="21"/>
      <c r="I1263" s="18"/>
      <c r="J1263" s="21"/>
      <c r="K1263" s="18"/>
      <c r="L1263" s="21"/>
      <c r="M1263" s="16"/>
    </row>
    <row r="1264" spans="1:52" ht="30" customHeight="1" x14ac:dyDescent="0.3">
      <c r="A1264" s="12" t="s">
        <v>3066</v>
      </c>
      <c r="B1264" s="13"/>
      <c r="C1264" s="13"/>
      <c r="D1264" s="13"/>
      <c r="E1264" s="17"/>
      <c r="F1264" s="20"/>
      <c r="G1264" s="17"/>
      <c r="H1264" s="20"/>
      <c r="I1264" s="17"/>
      <c r="J1264" s="20"/>
      <c r="K1264" s="17"/>
      <c r="L1264" s="20"/>
      <c r="M1264" s="14"/>
      <c r="N1264" s="1" t="s">
        <v>3060</v>
      </c>
    </row>
    <row r="1265" spans="1:52" ht="30" customHeight="1" x14ac:dyDescent="0.3">
      <c r="A1265" s="15" t="s">
        <v>3036</v>
      </c>
      <c r="B1265" s="15" t="s">
        <v>1291</v>
      </c>
      <c r="C1265" s="15" t="s">
        <v>1292</v>
      </c>
      <c r="D1265" s="16">
        <v>7.6999999999999999E-2</v>
      </c>
      <c r="E1265" s="18">
        <f>단가대비표!O272</f>
        <v>0</v>
      </c>
      <c r="F1265" s="21">
        <f>TRUNC(E1265*D1265,1)</f>
        <v>0</v>
      </c>
      <c r="G1265" s="18">
        <f>단가대비표!P272</f>
        <v>284337</v>
      </c>
      <c r="H1265" s="21">
        <f>TRUNC(G1265*D1265,1)</f>
        <v>21893.9</v>
      </c>
      <c r="I1265" s="18">
        <f>단가대비표!V272</f>
        <v>0</v>
      </c>
      <c r="J1265" s="21">
        <f>TRUNC(I1265*D1265,1)</f>
        <v>0</v>
      </c>
      <c r="K1265" s="18">
        <f t="shared" ref="K1265:L1267" si="180">TRUNC(E1265+G1265+I1265,1)</f>
        <v>284337</v>
      </c>
      <c r="L1265" s="21">
        <f t="shared" si="180"/>
        <v>21893.9</v>
      </c>
      <c r="M1265" s="15" t="s">
        <v>52</v>
      </c>
      <c r="N1265" s="1" t="s">
        <v>3060</v>
      </c>
      <c r="O1265" s="1" t="s">
        <v>3037</v>
      </c>
      <c r="P1265" s="1" t="s">
        <v>64</v>
      </c>
      <c r="Q1265" s="1" t="s">
        <v>64</v>
      </c>
      <c r="R1265" s="1" t="s">
        <v>63</v>
      </c>
      <c r="V1265">
        <v>1</v>
      </c>
      <c r="AV1265" s="1" t="s">
        <v>52</v>
      </c>
      <c r="AW1265" s="1" t="s">
        <v>3067</v>
      </c>
      <c r="AX1265" s="1" t="s">
        <v>52</v>
      </c>
      <c r="AY1265" s="1" t="s">
        <v>52</v>
      </c>
      <c r="AZ1265" s="1" t="s">
        <v>52</v>
      </c>
    </row>
    <row r="1266" spans="1:52" ht="30" customHeight="1" x14ac:dyDescent="0.3">
      <c r="A1266" s="15" t="s">
        <v>1298</v>
      </c>
      <c r="B1266" s="15" t="s">
        <v>1291</v>
      </c>
      <c r="C1266" s="15" t="s">
        <v>1292</v>
      </c>
      <c r="D1266" s="16">
        <v>3.7999999999999999E-2</v>
      </c>
      <c r="E1266" s="18">
        <f>단가대비표!O256</f>
        <v>0</v>
      </c>
      <c r="F1266" s="21">
        <f>TRUNC(E1266*D1266,1)</f>
        <v>0</v>
      </c>
      <c r="G1266" s="18">
        <f>단가대비표!P256</f>
        <v>169804</v>
      </c>
      <c r="H1266" s="21">
        <f>TRUNC(G1266*D1266,1)</f>
        <v>6452.5</v>
      </c>
      <c r="I1266" s="18">
        <f>단가대비표!V256</f>
        <v>0</v>
      </c>
      <c r="J1266" s="21">
        <f>TRUNC(I1266*D1266,1)</f>
        <v>0</v>
      </c>
      <c r="K1266" s="18">
        <f t="shared" si="180"/>
        <v>169804</v>
      </c>
      <c r="L1266" s="21">
        <f t="shared" si="180"/>
        <v>6452.5</v>
      </c>
      <c r="M1266" s="15" t="s">
        <v>52</v>
      </c>
      <c r="N1266" s="1" t="s">
        <v>3060</v>
      </c>
      <c r="O1266" s="1" t="s">
        <v>1299</v>
      </c>
      <c r="P1266" s="1" t="s">
        <v>64</v>
      </c>
      <c r="Q1266" s="1" t="s">
        <v>64</v>
      </c>
      <c r="R1266" s="1" t="s">
        <v>63</v>
      </c>
      <c r="V1266">
        <v>1</v>
      </c>
      <c r="AV1266" s="1" t="s">
        <v>52</v>
      </c>
      <c r="AW1266" s="1" t="s">
        <v>3068</v>
      </c>
      <c r="AX1266" s="1" t="s">
        <v>52</v>
      </c>
      <c r="AY1266" s="1" t="s">
        <v>52</v>
      </c>
      <c r="AZ1266" s="1" t="s">
        <v>52</v>
      </c>
    </row>
    <row r="1267" spans="1:52" ht="30" customHeight="1" x14ac:dyDescent="0.3">
      <c r="A1267" s="15" t="s">
        <v>1597</v>
      </c>
      <c r="B1267" s="15" t="s">
        <v>2588</v>
      </c>
      <c r="C1267" s="15" t="s">
        <v>602</v>
      </c>
      <c r="D1267" s="16">
        <v>1</v>
      </c>
      <c r="E1267" s="18">
        <v>0</v>
      </c>
      <c r="F1267" s="21">
        <f>TRUNC(E1267*D1267,1)</f>
        <v>0</v>
      </c>
      <c r="G1267" s="18">
        <v>0</v>
      </c>
      <c r="H1267" s="21">
        <f>TRUNC(G1267*D1267,1)</f>
        <v>0</v>
      </c>
      <c r="I1267" s="18">
        <f>TRUNC(SUMIF(V1265:V1267, RIGHTB(O1267, 1), H1265:H1267)*U1267, 2)</f>
        <v>850.39</v>
      </c>
      <c r="J1267" s="21">
        <f>TRUNC(I1267*D1267,1)</f>
        <v>850.3</v>
      </c>
      <c r="K1267" s="18">
        <f t="shared" si="180"/>
        <v>850.3</v>
      </c>
      <c r="L1267" s="21">
        <f t="shared" si="180"/>
        <v>850.3</v>
      </c>
      <c r="M1267" s="15" t="s">
        <v>52</v>
      </c>
      <c r="N1267" s="1" t="s">
        <v>3060</v>
      </c>
      <c r="O1267" s="1" t="s">
        <v>1079</v>
      </c>
      <c r="P1267" s="1" t="s">
        <v>64</v>
      </c>
      <c r="Q1267" s="1" t="s">
        <v>64</v>
      </c>
      <c r="R1267" s="1" t="s">
        <v>64</v>
      </c>
      <c r="S1267">
        <v>1</v>
      </c>
      <c r="T1267">
        <v>2</v>
      </c>
      <c r="U1267">
        <v>0.03</v>
      </c>
      <c r="AV1267" s="1" t="s">
        <v>52</v>
      </c>
      <c r="AW1267" s="1" t="s">
        <v>3069</v>
      </c>
      <c r="AX1267" s="1" t="s">
        <v>52</v>
      </c>
      <c r="AY1267" s="1" t="s">
        <v>52</v>
      </c>
      <c r="AZ1267" s="1" t="s">
        <v>52</v>
      </c>
    </row>
    <row r="1268" spans="1:52" ht="30" customHeight="1" x14ac:dyDescent="0.3">
      <c r="A1268" s="15" t="s">
        <v>1229</v>
      </c>
      <c r="B1268" s="15" t="s">
        <v>52</v>
      </c>
      <c r="C1268" s="15" t="s">
        <v>52</v>
      </c>
      <c r="D1268" s="16"/>
      <c r="E1268" s="18"/>
      <c r="F1268" s="21">
        <f>TRUNC(SUMIF(N1265:N1267, N1264, F1265:F1267),0)</f>
        <v>0</v>
      </c>
      <c r="G1268" s="18"/>
      <c r="H1268" s="21">
        <f>TRUNC(SUMIF(N1265:N1267, N1264, H1265:H1267),0)</f>
        <v>28346</v>
      </c>
      <c r="I1268" s="18"/>
      <c r="J1268" s="21">
        <f>TRUNC(SUMIF(N1265:N1267, N1264, J1265:J1267),0)</f>
        <v>850</v>
      </c>
      <c r="K1268" s="18"/>
      <c r="L1268" s="21">
        <f>F1268+H1268+J1268</f>
        <v>29196</v>
      </c>
      <c r="M1268" s="15" t="s">
        <v>52</v>
      </c>
      <c r="N1268" s="1" t="s">
        <v>92</v>
      </c>
      <c r="O1268" s="1" t="s">
        <v>92</v>
      </c>
      <c r="P1268" s="1" t="s">
        <v>52</v>
      </c>
      <c r="Q1268" s="1" t="s">
        <v>52</v>
      </c>
      <c r="R1268" s="1" t="s">
        <v>52</v>
      </c>
      <c r="AV1268" s="1" t="s">
        <v>52</v>
      </c>
      <c r="AW1268" s="1" t="s">
        <v>52</v>
      </c>
      <c r="AX1268" s="1" t="s">
        <v>52</v>
      </c>
      <c r="AY1268" s="1" t="s">
        <v>52</v>
      </c>
      <c r="AZ1268" s="1" t="s">
        <v>52</v>
      </c>
    </row>
    <row r="1269" spans="1:52" ht="30" customHeight="1" x14ac:dyDescent="0.3">
      <c r="A1269" s="16"/>
      <c r="B1269" s="16"/>
      <c r="C1269" s="16"/>
      <c r="D1269" s="16"/>
      <c r="E1269" s="18"/>
      <c r="F1269" s="21"/>
      <c r="G1269" s="18"/>
      <c r="H1269" s="21"/>
      <c r="I1269" s="18"/>
      <c r="J1269" s="21"/>
      <c r="K1269" s="18"/>
      <c r="L1269" s="21"/>
      <c r="M1269" s="16"/>
    </row>
    <row r="1270" spans="1:52" ht="30" customHeight="1" x14ac:dyDescent="0.3">
      <c r="A1270" s="12" t="s">
        <v>3070</v>
      </c>
      <c r="B1270" s="13"/>
      <c r="C1270" s="13"/>
      <c r="D1270" s="13"/>
      <c r="E1270" s="17"/>
      <c r="F1270" s="20"/>
      <c r="G1270" s="17"/>
      <c r="H1270" s="20"/>
      <c r="I1270" s="17"/>
      <c r="J1270" s="20"/>
      <c r="K1270" s="17"/>
      <c r="L1270" s="20"/>
      <c r="M1270" s="14"/>
      <c r="N1270" s="1" t="s">
        <v>1924</v>
      </c>
    </row>
    <row r="1271" spans="1:52" ht="30" customHeight="1" x14ac:dyDescent="0.3">
      <c r="A1271" s="15" t="s">
        <v>2246</v>
      </c>
      <c r="B1271" s="15" t="s">
        <v>1291</v>
      </c>
      <c r="C1271" s="15" t="s">
        <v>1292</v>
      </c>
      <c r="D1271" s="16">
        <v>2.4E-2</v>
      </c>
      <c r="E1271" s="18">
        <f>단가대비표!O271</f>
        <v>0</v>
      </c>
      <c r="F1271" s="21">
        <f>TRUNC(E1271*D1271,1)</f>
        <v>0</v>
      </c>
      <c r="G1271" s="18">
        <f>단가대비표!P271</f>
        <v>272354</v>
      </c>
      <c r="H1271" s="21">
        <f>TRUNC(G1271*D1271,1)</f>
        <v>6536.4</v>
      </c>
      <c r="I1271" s="18">
        <f>단가대비표!V271</f>
        <v>0</v>
      </c>
      <c r="J1271" s="21">
        <f>TRUNC(I1271*D1271,1)</f>
        <v>0</v>
      </c>
      <c r="K1271" s="18">
        <f>TRUNC(E1271+G1271+I1271,1)</f>
        <v>272354</v>
      </c>
      <c r="L1271" s="21">
        <f>TRUNC(F1271+H1271+J1271,1)</f>
        <v>6536.4</v>
      </c>
      <c r="M1271" s="15" t="s">
        <v>52</v>
      </c>
      <c r="N1271" s="1" t="s">
        <v>1924</v>
      </c>
      <c r="O1271" s="1" t="s">
        <v>2247</v>
      </c>
      <c r="P1271" s="1" t="s">
        <v>64</v>
      </c>
      <c r="Q1271" s="1" t="s">
        <v>64</v>
      </c>
      <c r="R1271" s="1" t="s">
        <v>63</v>
      </c>
      <c r="AV1271" s="1" t="s">
        <v>52</v>
      </c>
      <c r="AW1271" s="1" t="s">
        <v>3071</v>
      </c>
      <c r="AX1271" s="1" t="s">
        <v>52</v>
      </c>
      <c r="AY1271" s="1" t="s">
        <v>52</v>
      </c>
      <c r="AZ1271" s="1" t="s">
        <v>52</v>
      </c>
    </row>
    <row r="1272" spans="1:52" ht="30" customHeight="1" x14ac:dyDescent="0.3">
      <c r="A1272" s="15" t="s">
        <v>1229</v>
      </c>
      <c r="B1272" s="15" t="s">
        <v>52</v>
      </c>
      <c r="C1272" s="15" t="s">
        <v>52</v>
      </c>
      <c r="D1272" s="16"/>
      <c r="E1272" s="18"/>
      <c r="F1272" s="21">
        <f>TRUNC(SUMIF(N1271:N1271, N1270, F1271:F1271),0)</f>
        <v>0</v>
      </c>
      <c r="G1272" s="18"/>
      <c r="H1272" s="21">
        <f>TRUNC(SUMIF(N1271:N1271, N1270, H1271:H1271),0)</f>
        <v>6536</v>
      </c>
      <c r="I1272" s="18"/>
      <c r="J1272" s="21">
        <f>TRUNC(SUMIF(N1271:N1271, N1270, J1271:J1271),0)</f>
        <v>0</v>
      </c>
      <c r="K1272" s="18"/>
      <c r="L1272" s="21">
        <f>F1272+H1272+J1272</f>
        <v>6536</v>
      </c>
      <c r="M1272" s="15" t="s">
        <v>52</v>
      </c>
      <c r="N1272" s="1" t="s">
        <v>92</v>
      </c>
      <c r="O1272" s="1" t="s">
        <v>92</v>
      </c>
      <c r="P1272" s="1" t="s">
        <v>52</v>
      </c>
      <c r="Q1272" s="1" t="s">
        <v>52</v>
      </c>
      <c r="R1272" s="1" t="s">
        <v>52</v>
      </c>
      <c r="AV1272" s="1" t="s">
        <v>52</v>
      </c>
      <c r="AW1272" s="1" t="s">
        <v>52</v>
      </c>
      <c r="AX1272" s="1" t="s">
        <v>52</v>
      </c>
      <c r="AY1272" s="1" t="s">
        <v>52</v>
      </c>
      <c r="AZ1272" s="1" t="s">
        <v>52</v>
      </c>
    </row>
    <row r="1273" spans="1:52" ht="30" customHeight="1" x14ac:dyDescent="0.3">
      <c r="A1273" s="16"/>
      <c r="B1273" s="16"/>
      <c r="C1273" s="16"/>
      <c r="D1273" s="16"/>
      <c r="E1273" s="18"/>
      <c r="F1273" s="21"/>
      <c r="G1273" s="18"/>
      <c r="H1273" s="21"/>
      <c r="I1273" s="18"/>
      <c r="J1273" s="21"/>
      <c r="K1273" s="18"/>
      <c r="L1273" s="21"/>
      <c r="M1273" s="16"/>
    </row>
    <row r="1274" spans="1:52" ht="30" customHeight="1" x14ac:dyDescent="0.3">
      <c r="A1274" s="12" t="s">
        <v>3072</v>
      </c>
      <c r="B1274" s="13"/>
      <c r="C1274" s="13"/>
      <c r="D1274" s="13"/>
      <c r="E1274" s="17"/>
      <c r="F1274" s="20"/>
      <c r="G1274" s="17"/>
      <c r="H1274" s="20"/>
      <c r="I1274" s="17"/>
      <c r="J1274" s="20"/>
      <c r="K1274" s="17"/>
      <c r="L1274" s="20"/>
      <c r="M1274" s="14"/>
      <c r="N1274" s="1" t="s">
        <v>1933</v>
      </c>
    </row>
    <row r="1275" spans="1:52" ht="30" customHeight="1" x14ac:dyDescent="0.3">
      <c r="A1275" s="15" t="s">
        <v>987</v>
      </c>
      <c r="B1275" s="15" t="s">
        <v>1852</v>
      </c>
      <c r="C1275" s="15" t="s">
        <v>1692</v>
      </c>
      <c r="D1275" s="16">
        <v>510</v>
      </c>
      <c r="E1275" s="18">
        <f>단가대비표!O60</f>
        <v>0</v>
      </c>
      <c r="F1275" s="21">
        <f>TRUNC(E1275*D1275,1)</f>
        <v>0</v>
      </c>
      <c r="G1275" s="18">
        <f>단가대비표!P60</f>
        <v>0</v>
      </c>
      <c r="H1275" s="21">
        <f>TRUNC(G1275*D1275,1)</f>
        <v>0</v>
      </c>
      <c r="I1275" s="18">
        <f>단가대비표!V60</f>
        <v>0</v>
      </c>
      <c r="J1275" s="21">
        <f>TRUNC(I1275*D1275,1)</f>
        <v>0</v>
      </c>
      <c r="K1275" s="18">
        <f t="shared" ref="K1275:L1277" si="181">TRUNC(E1275+G1275+I1275,1)</f>
        <v>0</v>
      </c>
      <c r="L1275" s="21">
        <f t="shared" si="181"/>
        <v>0</v>
      </c>
      <c r="M1275" s="15" t="s">
        <v>1755</v>
      </c>
      <c r="N1275" s="1" t="s">
        <v>1933</v>
      </c>
      <c r="O1275" s="1" t="s">
        <v>1853</v>
      </c>
      <c r="P1275" s="1" t="s">
        <v>64</v>
      </c>
      <c r="Q1275" s="1" t="s">
        <v>64</v>
      </c>
      <c r="R1275" s="1" t="s">
        <v>63</v>
      </c>
      <c r="AV1275" s="1" t="s">
        <v>52</v>
      </c>
      <c r="AW1275" s="1" t="s">
        <v>3073</v>
      </c>
      <c r="AX1275" s="1" t="s">
        <v>52</v>
      </c>
      <c r="AY1275" s="1" t="s">
        <v>52</v>
      </c>
      <c r="AZ1275" s="1" t="s">
        <v>52</v>
      </c>
    </row>
    <row r="1276" spans="1:52" ht="30" customHeight="1" x14ac:dyDescent="0.3">
      <c r="A1276" s="15" t="s">
        <v>983</v>
      </c>
      <c r="B1276" s="15" t="s">
        <v>1855</v>
      </c>
      <c r="C1276" s="15" t="s">
        <v>146</v>
      </c>
      <c r="D1276" s="16">
        <v>1.1000000000000001</v>
      </c>
      <c r="E1276" s="18">
        <f>단가대비표!O17</f>
        <v>0</v>
      </c>
      <c r="F1276" s="21">
        <f>TRUNC(E1276*D1276,1)</f>
        <v>0</v>
      </c>
      <c r="G1276" s="18">
        <f>단가대비표!P17</f>
        <v>0</v>
      </c>
      <c r="H1276" s="21">
        <f>TRUNC(G1276*D1276,1)</f>
        <v>0</v>
      </c>
      <c r="I1276" s="18">
        <f>단가대비표!V17</f>
        <v>0</v>
      </c>
      <c r="J1276" s="21">
        <f>TRUNC(I1276*D1276,1)</f>
        <v>0</v>
      </c>
      <c r="K1276" s="18">
        <f t="shared" si="181"/>
        <v>0</v>
      </c>
      <c r="L1276" s="21">
        <f t="shared" si="181"/>
        <v>0</v>
      </c>
      <c r="M1276" s="15" t="s">
        <v>1755</v>
      </c>
      <c r="N1276" s="1" t="s">
        <v>1933</v>
      </c>
      <c r="O1276" s="1" t="s">
        <v>1856</v>
      </c>
      <c r="P1276" s="1" t="s">
        <v>64</v>
      </c>
      <c r="Q1276" s="1" t="s">
        <v>64</v>
      </c>
      <c r="R1276" s="1" t="s">
        <v>63</v>
      </c>
      <c r="AV1276" s="1" t="s">
        <v>52</v>
      </c>
      <c r="AW1276" s="1" t="s">
        <v>3074</v>
      </c>
      <c r="AX1276" s="1" t="s">
        <v>52</v>
      </c>
      <c r="AY1276" s="1" t="s">
        <v>52</v>
      </c>
      <c r="AZ1276" s="1" t="s">
        <v>52</v>
      </c>
    </row>
    <row r="1277" spans="1:52" ht="30" customHeight="1" x14ac:dyDescent="0.3">
      <c r="A1277" s="15" t="s">
        <v>3075</v>
      </c>
      <c r="B1277" s="15" t="s">
        <v>3076</v>
      </c>
      <c r="C1277" s="15" t="s">
        <v>146</v>
      </c>
      <c r="D1277" s="16">
        <v>1</v>
      </c>
      <c r="E1277" s="18">
        <f>일위대가목록!E207</f>
        <v>0</v>
      </c>
      <c r="F1277" s="21">
        <f>TRUNC(E1277*D1277,1)</f>
        <v>0</v>
      </c>
      <c r="G1277" s="18">
        <f>일위대가목록!F207</f>
        <v>112070</v>
      </c>
      <c r="H1277" s="21">
        <f>TRUNC(G1277*D1277,1)</f>
        <v>112070</v>
      </c>
      <c r="I1277" s="18">
        <f>일위대가목록!G207</f>
        <v>0</v>
      </c>
      <c r="J1277" s="21">
        <f>TRUNC(I1277*D1277,1)</f>
        <v>0</v>
      </c>
      <c r="K1277" s="18">
        <f t="shared" si="181"/>
        <v>112070</v>
      </c>
      <c r="L1277" s="21">
        <f t="shared" si="181"/>
        <v>112070</v>
      </c>
      <c r="M1277" s="15" t="s">
        <v>3077</v>
      </c>
      <c r="N1277" s="1" t="s">
        <v>1933</v>
      </c>
      <c r="O1277" s="1" t="s">
        <v>3078</v>
      </c>
      <c r="P1277" s="1" t="s">
        <v>63</v>
      </c>
      <c r="Q1277" s="1" t="s">
        <v>64</v>
      </c>
      <c r="R1277" s="1" t="s">
        <v>64</v>
      </c>
      <c r="AV1277" s="1" t="s">
        <v>52</v>
      </c>
      <c r="AW1277" s="1" t="s">
        <v>3079</v>
      </c>
      <c r="AX1277" s="1" t="s">
        <v>52</v>
      </c>
      <c r="AY1277" s="1" t="s">
        <v>52</v>
      </c>
      <c r="AZ1277" s="1" t="s">
        <v>52</v>
      </c>
    </row>
    <row r="1278" spans="1:52" ht="30" customHeight="1" x14ac:dyDescent="0.3">
      <c r="A1278" s="15" t="s">
        <v>1229</v>
      </c>
      <c r="B1278" s="15" t="s">
        <v>52</v>
      </c>
      <c r="C1278" s="15" t="s">
        <v>52</v>
      </c>
      <c r="D1278" s="16"/>
      <c r="E1278" s="18"/>
      <c r="F1278" s="21">
        <f>TRUNC(SUMIF(N1275:N1277, N1274, F1275:F1277),0)</f>
        <v>0</v>
      </c>
      <c r="G1278" s="18"/>
      <c r="H1278" s="21">
        <f>TRUNC(SUMIF(N1275:N1277, N1274, H1275:H1277),0)</f>
        <v>112070</v>
      </c>
      <c r="I1278" s="18"/>
      <c r="J1278" s="21">
        <f>TRUNC(SUMIF(N1275:N1277, N1274, J1275:J1277),0)</f>
        <v>0</v>
      </c>
      <c r="K1278" s="18"/>
      <c r="L1278" s="21">
        <f>F1278+H1278+J1278</f>
        <v>112070</v>
      </c>
      <c r="M1278" s="15" t="s">
        <v>52</v>
      </c>
      <c r="N1278" s="1" t="s">
        <v>92</v>
      </c>
      <c r="O1278" s="1" t="s">
        <v>92</v>
      </c>
      <c r="P1278" s="1" t="s">
        <v>52</v>
      </c>
      <c r="Q1278" s="1" t="s">
        <v>52</v>
      </c>
      <c r="R1278" s="1" t="s">
        <v>52</v>
      </c>
      <c r="AV1278" s="1" t="s">
        <v>52</v>
      </c>
      <c r="AW1278" s="1" t="s">
        <v>52</v>
      </c>
      <c r="AX1278" s="1" t="s">
        <v>52</v>
      </c>
      <c r="AY1278" s="1" t="s">
        <v>52</v>
      </c>
      <c r="AZ1278" s="1" t="s">
        <v>52</v>
      </c>
    </row>
    <row r="1279" spans="1:52" ht="30" customHeight="1" x14ac:dyDescent="0.3">
      <c r="A1279" s="16"/>
      <c r="B1279" s="16"/>
      <c r="C1279" s="16"/>
      <c r="D1279" s="16"/>
      <c r="E1279" s="18"/>
      <c r="F1279" s="21"/>
      <c r="G1279" s="18"/>
      <c r="H1279" s="21"/>
      <c r="I1279" s="18"/>
      <c r="J1279" s="21"/>
      <c r="K1279" s="18"/>
      <c r="L1279" s="21"/>
      <c r="M1279" s="16"/>
    </row>
    <row r="1280" spans="1:52" ht="30" customHeight="1" x14ac:dyDescent="0.3">
      <c r="A1280" s="12" t="s">
        <v>3080</v>
      </c>
      <c r="B1280" s="13"/>
      <c r="C1280" s="13"/>
      <c r="D1280" s="13"/>
      <c r="E1280" s="17"/>
      <c r="F1280" s="20"/>
      <c r="G1280" s="17"/>
      <c r="H1280" s="20"/>
      <c r="I1280" s="17"/>
      <c r="J1280" s="20"/>
      <c r="K1280" s="17"/>
      <c r="L1280" s="20"/>
      <c r="M1280" s="14"/>
      <c r="N1280" s="1" t="s">
        <v>1938</v>
      </c>
    </row>
    <row r="1281" spans="1:52" ht="30" customHeight="1" x14ac:dyDescent="0.3">
      <c r="A1281" s="15" t="s">
        <v>3081</v>
      </c>
      <c r="B1281" s="15" t="s">
        <v>1291</v>
      </c>
      <c r="C1281" s="15" t="s">
        <v>1292</v>
      </c>
      <c r="D1281" s="16">
        <v>0.31</v>
      </c>
      <c r="E1281" s="18">
        <f>단가대비표!O275</f>
        <v>0</v>
      </c>
      <c r="F1281" s="21">
        <f>TRUNC(E1281*D1281,1)</f>
        <v>0</v>
      </c>
      <c r="G1281" s="18">
        <f>단가대비표!P275</f>
        <v>266246</v>
      </c>
      <c r="H1281" s="21">
        <f>TRUNC(G1281*D1281,1)</f>
        <v>82536.2</v>
      </c>
      <c r="I1281" s="18">
        <f>단가대비표!V275</f>
        <v>0</v>
      </c>
      <c r="J1281" s="21">
        <f>TRUNC(I1281*D1281,1)</f>
        <v>0</v>
      </c>
      <c r="K1281" s="18">
        <f t="shared" ref="K1281:L1284" si="182">TRUNC(E1281+G1281+I1281,1)</f>
        <v>266246</v>
      </c>
      <c r="L1281" s="21">
        <f t="shared" si="182"/>
        <v>82536.2</v>
      </c>
      <c r="M1281" s="15" t="s">
        <v>52</v>
      </c>
      <c r="N1281" s="1" t="s">
        <v>1938</v>
      </c>
      <c r="O1281" s="1" t="s">
        <v>3082</v>
      </c>
      <c r="P1281" s="1" t="s">
        <v>64</v>
      </c>
      <c r="Q1281" s="1" t="s">
        <v>64</v>
      </c>
      <c r="R1281" s="1" t="s">
        <v>63</v>
      </c>
      <c r="V1281">
        <v>1</v>
      </c>
      <c r="AV1281" s="1" t="s">
        <v>52</v>
      </c>
      <c r="AW1281" s="1" t="s">
        <v>3083</v>
      </c>
      <c r="AX1281" s="1" t="s">
        <v>52</v>
      </c>
      <c r="AY1281" s="1" t="s">
        <v>52</v>
      </c>
      <c r="AZ1281" s="1" t="s">
        <v>52</v>
      </c>
    </row>
    <row r="1282" spans="1:52" ht="30" customHeight="1" x14ac:dyDescent="0.3">
      <c r="A1282" s="15" t="s">
        <v>1298</v>
      </c>
      <c r="B1282" s="15" t="s">
        <v>1291</v>
      </c>
      <c r="C1282" s="15" t="s">
        <v>1292</v>
      </c>
      <c r="D1282" s="16">
        <v>0.14000000000000001</v>
      </c>
      <c r="E1282" s="18">
        <f>단가대비표!O256</f>
        <v>0</v>
      </c>
      <c r="F1282" s="21">
        <f>TRUNC(E1282*D1282,1)</f>
        <v>0</v>
      </c>
      <c r="G1282" s="18">
        <f>단가대비표!P256</f>
        <v>169804</v>
      </c>
      <c r="H1282" s="21">
        <f>TRUNC(G1282*D1282,1)</f>
        <v>23772.5</v>
      </c>
      <c r="I1282" s="18">
        <f>단가대비표!V256</f>
        <v>0</v>
      </c>
      <c r="J1282" s="21">
        <f>TRUNC(I1282*D1282,1)</f>
        <v>0</v>
      </c>
      <c r="K1282" s="18">
        <f t="shared" si="182"/>
        <v>169804</v>
      </c>
      <c r="L1282" s="21">
        <f t="shared" si="182"/>
        <v>23772.5</v>
      </c>
      <c r="M1282" s="15" t="s">
        <v>52</v>
      </c>
      <c r="N1282" s="1" t="s">
        <v>1938</v>
      </c>
      <c r="O1282" s="1" t="s">
        <v>1299</v>
      </c>
      <c r="P1282" s="1" t="s">
        <v>64</v>
      </c>
      <c r="Q1282" s="1" t="s">
        <v>64</v>
      </c>
      <c r="R1282" s="1" t="s">
        <v>63</v>
      </c>
      <c r="V1282">
        <v>1</v>
      </c>
      <c r="AV1282" s="1" t="s">
        <v>52</v>
      </c>
      <c r="AW1282" s="1" t="s">
        <v>3084</v>
      </c>
      <c r="AX1282" s="1" t="s">
        <v>52</v>
      </c>
      <c r="AY1282" s="1" t="s">
        <v>52</v>
      </c>
      <c r="AZ1282" s="1" t="s">
        <v>52</v>
      </c>
    </row>
    <row r="1283" spans="1:52" ht="30" customHeight="1" x14ac:dyDescent="0.3">
      <c r="A1283" s="15" t="s">
        <v>1597</v>
      </c>
      <c r="B1283" s="15" t="s">
        <v>2917</v>
      </c>
      <c r="C1283" s="15" t="s">
        <v>602</v>
      </c>
      <c r="D1283" s="16">
        <v>1</v>
      </c>
      <c r="E1283" s="18">
        <v>0</v>
      </c>
      <c r="F1283" s="21">
        <f>TRUNC(E1283*D1283,1)</f>
        <v>0</v>
      </c>
      <c r="G1283" s="18">
        <v>0</v>
      </c>
      <c r="H1283" s="21">
        <f>TRUNC(G1283*D1283,1)</f>
        <v>0</v>
      </c>
      <c r="I1283" s="18">
        <f>TRUNC(SUMIF(V1281:V1284, RIGHTB(O1283, 1), H1281:H1284)*U1283, 2)</f>
        <v>1063.08</v>
      </c>
      <c r="J1283" s="21">
        <f>TRUNC(I1283*D1283,1)</f>
        <v>1063</v>
      </c>
      <c r="K1283" s="18">
        <f t="shared" si="182"/>
        <v>1063</v>
      </c>
      <c r="L1283" s="21">
        <f t="shared" si="182"/>
        <v>1063</v>
      </c>
      <c r="M1283" s="15" t="s">
        <v>52</v>
      </c>
      <c r="N1283" s="1" t="s">
        <v>1938</v>
      </c>
      <c r="O1283" s="1" t="s">
        <v>1079</v>
      </c>
      <c r="P1283" s="1" t="s">
        <v>64</v>
      </c>
      <c r="Q1283" s="1" t="s">
        <v>64</v>
      </c>
      <c r="R1283" s="1" t="s">
        <v>64</v>
      </c>
      <c r="S1283">
        <v>1</v>
      </c>
      <c r="T1283">
        <v>2</v>
      </c>
      <c r="U1283">
        <v>0.01</v>
      </c>
      <c r="AV1283" s="1" t="s">
        <v>52</v>
      </c>
      <c r="AW1283" s="1" t="s">
        <v>3085</v>
      </c>
      <c r="AX1283" s="1" t="s">
        <v>52</v>
      </c>
      <c r="AY1283" s="1" t="s">
        <v>52</v>
      </c>
      <c r="AZ1283" s="1" t="s">
        <v>52</v>
      </c>
    </row>
    <row r="1284" spans="1:52" ht="30" customHeight="1" x14ac:dyDescent="0.3">
      <c r="A1284" s="15" t="s">
        <v>3086</v>
      </c>
      <c r="B1284" s="15" t="s">
        <v>3087</v>
      </c>
      <c r="C1284" s="15" t="s">
        <v>365</v>
      </c>
      <c r="D1284" s="16"/>
      <c r="E1284" s="18">
        <f>단가대비표!O244</f>
        <v>0</v>
      </c>
      <c r="F1284" s="21">
        <f>TRUNC(E1284*D1284,1)</f>
        <v>0</v>
      </c>
      <c r="G1284" s="18">
        <f>단가대비표!P244</f>
        <v>68170</v>
      </c>
      <c r="H1284" s="21">
        <f>TRUNC(G1284*D1284,1)</f>
        <v>0</v>
      </c>
      <c r="I1284" s="18">
        <f>단가대비표!V244</f>
        <v>0</v>
      </c>
      <c r="J1284" s="21">
        <f>TRUNC(I1284*D1284,1)</f>
        <v>0</v>
      </c>
      <c r="K1284" s="18">
        <f t="shared" si="182"/>
        <v>68170</v>
      </c>
      <c r="L1284" s="21">
        <f t="shared" si="182"/>
        <v>0</v>
      </c>
      <c r="M1284" s="15" t="s">
        <v>52</v>
      </c>
      <c r="N1284" s="1" t="s">
        <v>1938</v>
      </c>
      <c r="O1284" s="1" t="s">
        <v>3088</v>
      </c>
      <c r="P1284" s="1" t="s">
        <v>64</v>
      </c>
      <c r="Q1284" s="1" t="s">
        <v>64</v>
      </c>
      <c r="R1284" s="1" t="s">
        <v>63</v>
      </c>
      <c r="AV1284" s="1" t="s">
        <v>52</v>
      </c>
      <c r="AW1284" s="1" t="s">
        <v>3089</v>
      </c>
      <c r="AX1284" s="1" t="s">
        <v>52</v>
      </c>
      <c r="AY1284" s="1" t="s">
        <v>52</v>
      </c>
      <c r="AZ1284" s="1" t="s">
        <v>52</v>
      </c>
    </row>
    <row r="1285" spans="1:52" ht="30" customHeight="1" x14ac:dyDescent="0.3">
      <c r="A1285" s="15" t="s">
        <v>1229</v>
      </c>
      <c r="B1285" s="15" t="s">
        <v>52</v>
      </c>
      <c r="C1285" s="15" t="s">
        <v>52</v>
      </c>
      <c r="D1285" s="16"/>
      <c r="E1285" s="18"/>
      <c r="F1285" s="21">
        <f>TRUNC(SUMIF(N1281:N1284, N1280, F1281:F1284),0)</f>
        <v>0</v>
      </c>
      <c r="G1285" s="18"/>
      <c r="H1285" s="21">
        <f>TRUNC(SUMIF(N1281:N1284, N1280, H1281:H1284),0)</f>
        <v>106308</v>
      </c>
      <c r="I1285" s="18"/>
      <c r="J1285" s="21">
        <f>TRUNC(SUMIF(N1281:N1284, N1280, J1281:J1284),0)</f>
        <v>1063</v>
      </c>
      <c r="K1285" s="18"/>
      <c r="L1285" s="21">
        <f>F1285+H1285+J1285</f>
        <v>107371</v>
      </c>
      <c r="M1285" s="15" t="s">
        <v>52</v>
      </c>
      <c r="N1285" s="1" t="s">
        <v>92</v>
      </c>
      <c r="O1285" s="1" t="s">
        <v>92</v>
      </c>
      <c r="P1285" s="1" t="s">
        <v>52</v>
      </c>
      <c r="Q1285" s="1" t="s">
        <v>52</v>
      </c>
      <c r="R1285" s="1" t="s">
        <v>52</v>
      </c>
      <c r="AV1285" s="1" t="s">
        <v>52</v>
      </c>
      <c r="AW1285" s="1" t="s">
        <v>52</v>
      </c>
      <c r="AX1285" s="1" t="s">
        <v>52</v>
      </c>
      <c r="AY1285" s="1" t="s">
        <v>52</v>
      </c>
      <c r="AZ1285" s="1" t="s">
        <v>52</v>
      </c>
    </row>
    <row r="1286" spans="1:52" ht="30" customHeight="1" x14ac:dyDescent="0.3">
      <c r="A1286" s="16"/>
      <c r="B1286" s="16"/>
      <c r="C1286" s="16"/>
      <c r="D1286" s="16"/>
      <c r="E1286" s="18"/>
      <c r="F1286" s="21"/>
      <c r="G1286" s="18"/>
      <c r="H1286" s="21"/>
      <c r="I1286" s="18"/>
      <c r="J1286" s="21"/>
      <c r="K1286" s="18"/>
      <c r="L1286" s="21"/>
      <c r="M1286" s="16"/>
    </row>
    <row r="1287" spans="1:52" ht="30" customHeight="1" x14ac:dyDescent="0.3">
      <c r="A1287" s="12" t="s">
        <v>3090</v>
      </c>
      <c r="B1287" s="13"/>
      <c r="C1287" s="13"/>
      <c r="D1287" s="13"/>
      <c r="E1287" s="17"/>
      <c r="F1287" s="20"/>
      <c r="G1287" s="17"/>
      <c r="H1287" s="20"/>
      <c r="I1287" s="17"/>
      <c r="J1287" s="20"/>
      <c r="K1287" s="17"/>
      <c r="L1287" s="20"/>
      <c r="M1287" s="14"/>
      <c r="N1287" s="1" t="s">
        <v>3078</v>
      </c>
    </row>
    <row r="1288" spans="1:52" ht="30" customHeight="1" x14ac:dyDescent="0.3">
      <c r="A1288" s="15" t="s">
        <v>1298</v>
      </c>
      <c r="B1288" s="15" t="s">
        <v>1291</v>
      </c>
      <c r="C1288" s="15" t="s">
        <v>1292</v>
      </c>
      <c r="D1288" s="16">
        <v>0.66</v>
      </c>
      <c r="E1288" s="18">
        <f>단가대비표!O256</f>
        <v>0</v>
      </c>
      <c r="F1288" s="21">
        <f>TRUNC(E1288*D1288,1)</f>
        <v>0</v>
      </c>
      <c r="G1288" s="18">
        <f>단가대비표!P256</f>
        <v>169804</v>
      </c>
      <c r="H1288" s="21">
        <f>TRUNC(G1288*D1288,1)</f>
        <v>112070.6</v>
      </c>
      <c r="I1288" s="18">
        <f>단가대비표!V256</f>
        <v>0</v>
      </c>
      <c r="J1288" s="21">
        <f>TRUNC(I1288*D1288,1)</f>
        <v>0</v>
      </c>
      <c r="K1288" s="18">
        <f>TRUNC(E1288+G1288+I1288,1)</f>
        <v>169804</v>
      </c>
      <c r="L1288" s="21">
        <f>TRUNC(F1288+H1288+J1288,1)</f>
        <v>112070.6</v>
      </c>
      <c r="M1288" s="15" t="s">
        <v>52</v>
      </c>
      <c r="N1288" s="1" t="s">
        <v>3078</v>
      </c>
      <c r="O1288" s="1" t="s">
        <v>1299</v>
      </c>
      <c r="P1288" s="1" t="s">
        <v>64</v>
      </c>
      <c r="Q1288" s="1" t="s">
        <v>64</v>
      </c>
      <c r="R1288" s="1" t="s">
        <v>63</v>
      </c>
      <c r="AV1288" s="1" t="s">
        <v>52</v>
      </c>
      <c r="AW1288" s="1" t="s">
        <v>3091</v>
      </c>
      <c r="AX1288" s="1" t="s">
        <v>52</v>
      </c>
      <c r="AY1288" s="1" t="s">
        <v>52</v>
      </c>
      <c r="AZ1288" s="1" t="s">
        <v>52</v>
      </c>
    </row>
    <row r="1289" spans="1:52" ht="30" customHeight="1" x14ac:dyDescent="0.3">
      <c r="A1289" s="15" t="s">
        <v>1229</v>
      </c>
      <c r="B1289" s="15" t="s">
        <v>52</v>
      </c>
      <c r="C1289" s="15" t="s">
        <v>52</v>
      </c>
      <c r="D1289" s="16"/>
      <c r="E1289" s="18"/>
      <c r="F1289" s="21">
        <f>TRUNC(SUMIF(N1288:N1288, N1287, F1288:F1288),0)</f>
        <v>0</v>
      </c>
      <c r="G1289" s="18"/>
      <c r="H1289" s="21">
        <f>TRUNC(SUMIF(N1288:N1288, N1287, H1288:H1288),0)</f>
        <v>112070</v>
      </c>
      <c r="I1289" s="18"/>
      <c r="J1289" s="21">
        <f>TRUNC(SUMIF(N1288:N1288, N1287, J1288:J1288),0)</f>
        <v>0</v>
      </c>
      <c r="K1289" s="18"/>
      <c r="L1289" s="21">
        <f>F1289+H1289+J1289</f>
        <v>112070</v>
      </c>
      <c r="M1289" s="15" t="s">
        <v>52</v>
      </c>
      <c r="N1289" s="1" t="s">
        <v>92</v>
      </c>
      <c r="O1289" s="1" t="s">
        <v>92</v>
      </c>
      <c r="P1289" s="1" t="s">
        <v>52</v>
      </c>
      <c r="Q1289" s="1" t="s">
        <v>52</v>
      </c>
      <c r="R1289" s="1" t="s">
        <v>52</v>
      </c>
      <c r="AV1289" s="1" t="s">
        <v>52</v>
      </c>
      <c r="AW1289" s="1" t="s">
        <v>52</v>
      </c>
      <c r="AX1289" s="1" t="s">
        <v>52</v>
      </c>
      <c r="AY1289" s="1" t="s">
        <v>52</v>
      </c>
      <c r="AZ1289" s="1" t="s">
        <v>52</v>
      </c>
    </row>
    <row r="1290" spans="1:52" ht="30" customHeight="1" x14ac:dyDescent="0.3">
      <c r="A1290" s="16"/>
      <c r="B1290" s="16"/>
      <c r="C1290" s="16"/>
      <c r="D1290" s="16"/>
      <c r="E1290" s="18"/>
      <c r="F1290" s="21"/>
      <c r="G1290" s="18"/>
      <c r="H1290" s="21"/>
      <c r="I1290" s="18"/>
      <c r="J1290" s="21"/>
      <c r="K1290" s="18"/>
      <c r="L1290" s="21"/>
      <c r="M1290" s="16"/>
    </row>
    <row r="1291" spans="1:52" ht="30" customHeight="1" x14ac:dyDescent="0.3">
      <c r="A1291" s="12" t="s">
        <v>3092</v>
      </c>
      <c r="B1291" s="13"/>
      <c r="C1291" s="13"/>
      <c r="D1291" s="13"/>
      <c r="E1291" s="17"/>
      <c r="F1291" s="20"/>
      <c r="G1291" s="17"/>
      <c r="H1291" s="20"/>
      <c r="I1291" s="17"/>
      <c r="J1291" s="20"/>
      <c r="K1291" s="17"/>
      <c r="L1291" s="20"/>
      <c r="M1291" s="14"/>
      <c r="N1291" s="1" t="s">
        <v>1944</v>
      </c>
    </row>
    <row r="1292" spans="1:52" ht="30" customHeight="1" x14ac:dyDescent="0.3">
      <c r="A1292" s="15" t="s">
        <v>1927</v>
      </c>
      <c r="B1292" s="15" t="s">
        <v>3093</v>
      </c>
      <c r="C1292" s="15" t="s">
        <v>112</v>
      </c>
      <c r="D1292" s="16">
        <v>1.1000000000000001</v>
      </c>
      <c r="E1292" s="18">
        <f>단가대비표!O76</f>
        <v>88500</v>
      </c>
      <c r="F1292" s="21">
        <f>TRUNC(E1292*D1292,1)</f>
        <v>97350</v>
      </c>
      <c r="G1292" s="18">
        <f>단가대비표!P76</f>
        <v>0</v>
      </c>
      <c r="H1292" s="21">
        <f>TRUNC(G1292*D1292,1)</f>
        <v>0</v>
      </c>
      <c r="I1292" s="18">
        <f>단가대비표!V76</f>
        <v>0</v>
      </c>
      <c r="J1292" s="21">
        <f>TRUNC(I1292*D1292,1)</f>
        <v>0</v>
      </c>
      <c r="K1292" s="18">
        <f>TRUNC(E1292+G1292+I1292,1)</f>
        <v>88500</v>
      </c>
      <c r="L1292" s="21">
        <f>TRUNC(F1292+H1292+J1292,1)</f>
        <v>97350</v>
      </c>
      <c r="M1292" s="15" t="s">
        <v>52</v>
      </c>
      <c r="N1292" s="1" t="s">
        <v>1944</v>
      </c>
      <c r="O1292" s="1" t="s">
        <v>3094</v>
      </c>
      <c r="P1292" s="1" t="s">
        <v>64</v>
      </c>
      <c r="Q1292" s="1" t="s">
        <v>64</v>
      </c>
      <c r="R1292" s="1" t="s">
        <v>63</v>
      </c>
      <c r="AV1292" s="1" t="s">
        <v>52</v>
      </c>
      <c r="AW1292" s="1" t="s">
        <v>3095</v>
      </c>
      <c r="AX1292" s="1" t="s">
        <v>52</v>
      </c>
      <c r="AY1292" s="1" t="s">
        <v>52</v>
      </c>
      <c r="AZ1292" s="1" t="s">
        <v>52</v>
      </c>
    </row>
    <row r="1293" spans="1:52" ht="30" customHeight="1" x14ac:dyDescent="0.3">
      <c r="A1293" s="15" t="s">
        <v>3096</v>
      </c>
      <c r="B1293" s="15" t="s">
        <v>3097</v>
      </c>
      <c r="C1293" s="15" t="s">
        <v>365</v>
      </c>
      <c r="D1293" s="16">
        <v>1</v>
      </c>
      <c r="E1293" s="18">
        <f>단가대비표!O253</f>
        <v>22123</v>
      </c>
      <c r="F1293" s="21">
        <f>TRUNC(E1293*D1293,1)</f>
        <v>22123</v>
      </c>
      <c r="G1293" s="18">
        <f>단가대비표!P253</f>
        <v>88893</v>
      </c>
      <c r="H1293" s="21">
        <f>TRUNC(G1293*D1293,1)</f>
        <v>88893</v>
      </c>
      <c r="I1293" s="18">
        <f>단가대비표!V253</f>
        <v>0</v>
      </c>
      <c r="J1293" s="21">
        <f>TRUNC(I1293*D1293,1)</f>
        <v>0</v>
      </c>
      <c r="K1293" s="18">
        <f>TRUNC(E1293+G1293+I1293,1)</f>
        <v>111016</v>
      </c>
      <c r="L1293" s="21">
        <f>TRUNC(F1293+H1293+J1293,1)</f>
        <v>111016</v>
      </c>
      <c r="M1293" s="15" t="s">
        <v>52</v>
      </c>
      <c r="N1293" s="1" t="s">
        <v>1944</v>
      </c>
      <c r="O1293" s="1" t="s">
        <v>3098</v>
      </c>
      <c r="P1293" s="1" t="s">
        <v>64</v>
      </c>
      <c r="Q1293" s="1" t="s">
        <v>64</v>
      </c>
      <c r="R1293" s="1" t="s">
        <v>63</v>
      </c>
      <c r="AV1293" s="1" t="s">
        <v>52</v>
      </c>
      <c r="AW1293" s="1" t="s">
        <v>3099</v>
      </c>
      <c r="AX1293" s="1" t="s">
        <v>52</v>
      </c>
      <c r="AY1293" s="1" t="s">
        <v>52</v>
      </c>
      <c r="AZ1293" s="1" t="s">
        <v>52</v>
      </c>
    </row>
    <row r="1294" spans="1:52" ht="30" customHeight="1" x14ac:dyDescent="0.3">
      <c r="A1294" s="15" t="s">
        <v>1229</v>
      </c>
      <c r="B1294" s="15" t="s">
        <v>52</v>
      </c>
      <c r="C1294" s="15" t="s">
        <v>52</v>
      </c>
      <c r="D1294" s="16"/>
      <c r="E1294" s="18"/>
      <c r="F1294" s="21">
        <f>TRUNC(SUMIF(N1292:N1293, N1291, F1292:F1293),0)</f>
        <v>119473</v>
      </c>
      <c r="G1294" s="18"/>
      <c r="H1294" s="21">
        <f>TRUNC(SUMIF(N1292:N1293, N1291, H1292:H1293),0)</f>
        <v>88893</v>
      </c>
      <c r="I1294" s="18"/>
      <c r="J1294" s="21">
        <f>TRUNC(SUMIF(N1292:N1293, N1291, J1292:J1293),0)</f>
        <v>0</v>
      </c>
      <c r="K1294" s="18"/>
      <c r="L1294" s="21">
        <f>F1294+H1294+J1294</f>
        <v>208366</v>
      </c>
      <c r="M1294" s="15" t="s">
        <v>52</v>
      </c>
      <c r="N1294" s="1" t="s">
        <v>92</v>
      </c>
      <c r="O1294" s="1" t="s">
        <v>92</v>
      </c>
      <c r="P1294" s="1" t="s">
        <v>52</v>
      </c>
      <c r="Q1294" s="1" t="s">
        <v>52</v>
      </c>
      <c r="R1294" s="1" t="s">
        <v>52</v>
      </c>
      <c r="AV1294" s="1" t="s">
        <v>52</v>
      </c>
      <c r="AW1294" s="1" t="s">
        <v>52</v>
      </c>
      <c r="AX1294" s="1" t="s">
        <v>52</v>
      </c>
      <c r="AY1294" s="1" t="s">
        <v>52</v>
      </c>
      <c r="AZ1294" s="1" t="s">
        <v>52</v>
      </c>
    </row>
    <row r="1295" spans="1:52" ht="30" customHeight="1" x14ac:dyDescent="0.3">
      <c r="A1295" s="16"/>
      <c r="B1295" s="16"/>
      <c r="C1295" s="16"/>
      <c r="D1295" s="16"/>
      <c r="E1295" s="18"/>
      <c r="F1295" s="21"/>
      <c r="G1295" s="18"/>
      <c r="H1295" s="21"/>
      <c r="I1295" s="18"/>
      <c r="J1295" s="21"/>
      <c r="K1295" s="18"/>
      <c r="L1295" s="21"/>
      <c r="M1295" s="16"/>
    </row>
    <row r="1296" spans="1:52" ht="30" customHeight="1" x14ac:dyDescent="0.3">
      <c r="A1296" s="12" t="s">
        <v>3100</v>
      </c>
      <c r="B1296" s="13"/>
      <c r="C1296" s="13"/>
      <c r="D1296" s="13"/>
      <c r="E1296" s="17"/>
      <c r="F1296" s="20"/>
      <c r="G1296" s="17"/>
      <c r="H1296" s="20"/>
      <c r="I1296" s="17"/>
      <c r="J1296" s="20"/>
      <c r="K1296" s="17"/>
      <c r="L1296" s="20"/>
      <c r="M1296" s="14"/>
      <c r="N1296" s="1" t="s">
        <v>1982</v>
      </c>
    </row>
    <row r="1297" spans="1:52" ht="30" customHeight="1" x14ac:dyDescent="0.3">
      <c r="A1297" s="15" t="s">
        <v>2052</v>
      </c>
      <c r="B1297" s="15" t="s">
        <v>3101</v>
      </c>
      <c r="C1297" s="15" t="s">
        <v>1692</v>
      </c>
      <c r="D1297" s="16">
        <v>3.7090999999999998</v>
      </c>
      <c r="E1297" s="18">
        <f>단가대비표!O34</f>
        <v>1020</v>
      </c>
      <c r="F1297" s="21">
        <f>TRUNC(E1297*D1297,1)</f>
        <v>3783.2</v>
      </c>
      <c r="G1297" s="18">
        <f>단가대비표!P34</f>
        <v>0</v>
      </c>
      <c r="H1297" s="21">
        <f>TRUNC(G1297*D1297,1)</f>
        <v>0</v>
      </c>
      <c r="I1297" s="18">
        <f>단가대비표!V34</f>
        <v>0</v>
      </c>
      <c r="J1297" s="21">
        <f>TRUNC(I1297*D1297,1)</f>
        <v>0</v>
      </c>
      <c r="K1297" s="18">
        <f t="shared" ref="K1297:L1301" si="183">TRUNC(E1297+G1297+I1297,1)</f>
        <v>1020</v>
      </c>
      <c r="L1297" s="21">
        <f t="shared" si="183"/>
        <v>3783.2</v>
      </c>
      <c r="M1297" s="15" t="s">
        <v>52</v>
      </c>
      <c r="N1297" s="1" t="s">
        <v>1982</v>
      </c>
      <c r="O1297" s="1" t="s">
        <v>3102</v>
      </c>
      <c r="P1297" s="1" t="s">
        <v>64</v>
      </c>
      <c r="Q1297" s="1" t="s">
        <v>64</v>
      </c>
      <c r="R1297" s="1" t="s">
        <v>63</v>
      </c>
      <c r="AV1297" s="1" t="s">
        <v>52</v>
      </c>
      <c r="AW1297" s="1" t="s">
        <v>3103</v>
      </c>
      <c r="AX1297" s="1" t="s">
        <v>52</v>
      </c>
      <c r="AY1297" s="1" t="s">
        <v>52</v>
      </c>
      <c r="AZ1297" s="1" t="s">
        <v>52</v>
      </c>
    </row>
    <row r="1298" spans="1:52" ht="30" customHeight="1" x14ac:dyDescent="0.3">
      <c r="A1298" s="15" t="s">
        <v>3104</v>
      </c>
      <c r="B1298" s="15" t="s">
        <v>3105</v>
      </c>
      <c r="C1298" s="15" t="s">
        <v>1692</v>
      </c>
      <c r="D1298" s="16">
        <v>3.5325000000000002</v>
      </c>
      <c r="E1298" s="18">
        <f>일위대가목록!E211</f>
        <v>68</v>
      </c>
      <c r="F1298" s="21">
        <f>TRUNC(E1298*D1298,1)</f>
        <v>240.2</v>
      </c>
      <c r="G1298" s="18">
        <f>일위대가목록!F211</f>
        <v>3443</v>
      </c>
      <c r="H1298" s="21">
        <f>TRUNC(G1298*D1298,1)</f>
        <v>12162.3</v>
      </c>
      <c r="I1298" s="18">
        <f>일위대가목록!G211</f>
        <v>68</v>
      </c>
      <c r="J1298" s="21">
        <f>TRUNC(I1298*D1298,1)</f>
        <v>240.2</v>
      </c>
      <c r="K1298" s="18">
        <f t="shared" si="183"/>
        <v>3579</v>
      </c>
      <c r="L1298" s="21">
        <f t="shared" si="183"/>
        <v>12642.7</v>
      </c>
      <c r="M1298" s="15" t="s">
        <v>3106</v>
      </c>
      <c r="N1298" s="1" t="s">
        <v>1982</v>
      </c>
      <c r="O1298" s="1" t="s">
        <v>3107</v>
      </c>
      <c r="P1298" s="1" t="s">
        <v>63</v>
      </c>
      <c r="Q1298" s="1" t="s">
        <v>64</v>
      </c>
      <c r="R1298" s="1" t="s">
        <v>64</v>
      </c>
      <c r="AV1298" s="1" t="s">
        <v>52</v>
      </c>
      <c r="AW1298" s="1" t="s">
        <v>3108</v>
      </c>
      <c r="AX1298" s="1" t="s">
        <v>52</v>
      </c>
      <c r="AY1298" s="1" t="s">
        <v>52</v>
      </c>
      <c r="AZ1298" s="1" t="s">
        <v>52</v>
      </c>
    </row>
    <row r="1299" spans="1:52" ht="30" customHeight="1" x14ac:dyDescent="0.3">
      <c r="A1299" s="15" t="s">
        <v>2076</v>
      </c>
      <c r="B1299" s="15" t="s">
        <v>2077</v>
      </c>
      <c r="C1299" s="15" t="s">
        <v>1692</v>
      </c>
      <c r="D1299" s="16">
        <v>-0.17660000000000001</v>
      </c>
      <c r="E1299" s="18">
        <f>단가대비표!O20</f>
        <v>345</v>
      </c>
      <c r="F1299" s="21">
        <f>TRUNC(E1299*D1299,1)</f>
        <v>-60.9</v>
      </c>
      <c r="G1299" s="18">
        <f>단가대비표!P20</f>
        <v>0</v>
      </c>
      <c r="H1299" s="21">
        <f>TRUNC(G1299*D1299,1)</f>
        <v>0</v>
      </c>
      <c r="I1299" s="18">
        <f>단가대비표!V20</f>
        <v>0</v>
      </c>
      <c r="J1299" s="21">
        <f>TRUNC(I1299*D1299,1)</f>
        <v>0</v>
      </c>
      <c r="K1299" s="18">
        <f t="shared" si="183"/>
        <v>345</v>
      </c>
      <c r="L1299" s="21">
        <f t="shared" si="183"/>
        <v>-60.9</v>
      </c>
      <c r="M1299" s="15" t="s">
        <v>2078</v>
      </c>
      <c r="N1299" s="1" t="s">
        <v>1982</v>
      </c>
      <c r="O1299" s="1" t="s">
        <v>2079</v>
      </c>
      <c r="P1299" s="1" t="s">
        <v>64</v>
      </c>
      <c r="Q1299" s="1" t="s">
        <v>64</v>
      </c>
      <c r="R1299" s="1" t="s">
        <v>63</v>
      </c>
      <c r="AV1299" s="1" t="s">
        <v>52</v>
      </c>
      <c r="AW1299" s="1" t="s">
        <v>3109</v>
      </c>
      <c r="AX1299" s="1" t="s">
        <v>52</v>
      </c>
      <c r="AY1299" s="1" t="s">
        <v>52</v>
      </c>
      <c r="AZ1299" s="1" t="s">
        <v>52</v>
      </c>
    </row>
    <row r="1300" spans="1:52" ht="30" customHeight="1" x14ac:dyDescent="0.3">
      <c r="A1300" s="15" t="s">
        <v>3110</v>
      </c>
      <c r="B1300" s="15" t="s">
        <v>3111</v>
      </c>
      <c r="C1300" s="15" t="s">
        <v>112</v>
      </c>
      <c r="D1300" s="16">
        <v>0.11799999999999999</v>
      </c>
      <c r="E1300" s="18">
        <f>일위대가목록!E212</f>
        <v>766</v>
      </c>
      <c r="F1300" s="21">
        <f>TRUNC(E1300*D1300,1)</f>
        <v>90.3</v>
      </c>
      <c r="G1300" s="18">
        <f>일위대가목록!F212</f>
        <v>4310</v>
      </c>
      <c r="H1300" s="21">
        <f>TRUNC(G1300*D1300,1)</f>
        <v>508.5</v>
      </c>
      <c r="I1300" s="18">
        <f>일위대가목록!G212</f>
        <v>0</v>
      </c>
      <c r="J1300" s="21">
        <f>TRUNC(I1300*D1300,1)</f>
        <v>0</v>
      </c>
      <c r="K1300" s="18">
        <f t="shared" si="183"/>
        <v>5076</v>
      </c>
      <c r="L1300" s="21">
        <f t="shared" si="183"/>
        <v>598.79999999999995</v>
      </c>
      <c r="M1300" s="15" t="s">
        <v>3112</v>
      </c>
      <c r="N1300" s="1" t="s">
        <v>1982</v>
      </c>
      <c r="O1300" s="1" t="s">
        <v>3113</v>
      </c>
      <c r="P1300" s="1" t="s">
        <v>63</v>
      </c>
      <c r="Q1300" s="1" t="s">
        <v>64</v>
      </c>
      <c r="R1300" s="1" t="s">
        <v>64</v>
      </c>
      <c r="AV1300" s="1" t="s">
        <v>52</v>
      </c>
      <c r="AW1300" s="1" t="s">
        <v>3114</v>
      </c>
      <c r="AX1300" s="1" t="s">
        <v>52</v>
      </c>
      <c r="AY1300" s="1" t="s">
        <v>52</v>
      </c>
      <c r="AZ1300" s="1" t="s">
        <v>52</v>
      </c>
    </row>
    <row r="1301" spans="1:52" ht="30" customHeight="1" x14ac:dyDescent="0.3">
      <c r="A1301" s="15" t="s">
        <v>2071</v>
      </c>
      <c r="B1301" s="15" t="s">
        <v>2072</v>
      </c>
      <c r="C1301" s="15" t="s">
        <v>112</v>
      </c>
      <c r="D1301" s="16">
        <v>0.11799999999999999</v>
      </c>
      <c r="E1301" s="18">
        <f>일위대가목록!E213</f>
        <v>2129</v>
      </c>
      <c r="F1301" s="21">
        <f>TRUNC(E1301*D1301,1)</f>
        <v>251.2</v>
      </c>
      <c r="G1301" s="18">
        <f>일위대가목록!F213</f>
        <v>6701</v>
      </c>
      <c r="H1301" s="21">
        <f>TRUNC(G1301*D1301,1)</f>
        <v>790.7</v>
      </c>
      <c r="I1301" s="18">
        <f>일위대가목록!G213</f>
        <v>0</v>
      </c>
      <c r="J1301" s="21">
        <f>TRUNC(I1301*D1301,1)</f>
        <v>0</v>
      </c>
      <c r="K1301" s="18">
        <f t="shared" si="183"/>
        <v>8830</v>
      </c>
      <c r="L1301" s="21">
        <f t="shared" si="183"/>
        <v>1041.9000000000001</v>
      </c>
      <c r="M1301" s="15" t="s">
        <v>2073</v>
      </c>
      <c r="N1301" s="1" t="s">
        <v>1982</v>
      </c>
      <c r="O1301" s="1" t="s">
        <v>2074</v>
      </c>
      <c r="P1301" s="1" t="s">
        <v>63</v>
      </c>
      <c r="Q1301" s="1" t="s">
        <v>64</v>
      </c>
      <c r="R1301" s="1" t="s">
        <v>64</v>
      </c>
      <c r="AV1301" s="1" t="s">
        <v>52</v>
      </c>
      <c r="AW1301" s="1" t="s">
        <v>3115</v>
      </c>
      <c r="AX1301" s="1" t="s">
        <v>52</v>
      </c>
      <c r="AY1301" s="1" t="s">
        <v>52</v>
      </c>
      <c r="AZ1301" s="1" t="s">
        <v>52</v>
      </c>
    </row>
    <row r="1302" spans="1:52" ht="30" customHeight="1" x14ac:dyDescent="0.3">
      <c r="A1302" s="15" t="s">
        <v>1229</v>
      </c>
      <c r="B1302" s="15" t="s">
        <v>52</v>
      </c>
      <c r="C1302" s="15" t="s">
        <v>52</v>
      </c>
      <c r="D1302" s="16"/>
      <c r="E1302" s="18"/>
      <c r="F1302" s="21">
        <f>TRUNC(SUMIF(N1297:N1301, N1296, F1297:F1301),0)</f>
        <v>4304</v>
      </c>
      <c r="G1302" s="18"/>
      <c r="H1302" s="21">
        <f>TRUNC(SUMIF(N1297:N1301, N1296, H1297:H1301),0)</f>
        <v>13461</v>
      </c>
      <c r="I1302" s="18"/>
      <c r="J1302" s="21">
        <f>TRUNC(SUMIF(N1297:N1301, N1296, J1297:J1301),0)</f>
        <v>240</v>
      </c>
      <c r="K1302" s="18"/>
      <c r="L1302" s="21">
        <f>F1302+H1302+J1302</f>
        <v>18005</v>
      </c>
      <c r="M1302" s="15" t="s">
        <v>52</v>
      </c>
      <c r="N1302" s="1" t="s">
        <v>92</v>
      </c>
      <c r="O1302" s="1" t="s">
        <v>92</v>
      </c>
      <c r="P1302" s="1" t="s">
        <v>52</v>
      </c>
      <c r="Q1302" s="1" t="s">
        <v>52</v>
      </c>
      <c r="R1302" s="1" t="s">
        <v>52</v>
      </c>
      <c r="AV1302" s="1" t="s">
        <v>52</v>
      </c>
      <c r="AW1302" s="1" t="s">
        <v>52</v>
      </c>
      <c r="AX1302" s="1" t="s">
        <v>52</v>
      </c>
      <c r="AY1302" s="1" t="s">
        <v>52</v>
      </c>
      <c r="AZ1302" s="1" t="s">
        <v>52</v>
      </c>
    </row>
    <row r="1303" spans="1:52" ht="30" customHeight="1" x14ac:dyDescent="0.3">
      <c r="A1303" s="16"/>
      <c r="B1303" s="16"/>
      <c r="C1303" s="16"/>
      <c r="D1303" s="16"/>
      <c r="E1303" s="18"/>
      <c r="F1303" s="21"/>
      <c r="G1303" s="18"/>
      <c r="H1303" s="21"/>
      <c r="I1303" s="18"/>
      <c r="J1303" s="21"/>
      <c r="K1303" s="18"/>
      <c r="L1303" s="21"/>
      <c r="M1303" s="16"/>
    </row>
    <row r="1304" spans="1:52" ht="30" customHeight="1" x14ac:dyDescent="0.3">
      <c r="A1304" s="12" t="s">
        <v>3116</v>
      </c>
      <c r="B1304" s="13"/>
      <c r="C1304" s="13"/>
      <c r="D1304" s="13"/>
      <c r="E1304" s="17"/>
      <c r="F1304" s="20"/>
      <c r="G1304" s="17"/>
      <c r="H1304" s="20"/>
      <c r="I1304" s="17"/>
      <c r="J1304" s="20"/>
      <c r="K1304" s="17"/>
      <c r="L1304" s="20"/>
      <c r="M1304" s="14"/>
      <c r="N1304" s="1" t="s">
        <v>1991</v>
      </c>
    </row>
    <row r="1305" spans="1:52" ht="30" customHeight="1" x14ac:dyDescent="0.3">
      <c r="A1305" s="15" t="s">
        <v>2101</v>
      </c>
      <c r="B1305" s="15" t="s">
        <v>3117</v>
      </c>
      <c r="C1305" s="15" t="s">
        <v>1692</v>
      </c>
      <c r="D1305" s="16">
        <v>3.7600000000000001E-2</v>
      </c>
      <c r="E1305" s="18">
        <f>단가대비표!O43</f>
        <v>3737</v>
      </c>
      <c r="F1305" s="21">
        <f>TRUNC(E1305*D1305,1)</f>
        <v>140.5</v>
      </c>
      <c r="G1305" s="18">
        <f>단가대비표!P43</f>
        <v>0</v>
      </c>
      <c r="H1305" s="21">
        <f>TRUNC(G1305*D1305,1)</f>
        <v>0</v>
      </c>
      <c r="I1305" s="18">
        <f>단가대비표!V43</f>
        <v>0</v>
      </c>
      <c r="J1305" s="21">
        <f>TRUNC(I1305*D1305,1)</f>
        <v>0</v>
      </c>
      <c r="K1305" s="18">
        <f t="shared" ref="K1305:L1307" si="184">TRUNC(E1305+G1305+I1305,1)</f>
        <v>3737</v>
      </c>
      <c r="L1305" s="21">
        <f t="shared" si="184"/>
        <v>140.5</v>
      </c>
      <c r="M1305" s="15" t="s">
        <v>52</v>
      </c>
      <c r="N1305" s="1" t="s">
        <v>1991</v>
      </c>
      <c r="O1305" s="1" t="s">
        <v>3118</v>
      </c>
      <c r="P1305" s="1" t="s">
        <v>64</v>
      </c>
      <c r="Q1305" s="1" t="s">
        <v>64</v>
      </c>
      <c r="R1305" s="1" t="s">
        <v>63</v>
      </c>
      <c r="AV1305" s="1" t="s">
        <v>52</v>
      </c>
      <c r="AW1305" s="1" t="s">
        <v>3119</v>
      </c>
      <c r="AX1305" s="1" t="s">
        <v>52</v>
      </c>
      <c r="AY1305" s="1" t="s">
        <v>52</v>
      </c>
      <c r="AZ1305" s="1" t="s">
        <v>52</v>
      </c>
    </row>
    <row r="1306" spans="1:52" ht="30" customHeight="1" x14ac:dyDescent="0.3">
      <c r="A1306" s="15" t="s">
        <v>2024</v>
      </c>
      <c r="B1306" s="15" t="s">
        <v>2112</v>
      </c>
      <c r="C1306" s="15" t="s">
        <v>1692</v>
      </c>
      <c r="D1306" s="16">
        <v>3.4000000000000002E-2</v>
      </c>
      <c r="E1306" s="18">
        <f>일위대가목록!E214</f>
        <v>136</v>
      </c>
      <c r="F1306" s="21">
        <f>TRUNC(E1306*D1306,1)</f>
        <v>4.5999999999999996</v>
      </c>
      <c r="G1306" s="18">
        <f>일위대가목록!F214</f>
        <v>6840</v>
      </c>
      <c r="H1306" s="21">
        <f>TRUNC(G1306*D1306,1)</f>
        <v>232.5</v>
      </c>
      <c r="I1306" s="18">
        <f>일위대가목록!G214</f>
        <v>273</v>
      </c>
      <c r="J1306" s="21">
        <f>TRUNC(I1306*D1306,1)</f>
        <v>9.1999999999999993</v>
      </c>
      <c r="K1306" s="18">
        <f t="shared" si="184"/>
        <v>7249</v>
      </c>
      <c r="L1306" s="21">
        <f t="shared" si="184"/>
        <v>246.3</v>
      </c>
      <c r="M1306" s="15" t="s">
        <v>2113</v>
      </c>
      <c r="N1306" s="1" t="s">
        <v>1991</v>
      </c>
      <c r="O1306" s="1" t="s">
        <v>2114</v>
      </c>
      <c r="P1306" s="1" t="s">
        <v>63</v>
      </c>
      <c r="Q1306" s="1" t="s">
        <v>64</v>
      </c>
      <c r="R1306" s="1" t="s">
        <v>64</v>
      </c>
      <c r="AV1306" s="1" t="s">
        <v>52</v>
      </c>
      <c r="AW1306" s="1" t="s">
        <v>3120</v>
      </c>
      <c r="AX1306" s="1" t="s">
        <v>52</v>
      </c>
      <c r="AY1306" s="1" t="s">
        <v>52</v>
      </c>
      <c r="AZ1306" s="1" t="s">
        <v>52</v>
      </c>
    </row>
    <row r="1307" spans="1:52" ht="30" customHeight="1" x14ac:dyDescent="0.3">
      <c r="A1307" s="15" t="s">
        <v>2076</v>
      </c>
      <c r="B1307" s="15" t="s">
        <v>2117</v>
      </c>
      <c r="C1307" s="15" t="s">
        <v>1692</v>
      </c>
      <c r="D1307" s="16">
        <v>-2E-3</v>
      </c>
      <c r="E1307" s="18">
        <f>단가대비표!O21</f>
        <v>1850</v>
      </c>
      <c r="F1307" s="21">
        <f>TRUNC(E1307*D1307,1)</f>
        <v>-3.7</v>
      </c>
      <c r="G1307" s="18">
        <f>단가대비표!P21</f>
        <v>0</v>
      </c>
      <c r="H1307" s="21">
        <f>TRUNC(G1307*D1307,1)</f>
        <v>0</v>
      </c>
      <c r="I1307" s="18">
        <f>단가대비표!V21</f>
        <v>0</v>
      </c>
      <c r="J1307" s="21">
        <f>TRUNC(I1307*D1307,1)</f>
        <v>0</v>
      </c>
      <c r="K1307" s="18">
        <f t="shared" si="184"/>
        <v>1850</v>
      </c>
      <c r="L1307" s="21">
        <f t="shared" si="184"/>
        <v>-3.7</v>
      </c>
      <c r="M1307" s="15" t="s">
        <v>2078</v>
      </c>
      <c r="N1307" s="1" t="s">
        <v>1991</v>
      </c>
      <c r="O1307" s="1" t="s">
        <v>2118</v>
      </c>
      <c r="P1307" s="1" t="s">
        <v>64</v>
      </c>
      <c r="Q1307" s="1" t="s">
        <v>64</v>
      </c>
      <c r="R1307" s="1" t="s">
        <v>63</v>
      </c>
      <c r="AV1307" s="1" t="s">
        <v>52</v>
      </c>
      <c r="AW1307" s="1" t="s">
        <v>3121</v>
      </c>
      <c r="AX1307" s="1" t="s">
        <v>52</v>
      </c>
      <c r="AY1307" s="1" t="s">
        <v>52</v>
      </c>
      <c r="AZ1307" s="1" t="s">
        <v>52</v>
      </c>
    </row>
    <row r="1308" spans="1:52" ht="30" customHeight="1" x14ac:dyDescent="0.3">
      <c r="A1308" s="15" t="s">
        <v>1229</v>
      </c>
      <c r="B1308" s="15" t="s">
        <v>52</v>
      </c>
      <c r="C1308" s="15" t="s">
        <v>52</v>
      </c>
      <c r="D1308" s="16"/>
      <c r="E1308" s="18"/>
      <c r="F1308" s="21">
        <f>TRUNC(SUMIF(N1305:N1307, N1304, F1305:F1307),0)</f>
        <v>141</v>
      </c>
      <c r="G1308" s="18"/>
      <c r="H1308" s="21">
        <f>TRUNC(SUMIF(N1305:N1307, N1304, H1305:H1307),0)</f>
        <v>232</v>
      </c>
      <c r="I1308" s="18"/>
      <c r="J1308" s="21">
        <f>TRUNC(SUMIF(N1305:N1307, N1304, J1305:J1307),0)</f>
        <v>9</v>
      </c>
      <c r="K1308" s="18"/>
      <c r="L1308" s="21">
        <f>F1308+H1308+J1308</f>
        <v>382</v>
      </c>
      <c r="M1308" s="15" t="s">
        <v>52</v>
      </c>
      <c r="N1308" s="1" t="s">
        <v>92</v>
      </c>
      <c r="O1308" s="1" t="s">
        <v>92</v>
      </c>
      <c r="P1308" s="1" t="s">
        <v>52</v>
      </c>
      <c r="Q1308" s="1" t="s">
        <v>52</v>
      </c>
      <c r="R1308" s="1" t="s">
        <v>52</v>
      </c>
      <c r="AV1308" s="1" t="s">
        <v>52</v>
      </c>
      <c r="AW1308" s="1" t="s">
        <v>52</v>
      </c>
      <c r="AX1308" s="1" t="s">
        <v>52</v>
      </c>
      <c r="AY1308" s="1" t="s">
        <v>52</v>
      </c>
      <c r="AZ1308" s="1" t="s">
        <v>52</v>
      </c>
    </row>
    <row r="1309" spans="1:52" ht="30" customHeight="1" x14ac:dyDescent="0.3">
      <c r="A1309" s="16"/>
      <c r="B1309" s="16"/>
      <c r="C1309" s="16"/>
      <c r="D1309" s="16"/>
      <c r="E1309" s="18"/>
      <c r="F1309" s="21"/>
      <c r="G1309" s="18"/>
      <c r="H1309" s="21"/>
      <c r="I1309" s="18"/>
      <c r="J1309" s="21"/>
      <c r="K1309" s="18"/>
      <c r="L1309" s="21"/>
      <c r="M1309" s="16"/>
    </row>
    <row r="1310" spans="1:52" ht="30" customHeight="1" x14ac:dyDescent="0.3">
      <c r="A1310" s="12" t="s">
        <v>3122</v>
      </c>
      <c r="B1310" s="13"/>
      <c r="C1310" s="13"/>
      <c r="D1310" s="13"/>
      <c r="E1310" s="17"/>
      <c r="F1310" s="20"/>
      <c r="G1310" s="17"/>
      <c r="H1310" s="20"/>
      <c r="I1310" s="17"/>
      <c r="J1310" s="20"/>
      <c r="K1310" s="17"/>
      <c r="L1310" s="20"/>
      <c r="M1310" s="14"/>
      <c r="N1310" s="1" t="s">
        <v>3107</v>
      </c>
    </row>
    <row r="1311" spans="1:52" ht="30" customHeight="1" x14ac:dyDescent="0.3">
      <c r="A1311" s="15" t="s">
        <v>2800</v>
      </c>
      <c r="B1311" s="15" t="s">
        <v>1291</v>
      </c>
      <c r="C1311" s="15" t="s">
        <v>1292</v>
      </c>
      <c r="D1311" s="16">
        <v>7.1000000000000004E-3</v>
      </c>
      <c r="E1311" s="18">
        <f>단가대비표!O263</f>
        <v>0</v>
      </c>
      <c r="F1311" s="21">
        <f>TRUNC(E1311*D1311,1)</f>
        <v>0</v>
      </c>
      <c r="G1311" s="18">
        <f>단가대비표!P263</f>
        <v>278326</v>
      </c>
      <c r="H1311" s="21">
        <f>TRUNC(G1311*D1311,1)</f>
        <v>1976.1</v>
      </c>
      <c r="I1311" s="18">
        <f>단가대비표!V263</f>
        <v>0</v>
      </c>
      <c r="J1311" s="21">
        <f>TRUNC(I1311*D1311,1)</f>
        <v>0</v>
      </c>
      <c r="K1311" s="18">
        <f t="shared" ref="K1311:L1315" si="185">TRUNC(E1311+G1311+I1311,1)</f>
        <v>278326</v>
      </c>
      <c r="L1311" s="21">
        <f t="shared" si="185"/>
        <v>1976.1</v>
      </c>
      <c r="M1311" s="15" t="s">
        <v>52</v>
      </c>
      <c r="N1311" s="1" t="s">
        <v>3107</v>
      </c>
      <c r="O1311" s="1" t="s">
        <v>2801</v>
      </c>
      <c r="P1311" s="1" t="s">
        <v>64</v>
      </c>
      <c r="Q1311" s="1" t="s">
        <v>64</v>
      </c>
      <c r="R1311" s="1" t="s">
        <v>63</v>
      </c>
      <c r="V1311">
        <v>1</v>
      </c>
      <c r="W1311">
        <v>2</v>
      </c>
      <c r="AV1311" s="1" t="s">
        <v>52</v>
      </c>
      <c r="AW1311" s="1" t="s">
        <v>3123</v>
      </c>
      <c r="AX1311" s="1" t="s">
        <v>52</v>
      </c>
      <c r="AY1311" s="1" t="s">
        <v>52</v>
      </c>
      <c r="AZ1311" s="1" t="s">
        <v>52</v>
      </c>
    </row>
    <row r="1312" spans="1:52" ht="30" customHeight="1" x14ac:dyDescent="0.3">
      <c r="A1312" s="15" t="s">
        <v>1290</v>
      </c>
      <c r="B1312" s="15" t="s">
        <v>1291</v>
      </c>
      <c r="C1312" s="15" t="s">
        <v>1292</v>
      </c>
      <c r="D1312" s="16">
        <v>3.5999999999999999E-3</v>
      </c>
      <c r="E1312" s="18">
        <f>단가대비표!O261</f>
        <v>0</v>
      </c>
      <c r="F1312" s="21">
        <f>TRUNC(E1312*D1312,1)</f>
        <v>0</v>
      </c>
      <c r="G1312" s="18">
        <f>단가대비표!P261</f>
        <v>237754</v>
      </c>
      <c r="H1312" s="21">
        <f>TRUNC(G1312*D1312,1)</f>
        <v>855.9</v>
      </c>
      <c r="I1312" s="18">
        <f>단가대비표!V261</f>
        <v>0</v>
      </c>
      <c r="J1312" s="21">
        <f>TRUNC(I1312*D1312,1)</f>
        <v>0</v>
      </c>
      <c r="K1312" s="18">
        <f t="shared" si="185"/>
        <v>237754</v>
      </c>
      <c r="L1312" s="21">
        <f t="shared" si="185"/>
        <v>855.9</v>
      </c>
      <c r="M1312" s="15" t="s">
        <v>52</v>
      </c>
      <c r="N1312" s="1" t="s">
        <v>3107</v>
      </c>
      <c r="O1312" s="1" t="s">
        <v>1293</v>
      </c>
      <c r="P1312" s="1" t="s">
        <v>64</v>
      </c>
      <c r="Q1312" s="1" t="s">
        <v>64</v>
      </c>
      <c r="R1312" s="1" t="s">
        <v>63</v>
      </c>
      <c r="V1312">
        <v>1</v>
      </c>
      <c r="W1312">
        <v>2</v>
      </c>
      <c r="AV1312" s="1" t="s">
        <v>52</v>
      </c>
      <c r="AW1312" s="1" t="s">
        <v>3124</v>
      </c>
      <c r="AX1312" s="1" t="s">
        <v>52</v>
      </c>
      <c r="AY1312" s="1" t="s">
        <v>52</v>
      </c>
      <c r="AZ1312" s="1" t="s">
        <v>52</v>
      </c>
    </row>
    <row r="1313" spans="1:52" ht="30" customHeight="1" x14ac:dyDescent="0.3">
      <c r="A1313" s="15" t="s">
        <v>1298</v>
      </c>
      <c r="B1313" s="15" t="s">
        <v>1291</v>
      </c>
      <c r="C1313" s="15" t="s">
        <v>1292</v>
      </c>
      <c r="D1313" s="16">
        <v>3.5999999999999999E-3</v>
      </c>
      <c r="E1313" s="18">
        <f>단가대비표!O256</f>
        <v>0</v>
      </c>
      <c r="F1313" s="21">
        <f>TRUNC(E1313*D1313,1)</f>
        <v>0</v>
      </c>
      <c r="G1313" s="18">
        <f>단가대비표!P256</f>
        <v>169804</v>
      </c>
      <c r="H1313" s="21">
        <f>TRUNC(G1313*D1313,1)</f>
        <v>611.20000000000005</v>
      </c>
      <c r="I1313" s="18">
        <f>단가대비표!V256</f>
        <v>0</v>
      </c>
      <c r="J1313" s="21">
        <f>TRUNC(I1313*D1313,1)</f>
        <v>0</v>
      </c>
      <c r="K1313" s="18">
        <f t="shared" si="185"/>
        <v>169804</v>
      </c>
      <c r="L1313" s="21">
        <f t="shared" si="185"/>
        <v>611.20000000000005</v>
      </c>
      <c r="M1313" s="15" t="s">
        <v>52</v>
      </c>
      <c r="N1313" s="1" t="s">
        <v>3107</v>
      </c>
      <c r="O1313" s="1" t="s">
        <v>1299</v>
      </c>
      <c r="P1313" s="1" t="s">
        <v>64</v>
      </c>
      <c r="Q1313" s="1" t="s">
        <v>64</v>
      </c>
      <c r="R1313" s="1" t="s">
        <v>63</v>
      </c>
      <c r="V1313">
        <v>1</v>
      </c>
      <c r="W1313">
        <v>2</v>
      </c>
      <c r="AV1313" s="1" t="s">
        <v>52</v>
      </c>
      <c r="AW1313" s="1" t="s">
        <v>3125</v>
      </c>
      <c r="AX1313" s="1" t="s">
        <v>52</v>
      </c>
      <c r="AY1313" s="1" t="s">
        <v>52</v>
      </c>
      <c r="AZ1313" s="1" t="s">
        <v>52</v>
      </c>
    </row>
    <row r="1314" spans="1:52" ht="30" customHeight="1" x14ac:dyDescent="0.3">
      <c r="A1314" s="15" t="s">
        <v>1597</v>
      </c>
      <c r="B1314" s="15" t="s">
        <v>1753</v>
      </c>
      <c r="C1314" s="15" t="s">
        <v>602</v>
      </c>
      <c r="D1314" s="16">
        <v>1</v>
      </c>
      <c r="E1314" s="18">
        <v>0</v>
      </c>
      <c r="F1314" s="21">
        <f>TRUNC(E1314*D1314,1)</f>
        <v>0</v>
      </c>
      <c r="G1314" s="18">
        <v>0</v>
      </c>
      <c r="H1314" s="21">
        <f>TRUNC(G1314*D1314,1)</f>
        <v>0</v>
      </c>
      <c r="I1314" s="18">
        <f>TRUNC(SUMIF(V1311:V1315, RIGHTB(O1314, 1), H1311:H1315)*U1314, 2)</f>
        <v>68.86</v>
      </c>
      <c r="J1314" s="21">
        <f>TRUNC(I1314*D1314,1)</f>
        <v>68.8</v>
      </c>
      <c r="K1314" s="18">
        <f t="shared" si="185"/>
        <v>68.8</v>
      </c>
      <c r="L1314" s="21">
        <f t="shared" si="185"/>
        <v>68.8</v>
      </c>
      <c r="M1314" s="15" t="s">
        <v>52</v>
      </c>
      <c r="N1314" s="1" t="s">
        <v>3107</v>
      </c>
      <c r="O1314" s="1" t="s">
        <v>1079</v>
      </c>
      <c r="P1314" s="1" t="s">
        <v>64</v>
      </c>
      <c r="Q1314" s="1" t="s">
        <v>64</v>
      </c>
      <c r="R1314" s="1" t="s">
        <v>64</v>
      </c>
      <c r="S1314">
        <v>1</v>
      </c>
      <c r="T1314">
        <v>2</v>
      </c>
      <c r="U1314">
        <v>0.02</v>
      </c>
      <c r="AV1314" s="1" t="s">
        <v>52</v>
      </c>
      <c r="AW1314" s="1" t="s">
        <v>3126</v>
      </c>
      <c r="AX1314" s="1" t="s">
        <v>52</v>
      </c>
      <c r="AY1314" s="1" t="s">
        <v>52</v>
      </c>
      <c r="AZ1314" s="1" t="s">
        <v>52</v>
      </c>
    </row>
    <row r="1315" spans="1:52" ht="30" customHeight="1" x14ac:dyDescent="0.3">
      <c r="A1315" s="15" t="s">
        <v>1503</v>
      </c>
      <c r="B1315" s="15" t="s">
        <v>1753</v>
      </c>
      <c r="C1315" s="15" t="s">
        <v>602</v>
      </c>
      <c r="D1315" s="16">
        <v>1</v>
      </c>
      <c r="E1315" s="18">
        <f>TRUNC(SUMIF(W1311:W1315, RIGHTB(O1315, 1), H1311:H1315)*U1315, 2)</f>
        <v>68.86</v>
      </c>
      <c r="F1315" s="21">
        <f>TRUNC(E1315*D1315,1)</f>
        <v>68.8</v>
      </c>
      <c r="G1315" s="18">
        <v>0</v>
      </c>
      <c r="H1315" s="21">
        <f>TRUNC(G1315*D1315,1)</f>
        <v>0</v>
      </c>
      <c r="I1315" s="18">
        <v>0</v>
      </c>
      <c r="J1315" s="21">
        <f>TRUNC(I1315*D1315,1)</f>
        <v>0</v>
      </c>
      <c r="K1315" s="18">
        <f t="shared" si="185"/>
        <v>68.8</v>
      </c>
      <c r="L1315" s="21">
        <f t="shared" si="185"/>
        <v>68.8</v>
      </c>
      <c r="M1315" s="15" t="s">
        <v>52</v>
      </c>
      <c r="N1315" s="1" t="s">
        <v>3107</v>
      </c>
      <c r="O1315" s="1" t="s">
        <v>1248</v>
      </c>
      <c r="P1315" s="1" t="s">
        <v>64</v>
      </c>
      <c r="Q1315" s="1" t="s">
        <v>64</v>
      </c>
      <c r="R1315" s="1" t="s">
        <v>64</v>
      </c>
      <c r="S1315">
        <v>1</v>
      </c>
      <c r="T1315">
        <v>0</v>
      </c>
      <c r="U1315">
        <v>0.02</v>
      </c>
      <c r="AV1315" s="1" t="s">
        <v>52</v>
      </c>
      <c r="AW1315" s="1" t="s">
        <v>3127</v>
      </c>
      <c r="AX1315" s="1" t="s">
        <v>52</v>
      </c>
      <c r="AY1315" s="1" t="s">
        <v>52</v>
      </c>
      <c r="AZ1315" s="1" t="s">
        <v>52</v>
      </c>
    </row>
    <row r="1316" spans="1:52" ht="30" customHeight="1" x14ac:dyDescent="0.3">
      <c r="A1316" s="15" t="s">
        <v>1229</v>
      </c>
      <c r="B1316" s="15" t="s">
        <v>52</v>
      </c>
      <c r="C1316" s="15" t="s">
        <v>52</v>
      </c>
      <c r="D1316" s="16"/>
      <c r="E1316" s="18"/>
      <c r="F1316" s="21">
        <f>TRUNC(SUMIF(N1311:N1315, N1310, F1311:F1315),0)</f>
        <v>68</v>
      </c>
      <c r="G1316" s="18"/>
      <c r="H1316" s="21">
        <f>TRUNC(SUMIF(N1311:N1315, N1310, H1311:H1315),0)</f>
        <v>3443</v>
      </c>
      <c r="I1316" s="18"/>
      <c r="J1316" s="21">
        <f>TRUNC(SUMIF(N1311:N1315, N1310, J1311:J1315),0)</f>
        <v>68</v>
      </c>
      <c r="K1316" s="18"/>
      <c r="L1316" s="21">
        <f>F1316+H1316+J1316</f>
        <v>3579</v>
      </c>
      <c r="M1316" s="15" t="s">
        <v>52</v>
      </c>
      <c r="N1316" s="1" t="s">
        <v>92</v>
      </c>
      <c r="O1316" s="1" t="s">
        <v>92</v>
      </c>
      <c r="P1316" s="1" t="s">
        <v>52</v>
      </c>
      <c r="Q1316" s="1" t="s">
        <v>52</v>
      </c>
      <c r="R1316" s="1" t="s">
        <v>52</v>
      </c>
      <c r="AV1316" s="1" t="s">
        <v>52</v>
      </c>
      <c r="AW1316" s="1" t="s">
        <v>52</v>
      </c>
      <c r="AX1316" s="1" t="s">
        <v>52</v>
      </c>
      <c r="AY1316" s="1" t="s">
        <v>52</v>
      </c>
      <c r="AZ1316" s="1" t="s">
        <v>52</v>
      </c>
    </row>
    <row r="1317" spans="1:52" ht="30" customHeight="1" x14ac:dyDescent="0.3">
      <c r="A1317" s="16"/>
      <c r="B1317" s="16"/>
      <c r="C1317" s="16"/>
      <c r="D1317" s="16"/>
      <c r="E1317" s="18"/>
      <c r="F1317" s="21"/>
      <c r="G1317" s="18"/>
      <c r="H1317" s="21"/>
      <c r="I1317" s="18"/>
      <c r="J1317" s="21"/>
      <c r="K1317" s="18"/>
      <c r="L1317" s="21"/>
      <c r="M1317" s="16"/>
    </row>
    <row r="1318" spans="1:52" ht="30" customHeight="1" x14ac:dyDescent="0.3">
      <c r="A1318" s="12" t="s">
        <v>3128</v>
      </c>
      <c r="B1318" s="13"/>
      <c r="C1318" s="13"/>
      <c r="D1318" s="13"/>
      <c r="E1318" s="17"/>
      <c r="F1318" s="20"/>
      <c r="G1318" s="17"/>
      <c r="H1318" s="20"/>
      <c r="I1318" s="17"/>
      <c r="J1318" s="20"/>
      <c r="K1318" s="17"/>
      <c r="L1318" s="20"/>
      <c r="M1318" s="14"/>
      <c r="N1318" s="1" t="s">
        <v>3113</v>
      </c>
    </row>
    <row r="1319" spans="1:52" ht="30" customHeight="1" x14ac:dyDescent="0.3">
      <c r="A1319" s="15" t="s">
        <v>2081</v>
      </c>
      <c r="B1319" s="15" t="s">
        <v>3129</v>
      </c>
      <c r="C1319" s="15" t="s">
        <v>112</v>
      </c>
      <c r="D1319" s="16">
        <v>1</v>
      </c>
      <c r="E1319" s="18">
        <f>일위대가목록!E215</f>
        <v>680</v>
      </c>
      <c r="F1319" s="21">
        <f>TRUNC(E1319*D1319,1)</f>
        <v>680</v>
      </c>
      <c r="G1319" s="18">
        <f>일위대가목록!F215</f>
        <v>0</v>
      </c>
      <c r="H1319" s="21">
        <f>TRUNC(G1319*D1319,1)</f>
        <v>0</v>
      </c>
      <c r="I1319" s="18">
        <f>일위대가목록!G215</f>
        <v>0</v>
      </c>
      <c r="J1319" s="21">
        <f>TRUNC(I1319*D1319,1)</f>
        <v>0</v>
      </c>
      <c r="K1319" s="18">
        <f>TRUNC(E1319+G1319+I1319,1)</f>
        <v>680</v>
      </c>
      <c r="L1319" s="21">
        <f>TRUNC(F1319+H1319+J1319,1)</f>
        <v>680</v>
      </c>
      <c r="M1319" s="15" t="s">
        <v>3130</v>
      </c>
      <c r="N1319" s="1" t="s">
        <v>3113</v>
      </c>
      <c r="O1319" s="1" t="s">
        <v>3131</v>
      </c>
      <c r="P1319" s="1" t="s">
        <v>63</v>
      </c>
      <c r="Q1319" s="1" t="s">
        <v>64</v>
      </c>
      <c r="R1319" s="1" t="s">
        <v>64</v>
      </c>
      <c r="AV1319" s="1" t="s">
        <v>52</v>
      </c>
      <c r="AW1319" s="1" t="s">
        <v>3132</v>
      </c>
      <c r="AX1319" s="1" t="s">
        <v>52</v>
      </c>
      <c r="AY1319" s="1" t="s">
        <v>52</v>
      </c>
      <c r="AZ1319" s="1" t="s">
        <v>52</v>
      </c>
    </row>
    <row r="1320" spans="1:52" ht="30" customHeight="1" x14ac:dyDescent="0.3">
      <c r="A1320" s="15" t="s">
        <v>3133</v>
      </c>
      <c r="B1320" s="15" t="s">
        <v>3134</v>
      </c>
      <c r="C1320" s="15" t="s">
        <v>112</v>
      </c>
      <c r="D1320" s="16">
        <v>1</v>
      </c>
      <c r="E1320" s="18">
        <f>일위대가목록!E216</f>
        <v>86</v>
      </c>
      <c r="F1320" s="21">
        <f>TRUNC(E1320*D1320,1)</f>
        <v>86</v>
      </c>
      <c r="G1320" s="18">
        <f>일위대가목록!F216</f>
        <v>4310</v>
      </c>
      <c r="H1320" s="21">
        <f>TRUNC(G1320*D1320,1)</f>
        <v>4310</v>
      </c>
      <c r="I1320" s="18">
        <f>일위대가목록!G216</f>
        <v>0</v>
      </c>
      <c r="J1320" s="21">
        <f>TRUNC(I1320*D1320,1)</f>
        <v>0</v>
      </c>
      <c r="K1320" s="18">
        <f>TRUNC(E1320+G1320+I1320,1)</f>
        <v>4396</v>
      </c>
      <c r="L1320" s="21">
        <f>TRUNC(F1320+H1320+J1320,1)</f>
        <v>4396</v>
      </c>
      <c r="M1320" s="15" t="s">
        <v>3135</v>
      </c>
      <c r="N1320" s="1" t="s">
        <v>3113</v>
      </c>
      <c r="O1320" s="1" t="s">
        <v>3136</v>
      </c>
      <c r="P1320" s="1" t="s">
        <v>63</v>
      </c>
      <c r="Q1320" s="1" t="s">
        <v>64</v>
      </c>
      <c r="R1320" s="1" t="s">
        <v>64</v>
      </c>
      <c r="AV1320" s="1" t="s">
        <v>52</v>
      </c>
      <c r="AW1320" s="1" t="s">
        <v>3137</v>
      </c>
      <c r="AX1320" s="1" t="s">
        <v>52</v>
      </c>
      <c r="AY1320" s="1" t="s">
        <v>52</v>
      </c>
      <c r="AZ1320" s="1" t="s">
        <v>52</v>
      </c>
    </row>
    <row r="1321" spans="1:52" ht="30" customHeight="1" x14ac:dyDescent="0.3">
      <c r="A1321" s="15" t="s">
        <v>1229</v>
      </c>
      <c r="B1321" s="15" t="s">
        <v>52</v>
      </c>
      <c r="C1321" s="15" t="s">
        <v>52</v>
      </c>
      <c r="D1321" s="16"/>
      <c r="E1321" s="18"/>
      <c r="F1321" s="21">
        <f>TRUNC(SUMIF(N1319:N1320, N1318, F1319:F1320),0)</f>
        <v>766</v>
      </c>
      <c r="G1321" s="18"/>
      <c r="H1321" s="21">
        <f>TRUNC(SUMIF(N1319:N1320, N1318, H1319:H1320),0)</f>
        <v>4310</v>
      </c>
      <c r="I1321" s="18"/>
      <c r="J1321" s="21">
        <f>TRUNC(SUMIF(N1319:N1320, N1318, J1319:J1320),0)</f>
        <v>0</v>
      </c>
      <c r="K1321" s="18"/>
      <c r="L1321" s="21">
        <f>F1321+H1321+J1321</f>
        <v>5076</v>
      </c>
      <c r="M1321" s="15" t="s">
        <v>52</v>
      </c>
      <c r="N1321" s="1" t="s">
        <v>92</v>
      </c>
      <c r="O1321" s="1" t="s">
        <v>92</v>
      </c>
      <c r="P1321" s="1" t="s">
        <v>52</v>
      </c>
      <c r="Q1321" s="1" t="s">
        <v>52</v>
      </c>
      <c r="R1321" s="1" t="s">
        <v>52</v>
      </c>
      <c r="AV1321" s="1" t="s">
        <v>52</v>
      </c>
      <c r="AW1321" s="1" t="s">
        <v>52</v>
      </c>
      <c r="AX1321" s="1" t="s">
        <v>52</v>
      </c>
      <c r="AY1321" s="1" t="s">
        <v>52</v>
      </c>
      <c r="AZ1321" s="1" t="s">
        <v>52</v>
      </c>
    </row>
    <row r="1322" spans="1:52" ht="30" customHeight="1" x14ac:dyDescent="0.3">
      <c r="A1322" s="16"/>
      <c r="B1322" s="16"/>
      <c r="C1322" s="16"/>
      <c r="D1322" s="16"/>
      <c r="E1322" s="18"/>
      <c r="F1322" s="21"/>
      <c r="G1322" s="18"/>
      <c r="H1322" s="21"/>
      <c r="I1322" s="18"/>
      <c r="J1322" s="21"/>
      <c r="K1322" s="18"/>
      <c r="L1322" s="21"/>
      <c r="M1322" s="16"/>
    </row>
    <row r="1323" spans="1:52" ht="30" customHeight="1" x14ac:dyDescent="0.3">
      <c r="A1323" s="12" t="s">
        <v>3138</v>
      </c>
      <c r="B1323" s="13"/>
      <c r="C1323" s="13"/>
      <c r="D1323" s="13"/>
      <c r="E1323" s="17"/>
      <c r="F1323" s="20"/>
      <c r="G1323" s="17"/>
      <c r="H1323" s="20"/>
      <c r="I1323" s="17"/>
      <c r="J1323" s="20"/>
      <c r="K1323" s="17"/>
      <c r="L1323" s="20"/>
      <c r="M1323" s="14"/>
      <c r="N1323" s="1" t="s">
        <v>2074</v>
      </c>
    </row>
    <row r="1324" spans="1:52" ht="30" customHeight="1" x14ac:dyDescent="0.3">
      <c r="A1324" s="15" t="s">
        <v>3139</v>
      </c>
      <c r="B1324" s="15" t="s">
        <v>3140</v>
      </c>
      <c r="C1324" s="15" t="s">
        <v>365</v>
      </c>
      <c r="D1324" s="16">
        <v>1</v>
      </c>
      <c r="E1324" s="18">
        <f>단가대비표!O247</f>
        <v>2129</v>
      </c>
      <c r="F1324" s="21">
        <f>TRUNC(E1324*D1324,1)</f>
        <v>2129</v>
      </c>
      <c r="G1324" s="18">
        <f>단가대비표!P247</f>
        <v>6701</v>
      </c>
      <c r="H1324" s="21">
        <f>TRUNC(G1324*D1324,1)</f>
        <v>6701</v>
      </c>
      <c r="I1324" s="18">
        <f>단가대비표!V247</f>
        <v>0</v>
      </c>
      <c r="J1324" s="21">
        <f>TRUNC(I1324*D1324,1)</f>
        <v>0</v>
      </c>
      <c r="K1324" s="18">
        <f>TRUNC(E1324+G1324+I1324,1)</f>
        <v>8830</v>
      </c>
      <c r="L1324" s="21">
        <f>TRUNC(F1324+H1324+J1324,1)</f>
        <v>8830</v>
      </c>
      <c r="M1324" s="15" t="s">
        <v>52</v>
      </c>
      <c r="N1324" s="1" t="s">
        <v>2074</v>
      </c>
      <c r="O1324" s="1" t="s">
        <v>3141</v>
      </c>
      <c r="P1324" s="1" t="s">
        <v>64</v>
      </c>
      <c r="Q1324" s="1" t="s">
        <v>64</v>
      </c>
      <c r="R1324" s="1" t="s">
        <v>63</v>
      </c>
      <c r="AV1324" s="1" t="s">
        <v>52</v>
      </c>
      <c r="AW1324" s="1" t="s">
        <v>3142</v>
      </c>
      <c r="AX1324" s="1" t="s">
        <v>52</v>
      </c>
      <c r="AY1324" s="1" t="s">
        <v>52</v>
      </c>
      <c r="AZ1324" s="1" t="s">
        <v>52</v>
      </c>
    </row>
    <row r="1325" spans="1:52" ht="30" customHeight="1" x14ac:dyDescent="0.3">
      <c r="A1325" s="15" t="s">
        <v>1229</v>
      </c>
      <c r="B1325" s="15" t="s">
        <v>52</v>
      </c>
      <c r="C1325" s="15" t="s">
        <v>52</v>
      </c>
      <c r="D1325" s="16"/>
      <c r="E1325" s="18"/>
      <c r="F1325" s="21">
        <f>TRUNC(SUMIF(N1324:N1324, N1323, F1324:F1324),0)</f>
        <v>2129</v>
      </c>
      <c r="G1325" s="18"/>
      <c r="H1325" s="21">
        <f>TRUNC(SUMIF(N1324:N1324, N1323, H1324:H1324),0)</f>
        <v>6701</v>
      </c>
      <c r="I1325" s="18"/>
      <c r="J1325" s="21">
        <f>TRUNC(SUMIF(N1324:N1324, N1323, J1324:J1324),0)</f>
        <v>0</v>
      </c>
      <c r="K1325" s="18"/>
      <c r="L1325" s="21">
        <f>F1325+H1325+J1325</f>
        <v>8830</v>
      </c>
      <c r="M1325" s="15" t="s">
        <v>52</v>
      </c>
      <c r="N1325" s="1" t="s">
        <v>92</v>
      </c>
      <c r="O1325" s="1" t="s">
        <v>92</v>
      </c>
      <c r="P1325" s="1" t="s">
        <v>52</v>
      </c>
      <c r="Q1325" s="1" t="s">
        <v>52</v>
      </c>
      <c r="R1325" s="1" t="s">
        <v>52</v>
      </c>
      <c r="AV1325" s="1" t="s">
        <v>52</v>
      </c>
      <c r="AW1325" s="1" t="s">
        <v>52</v>
      </c>
      <c r="AX1325" s="1" t="s">
        <v>52</v>
      </c>
      <c r="AY1325" s="1" t="s">
        <v>52</v>
      </c>
      <c r="AZ1325" s="1" t="s">
        <v>52</v>
      </c>
    </row>
    <row r="1326" spans="1:52" ht="30" customHeight="1" x14ac:dyDescent="0.3">
      <c r="A1326" s="16"/>
      <c r="B1326" s="16"/>
      <c r="C1326" s="16"/>
      <c r="D1326" s="16"/>
      <c r="E1326" s="18"/>
      <c r="F1326" s="21"/>
      <c r="G1326" s="18"/>
      <c r="H1326" s="21"/>
      <c r="I1326" s="18"/>
      <c r="J1326" s="21"/>
      <c r="K1326" s="18"/>
      <c r="L1326" s="21"/>
      <c r="M1326" s="16"/>
    </row>
    <row r="1327" spans="1:52" ht="30" customHeight="1" x14ac:dyDescent="0.3">
      <c r="A1327" s="12" t="s">
        <v>3143</v>
      </c>
      <c r="B1327" s="13"/>
      <c r="C1327" s="13"/>
      <c r="D1327" s="13"/>
      <c r="E1327" s="17"/>
      <c r="F1327" s="20"/>
      <c r="G1327" s="17"/>
      <c r="H1327" s="20"/>
      <c r="I1327" s="17"/>
      <c r="J1327" s="20"/>
      <c r="K1327" s="17"/>
      <c r="L1327" s="20"/>
      <c r="M1327" s="14"/>
      <c r="N1327" s="1" t="s">
        <v>2114</v>
      </c>
    </row>
    <row r="1328" spans="1:52" ht="30" customHeight="1" x14ac:dyDescent="0.3">
      <c r="A1328" s="15" t="s">
        <v>1290</v>
      </c>
      <c r="B1328" s="15" t="s">
        <v>1291</v>
      </c>
      <c r="C1328" s="15" t="s">
        <v>1292</v>
      </c>
      <c r="D1328" s="16">
        <v>1.609E-2</v>
      </c>
      <c r="E1328" s="18">
        <f>단가대비표!O261</f>
        <v>0</v>
      </c>
      <c r="F1328" s="21">
        <f t="shared" ref="F1328:F1333" si="186">TRUNC(E1328*D1328,1)</f>
        <v>0</v>
      </c>
      <c r="G1328" s="18">
        <f>단가대비표!P261</f>
        <v>237754</v>
      </c>
      <c r="H1328" s="21">
        <f t="shared" ref="H1328:H1333" si="187">TRUNC(G1328*D1328,1)</f>
        <v>3825.4</v>
      </c>
      <c r="I1328" s="18">
        <f>단가대비표!V261</f>
        <v>0</v>
      </c>
      <c r="J1328" s="21">
        <f t="shared" ref="J1328:J1333" si="188">TRUNC(I1328*D1328,1)</f>
        <v>0</v>
      </c>
      <c r="K1328" s="18">
        <f t="shared" ref="K1328:L1333" si="189">TRUNC(E1328+G1328+I1328,1)</f>
        <v>237754</v>
      </c>
      <c r="L1328" s="21">
        <f t="shared" si="189"/>
        <v>3825.4</v>
      </c>
      <c r="M1328" s="15" t="s">
        <v>52</v>
      </c>
      <c r="N1328" s="1" t="s">
        <v>2114</v>
      </c>
      <c r="O1328" s="1" t="s">
        <v>1293</v>
      </c>
      <c r="P1328" s="1" t="s">
        <v>64</v>
      </c>
      <c r="Q1328" s="1" t="s">
        <v>64</v>
      </c>
      <c r="R1328" s="1" t="s">
        <v>63</v>
      </c>
      <c r="V1328">
        <v>1</v>
      </c>
      <c r="W1328">
        <v>2</v>
      </c>
      <c r="AV1328" s="1" t="s">
        <v>52</v>
      </c>
      <c r="AW1328" s="1" t="s">
        <v>3144</v>
      </c>
      <c r="AX1328" s="1" t="s">
        <v>52</v>
      </c>
      <c r="AY1328" s="1" t="s">
        <v>52</v>
      </c>
      <c r="AZ1328" s="1" t="s">
        <v>52</v>
      </c>
    </row>
    <row r="1329" spans="1:52" ht="30" customHeight="1" x14ac:dyDescent="0.3">
      <c r="A1329" s="15" t="s">
        <v>2800</v>
      </c>
      <c r="B1329" s="15" t="s">
        <v>1291</v>
      </c>
      <c r="C1329" s="15" t="s">
        <v>1292</v>
      </c>
      <c r="D1329" s="16">
        <v>4.3899999999999998E-3</v>
      </c>
      <c r="E1329" s="18">
        <f>단가대비표!O263</f>
        <v>0</v>
      </c>
      <c r="F1329" s="21">
        <f t="shared" si="186"/>
        <v>0</v>
      </c>
      <c r="G1329" s="18">
        <f>단가대비표!P263</f>
        <v>278326</v>
      </c>
      <c r="H1329" s="21">
        <f t="shared" si="187"/>
        <v>1221.8</v>
      </c>
      <c r="I1329" s="18">
        <f>단가대비표!V263</f>
        <v>0</v>
      </c>
      <c r="J1329" s="21">
        <f t="shared" si="188"/>
        <v>0</v>
      </c>
      <c r="K1329" s="18">
        <f t="shared" si="189"/>
        <v>278326</v>
      </c>
      <c r="L1329" s="21">
        <f t="shared" si="189"/>
        <v>1221.8</v>
      </c>
      <c r="M1329" s="15" t="s">
        <v>52</v>
      </c>
      <c r="N1329" s="1" t="s">
        <v>2114</v>
      </c>
      <c r="O1329" s="1" t="s">
        <v>2801</v>
      </c>
      <c r="P1329" s="1" t="s">
        <v>64</v>
      </c>
      <c r="Q1329" s="1" t="s">
        <v>64</v>
      </c>
      <c r="R1329" s="1" t="s">
        <v>63</v>
      </c>
      <c r="V1329">
        <v>1</v>
      </c>
      <c r="W1329">
        <v>2</v>
      </c>
      <c r="AV1329" s="1" t="s">
        <v>52</v>
      </c>
      <c r="AW1329" s="1" t="s">
        <v>3145</v>
      </c>
      <c r="AX1329" s="1" t="s">
        <v>52</v>
      </c>
      <c r="AY1329" s="1" t="s">
        <v>52</v>
      </c>
      <c r="AZ1329" s="1" t="s">
        <v>52</v>
      </c>
    </row>
    <row r="1330" spans="1:52" ht="30" customHeight="1" x14ac:dyDescent="0.3">
      <c r="A1330" s="15" t="s">
        <v>1593</v>
      </c>
      <c r="B1330" s="15" t="s">
        <v>1291</v>
      </c>
      <c r="C1330" s="15" t="s">
        <v>1292</v>
      </c>
      <c r="D1330" s="16">
        <v>5.8500000000000002E-3</v>
      </c>
      <c r="E1330" s="18">
        <f>단가대비표!O257</f>
        <v>0</v>
      </c>
      <c r="F1330" s="21">
        <f t="shared" si="186"/>
        <v>0</v>
      </c>
      <c r="G1330" s="18">
        <f>단가대비표!P257</f>
        <v>221506</v>
      </c>
      <c r="H1330" s="21">
        <f t="shared" si="187"/>
        <v>1295.8</v>
      </c>
      <c r="I1330" s="18">
        <f>단가대비표!V257</f>
        <v>0</v>
      </c>
      <c r="J1330" s="21">
        <f t="shared" si="188"/>
        <v>0</v>
      </c>
      <c r="K1330" s="18">
        <f t="shared" si="189"/>
        <v>221506</v>
      </c>
      <c r="L1330" s="21">
        <f t="shared" si="189"/>
        <v>1295.8</v>
      </c>
      <c r="M1330" s="15" t="s">
        <v>52</v>
      </c>
      <c r="N1330" s="1" t="s">
        <v>2114</v>
      </c>
      <c r="O1330" s="1" t="s">
        <v>1594</v>
      </c>
      <c r="P1330" s="1" t="s">
        <v>64</v>
      </c>
      <c r="Q1330" s="1" t="s">
        <v>64</v>
      </c>
      <c r="R1330" s="1" t="s">
        <v>63</v>
      </c>
      <c r="V1330">
        <v>1</v>
      </c>
      <c r="W1330">
        <v>2</v>
      </c>
      <c r="AV1330" s="1" t="s">
        <v>52</v>
      </c>
      <c r="AW1330" s="1" t="s">
        <v>3146</v>
      </c>
      <c r="AX1330" s="1" t="s">
        <v>52</v>
      </c>
      <c r="AY1330" s="1" t="s">
        <v>52</v>
      </c>
      <c r="AZ1330" s="1" t="s">
        <v>52</v>
      </c>
    </row>
    <row r="1331" spans="1:52" ht="30" customHeight="1" x14ac:dyDescent="0.3">
      <c r="A1331" s="15" t="s">
        <v>1298</v>
      </c>
      <c r="B1331" s="15" t="s">
        <v>1291</v>
      </c>
      <c r="C1331" s="15" t="s">
        <v>1292</v>
      </c>
      <c r="D1331" s="16">
        <v>2.9299999999999999E-3</v>
      </c>
      <c r="E1331" s="18">
        <f>단가대비표!O256</f>
        <v>0</v>
      </c>
      <c r="F1331" s="21">
        <f t="shared" si="186"/>
        <v>0</v>
      </c>
      <c r="G1331" s="18">
        <f>단가대비표!P256</f>
        <v>169804</v>
      </c>
      <c r="H1331" s="21">
        <f t="shared" si="187"/>
        <v>497.5</v>
      </c>
      <c r="I1331" s="18">
        <f>단가대비표!V256</f>
        <v>0</v>
      </c>
      <c r="J1331" s="21">
        <f t="shared" si="188"/>
        <v>0</v>
      </c>
      <c r="K1331" s="18">
        <f t="shared" si="189"/>
        <v>169804</v>
      </c>
      <c r="L1331" s="21">
        <f t="shared" si="189"/>
        <v>497.5</v>
      </c>
      <c r="M1331" s="15" t="s">
        <v>52</v>
      </c>
      <c r="N1331" s="1" t="s">
        <v>2114</v>
      </c>
      <c r="O1331" s="1" t="s">
        <v>1299</v>
      </c>
      <c r="P1331" s="1" t="s">
        <v>64</v>
      </c>
      <c r="Q1331" s="1" t="s">
        <v>64</v>
      </c>
      <c r="R1331" s="1" t="s">
        <v>63</v>
      </c>
      <c r="V1331">
        <v>1</v>
      </c>
      <c r="W1331">
        <v>2</v>
      </c>
      <c r="AV1331" s="1" t="s">
        <v>52</v>
      </c>
      <c r="AW1331" s="1" t="s">
        <v>3147</v>
      </c>
      <c r="AX1331" s="1" t="s">
        <v>52</v>
      </c>
      <c r="AY1331" s="1" t="s">
        <v>52</v>
      </c>
      <c r="AZ1331" s="1" t="s">
        <v>52</v>
      </c>
    </row>
    <row r="1332" spans="1:52" ht="30" customHeight="1" x14ac:dyDescent="0.3">
      <c r="A1332" s="15" t="s">
        <v>1597</v>
      </c>
      <c r="B1332" s="15" t="s">
        <v>3148</v>
      </c>
      <c r="C1332" s="15" t="s">
        <v>602</v>
      </c>
      <c r="D1332" s="16">
        <v>1</v>
      </c>
      <c r="E1332" s="18">
        <v>0</v>
      </c>
      <c r="F1332" s="21">
        <f t="shared" si="186"/>
        <v>0</v>
      </c>
      <c r="G1332" s="18">
        <v>0</v>
      </c>
      <c r="H1332" s="21">
        <f t="shared" si="187"/>
        <v>0</v>
      </c>
      <c r="I1332" s="18">
        <f>TRUNC(SUMIF(V1328:V1333, RIGHTB(O1332, 1), H1328:H1333)*U1332, 2)</f>
        <v>273.62</v>
      </c>
      <c r="J1332" s="21">
        <f t="shared" si="188"/>
        <v>273.60000000000002</v>
      </c>
      <c r="K1332" s="18">
        <f t="shared" si="189"/>
        <v>273.60000000000002</v>
      </c>
      <c r="L1332" s="21">
        <f t="shared" si="189"/>
        <v>273.60000000000002</v>
      </c>
      <c r="M1332" s="15" t="s">
        <v>52</v>
      </c>
      <c r="N1332" s="1" t="s">
        <v>2114</v>
      </c>
      <c r="O1332" s="1" t="s">
        <v>1079</v>
      </c>
      <c r="P1332" s="1" t="s">
        <v>64</v>
      </c>
      <c r="Q1332" s="1" t="s">
        <v>64</v>
      </c>
      <c r="R1332" s="1" t="s">
        <v>64</v>
      </c>
      <c r="S1332">
        <v>1</v>
      </c>
      <c r="T1332">
        <v>2</v>
      </c>
      <c r="U1332">
        <v>0.04</v>
      </c>
      <c r="AV1332" s="1" t="s">
        <v>52</v>
      </c>
      <c r="AW1332" s="1" t="s">
        <v>3149</v>
      </c>
      <c r="AX1332" s="1" t="s">
        <v>52</v>
      </c>
      <c r="AY1332" s="1" t="s">
        <v>52</v>
      </c>
      <c r="AZ1332" s="1" t="s">
        <v>52</v>
      </c>
    </row>
    <row r="1333" spans="1:52" ht="30" customHeight="1" x14ac:dyDescent="0.3">
      <c r="A1333" s="15" t="s">
        <v>1503</v>
      </c>
      <c r="B1333" s="15" t="s">
        <v>1753</v>
      </c>
      <c r="C1333" s="15" t="s">
        <v>602</v>
      </c>
      <c r="D1333" s="16">
        <v>1</v>
      </c>
      <c r="E1333" s="18">
        <f>TRUNC(SUMIF(W1328:W1333, RIGHTB(O1333, 1), H1328:H1333)*U1333, 2)</f>
        <v>136.81</v>
      </c>
      <c r="F1333" s="21">
        <f t="shared" si="186"/>
        <v>136.80000000000001</v>
      </c>
      <c r="G1333" s="18">
        <v>0</v>
      </c>
      <c r="H1333" s="21">
        <f t="shared" si="187"/>
        <v>0</v>
      </c>
      <c r="I1333" s="18">
        <v>0</v>
      </c>
      <c r="J1333" s="21">
        <f t="shared" si="188"/>
        <v>0</v>
      </c>
      <c r="K1333" s="18">
        <f t="shared" si="189"/>
        <v>136.80000000000001</v>
      </c>
      <c r="L1333" s="21">
        <f t="shared" si="189"/>
        <v>136.80000000000001</v>
      </c>
      <c r="M1333" s="15" t="s">
        <v>52</v>
      </c>
      <c r="N1333" s="1" t="s">
        <v>2114</v>
      </c>
      <c r="O1333" s="1" t="s">
        <v>1248</v>
      </c>
      <c r="P1333" s="1" t="s">
        <v>64</v>
      </c>
      <c r="Q1333" s="1" t="s">
        <v>64</v>
      </c>
      <c r="R1333" s="1" t="s">
        <v>64</v>
      </c>
      <c r="S1333">
        <v>1</v>
      </c>
      <c r="T1333">
        <v>0</v>
      </c>
      <c r="U1333">
        <v>0.02</v>
      </c>
      <c r="AV1333" s="1" t="s">
        <v>52</v>
      </c>
      <c r="AW1333" s="1" t="s">
        <v>3150</v>
      </c>
      <c r="AX1333" s="1" t="s">
        <v>52</v>
      </c>
      <c r="AY1333" s="1" t="s">
        <v>52</v>
      </c>
      <c r="AZ1333" s="1" t="s">
        <v>52</v>
      </c>
    </row>
    <row r="1334" spans="1:52" ht="30" customHeight="1" x14ac:dyDescent="0.3">
      <c r="A1334" s="15" t="s">
        <v>1229</v>
      </c>
      <c r="B1334" s="15" t="s">
        <v>52</v>
      </c>
      <c r="C1334" s="15" t="s">
        <v>52</v>
      </c>
      <c r="D1334" s="16"/>
      <c r="E1334" s="18"/>
      <c r="F1334" s="21">
        <f>TRUNC(SUMIF(N1328:N1333, N1327, F1328:F1333),0)</f>
        <v>136</v>
      </c>
      <c r="G1334" s="18"/>
      <c r="H1334" s="21">
        <f>TRUNC(SUMIF(N1328:N1333, N1327, H1328:H1333),0)</f>
        <v>6840</v>
      </c>
      <c r="I1334" s="18"/>
      <c r="J1334" s="21">
        <f>TRUNC(SUMIF(N1328:N1333, N1327, J1328:J1333),0)</f>
        <v>273</v>
      </c>
      <c r="K1334" s="18"/>
      <c r="L1334" s="21">
        <f>F1334+H1334+J1334</f>
        <v>7249</v>
      </c>
      <c r="M1334" s="15" t="s">
        <v>52</v>
      </c>
      <c r="N1334" s="1" t="s">
        <v>92</v>
      </c>
      <c r="O1334" s="1" t="s">
        <v>92</v>
      </c>
      <c r="P1334" s="1" t="s">
        <v>52</v>
      </c>
      <c r="Q1334" s="1" t="s">
        <v>52</v>
      </c>
      <c r="R1334" s="1" t="s">
        <v>52</v>
      </c>
      <c r="AV1334" s="1" t="s">
        <v>52</v>
      </c>
      <c r="AW1334" s="1" t="s">
        <v>52</v>
      </c>
      <c r="AX1334" s="1" t="s">
        <v>52</v>
      </c>
      <c r="AY1334" s="1" t="s">
        <v>52</v>
      </c>
      <c r="AZ1334" s="1" t="s">
        <v>52</v>
      </c>
    </row>
    <row r="1335" spans="1:52" ht="30" customHeight="1" x14ac:dyDescent="0.3">
      <c r="A1335" s="16"/>
      <c r="B1335" s="16"/>
      <c r="C1335" s="16"/>
      <c r="D1335" s="16"/>
      <c r="E1335" s="18"/>
      <c r="F1335" s="21"/>
      <c r="G1335" s="18"/>
      <c r="H1335" s="21"/>
      <c r="I1335" s="18"/>
      <c r="J1335" s="21"/>
      <c r="K1335" s="18"/>
      <c r="L1335" s="21"/>
      <c r="M1335" s="16"/>
    </row>
    <row r="1336" spans="1:52" ht="30" customHeight="1" x14ac:dyDescent="0.3">
      <c r="A1336" s="12" t="s">
        <v>3151</v>
      </c>
      <c r="B1336" s="13"/>
      <c r="C1336" s="13"/>
      <c r="D1336" s="13"/>
      <c r="E1336" s="17"/>
      <c r="F1336" s="20"/>
      <c r="G1336" s="17"/>
      <c r="H1336" s="20"/>
      <c r="I1336" s="17"/>
      <c r="J1336" s="20"/>
      <c r="K1336" s="17"/>
      <c r="L1336" s="20"/>
      <c r="M1336" s="14"/>
      <c r="N1336" s="1" t="s">
        <v>3131</v>
      </c>
    </row>
    <row r="1337" spans="1:52" ht="30" customHeight="1" x14ac:dyDescent="0.3">
      <c r="A1337" s="15" t="s">
        <v>3152</v>
      </c>
      <c r="B1337" s="15" t="s">
        <v>3153</v>
      </c>
      <c r="C1337" s="15" t="s">
        <v>1830</v>
      </c>
      <c r="D1337" s="16">
        <v>0.08</v>
      </c>
      <c r="E1337" s="18">
        <f>단가대비표!O176</f>
        <v>8333.33</v>
      </c>
      <c r="F1337" s="21">
        <f>TRUNC(E1337*D1337,1)</f>
        <v>666.6</v>
      </c>
      <c r="G1337" s="18">
        <f>단가대비표!P176</f>
        <v>0</v>
      </c>
      <c r="H1337" s="21">
        <f>TRUNC(G1337*D1337,1)</f>
        <v>0</v>
      </c>
      <c r="I1337" s="18">
        <f>단가대비표!V176</f>
        <v>0</v>
      </c>
      <c r="J1337" s="21">
        <f>TRUNC(I1337*D1337,1)</f>
        <v>0</v>
      </c>
      <c r="K1337" s="18">
        <f>TRUNC(E1337+G1337+I1337,1)</f>
        <v>8333.2999999999993</v>
      </c>
      <c r="L1337" s="21">
        <f>TRUNC(F1337+H1337+J1337,1)</f>
        <v>666.6</v>
      </c>
      <c r="M1337" s="15" t="s">
        <v>52</v>
      </c>
      <c r="N1337" s="1" t="s">
        <v>3131</v>
      </c>
      <c r="O1337" s="1" t="s">
        <v>3154</v>
      </c>
      <c r="P1337" s="1" t="s">
        <v>64</v>
      </c>
      <c r="Q1337" s="1" t="s">
        <v>64</v>
      </c>
      <c r="R1337" s="1" t="s">
        <v>63</v>
      </c>
      <c r="AV1337" s="1" t="s">
        <v>52</v>
      </c>
      <c r="AW1337" s="1" t="s">
        <v>3155</v>
      </c>
      <c r="AX1337" s="1" t="s">
        <v>52</v>
      </c>
      <c r="AY1337" s="1" t="s">
        <v>52</v>
      </c>
      <c r="AZ1337" s="1" t="s">
        <v>52</v>
      </c>
    </row>
    <row r="1338" spans="1:52" ht="30" customHeight="1" x14ac:dyDescent="0.3">
      <c r="A1338" s="15" t="s">
        <v>3156</v>
      </c>
      <c r="B1338" s="15" t="s">
        <v>3157</v>
      </c>
      <c r="C1338" s="15" t="s">
        <v>1830</v>
      </c>
      <c r="D1338" s="16">
        <v>4.0000000000000001E-3</v>
      </c>
      <c r="E1338" s="18">
        <f>단가대비표!O182</f>
        <v>3494.44</v>
      </c>
      <c r="F1338" s="21">
        <f>TRUNC(E1338*D1338,1)</f>
        <v>13.9</v>
      </c>
      <c r="G1338" s="18">
        <f>단가대비표!P182</f>
        <v>0</v>
      </c>
      <c r="H1338" s="21">
        <f>TRUNC(G1338*D1338,1)</f>
        <v>0</v>
      </c>
      <c r="I1338" s="18">
        <f>단가대비표!V182</f>
        <v>0</v>
      </c>
      <c r="J1338" s="21">
        <f>TRUNC(I1338*D1338,1)</f>
        <v>0</v>
      </c>
      <c r="K1338" s="18">
        <f>TRUNC(E1338+G1338+I1338,1)</f>
        <v>3494.4</v>
      </c>
      <c r="L1338" s="21">
        <f>TRUNC(F1338+H1338+J1338,1)</f>
        <v>13.9</v>
      </c>
      <c r="M1338" s="15" t="s">
        <v>52</v>
      </c>
      <c r="N1338" s="1" t="s">
        <v>3131</v>
      </c>
      <c r="O1338" s="1" t="s">
        <v>3158</v>
      </c>
      <c r="P1338" s="1" t="s">
        <v>64</v>
      </c>
      <c r="Q1338" s="1" t="s">
        <v>64</v>
      </c>
      <c r="R1338" s="1" t="s">
        <v>63</v>
      </c>
      <c r="AV1338" s="1" t="s">
        <v>52</v>
      </c>
      <c r="AW1338" s="1" t="s">
        <v>3159</v>
      </c>
      <c r="AX1338" s="1" t="s">
        <v>52</v>
      </c>
      <c r="AY1338" s="1" t="s">
        <v>52</v>
      </c>
      <c r="AZ1338" s="1" t="s">
        <v>52</v>
      </c>
    </row>
    <row r="1339" spans="1:52" ht="30" customHeight="1" x14ac:dyDescent="0.3">
      <c r="A1339" s="15" t="s">
        <v>1229</v>
      </c>
      <c r="B1339" s="15" t="s">
        <v>52</v>
      </c>
      <c r="C1339" s="15" t="s">
        <v>52</v>
      </c>
      <c r="D1339" s="16"/>
      <c r="E1339" s="18"/>
      <c r="F1339" s="21">
        <f>TRUNC(SUMIF(N1337:N1338, N1336, F1337:F1338),0)</f>
        <v>680</v>
      </c>
      <c r="G1339" s="18"/>
      <c r="H1339" s="21">
        <f>TRUNC(SUMIF(N1337:N1338, N1336, H1337:H1338),0)</f>
        <v>0</v>
      </c>
      <c r="I1339" s="18"/>
      <c r="J1339" s="21">
        <f>TRUNC(SUMIF(N1337:N1338, N1336, J1337:J1338),0)</f>
        <v>0</v>
      </c>
      <c r="K1339" s="18"/>
      <c r="L1339" s="21">
        <f>F1339+H1339+J1339</f>
        <v>680</v>
      </c>
      <c r="M1339" s="15" t="s">
        <v>52</v>
      </c>
      <c r="N1339" s="1" t="s">
        <v>92</v>
      </c>
      <c r="O1339" s="1" t="s">
        <v>92</v>
      </c>
      <c r="P1339" s="1" t="s">
        <v>52</v>
      </c>
      <c r="Q1339" s="1" t="s">
        <v>52</v>
      </c>
      <c r="R1339" s="1" t="s">
        <v>52</v>
      </c>
      <c r="AV1339" s="1" t="s">
        <v>52</v>
      </c>
      <c r="AW1339" s="1" t="s">
        <v>52</v>
      </c>
      <c r="AX1339" s="1" t="s">
        <v>52</v>
      </c>
      <c r="AY1339" s="1" t="s">
        <v>52</v>
      </c>
      <c r="AZ1339" s="1" t="s">
        <v>52</v>
      </c>
    </row>
    <row r="1340" spans="1:52" ht="30" customHeight="1" x14ac:dyDescent="0.3">
      <c r="A1340" s="16"/>
      <c r="B1340" s="16"/>
      <c r="C1340" s="16"/>
      <c r="D1340" s="16"/>
      <c r="E1340" s="18"/>
      <c r="F1340" s="21"/>
      <c r="G1340" s="18"/>
      <c r="H1340" s="21"/>
      <c r="I1340" s="18"/>
      <c r="J1340" s="21"/>
      <c r="K1340" s="18"/>
      <c r="L1340" s="21"/>
      <c r="M1340" s="16"/>
    </row>
    <row r="1341" spans="1:52" ht="30" customHeight="1" x14ac:dyDescent="0.3">
      <c r="A1341" s="12" t="s">
        <v>3160</v>
      </c>
      <c r="B1341" s="13"/>
      <c r="C1341" s="13"/>
      <c r="D1341" s="13"/>
      <c r="E1341" s="17"/>
      <c r="F1341" s="20"/>
      <c r="G1341" s="17"/>
      <c r="H1341" s="20"/>
      <c r="I1341" s="17"/>
      <c r="J1341" s="20"/>
      <c r="K1341" s="17"/>
      <c r="L1341" s="20"/>
      <c r="M1341" s="14"/>
      <c r="N1341" s="1" t="s">
        <v>3136</v>
      </c>
    </row>
    <row r="1342" spans="1:52" ht="30" customHeight="1" x14ac:dyDescent="0.3">
      <c r="A1342" s="15" t="s">
        <v>3161</v>
      </c>
      <c r="B1342" s="15" t="s">
        <v>1291</v>
      </c>
      <c r="C1342" s="15" t="s">
        <v>1292</v>
      </c>
      <c r="D1342" s="16">
        <v>1.4999999999999999E-2</v>
      </c>
      <c r="E1342" s="18">
        <f>단가대비표!O273</f>
        <v>0</v>
      </c>
      <c r="F1342" s="21">
        <f>TRUNC(E1342*D1342,1)</f>
        <v>0</v>
      </c>
      <c r="G1342" s="18">
        <f>단가대비표!P273</f>
        <v>253409</v>
      </c>
      <c r="H1342" s="21">
        <f>TRUNC(G1342*D1342,1)</f>
        <v>3801.1</v>
      </c>
      <c r="I1342" s="18">
        <f>단가대비표!V273</f>
        <v>0</v>
      </c>
      <c r="J1342" s="21">
        <f>TRUNC(I1342*D1342,1)</f>
        <v>0</v>
      </c>
      <c r="K1342" s="18">
        <f t="shared" ref="K1342:L1344" si="190">TRUNC(E1342+G1342+I1342,1)</f>
        <v>253409</v>
      </c>
      <c r="L1342" s="21">
        <f t="shared" si="190"/>
        <v>3801.1</v>
      </c>
      <c r="M1342" s="15" t="s">
        <v>52</v>
      </c>
      <c r="N1342" s="1" t="s">
        <v>3136</v>
      </c>
      <c r="O1342" s="1" t="s">
        <v>3162</v>
      </c>
      <c r="P1342" s="1" t="s">
        <v>64</v>
      </c>
      <c r="Q1342" s="1" t="s">
        <v>64</v>
      </c>
      <c r="R1342" s="1" t="s">
        <v>63</v>
      </c>
      <c r="V1342">
        <v>1</v>
      </c>
      <c r="AV1342" s="1" t="s">
        <v>52</v>
      </c>
      <c r="AW1342" s="1" t="s">
        <v>3163</v>
      </c>
      <c r="AX1342" s="1" t="s">
        <v>52</v>
      </c>
      <c r="AY1342" s="1" t="s">
        <v>52</v>
      </c>
      <c r="AZ1342" s="1" t="s">
        <v>52</v>
      </c>
    </row>
    <row r="1343" spans="1:52" ht="30" customHeight="1" x14ac:dyDescent="0.3">
      <c r="A1343" s="15" t="s">
        <v>1298</v>
      </c>
      <c r="B1343" s="15" t="s">
        <v>1291</v>
      </c>
      <c r="C1343" s="15" t="s">
        <v>1292</v>
      </c>
      <c r="D1343" s="16">
        <v>3.0000000000000001E-3</v>
      </c>
      <c r="E1343" s="18">
        <f>단가대비표!O256</f>
        <v>0</v>
      </c>
      <c r="F1343" s="21">
        <f>TRUNC(E1343*D1343,1)</f>
        <v>0</v>
      </c>
      <c r="G1343" s="18">
        <f>단가대비표!P256</f>
        <v>169804</v>
      </c>
      <c r="H1343" s="21">
        <f>TRUNC(G1343*D1343,1)</f>
        <v>509.4</v>
      </c>
      <c r="I1343" s="18">
        <f>단가대비표!V256</f>
        <v>0</v>
      </c>
      <c r="J1343" s="21">
        <f>TRUNC(I1343*D1343,1)</f>
        <v>0</v>
      </c>
      <c r="K1343" s="18">
        <f t="shared" si="190"/>
        <v>169804</v>
      </c>
      <c r="L1343" s="21">
        <f t="shared" si="190"/>
        <v>509.4</v>
      </c>
      <c r="M1343" s="15" t="s">
        <v>52</v>
      </c>
      <c r="N1343" s="1" t="s">
        <v>3136</v>
      </c>
      <c r="O1343" s="1" t="s">
        <v>1299</v>
      </c>
      <c r="P1343" s="1" t="s">
        <v>64</v>
      </c>
      <c r="Q1343" s="1" t="s">
        <v>64</v>
      </c>
      <c r="R1343" s="1" t="s">
        <v>63</v>
      </c>
      <c r="V1343">
        <v>1</v>
      </c>
      <c r="AV1343" s="1" t="s">
        <v>52</v>
      </c>
      <c r="AW1343" s="1" t="s">
        <v>3164</v>
      </c>
      <c r="AX1343" s="1" t="s">
        <v>52</v>
      </c>
      <c r="AY1343" s="1" t="s">
        <v>52</v>
      </c>
      <c r="AZ1343" s="1" t="s">
        <v>52</v>
      </c>
    </row>
    <row r="1344" spans="1:52" ht="30" customHeight="1" x14ac:dyDescent="0.3">
      <c r="A1344" s="15" t="s">
        <v>3165</v>
      </c>
      <c r="B1344" s="15" t="s">
        <v>1753</v>
      </c>
      <c r="C1344" s="15" t="s">
        <v>602</v>
      </c>
      <c r="D1344" s="16">
        <v>1</v>
      </c>
      <c r="E1344" s="18">
        <f>TRUNC(SUMIF(V1342:V1344, RIGHTB(O1344, 1), H1342:H1344)*U1344, 2)</f>
        <v>86.21</v>
      </c>
      <c r="F1344" s="21">
        <f>TRUNC(E1344*D1344,1)</f>
        <v>86.2</v>
      </c>
      <c r="G1344" s="18">
        <v>0</v>
      </c>
      <c r="H1344" s="21">
        <f>TRUNC(G1344*D1344,1)</f>
        <v>0</v>
      </c>
      <c r="I1344" s="18">
        <v>0</v>
      </c>
      <c r="J1344" s="21">
        <f>TRUNC(I1344*D1344,1)</f>
        <v>0</v>
      </c>
      <c r="K1344" s="18">
        <f t="shared" si="190"/>
        <v>86.2</v>
      </c>
      <c r="L1344" s="21">
        <f t="shared" si="190"/>
        <v>86.2</v>
      </c>
      <c r="M1344" s="15" t="s">
        <v>52</v>
      </c>
      <c r="N1344" s="1" t="s">
        <v>3136</v>
      </c>
      <c r="O1344" s="1" t="s">
        <v>1079</v>
      </c>
      <c r="P1344" s="1" t="s">
        <v>64</v>
      </c>
      <c r="Q1344" s="1" t="s">
        <v>64</v>
      </c>
      <c r="R1344" s="1" t="s">
        <v>64</v>
      </c>
      <c r="S1344">
        <v>1</v>
      </c>
      <c r="T1344">
        <v>0</v>
      </c>
      <c r="U1344">
        <v>0.02</v>
      </c>
      <c r="AV1344" s="1" t="s">
        <v>52</v>
      </c>
      <c r="AW1344" s="1" t="s">
        <v>3166</v>
      </c>
      <c r="AX1344" s="1" t="s">
        <v>52</v>
      </c>
      <c r="AY1344" s="1" t="s">
        <v>52</v>
      </c>
      <c r="AZ1344" s="1" t="s">
        <v>52</v>
      </c>
    </row>
    <row r="1345" spans="1:52" ht="30" customHeight="1" x14ac:dyDescent="0.3">
      <c r="A1345" s="15" t="s">
        <v>1229</v>
      </c>
      <c r="B1345" s="15" t="s">
        <v>52</v>
      </c>
      <c r="C1345" s="15" t="s">
        <v>52</v>
      </c>
      <c r="D1345" s="16"/>
      <c r="E1345" s="18"/>
      <c r="F1345" s="21">
        <f>TRUNC(SUMIF(N1342:N1344, N1341, F1342:F1344),0)</f>
        <v>86</v>
      </c>
      <c r="G1345" s="18"/>
      <c r="H1345" s="21">
        <f>TRUNC(SUMIF(N1342:N1344, N1341, H1342:H1344),0)</f>
        <v>4310</v>
      </c>
      <c r="I1345" s="18"/>
      <c r="J1345" s="21">
        <f>TRUNC(SUMIF(N1342:N1344, N1341, J1342:J1344),0)</f>
        <v>0</v>
      </c>
      <c r="K1345" s="18"/>
      <c r="L1345" s="21">
        <f>F1345+H1345+J1345</f>
        <v>4396</v>
      </c>
      <c r="M1345" s="15" t="s">
        <v>52</v>
      </c>
      <c r="N1345" s="1" t="s">
        <v>92</v>
      </c>
      <c r="O1345" s="1" t="s">
        <v>92</v>
      </c>
      <c r="P1345" s="1" t="s">
        <v>52</v>
      </c>
      <c r="Q1345" s="1" t="s">
        <v>52</v>
      </c>
      <c r="R1345" s="1" t="s">
        <v>52</v>
      </c>
      <c r="AV1345" s="1" t="s">
        <v>52</v>
      </c>
      <c r="AW1345" s="1" t="s">
        <v>52</v>
      </c>
      <c r="AX1345" s="1" t="s">
        <v>52</v>
      </c>
      <c r="AY1345" s="1" t="s">
        <v>52</v>
      </c>
      <c r="AZ1345" s="1" t="s">
        <v>52</v>
      </c>
    </row>
    <row r="1346" spans="1:52" ht="30" customHeight="1" x14ac:dyDescent="0.3">
      <c r="A1346" s="16"/>
      <c r="B1346" s="16"/>
      <c r="C1346" s="16"/>
      <c r="D1346" s="16"/>
      <c r="E1346" s="18"/>
      <c r="F1346" s="21"/>
      <c r="G1346" s="18"/>
      <c r="H1346" s="21"/>
      <c r="I1346" s="18"/>
      <c r="J1346" s="21"/>
      <c r="K1346" s="18"/>
      <c r="L1346" s="21"/>
      <c r="M1346" s="16"/>
    </row>
    <row r="1347" spans="1:52" ht="30" customHeight="1" x14ac:dyDescent="0.3">
      <c r="A1347" s="12" t="s">
        <v>3167</v>
      </c>
      <c r="B1347" s="13"/>
      <c r="C1347" s="13"/>
      <c r="D1347" s="13"/>
      <c r="E1347" s="17"/>
      <c r="F1347" s="20"/>
      <c r="G1347" s="17"/>
      <c r="H1347" s="20"/>
      <c r="I1347" s="17"/>
      <c r="J1347" s="20"/>
      <c r="K1347" s="17"/>
      <c r="L1347" s="20"/>
      <c r="M1347" s="14"/>
      <c r="N1347" s="1" t="s">
        <v>1999</v>
      </c>
    </row>
    <row r="1348" spans="1:52" ht="30" customHeight="1" x14ac:dyDescent="0.3">
      <c r="A1348" s="15" t="s">
        <v>2048</v>
      </c>
      <c r="B1348" s="15" t="s">
        <v>3168</v>
      </c>
      <c r="C1348" s="15" t="s">
        <v>1692</v>
      </c>
      <c r="D1348" s="16">
        <v>9.7859999999999996</v>
      </c>
      <c r="E1348" s="18">
        <f>단가대비표!O31</f>
        <v>1350</v>
      </c>
      <c r="F1348" s="21">
        <f>TRUNC(E1348*D1348,1)</f>
        <v>13211.1</v>
      </c>
      <c r="G1348" s="18">
        <f>단가대비표!P31</f>
        <v>0</v>
      </c>
      <c r="H1348" s="21">
        <f>TRUNC(G1348*D1348,1)</f>
        <v>0</v>
      </c>
      <c r="I1348" s="18">
        <f>단가대비표!V31</f>
        <v>0</v>
      </c>
      <c r="J1348" s="21">
        <f>TRUNC(I1348*D1348,1)</f>
        <v>0</v>
      </c>
      <c r="K1348" s="18">
        <f t="shared" ref="K1348:L1352" si="191">TRUNC(E1348+G1348+I1348,1)</f>
        <v>1350</v>
      </c>
      <c r="L1348" s="21">
        <f t="shared" si="191"/>
        <v>13211.1</v>
      </c>
      <c r="M1348" s="15" t="s">
        <v>52</v>
      </c>
      <c r="N1348" s="1" t="s">
        <v>1999</v>
      </c>
      <c r="O1348" s="1" t="s">
        <v>3169</v>
      </c>
      <c r="P1348" s="1" t="s">
        <v>64</v>
      </c>
      <c r="Q1348" s="1" t="s">
        <v>64</v>
      </c>
      <c r="R1348" s="1" t="s">
        <v>63</v>
      </c>
      <c r="AV1348" s="1" t="s">
        <v>52</v>
      </c>
      <c r="AW1348" s="1" t="s">
        <v>3170</v>
      </c>
      <c r="AX1348" s="1" t="s">
        <v>52</v>
      </c>
      <c r="AY1348" s="1" t="s">
        <v>52</v>
      </c>
      <c r="AZ1348" s="1" t="s">
        <v>52</v>
      </c>
    </row>
    <row r="1349" spans="1:52" ht="30" customHeight="1" x14ac:dyDescent="0.3">
      <c r="A1349" s="15" t="s">
        <v>2024</v>
      </c>
      <c r="B1349" s="15" t="s">
        <v>2025</v>
      </c>
      <c r="C1349" s="15" t="s">
        <v>1692</v>
      </c>
      <c r="D1349" s="16">
        <v>9.32</v>
      </c>
      <c r="E1349" s="18">
        <f>일위대가목록!E152</f>
        <v>91</v>
      </c>
      <c r="F1349" s="21">
        <f>TRUNC(E1349*D1349,1)</f>
        <v>848.1</v>
      </c>
      <c r="G1349" s="18">
        <f>일위대가목록!F152</f>
        <v>3033</v>
      </c>
      <c r="H1349" s="21">
        <f>TRUNC(G1349*D1349,1)</f>
        <v>28267.5</v>
      </c>
      <c r="I1349" s="18">
        <f>일위대가목록!G152</f>
        <v>151</v>
      </c>
      <c r="J1349" s="21">
        <f>TRUNC(I1349*D1349,1)</f>
        <v>1407.3</v>
      </c>
      <c r="K1349" s="18">
        <f t="shared" si="191"/>
        <v>3275</v>
      </c>
      <c r="L1349" s="21">
        <f t="shared" si="191"/>
        <v>30522.9</v>
      </c>
      <c r="M1349" s="15" t="s">
        <v>2026</v>
      </c>
      <c r="N1349" s="1" t="s">
        <v>1999</v>
      </c>
      <c r="O1349" s="1" t="s">
        <v>2027</v>
      </c>
      <c r="P1349" s="1" t="s">
        <v>63</v>
      </c>
      <c r="Q1349" s="1" t="s">
        <v>64</v>
      </c>
      <c r="R1349" s="1" t="s">
        <v>64</v>
      </c>
      <c r="AV1349" s="1" t="s">
        <v>52</v>
      </c>
      <c r="AW1349" s="1" t="s">
        <v>3171</v>
      </c>
      <c r="AX1349" s="1" t="s">
        <v>52</v>
      </c>
      <c r="AY1349" s="1" t="s">
        <v>52</v>
      </c>
      <c r="AZ1349" s="1" t="s">
        <v>52</v>
      </c>
    </row>
    <row r="1350" spans="1:52" ht="30" customHeight="1" x14ac:dyDescent="0.3">
      <c r="A1350" s="15" t="s">
        <v>2076</v>
      </c>
      <c r="B1350" s="15" t="s">
        <v>2077</v>
      </c>
      <c r="C1350" s="15" t="s">
        <v>1692</v>
      </c>
      <c r="D1350" s="16">
        <v>-0.1963</v>
      </c>
      <c r="E1350" s="18">
        <f>단가대비표!O20</f>
        <v>345</v>
      </c>
      <c r="F1350" s="21">
        <f>TRUNC(E1350*D1350,1)</f>
        <v>-67.7</v>
      </c>
      <c r="G1350" s="18">
        <f>단가대비표!P20</f>
        <v>0</v>
      </c>
      <c r="H1350" s="21">
        <f>TRUNC(G1350*D1350,1)</f>
        <v>0</v>
      </c>
      <c r="I1350" s="18">
        <f>단가대비표!V20</f>
        <v>0</v>
      </c>
      <c r="J1350" s="21">
        <f>TRUNC(I1350*D1350,1)</f>
        <v>0</v>
      </c>
      <c r="K1350" s="18">
        <f t="shared" si="191"/>
        <v>345</v>
      </c>
      <c r="L1350" s="21">
        <f t="shared" si="191"/>
        <v>-67.7</v>
      </c>
      <c r="M1350" s="15" t="s">
        <v>2078</v>
      </c>
      <c r="N1350" s="1" t="s">
        <v>1999</v>
      </c>
      <c r="O1350" s="1" t="s">
        <v>2079</v>
      </c>
      <c r="P1350" s="1" t="s">
        <v>64</v>
      </c>
      <c r="Q1350" s="1" t="s">
        <v>64</v>
      </c>
      <c r="R1350" s="1" t="s">
        <v>63</v>
      </c>
      <c r="AV1350" s="1" t="s">
        <v>52</v>
      </c>
      <c r="AW1350" s="1" t="s">
        <v>3172</v>
      </c>
      <c r="AX1350" s="1" t="s">
        <v>52</v>
      </c>
      <c r="AY1350" s="1" t="s">
        <v>52</v>
      </c>
      <c r="AZ1350" s="1" t="s">
        <v>52</v>
      </c>
    </row>
    <row r="1351" spans="1:52" ht="30" customHeight="1" x14ac:dyDescent="0.3">
      <c r="A1351" s="15" t="s">
        <v>3110</v>
      </c>
      <c r="B1351" s="15" t="s">
        <v>3111</v>
      </c>
      <c r="C1351" s="15" t="s">
        <v>112</v>
      </c>
      <c r="D1351" s="16">
        <v>0.35</v>
      </c>
      <c r="E1351" s="18">
        <f>일위대가목록!E212</f>
        <v>766</v>
      </c>
      <c r="F1351" s="21">
        <f>TRUNC(E1351*D1351,1)</f>
        <v>268.10000000000002</v>
      </c>
      <c r="G1351" s="18">
        <f>일위대가목록!F212</f>
        <v>4310</v>
      </c>
      <c r="H1351" s="21">
        <f>TRUNC(G1351*D1351,1)</f>
        <v>1508.5</v>
      </c>
      <c r="I1351" s="18">
        <f>일위대가목록!G212</f>
        <v>0</v>
      </c>
      <c r="J1351" s="21">
        <f>TRUNC(I1351*D1351,1)</f>
        <v>0</v>
      </c>
      <c r="K1351" s="18">
        <f t="shared" si="191"/>
        <v>5076</v>
      </c>
      <c r="L1351" s="21">
        <f t="shared" si="191"/>
        <v>1776.6</v>
      </c>
      <c r="M1351" s="15" t="s">
        <v>3112</v>
      </c>
      <c r="N1351" s="1" t="s">
        <v>1999</v>
      </c>
      <c r="O1351" s="1" t="s">
        <v>3113</v>
      </c>
      <c r="P1351" s="1" t="s">
        <v>63</v>
      </c>
      <c r="Q1351" s="1" t="s">
        <v>64</v>
      </c>
      <c r="R1351" s="1" t="s">
        <v>64</v>
      </c>
      <c r="AV1351" s="1" t="s">
        <v>52</v>
      </c>
      <c r="AW1351" s="1" t="s">
        <v>3173</v>
      </c>
      <c r="AX1351" s="1" t="s">
        <v>52</v>
      </c>
      <c r="AY1351" s="1" t="s">
        <v>52</v>
      </c>
      <c r="AZ1351" s="1" t="s">
        <v>52</v>
      </c>
    </row>
    <row r="1352" spans="1:52" ht="30" customHeight="1" x14ac:dyDescent="0.3">
      <c r="A1352" s="15" t="s">
        <v>2071</v>
      </c>
      <c r="B1352" s="15" t="s">
        <v>2072</v>
      </c>
      <c r="C1352" s="15" t="s">
        <v>112</v>
      </c>
      <c r="D1352" s="16">
        <v>0.35</v>
      </c>
      <c r="E1352" s="18">
        <f>일위대가목록!E213</f>
        <v>2129</v>
      </c>
      <c r="F1352" s="21">
        <f>TRUNC(E1352*D1352,1)</f>
        <v>745.1</v>
      </c>
      <c r="G1352" s="18">
        <f>일위대가목록!F213</f>
        <v>6701</v>
      </c>
      <c r="H1352" s="21">
        <f>TRUNC(G1352*D1352,1)</f>
        <v>2345.3000000000002</v>
      </c>
      <c r="I1352" s="18">
        <f>일위대가목록!G213</f>
        <v>0</v>
      </c>
      <c r="J1352" s="21">
        <f>TRUNC(I1352*D1352,1)</f>
        <v>0</v>
      </c>
      <c r="K1352" s="18">
        <f t="shared" si="191"/>
        <v>8830</v>
      </c>
      <c r="L1352" s="21">
        <f t="shared" si="191"/>
        <v>3090.4</v>
      </c>
      <c r="M1352" s="15" t="s">
        <v>2073</v>
      </c>
      <c r="N1352" s="1" t="s">
        <v>1999</v>
      </c>
      <c r="O1352" s="1" t="s">
        <v>2074</v>
      </c>
      <c r="P1352" s="1" t="s">
        <v>63</v>
      </c>
      <c r="Q1352" s="1" t="s">
        <v>64</v>
      </c>
      <c r="R1352" s="1" t="s">
        <v>64</v>
      </c>
      <c r="AV1352" s="1" t="s">
        <v>52</v>
      </c>
      <c r="AW1352" s="1" t="s">
        <v>3174</v>
      </c>
      <c r="AX1352" s="1" t="s">
        <v>52</v>
      </c>
      <c r="AY1352" s="1" t="s">
        <v>52</v>
      </c>
      <c r="AZ1352" s="1" t="s">
        <v>52</v>
      </c>
    </row>
    <row r="1353" spans="1:52" ht="30" customHeight="1" x14ac:dyDescent="0.3">
      <c r="A1353" s="15" t="s">
        <v>1229</v>
      </c>
      <c r="B1353" s="15" t="s">
        <v>52</v>
      </c>
      <c r="C1353" s="15" t="s">
        <v>52</v>
      </c>
      <c r="D1353" s="16"/>
      <c r="E1353" s="18"/>
      <c r="F1353" s="21">
        <f>TRUNC(SUMIF(N1348:N1352, N1347, F1348:F1352),0)</f>
        <v>15004</v>
      </c>
      <c r="G1353" s="18"/>
      <c r="H1353" s="21">
        <f>TRUNC(SUMIF(N1348:N1352, N1347, H1348:H1352),0)</f>
        <v>32121</v>
      </c>
      <c r="I1353" s="18"/>
      <c r="J1353" s="21">
        <f>TRUNC(SUMIF(N1348:N1352, N1347, J1348:J1352),0)</f>
        <v>1407</v>
      </c>
      <c r="K1353" s="18"/>
      <c r="L1353" s="21">
        <f>F1353+H1353+J1353</f>
        <v>48532</v>
      </c>
      <c r="M1353" s="15" t="s">
        <v>52</v>
      </c>
      <c r="N1353" s="1" t="s">
        <v>92</v>
      </c>
      <c r="O1353" s="1" t="s">
        <v>92</v>
      </c>
      <c r="P1353" s="1" t="s">
        <v>52</v>
      </c>
      <c r="Q1353" s="1" t="s">
        <v>52</v>
      </c>
      <c r="R1353" s="1" t="s">
        <v>52</v>
      </c>
      <c r="AV1353" s="1" t="s">
        <v>52</v>
      </c>
      <c r="AW1353" s="1" t="s">
        <v>52</v>
      </c>
      <c r="AX1353" s="1" t="s">
        <v>52</v>
      </c>
      <c r="AY1353" s="1" t="s">
        <v>52</v>
      </c>
      <c r="AZ1353" s="1" t="s">
        <v>52</v>
      </c>
    </row>
    <row r="1354" spans="1:52" ht="30" customHeight="1" x14ac:dyDescent="0.3">
      <c r="A1354" s="16"/>
      <c r="B1354" s="16"/>
      <c r="C1354" s="16"/>
      <c r="D1354" s="16"/>
      <c r="E1354" s="18"/>
      <c r="F1354" s="21"/>
      <c r="G1354" s="18"/>
      <c r="H1354" s="21"/>
      <c r="I1354" s="18"/>
      <c r="J1354" s="21"/>
      <c r="K1354" s="18"/>
      <c r="L1354" s="21"/>
      <c r="M1354" s="16"/>
    </row>
    <row r="1355" spans="1:52" ht="30" customHeight="1" x14ac:dyDescent="0.3">
      <c r="A1355" s="12" t="s">
        <v>3175</v>
      </c>
      <c r="B1355" s="13"/>
      <c r="C1355" s="13"/>
      <c r="D1355" s="13"/>
      <c r="E1355" s="17"/>
      <c r="F1355" s="20"/>
      <c r="G1355" s="17"/>
      <c r="H1355" s="20"/>
      <c r="I1355" s="17"/>
      <c r="J1355" s="20"/>
      <c r="K1355" s="17"/>
      <c r="L1355" s="20"/>
      <c r="M1355" s="14"/>
      <c r="N1355" s="1" t="s">
        <v>2005</v>
      </c>
    </row>
    <row r="1356" spans="1:52" ht="30" customHeight="1" x14ac:dyDescent="0.3">
      <c r="A1356" s="15" t="s">
        <v>2052</v>
      </c>
      <c r="B1356" s="15" t="s">
        <v>3101</v>
      </c>
      <c r="C1356" s="15" t="s">
        <v>1692</v>
      </c>
      <c r="D1356" s="16">
        <v>1.8546</v>
      </c>
      <c r="E1356" s="18">
        <f>단가대비표!O34</f>
        <v>1020</v>
      </c>
      <c r="F1356" s="21">
        <f>TRUNC(E1356*D1356,1)</f>
        <v>1891.6</v>
      </c>
      <c r="G1356" s="18">
        <f>단가대비표!P34</f>
        <v>0</v>
      </c>
      <c r="H1356" s="21">
        <f>TRUNC(G1356*D1356,1)</f>
        <v>0</v>
      </c>
      <c r="I1356" s="18">
        <f>단가대비표!V34</f>
        <v>0</v>
      </c>
      <c r="J1356" s="21">
        <f>TRUNC(I1356*D1356,1)</f>
        <v>0</v>
      </c>
      <c r="K1356" s="18">
        <f t="shared" ref="K1356:L1360" si="192">TRUNC(E1356+G1356+I1356,1)</f>
        <v>1020</v>
      </c>
      <c r="L1356" s="21">
        <f t="shared" si="192"/>
        <v>1891.6</v>
      </c>
      <c r="M1356" s="15" t="s">
        <v>52</v>
      </c>
      <c r="N1356" s="1" t="s">
        <v>2005</v>
      </c>
      <c r="O1356" s="1" t="s">
        <v>3102</v>
      </c>
      <c r="P1356" s="1" t="s">
        <v>64</v>
      </c>
      <c r="Q1356" s="1" t="s">
        <v>64</v>
      </c>
      <c r="R1356" s="1" t="s">
        <v>63</v>
      </c>
      <c r="AV1356" s="1" t="s">
        <v>52</v>
      </c>
      <c r="AW1356" s="1" t="s">
        <v>3176</v>
      </c>
      <c r="AX1356" s="1" t="s">
        <v>52</v>
      </c>
      <c r="AY1356" s="1" t="s">
        <v>52</v>
      </c>
      <c r="AZ1356" s="1" t="s">
        <v>52</v>
      </c>
    </row>
    <row r="1357" spans="1:52" ht="30" customHeight="1" x14ac:dyDescent="0.3">
      <c r="A1357" s="15" t="s">
        <v>3104</v>
      </c>
      <c r="B1357" s="15" t="s">
        <v>3105</v>
      </c>
      <c r="C1357" s="15" t="s">
        <v>1692</v>
      </c>
      <c r="D1357" s="16">
        <v>1.7663</v>
      </c>
      <c r="E1357" s="18">
        <f>일위대가목록!E211</f>
        <v>68</v>
      </c>
      <c r="F1357" s="21">
        <f>TRUNC(E1357*D1357,1)</f>
        <v>120.1</v>
      </c>
      <c r="G1357" s="18">
        <f>일위대가목록!F211</f>
        <v>3443</v>
      </c>
      <c r="H1357" s="21">
        <f>TRUNC(G1357*D1357,1)</f>
        <v>6081.3</v>
      </c>
      <c r="I1357" s="18">
        <f>일위대가목록!G211</f>
        <v>68</v>
      </c>
      <c r="J1357" s="21">
        <f>TRUNC(I1357*D1357,1)</f>
        <v>120.1</v>
      </c>
      <c r="K1357" s="18">
        <f t="shared" si="192"/>
        <v>3579</v>
      </c>
      <c r="L1357" s="21">
        <f t="shared" si="192"/>
        <v>6321.5</v>
      </c>
      <c r="M1357" s="15" t="s">
        <v>3106</v>
      </c>
      <c r="N1357" s="1" t="s">
        <v>2005</v>
      </c>
      <c r="O1357" s="1" t="s">
        <v>3107</v>
      </c>
      <c r="P1357" s="1" t="s">
        <v>63</v>
      </c>
      <c r="Q1357" s="1" t="s">
        <v>64</v>
      </c>
      <c r="R1357" s="1" t="s">
        <v>64</v>
      </c>
      <c r="AV1357" s="1" t="s">
        <v>52</v>
      </c>
      <c r="AW1357" s="1" t="s">
        <v>3177</v>
      </c>
      <c r="AX1357" s="1" t="s">
        <v>52</v>
      </c>
      <c r="AY1357" s="1" t="s">
        <v>52</v>
      </c>
      <c r="AZ1357" s="1" t="s">
        <v>52</v>
      </c>
    </row>
    <row r="1358" spans="1:52" ht="30" customHeight="1" x14ac:dyDescent="0.3">
      <c r="A1358" s="15" t="s">
        <v>2076</v>
      </c>
      <c r="B1358" s="15" t="s">
        <v>2077</v>
      </c>
      <c r="C1358" s="15" t="s">
        <v>1692</v>
      </c>
      <c r="D1358" s="16">
        <v>-8.8300000000000003E-2</v>
      </c>
      <c r="E1358" s="18">
        <f>단가대비표!O20</f>
        <v>345</v>
      </c>
      <c r="F1358" s="21">
        <f>TRUNC(E1358*D1358,1)</f>
        <v>-30.4</v>
      </c>
      <c r="G1358" s="18">
        <f>단가대비표!P20</f>
        <v>0</v>
      </c>
      <c r="H1358" s="21">
        <f>TRUNC(G1358*D1358,1)</f>
        <v>0</v>
      </c>
      <c r="I1358" s="18">
        <f>단가대비표!V20</f>
        <v>0</v>
      </c>
      <c r="J1358" s="21">
        <f>TRUNC(I1358*D1358,1)</f>
        <v>0</v>
      </c>
      <c r="K1358" s="18">
        <f t="shared" si="192"/>
        <v>345</v>
      </c>
      <c r="L1358" s="21">
        <f t="shared" si="192"/>
        <v>-30.4</v>
      </c>
      <c r="M1358" s="15" t="s">
        <v>2078</v>
      </c>
      <c r="N1358" s="1" t="s">
        <v>2005</v>
      </c>
      <c r="O1358" s="1" t="s">
        <v>2079</v>
      </c>
      <c r="P1358" s="1" t="s">
        <v>64</v>
      </c>
      <c r="Q1358" s="1" t="s">
        <v>64</v>
      </c>
      <c r="R1358" s="1" t="s">
        <v>63</v>
      </c>
      <c r="AV1358" s="1" t="s">
        <v>52</v>
      </c>
      <c r="AW1358" s="1" t="s">
        <v>3178</v>
      </c>
      <c r="AX1358" s="1" t="s">
        <v>52</v>
      </c>
      <c r="AY1358" s="1" t="s">
        <v>52</v>
      </c>
      <c r="AZ1358" s="1" t="s">
        <v>52</v>
      </c>
    </row>
    <row r="1359" spans="1:52" ht="30" customHeight="1" x14ac:dyDescent="0.3">
      <c r="A1359" s="15" t="s">
        <v>3110</v>
      </c>
      <c r="B1359" s="15" t="s">
        <v>3111</v>
      </c>
      <c r="C1359" s="15" t="s">
        <v>112</v>
      </c>
      <c r="D1359" s="16">
        <v>6.8000000000000005E-2</v>
      </c>
      <c r="E1359" s="18">
        <f>일위대가목록!E212</f>
        <v>766</v>
      </c>
      <c r="F1359" s="21">
        <f>TRUNC(E1359*D1359,1)</f>
        <v>52</v>
      </c>
      <c r="G1359" s="18">
        <f>일위대가목록!F212</f>
        <v>4310</v>
      </c>
      <c r="H1359" s="21">
        <f>TRUNC(G1359*D1359,1)</f>
        <v>293</v>
      </c>
      <c r="I1359" s="18">
        <f>일위대가목록!G212</f>
        <v>0</v>
      </c>
      <c r="J1359" s="21">
        <f>TRUNC(I1359*D1359,1)</f>
        <v>0</v>
      </c>
      <c r="K1359" s="18">
        <f t="shared" si="192"/>
        <v>5076</v>
      </c>
      <c r="L1359" s="21">
        <f t="shared" si="192"/>
        <v>345</v>
      </c>
      <c r="M1359" s="15" t="s">
        <v>3112</v>
      </c>
      <c r="N1359" s="1" t="s">
        <v>2005</v>
      </c>
      <c r="O1359" s="1" t="s">
        <v>3113</v>
      </c>
      <c r="P1359" s="1" t="s">
        <v>63</v>
      </c>
      <c r="Q1359" s="1" t="s">
        <v>64</v>
      </c>
      <c r="R1359" s="1" t="s">
        <v>64</v>
      </c>
      <c r="AV1359" s="1" t="s">
        <v>52</v>
      </c>
      <c r="AW1359" s="1" t="s">
        <v>3179</v>
      </c>
      <c r="AX1359" s="1" t="s">
        <v>52</v>
      </c>
      <c r="AY1359" s="1" t="s">
        <v>52</v>
      </c>
      <c r="AZ1359" s="1" t="s">
        <v>52</v>
      </c>
    </row>
    <row r="1360" spans="1:52" ht="30" customHeight="1" x14ac:dyDescent="0.3">
      <c r="A1360" s="15" t="s">
        <v>2071</v>
      </c>
      <c r="B1360" s="15" t="s">
        <v>2072</v>
      </c>
      <c r="C1360" s="15" t="s">
        <v>112</v>
      </c>
      <c r="D1360" s="16">
        <v>6.8000000000000005E-2</v>
      </c>
      <c r="E1360" s="18">
        <f>일위대가목록!E213</f>
        <v>2129</v>
      </c>
      <c r="F1360" s="21">
        <f>TRUNC(E1360*D1360,1)</f>
        <v>144.69999999999999</v>
      </c>
      <c r="G1360" s="18">
        <f>일위대가목록!F213</f>
        <v>6701</v>
      </c>
      <c r="H1360" s="21">
        <f>TRUNC(G1360*D1360,1)</f>
        <v>455.6</v>
      </c>
      <c r="I1360" s="18">
        <f>일위대가목록!G213</f>
        <v>0</v>
      </c>
      <c r="J1360" s="21">
        <f>TRUNC(I1360*D1360,1)</f>
        <v>0</v>
      </c>
      <c r="K1360" s="18">
        <f t="shared" si="192"/>
        <v>8830</v>
      </c>
      <c r="L1360" s="21">
        <f t="shared" si="192"/>
        <v>600.29999999999995</v>
      </c>
      <c r="M1360" s="15" t="s">
        <v>2073</v>
      </c>
      <c r="N1360" s="1" t="s">
        <v>2005</v>
      </c>
      <c r="O1360" s="1" t="s">
        <v>2074</v>
      </c>
      <c r="P1360" s="1" t="s">
        <v>63</v>
      </c>
      <c r="Q1360" s="1" t="s">
        <v>64</v>
      </c>
      <c r="R1360" s="1" t="s">
        <v>64</v>
      </c>
      <c r="AV1360" s="1" t="s">
        <v>52</v>
      </c>
      <c r="AW1360" s="1" t="s">
        <v>3180</v>
      </c>
      <c r="AX1360" s="1" t="s">
        <v>52</v>
      </c>
      <c r="AY1360" s="1" t="s">
        <v>52</v>
      </c>
      <c r="AZ1360" s="1" t="s">
        <v>52</v>
      </c>
    </row>
    <row r="1361" spans="1:52" ht="30" customHeight="1" x14ac:dyDescent="0.3">
      <c r="A1361" s="15" t="s">
        <v>1229</v>
      </c>
      <c r="B1361" s="15" t="s">
        <v>52</v>
      </c>
      <c r="C1361" s="15" t="s">
        <v>52</v>
      </c>
      <c r="D1361" s="16"/>
      <c r="E1361" s="18"/>
      <c r="F1361" s="21">
        <f>TRUNC(SUMIF(N1356:N1360, N1355, F1356:F1360),0)</f>
        <v>2178</v>
      </c>
      <c r="G1361" s="18"/>
      <c r="H1361" s="21">
        <f>TRUNC(SUMIF(N1356:N1360, N1355, H1356:H1360),0)</f>
        <v>6829</v>
      </c>
      <c r="I1361" s="18"/>
      <c r="J1361" s="21">
        <f>TRUNC(SUMIF(N1356:N1360, N1355, J1356:J1360),0)</f>
        <v>120</v>
      </c>
      <c r="K1361" s="18"/>
      <c r="L1361" s="21">
        <f>F1361+H1361+J1361</f>
        <v>9127</v>
      </c>
      <c r="M1361" s="15" t="s">
        <v>52</v>
      </c>
      <c r="N1361" s="1" t="s">
        <v>92</v>
      </c>
      <c r="O1361" s="1" t="s">
        <v>92</v>
      </c>
      <c r="P1361" s="1" t="s">
        <v>52</v>
      </c>
      <c r="Q1361" s="1" t="s">
        <v>52</v>
      </c>
      <c r="R1361" s="1" t="s">
        <v>52</v>
      </c>
      <c r="AV1361" s="1" t="s">
        <v>52</v>
      </c>
      <c r="AW1361" s="1" t="s">
        <v>52</v>
      </c>
      <c r="AX1361" s="1" t="s">
        <v>52</v>
      </c>
      <c r="AY1361" s="1" t="s">
        <v>52</v>
      </c>
      <c r="AZ1361" s="1" t="s">
        <v>52</v>
      </c>
    </row>
    <row r="1362" spans="1:52" ht="30" customHeight="1" x14ac:dyDescent="0.3">
      <c r="A1362" s="16"/>
      <c r="B1362" s="16"/>
      <c r="C1362" s="16"/>
      <c r="D1362" s="16"/>
      <c r="E1362" s="18"/>
      <c r="F1362" s="21"/>
      <c r="G1362" s="18"/>
      <c r="H1362" s="21"/>
      <c r="I1362" s="18"/>
      <c r="J1362" s="21"/>
      <c r="K1362" s="18"/>
      <c r="L1362" s="21"/>
      <c r="M1362" s="16"/>
    </row>
    <row r="1363" spans="1:52" ht="30" customHeight="1" x14ac:dyDescent="0.3">
      <c r="A1363" s="12" t="s">
        <v>3181</v>
      </c>
      <c r="B1363" s="13"/>
      <c r="C1363" s="13"/>
      <c r="D1363" s="13"/>
      <c r="E1363" s="17"/>
      <c r="F1363" s="20"/>
      <c r="G1363" s="17"/>
      <c r="H1363" s="20"/>
      <c r="I1363" s="17"/>
      <c r="J1363" s="20"/>
      <c r="K1363" s="17"/>
      <c r="L1363" s="20"/>
      <c r="M1363" s="14"/>
      <c r="N1363" s="1" t="s">
        <v>2017</v>
      </c>
    </row>
    <row r="1364" spans="1:52" ht="30" customHeight="1" x14ac:dyDescent="0.3">
      <c r="A1364" s="15" t="s">
        <v>2138</v>
      </c>
      <c r="B1364" s="15" t="s">
        <v>3182</v>
      </c>
      <c r="C1364" s="15" t="s">
        <v>72</v>
      </c>
      <c r="D1364" s="16">
        <v>2.2574999999999998</v>
      </c>
      <c r="E1364" s="18">
        <f>단가대비표!O196</f>
        <v>9010</v>
      </c>
      <c r="F1364" s="21">
        <f t="shared" ref="F1364:F1369" si="193">TRUNC(E1364*D1364,1)</f>
        <v>20340</v>
      </c>
      <c r="G1364" s="18">
        <f>단가대비표!P196</f>
        <v>0</v>
      </c>
      <c r="H1364" s="21">
        <f t="shared" ref="H1364:H1369" si="194">TRUNC(G1364*D1364,1)</f>
        <v>0</v>
      </c>
      <c r="I1364" s="18">
        <f>단가대비표!V196</f>
        <v>0</v>
      </c>
      <c r="J1364" s="21">
        <f t="shared" ref="J1364:J1369" si="195">TRUNC(I1364*D1364,1)</f>
        <v>0</v>
      </c>
      <c r="K1364" s="18">
        <f t="shared" ref="K1364:L1369" si="196">TRUNC(E1364+G1364+I1364,1)</f>
        <v>9010</v>
      </c>
      <c r="L1364" s="21">
        <f t="shared" si="196"/>
        <v>20340</v>
      </c>
      <c r="M1364" s="15" t="s">
        <v>52</v>
      </c>
      <c r="N1364" s="1" t="s">
        <v>2017</v>
      </c>
      <c r="O1364" s="1" t="s">
        <v>3183</v>
      </c>
      <c r="P1364" s="1" t="s">
        <v>64</v>
      </c>
      <c r="Q1364" s="1" t="s">
        <v>64</v>
      </c>
      <c r="R1364" s="1" t="s">
        <v>63</v>
      </c>
      <c r="AV1364" s="1" t="s">
        <v>52</v>
      </c>
      <c r="AW1364" s="1" t="s">
        <v>3184</v>
      </c>
      <c r="AX1364" s="1" t="s">
        <v>52</v>
      </c>
      <c r="AY1364" s="1" t="s">
        <v>52</v>
      </c>
      <c r="AZ1364" s="1" t="s">
        <v>52</v>
      </c>
    </row>
    <row r="1365" spans="1:52" ht="30" customHeight="1" x14ac:dyDescent="0.3">
      <c r="A1365" s="15" t="s">
        <v>2138</v>
      </c>
      <c r="B1365" s="15" t="s">
        <v>3185</v>
      </c>
      <c r="C1365" s="15" t="s">
        <v>72</v>
      </c>
      <c r="D1365" s="16">
        <v>1.3986000000000001</v>
      </c>
      <c r="E1365" s="18">
        <f>단가대비표!O194</f>
        <v>6500</v>
      </c>
      <c r="F1365" s="21">
        <f t="shared" si="193"/>
        <v>9090.9</v>
      </c>
      <c r="G1365" s="18">
        <f>단가대비표!P194</f>
        <v>0</v>
      </c>
      <c r="H1365" s="21">
        <f t="shared" si="194"/>
        <v>0</v>
      </c>
      <c r="I1365" s="18">
        <f>단가대비표!V194</f>
        <v>0</v>
      </c>
      <c r="J1365" s="21">
        <f t="shared" si="195"/>
        <v>0</v>
      </c>
      <c r="K1365" s="18">
        <f t="shared" si="196"/>
        <v>6500</v>
      </c>
      <c r="L1365" s="21">
        <f t="shared" si="196"/>
        <v>9090.9</v>
      </c>
      <c r="M1365" s="15" t="s">
        <v>52</v>
      </c>
      <c r="N1365" s="1" t="s">
        <v>2017</v>
      </c>
      <c r="O1365" s="1" t="s">
        <v>3186</v>
      </c>
      <c r="P1365" s="1" t="s">
        <v>64</v>
      </c>
      <c r="Q1365" s="1" t="s">
        <v>64</v>
      </c>
      <c r="R1365" s="1" t="s">
        <v>63</v>
      </c>
      <c r="AV1365" s="1" t="s">
        <v>52</v>
      </c>
      <c r="AW1365" s="1" t="s">
        <v>3187</v>
      </c>
      <c r="AX1365" s="1" t="s">
        <v>52</v>
      </c>
      <c r="AY1365" s="1" t="s">
        <v>52</v>
      </c>
      <c r="AZ1365" s="1" t="s">
        <v>52</v>
      </c>
    </row>
    <row r="1366" spans="1:52" ht="30" customHeight="1" x14ac:dyDescent="0.3">
      <c r="A1366" s="15" t="s">
        <v>1984</v>
      </c>
      <c r="B1366" s="15" t="s">
        <v>3188</v>
      </c>
      <c r="C1366" s="15" t="s">
        <v>487</v>
      </c>
      <c r="D1366" s="16">
        <v>0.5</v>
      </c>
      <c r="E1366" s="18">
        <f>단가대비표!O154</f>
        <v>160</v>
      </c>
      <c r="F1366" s="21">
        <f t="shared" si="193"/>
        <v>80</v>
      </c>
      <c r="G1366" s="18">
        <f>단가대비표!P154</f>
        <v>0</v>
      </c>
      <c r="H1366" s="21">
        <f t="shared" si="194"/>
        <v>0</v>
      </c>
      <c r="I1366" s="18">
        <f>단가대비표!V154</f>
        <v>0</v>
      </c>
      <c r="J1366" s="21">
        <f t="shared" si="195"/>
        <v>0</v>
      </c>
      <c r="K1366" s="18">
        <f t="shared" si="196"/>
        <v>160</v>
      </c>
      <c r="L1366" s="21">
        <f t="shared" si="196"/>
        <v>80</v>
      </c>
      <c r="M1366" s="15" t="s">
        <v>52</v>
      </c>
      <c r="N1366" s="1" t="s">
        <v>2017</v>
      </c>
      <c r="O1366" s="1" t="s">
        <v>3189</v>
      </c>
      <c r="P1366" s="1" t="s">
        <v>64</v>
      </c>
      <c r="Q1366" s="1" t="s">
        <v>64</v>
      </c>
      <c r="R1366" s="1" t="s">
        <v>63</v>
      </c>
      <c r="AV1366" s="1" t="s">
        <v>52</v>
      </c>
      <c r="AW1366" s="1" t="s">
        <v>3190</v>
      </c>
      <c r="AX1366" s="1" t="s">
        <v>52</v>
      </c>
      <c r="AY1366" s="1" t="s">
        <v>52</v>
      </c>
      <c r="AZ1366" s="1" t="s">
        <v>52</v>
      </c>
    </row>
    <row r="1367" spans="1:52" ht="30" customHeight="1" x14ac:dyDescent="0.3">
      <c r="A1367" s="15" t="s">
        <v>1988</v>
      </c>
      <c r="B1367" s="15" t="s">
        <v>1989</v>
      </c>
      <c r="C1367" s="15" t="s">
        <v>487</v>
      </c>
      <c r="D1367" s="16">
        <v>0.5</v>
      </c>
      <c r="E1367" s="18">
        <f>일위대가목록!E220</f>
        <v>141</v>
      </c>
      <c r="F1367" s="21">
        <f t="shared" si="193"/>
        <v>70.5</v>
      </c>
      <c r="G1367" s="18">
        <f>일위대가목록!F220</f>
        <v>232</v>
      </c>
      <c r="H1367" s="21">
        <f t="shared" si="194"/>
        <v>116</v>
      </c>
      <c r="I1367" s="18">
        <f>일위대가목록!G220</f>
        <v>9</v>
      </c>
      <c r="J1367" s="21">
        <f t="shared" si="195"/>
        <v>4.5</v>
      </c>
      <c r="K1367" s="18">
        <f t="shared" si="196"/>
        <v>382</v>
      </c>
      <c r="L1367" s="21">
        <f t="shared" si="196"/>
        <v>191</v>
      </c>
      <c r="M1367" s="15" t="s">
        <v>3191</v>
      </c>
      <c r="N1367" s="1" t="s">
        <v>2017</v>
      </c>
      <c r="O1367" s="1" t="s">
        <v>3192</v>
      </c>
      <c r="P1367" s="1" t="s">
        <v>63</v>
      </c>
      <c r="Q1367" s="1" t="s">
        <v>64</v>
      </c>
      <c r="R1367" s="1" t="s">
        <v>64</v>
      </c>
      <c r="AV1367" s="1" t="s">
        <v>52</v>
      </c>
      <c r="AW1367" s="1" t="s">
        <v>3193</v>
      </c>
      <c r="AX1367" s="1" t="s">
        <v>52</v>
      </c>
      <c r="AY1367" s="1" t="s">
        <v>52</v>
      </c>
      <c r="AZ1367" s="1" t="s">
        <v>52</v>
      </c>
    </row>
    <row r="1368" spans="1:52" ht="30" customHeight="1" x14ac:dyDescent="0.3">
      <c r="A1368" s="15" t="s">
        <v>2024</v>
      </c>
      <c r="B1368" s="15" t="s">
        <v>2112</v>
      </c>
      <c r="C1368" s="15" t="s">
        <v>1692</v>
      </c>
      <c r="D1368" s="16">
        <v>5.2030000000000003</v>
      </c>
      <c r="E1368" s="18">
        <f>일위대가목록!E214</f>
        <v>136</v>
      </c>
      <c r="F1368" s="21">
        <f t="shared" si="193"/>
        <v>707.6</v>
      </c>
      <c r="G1368" s="18">
        <f>일위대가목록!F214</f>
        <v>6840</v>
      </c>
      <c r="H1368" s="21">
        <f t="shared" si="194"/>
        <v>35588.5</v>
      </c>
      <c r="I1368" s="18">
        <f>일위대가목록!G214</f>
        <v>273</v>
      </c>
      <c r="J1368" s="21">
        <f t="shared" si="195"/>
        <v>1420.4</v>
      </c>
      <c r="K1368" s="18">
        <f t="shared" si="196"/>
        <v>7249</v>
      </c>
      <c r="L1368" s="21">
        <f t="shared" si="196"/>
        <v>37716.5</v>
      </c>
      <c r="M1368" s="15" t="s">
        <v>2113</v>
      </c>
      <c r="N1368" s="1" t="s">
        <v>2017</v>
      </c>
      <c r="O1368" s="1" t="s">
        <v>2114</v>
      </c>
      <c r="P1368" s="1" t="s">
        <v>63</v>
      </c>
      <c r="Q1368" s="1" t="s">
        <v>64</v>
      </c>
      <c r="R1368" s="1" t="s">
        <v>64</v>
      </c>
      <c r="AV1368" s="1" t="s">
        <v>52</v>
      </c>
      <c r="AW1368" s="1" t="s">
        <v>3194</v>
      </c>
      <c r="AX1368" s="1" t="s">
        <v>52</v>
      </c>
      <c r="AY1368" s="1" t="s">
        <v>52</v>
      </c>
      <c r="AZ1368" s="1" t="s">
        <v>52</v>
      </c>
    </row>
    <row r="1369" spans="1:52" ht="30" customHeight="1" x14ac:dyDescent="0.3">
      <c r="A1369" s="15" t="s">
        <v>2076</v>
      </c>
      <c r="B1369" s="15" t="s">
        <v>2117</v>
      </c>
      <c r="C1369" s="15" t="s">
        <v>1692</v>
      </c>
      <c r="D1369" s="16">
        <v>-0.182</v>
      </c>
      <c r="E1369" s="18">
        <f>단가대비표!O21</f>
        <v>1850</v>
      </c>
      <c r="F1369" s="21">
        <f t="shared" si="193"/>
        <v>-336.7</v>
      </c>
      <c r="G1369" s="18">
        <f>단가대비표!P21</f>
        <v>0</v>
      </c>
      <c r="H1369" s="21">
        <f t="shared" si="194"/>
        <v>0</v>
      </c>
      <c r="I1369" s="18">
        <f>단가대비표!V21</f>
        <v>0</v>
      </c>
      <c r="J1369" s="21">
        <f t="shared" si="195"/>
        <v>0</v>
      </c>
      <c r="K1369" s="18">
        <f t="shared" si="196"/>
        <v>1850</v>
      </c>
      <c r="L1369" s="21">
        <f t="shared" si="196"/>
        <v>-336.7</v>
      </c>
      <c r="M1369" s="15" t="s">
        <v>2078</v>
      </c>
      <c r="N1369" s="1" t="s">
        <v>2017</v>
      </c>
      <c r="O1369" s="1" t="s">
        <v>2118</v>
      </c>
      <c r="P1369" s="1" t="s">
        <v>64</v>
      </c>
      <c r="Q1369" s="1" t="s">
        <v>64</v>
      </c>
      <c r="R1369" s="1" t="s">
        <v>63</v>
      </c>
      <c r="AV1369" s="1" t="s">
        <v>52</v>
      </c>
      <c r="AW1369" s="1" t="s">
        <v>3195</v>
      </c>
      <c r="AX1369" s="1" t="s">
        <v>52</v>
      </c>
      <c r="AY1369" s="1" t="s">
        <v>52</v>
      </c>
      <c r="AZ1369" s="1" t="s">
        <v>52</v>
      </c>
    </row>
    <row r="1370" spans="1:52" ht="30" customHeight="1" x14ac:dyDescent="0.3">
      <c r="A1370" s="15" t="s">
        <v>1229</v>
      </c>
      <c r="B1370" s="15" t="s">
        <v>52</v>
      </c>
      <c r="C1370" s="15" t="s">
        <v>52</v>
      </c>
      <c r="D1370" s="16"/>
      <c r="E1370" s="18"/>
      <c r="F1370" s="21">
        <f>TRUNC(SUMIF(N1364:N1369, N1363, F1364:F1369),0)</f>
        <v>29952</v>
      </c>
      <c r="G1370" s="18"/>
      <c r="H1370" s="21">
        <f>TRUNC(SUMIF(N1364:N1369, N1363, H1364:H1369),0)</f>
        <v>35704</v>
      </c>
      <c r="I1370" s="18"/>
      <c r="J1370" s="21">
        <f>TRUNC(SUMIF(N1364:N1369, N1363, J1364:J1369),0)</f>
        <v>1424</v>
      </c>
      <c r="K1370" s="18"/>
      <c r="L1370" s="21">
        <f>F1370+H1370+J1370</f>
        <v>67080</v>
      </c>
      <c r="M1370" s="15" t="s">
        <v>52</v>
      </c>
      <c r="N1370" s="1" t="s">
        <v>92</v>
      </c>
      <c r="O1370" s="1" t="s">
        <v>92</v>
      </c>
      <c r="P1370" s="1" t="s">
        <v>52</v>
      </c>
      <c r="Q1370" s="1" t="s">
        <v>52</v>
      </c>
      <c r="R1370" s="1" t="s">
        <v>52</v>
      </c>
      <c r="AV1370" s="1" t="s">
        <v>52</v>
      </c>
      <c r="AW1370" s="1" t="s">
        <v>52</v>
      </c>
      <c r="AX1370" s="1" t="s">
        <v>52</v>
      </c>
      <c r="AY1370" s="1" t="s">
        <v>52</v>
      </c>
      <c r="AZ1370" s="1" t="s">
        <v>52</v>
      </c>
    </row>
    <row r="1371" spans="1:52" ht="30" customHeight="1" x14ac:dyDescent="0.3">
      <c r="A1371" s="16"/>
      <c r="B1371" s="16"/>
      <c r="C1371" s="16"/>
      <c r="D1371" s="16"/>
      <c r="E1371" s="18"/>
      <c r="F1371" s="21"/>
      <c r="G1371" s="18"/>
      <c r="H1371" s="21"/>
      <c r="I1371" s="18"/>
      <c r="J1371" s="21"/>
      <c r="K1371" s="18"/>
      <c r="L1371" s="21"/>
      <c r="M1371" s="16"/>
    </row>
    <row r="1372" spans="1:52" ht="30" customHeight="1" x14ac:dyDescent="0.3">
      <c r="A1372" s="12" t="s">
        <v>3196</v>
      </c>
      <c r="B1372" s="13"/>
      <c r="C1372" s="13"/>
      <c r="D1372" s="13"/>
      <c r="E1372" s="17"/>
      <c r="F1372" s="20"/>
      <c r="G1372" s="17"/>
      <c r="H1372" s="20"/>
      <c r="I1372" s="17"/>
      <c r="J1372" s="20"/>
      <c r="K1372" s="17"/>
      <c r="L1372" s="20"/>
      <c r="M1372" s="14"/>
      <c r="N1372" s="1" t="s">
        <v>3192</v>
      </c>
    </row>
    <row r="1373" spans="1:52" ht="30" customHeight="1" x14ac:dyDescent="0.3">
      <c r="A1373" s="15" t="s">
        <v>2101</v>
      </c>
      <c r="B1373" s="15" t="s">
        <v>3117</v>
      </c>
      <c r="C1373" s="15" t="s">
        <v>1692</v>
      </c>
      <c r="D1373" s="16">
        <v>3.7600000000000001E-2</v>
      </c>
      <c r="E1373" s="18">
        <f>단가대비표!O43</f>
        <v>3737</v>
      </c>
      <c r="F1373" s="21">
        <f>TRUNC(E1373*D1373,1)</f>
        <v>140.5</v>
      </c>
      <c r="G1373" s="18">
        <f>단가대비표!P43</f>
        <v>0</v>
      </c>
      <c r="H1373" s="21">
        <f>TRUNC(G1373*D1373,1)</f>
        <v>0</v>
      </c>
      <c r="I1373" s="18">
        <f>단가대비표!V43</f>
        <v>0</v>
      </c>
      <c r="J1373" s="21">
        <f>TRUNC(I1373*D1373,1)</f>
        <v>0</v>
      </c>
      <c r="K1373" s="18">
        <f t="shared" ref="K1373:L1375" si="197">TRUNC(E1373+G1373+I1373,1)</f>
        <v>3737</v>
      </c>
      <c r="L1373" s="21">
        <f t="shared" si="197"/>
        <v>140.5</v>
      </c>
      <c r="M1373" s="15" t="s">
        <v>52</v>
      </c>
      <c r="N1373" s="1" t="s">
        <v>3192</v>
      </c>
      <c r="O1373" s="1" t="s">
        <v>3118</v>
      </c>
      <c r="P1373" s="1" t="s">
        <v>64</v>
      </c>
      <c r="Q1373" s="1" t="s">
        <v>64</v>
      </c>
      <c r="R1373" s="1" t="s">
        <v>63</v>
      </c>
      <c r="AV1373" s="1" t="s">
        <v>52</v>
      </c>
      <c r="AW1373" s="1" t="s">
        <v>3197</v>
      </c>
      <c r="AX1373" s="1" t="s">
        <v>52</v>
      </c>
      <c r="AY1373" s="1" t="s">
        <v>52</v>
      </c>
      <c r="AZ1373" s="1" t="s">
        <v>52</v>
      </c>
    </row>
    <row r="1374" spans="1:52" ht="30" customHeight="1" x14ac:dyDescent="0.3">
      <c r="A1374" s="15" t="s">
        <v>2024</v>
      </c>
      <c r="B1374" s="15" t="s">
        <v>2112</v>
      </c>
      <c r="C1374" s="15" t="s">
        <v>1692</v>
      </c>
      <c r="D1374" s="16">
        <v>3.4000000000000002E-2</v>
      </c>
      <c r="E1374" s="18">
        <f>일위대가목록!E214</f>
        <v>136</v>
      </c>
      <c r="F1374" s="21">
        <f>TRUNC(E1374*D1374,1)</f>
        <v>4.5999999999999996</v>
      </c>
      <c r="G1374" s="18">
        <f>일위대가목록!F214</f>
        <v>6840</v>
      </c>
      <c r="H1374" s="21">
        <f>TRUNC(G1374*D1374,1)</f>
        <v>232.5</v>
      </c>
      <c r="I1374" s="18">
        <f>일위대가목록!G214</f>
        <v>273</v>
      </c>
      <c r="J1374" s="21">
        <f>TRUNC(I1374*D1374,1)</f>
        <v>9.1999999999999993</v>
      </c>
      <c r="K1374" s="18">
        <f t="shared" si="197"/>
        <v>7249</v>
      </c>
      <c r="L1374" s="21">
        <f t="shared" si="197"/>
        <v>246.3</v>
      </c>
      <c r="M1374" s="15" t="s">
        <v>2113</v>
      </c>
      <c r="N1374" s="1" t="s">
        <v>3192</v>
      </c>
      <c r="O1374" s="1" t="s">
        <v>2114</v>
      </c>
      <c r="P1374" s="1" t="s">
        <v>63</v>
      </c>
      <c r="Q1374" s="1" t="s">
        <v>64</v>
      </c>
      <c r="R1374" s="1" t="s">
        <v>64</v>
      </c>
      <c r="AV1374" s="1" t="s">
        <v>52</v>
      </c>
      <c r="AW1374" s="1" t="s">
        <v>3198</v>
      </c>
      <c r="AX1374" s="1" t="s">
        <v>52</v>
      </c>
      <c r="AY1374" s="1" t="s">
        <v>52</v>
      </c>
      <c r="AZ1374" s="1" t="s">
        <v>52</v>
      </c>
    </row>
    <row r="1375" spans="1:52" ht="30" customHeight="1" x14ac:dyDescent="0.3">
      <c r="A1375" s="15" t="s">
        <v>2076</v>
      </c>
      <c r="B1375" s="15" t="s">
        <v>2117</v>
      </c>
      <c r="C1375" s="15" t="s">
        <v>1692</v>
      </c>
      <c r="D1375" s="16">
        <v>-2E-3</v>
      </c>
      <c r="E1375" s="18">
        <f>단가대비표!O21</f>
        <v>1850</v>
      </c>
      <c r="F1375" s="21">
        <f>TRUNC(E1375*D1375,1)</f>
        <v>-3.7</v>
      </c>
      <c r="G1375" s="18">
        <f>단가대비표!P21</f>
        <v>0</v>
      </c>
      <c r="H1375" s="21">
        <f>TRUNC(G1375*D1375,1)</f>
        <v>0</v>
      </c>
      <c r="I1375" s="18">
        <f>단가대비표!V21</f>
        <v>0</v>
      </c>
      <c r="J1375" s="21">
        <f>TRUNC(I1375*D1375,1)</f>
        <v>0</v>
      </c>
      <c r="K1375" s="18">
        <f t="shared" si="197"/>
        <v>1850</v>
      </c>
      <c r="L1375" s="21">
        <f t="shared" si="197"/>
        <v>-3.7</v>
      </c>
      <c r="M1375" s="15" t="s">
        <v>2078</v>
      </c>
      <c r="N1375" s="1" t="s">
        <v>3192</v>
      </c>
      <c r="O1375" s="1" t="s">
        <v>2118</v>
      </c>
      <c r="P1375" s="1" t="s">
        <v>64</v>
      </c>
      <c r="Q1375" s="1" t="s">
        <v>64</v>
      </c>
      <c r="R1375" s="1" t="s">
        <v>63</v>
      </c>
      <c r="AV1375" s="1" t="s">
        <v>52</v>
      </c>
      <c r="AW1375" s="1" t="s">
        <v>3199</v>
      </c>
      <c r="AX1375" s="1" t="s">
        <v>52</v>
      </c>
      <c r="AY1375" s="1" t="s">
        <v>52</v>
      </c>
      <c r="AZ1375" s="1" t="s">
        <v>52</v>
      </c>
    </row>
    <row r="1376" spans="1:52" ht="30" customHeight="1" x14ac:dyDescent="0.3">
      <c r="A1376" s="15" t="s">
        <v>1229</v>
      </c>
      <c r="B1376" s="15" t="s">
        <v>52</v>
      </c>
      <c r="C1376" s="15" t="s">
        <v>52</v>
      </c>
      <c r="D1376" s="16"/>
      <c r="E1376" s="18"/>
      <c r="F1376" s="21">
        <f>TRUNC(SUMIF(N1373:N1375, N1372, F1373:F1375),0)</f>
        <v>141</v>
      </c>
      <c r="G1376" s="18"/>
      <c r="H1376" s="21">
        <f>TRUNC(SUMIF(N1373:N1375, N1372, H1373:H1375),0)</f>
        <v>232</v>
      </c>
      <c r="I1376" s="18"/>
      <c r="J1376" s="21">
        <f>TRUNC(SUMIF(N1373:N1375, N1372, J1373:J1375),0)</f>
        <v>9</v>
      </c>
      <c r="K1376" s="18"/>
      <c r="L1376" s="21">
        <f>F1376+H1376+J1376</f>
        <v>382</v>
      </c>
      <c r="M1376" s="15" t="s">
        <v>52</v>
      </c>
      <c r="N1376" s="1" t="s">
        <v>92</v>
      </c>
      <c r="O1376" s="1" t="s">
        <v>92</v>
      </c>
      <c r="P1376" s="1" t="s">
        <v>52</v>
      </c>
      <c r="Q1376" s="1" t="s">
        <v>52</v>
      </c>
      <c r="R1376" s="1" t="s">
        <v>52</v>
      </c>
      <c r="AV1376" s="1" t="s">
        <v>52</v>
      </c>
      <c r="AW1376" s="1" t="s">
        <v>52</v>
      </c>
      <c r="AX1376" s="1" t="s">
        <v>52</v>
      </c>
      <c r="AY1376" s="1" t="s">
        <v>52</v>
      </c>
      <c r="AZ1376" s="1" t="s">
        <v>52</v>
      </c>
    </row>
    <row r="1377" spans="1:52" ht="30" customHeight="1" x14ac:dyDescent="0.3">
      <c r="A1377" s="16"/>
      <c r="B1377" s="16"/>
      <c r="C1377" s="16"/>
      <c r="D1377" s="16"/>
      <c r="E1377" s="18"/>
      <c r="F1377" s="21"/>
      <c r="G1377" s="18"/>
      <c r="H1377" s="21"/>
      <c r="I1377" s="18"/>
      <c r="J1377" s="21"/>
      <c r="K1377" s="18"/>
      <c r="L1377" s="21"/>
      <c r="M1377" s="16"/>
    </row>
    <row r="1378" spans="1:52" ht="30" customHeight="1" x14ac:dyDescent="0.3">
      <c r="A1378" s="12" t="s">
        <v>3200</v>
      </c>
      <c r="B1378" s="13"/>
      <c r="C1378" s="13"/>
      <c r="D1378" s="13"/>
      <c r="E1378" s="17"/>
      <c r="F1378" s="20"/>
      <c r="G1378" s="17"/>
      <c r="H1378" s="20"/>
      <c r="I1378" s="17"/>
      <c r="J1378" s="20"/>
      <c r="K1378" s="17"/>
      <c r="L1378" s="20"/>
      <c r="M1378" s="14"/>
      <c r="N1378" s="1" t="s">
        <v>2036</v>
      </c>
    </row>
    <row r="1379" spans="1:52" ht="30" customHeight="1" x14ac:dyDescent="0.3">
      <c r="A1379" s="15" t="s">
        <v>2584</v>
      </c>
      <c r="B1379" s="15" t="s">
        <v>1291</v>
      </c>
      <c r="C1379" s="15" t="s">
        <v>1292</v>
      </c>
      <c r="D1379" s="16">
        <v>0.05</v>
      </c>
      <c r="E1379" s="18">
        <f>단가대비표!O274</f>
        <v>0</v>
      </c>
      <c r="F1379" s="21">
        <f>TRUNC(E1379*D1379,1)</f>
        <v>0</v>
      </c>
      <c r="G1379" s="18">
        <f>단가대비표!P274</f>
        <v>252249</v>
      </c>
      <c r="H1379" s="21">
        <f>TRUNC(G1379*D1379,1)</f>
        <v>12612.4</v>
      </c>
      <c r="I1379" s="18">
        <f>단가대비표!V274</f>
        <v>0</v>
      </c>
      <c r="J1379" s="21">
        <f>TRUNC(I1379*D1379,1)</f>
        <v>0</v>
      </c>
      <c r="K1379" s="18">
        <f t="shared" ref="K1379:L1381" si="198">TRUNC(E1379+G1379+I1379,1)</f>
        <v>252249</v>
      </c>
      <c r="L1379" s="21">
        <f t="shared" si="198"/>
        <v>12612.4</v>
      </c>
      <c r="M1379" s="15" t="s">
        <v>52</v>
      </c>
      <c r="N1379" s="1" t="s">
        <v>2036</v>
      </c>
      <c r="O1379" s="1" t="s">
        <v>2585</v>
      </c>
      <c r="P1379" s="1" t="s">
        <v>64</v>
      </c>
      <c r="Q1379" s="1" t="s">
        <v>64</v>
      </c>
      <c r="R1379" s="1" t="s">
        <v>63</v>
      </c>
      <c r="V1379">
        <v>1</v>
      </c>
      <c r="AV1379" s="1" t="s">
        <v>52</v>
      </c>
      <c r="AW1379" s="1" t="s">
        <v>3201</v>
      </c>
      <c r="AX1379" s="1" t="s">
        <v>52</v>
      </c>
      <c r="AY1379" s="1" t="s">
        <v>52</v>
      </c>
      <c r="AZ1379" s="1" t="s">
        <v>52</v>
      </c>
    </row>
    <row r="1380" spans="1:52" ht="30" customHeight="1" x14ac:dyDescent="0.3">
      <c r="A1380" s="15" t="s">
        <v>1298</v>
      </c>
      <c r="B1380" s="15" t="s">
        <v>1291</v>
      </c>
      <c r="C1380" s="15" t="s">
        <v>1292</v>
      </c>
      <c r="D1380" s="16">
        <v>2.5000000000000001E-2</v>
      </c>
      <c r="E1380" s="18">
        <f>단가대비표!O256</f>
        <v>0</v>
      </c>
      <c r="F1380" s="21">
        <f>TRUNC(E1380*D1380,1)</f>
        <v>0</v>
      </c>
      <c r="G1380" s="18">
        <f>단가대비표!P256</f>
        <v>169804</v>
      </c>
      <c r="H1380" s="21">
        <f>TRUNC(G1380*D1380,1)</f>
        <v>4245.1000000000004</v>
      </c>
      <c r="I1380" s="18">
        <f>단가대비표!V256</f>
        <v>0</v>
      </c>
      <c r="J1380" s="21">
        <f>TRUNC(I1380*D1380,1)</f>
        <v>0</v>
      </c>
      <c r="K1380" s="18">
        <f t="shared" si="198"/>
        <v>169804</v>
      </c>
      <c r="L1380" s="21">
        <f t="shared" si="198"/>
        <v>4245.1000000000004</v>
      </c>
      <c r="M1380" s="15" t="s">
        <v>52</v>
      </c>
      <c r="N1380" s="1" t="s">
        <v>2036</v>
      </c>
      <c r="O1380" s="1" t="s">
        <v>1299</v>
      </c>
      <c r="P1380" s="1" t="s">
        <v>64</v>
      </c>
      <c r="Q1380" s="1" t="s">
        <v>64</v>
      </c>
      <c r="R1380" s="1" t="s">
        <v>63</v>
      </c>
      <c r="V1380">
        <v>1</v>
      </c>
      <c r="AV1380" s="1" t="s">
        <v>52</v>
      </c>
      <c r="AW1380" s="1" t="s">
        <v>3202</v>
      </c>
      <c r="AX1380" s="1" t="s">
        <v>52</v>
      </c>
      <c r="AY1380" s="1" t="s">
        <v>52</v>
      </c>
      <c r="AZ1380" s="1" t="s">
        <v>52</v>
      </c>
    </row>
    <row r="1381" spans="1:52" ht="30" customHeight="1" x14ac:dyDescent="0.3">
      <c r="A1381" s="15" t="s">
        <v>1597</v>
      </c>
      <c r="B1381" s="15" t="s">
        <v>2917</v>
      </c>
      <c r="C1381" s="15" t="s">
        <v>602</v>
      </c>
      <c r="D1381" s="16">
        <v>1</v>
      </c>
      <c r="E1381" s="18">
        <v>0</v>
      </c>
      <c r="F1381" s="21">
        <f>TRUNC(E1381*D1381,1)</f>
        <v>0</v>
      </c>
      <c r="G1381" s="18">
        <v>0</v>
      </c>
      <c r="H1381" s="21">
        <f>TRUNC(G1381*D1381,1)</f>
        <v>0</v>
      </c>
      <c r="I1381" s="18">
        <f>TRUNC(SUMIF(V1379:V1381, RIGHTB(O1381, 1), H1379:H1381)*U1381, 2)</f>
        <v>168.57</v>
      </c>
      <c r="J1381" s="21">
        <f>TRUNC(I1381*D1381,1)</f>
        <v>168.5</v>
      </c>
      <c r="K1381" s="18">
        <f t="shared" si="198"/>
        <v>168.5</v>
      </c>
      <c r="L1381" s="21">
        <f t="shared" si="198"/>
        <v>168.5</v>
      </c>
      <c r="M1381" s="15" t="s">
        <v>52</v>
      </c>
      <c r="N1381" s="1" t="s">
        <v>2036</v>
      </c>
      <c r="O1381" s="1" t="s">
        <v>1079</v>
      </c>
      <c r="P1381" s="1" t="s">
        <v>64</v>
      </c>
      <c r="Q1381" s="1" t="s">
        <v>64</v>
      </c>
      <c r="R1381" s="1" t="s">
        <v>64</v>
      </c>
      <c r="S1381">
        <v>1</v>
      </c>
      <c r="T1381">
        <v>2</v>
      </c>
      <c r="U1381">
        <v>0.01</v>
      </c>
      <c r="AV1381" s="1" t="s">
        <v>52</v>
      </c>
      <c r="AW1381" s="1" t="s">
        <v>3203</v>
      </c>
      <c r="AX1381" s="1" t="s">
        <v>52</v>
      </c>
      <c r="AY1381" s="1" t="s">
        <v>52</v>
      </c>
      <c r="AZ1381" s="1" t="s">
        <v>52</v>
      </c>
    </row>
    <row r="1382" spans="1:52" ht="30" customHeight="1" x14ac:dyDescent="0.3">
      <c r="A1382" s="15" t="s">
        <v>1229</v>
      </c>
      <c r="B1382" s="15" t="s">
        <v>52</v>
      </c>
      <c r="C1382" s="15" t="s">
        <v>52</v>
      </c>
      <c r="D1382" s="16"/>
      <c r="E1382" s="18"/>
      <c r="F1382" s="21">
        <f>TRUNC(SUMIF(N1379:N1381, N1378, F1379:F1381),0)</f>
        <v>0</v>
      </c>
      <c r="G1382" s="18"/>
      <c r="H1382" s="21">
        <f>TRUNC(SUMIF(N1379:N1381, N1378, H1379:H1381),0)</f>
        <v>16857</v>
      </c>
      <c r="I1382" s="18"/>
      <c r="J1382" s="21">
        <f>TRUNC(SUMIF(N1379:N1381, N1378, J1379:J1381),0)</f>
        <v>168</v>
      </c>
      <c r="K1382" s="18"/>
      <c r="L1382" s="21">
        <f>F1382+H1382+J1382</f>
        <v>17025</v>
      </c>
      <c r="M1382" s="15" t="s">
        <v>52</v>
      </c>
      <c r="N1382" s="1" t="s">
        <v>92</v>
      </c>
      <c r="O1382" s="1" t="s">
        <v>92</v>
      </c>
      <c r="P1382" s="1" t="s">
        <v>52</v>
      </c>
      <c r="Q1382" s="1" t="s">
        <v>52</v>
      </c>
      <c r="R1382" s="1" t="s">
        <v>52</v>
      </c>
      <c r="AV1382" s="1" t="s">
        <v>52</v>
      </c>
      <c r="AW1382" s="1" t="s">
        <v>52</v>
      </c>
      <c r="AX1382" s="1" t="s">
        <v>52</v>
      </c>
      <c r="AY1382" s="1" t="s">
        <v>52</v>
      </c>
      <c r="AZ1382" s="1" t="s">
        <v>52</v>
      </c>
    </row>
    <row r="1383" spans="1:52" ht="30" customHeight="1" x14ac:dyDescent="0.3">
      <c r="A1383" s="16"/>
      <c r="B1383" s="16"/>
      <c r="C1383" s="16"/>
      <c r="D1383" s="16"/>
      <c r="E1383" s="18"/>
      <c r="F1383" s="21"/>
      <c r="G1383" s="18"/>
      <c r="H1383" s="21"/>
      <c r="I1383" s="18"/>
      <c r="J1383" s="21"/>
      <c r="K1383" s="18"/>
      <c r="L1383" s="21"/>
      <c r="M1383" s="16"/>
    </row>
    <row r="1384" spans="1:52" ht="30" customHeight="1" x14ac:dyDescent="0.3">
      <c r="A1384" s="12" t="s">
        <v>3204</v>
      </c>
      <c r="B1384" s="13"/>
      <c r="C1384" s="13"/>
      <c r="D1384" s="13"/>
      <c r="E1384" s="17"/>
      <c r="F1384" s="20"/>
      <c r="G1384" s="17"/>
      <c r="H1384" s="20"/>
      <c r="I1384" s="17"/>
      <c r="J1384" s="20"/>
      <c r="K1384" s="17"/>
      <c r="L1384" s="20"/>
      <c r="M1384" s="14"/>
      <c r="N1384" s="1" t="s">
        <v>2040</v>
      </c>
    </row>
    <row r="1385" spans="1:52" ht="30" customHeight="1" x14ac:dyDescent="0.3">
      <c r="A1385" s="15" t="s">
        <v>2337</v>
      </c>
      <c r="B1385" s="15" t="s">
        <v>3205</v>
      </c>
      <c r="C1385" s="15" t="s">
        <v>1830</v>
      </c>
      <c r="D1385" s="16">
        <v>0.6</v>
      </c>
      <c r="E1385" s="18">
        <f>단가대비표!O181</f>
        <v>33300</v>
      </c>
      <c r="F1385" s="21">
        <f>TRUNC(E1385*D1385,1)</f>
        <v>19980</v>
      </c>
      <c r="G1385" s="18">
        <f>단가대비표!P181</f>
        <v>0</v>
      </c>
      <c r="H1385" s="21">
        <f>TRUNC(G1385*D1385,1)</f>
        <v>0</v>
      </c>
      <c r="I1385" s="18">
        <f>단가대비표!V181</f>
        <v>0</v>
      </c>
      <c r="J1385" s="21">
        <f>TRUNC(I1385*D1385,1)</f>
        <v>0</v>
      </c>
      <c r="K1385" s="18">
        <f>TRUNC(E1385+G1385+I1385,1)</f>
        <v>33300</v>
      </c>
      <c r="L1385" s="21">
        <f>TRUNC(F1385+H1385+J1385,1)</f>
        <v>19980</v>
      </c>
      <c r="M1385" s="15" t="s">
        <v>52</v>
      </c>
      <c r="N1385" s="1" t="s">
        <v>2040</v>
      </c>
      <c r="O1385" s="1" t="s">
        <v>3206</v>
      </c>
      <c r="P1385" s="1" t="s">
        <v>64</v>
      </c>
      <c r="Q1385" s="1" t="s">
        <v>64</v>
      </c>
      <c r="R1385" s="1" t="s">
        <v>63</v>
      </c>
      <c r="AV1385" s="1" t="s">
        <v>52</v>
      </c>
      <c r="AW1385" s="1" t="s">
        <v>3207</v>
      </c>
      <c r="AX1385" s="1" t="s">
        <v>52</v>
      </c>
      <c r="AY1385" s="1" t="s">
        <v>52</v>
      </c>
      <c r="AZ1385" s="1" t="s">
        <v>52</v>
      </c>
    </row>
    <row r="1386" spans="1:52" ht="30" customHeight="1" x14ac:dyDescent="0.3">
      <c r="A1386" s="15" t="s">
        <v>2341</v>
      </c>
      <c r="B1386" s="15" t="s">
        <v>1922</v>
      </c>
      <c r="C1386" s="15" t="s">
        <v>72</v>
      </c>
      <c r="D1386" s="16">
        <v>1</v>
      </c>
      <c r="E1386" s="18">
        <f>일위대가목록!E223</f>
        <v>0</v>
      </c>
      <c r="F1386" s="21">
        <f>TRUNC(E1386*D1386,1)</f>
        <v>0</v>
      </c>
      <c r="G1386" s="18">
        <f>일위대가목록!F223</f>
        <v>5168</v>
      </c>
      <c r="H1386" s="21">
        <f>TRUNC(G1386*D1386,1)</f>
        <v>5168</v>
      </c>
      <c r="I1386" s="18">
        <f>일위대가목록!G223</f>
        <v>0</v>
      </c>
      <c r="J1386" s="21">
        <f>TRUNC(I1386*D1386,1)</f>
        <v>0</v>
      </c>
      <c r="K1386" s="18">
        <f>TRUNC(E1386+G1386+I1386,1)</f>
        <v>5168</v>
      </c>
      <c r="L1386" s="21">
        <f>TRUNC(F1386+H1386+J1386,1)</f>
        <v>5168</v>
      </c>
      <c r="M1386" s="15" t="s">
        <v>2342</v>
      </c>
      <c r="N1386" s="1" t="s">
        <v>2040</v>
      </c>
      <c r="O1386" s="1" t="s">
        <v>2343</v>
      </c>
      <c r="P1386" s="1" t="s">
        <v>63</v>
      </c>
      <c r="Q1386" s="1" t="s">
        <v>64</v>
      </c>
      <c r="R1386" s="1" t="s">
        <v>64</v>
      </c>
      <c r="AV1386" s="1" t="s">
        <v>52</v>
      </c>
      <c r="AW1386" s="1" t="s">
        <v>3208</v>
      </c>
      <c r="AX1386" s="1" t="s">
        <v>52</v>
      </c>
      <c r="AY1386" s="1" t="s">
        <v>52</v>
      </c>
      <c r="AZ1386" s="1" t="s">
        <v>52</v>
      </c>
    </row>
    <row r="1387" spans="1:52" ht="30" customHeight="1" x14ac:dyDescent="0.3">
      <c r="A1387" s="15" t="s">
        <v>1229</v>
      </c>
      <c r="B1387" s="15" t="s">
        <v>52</v>
      </c>
      <c r="C1387" s="15" t="s">
        <v>52</v>
      </c>
      <c r="D1387" s="16"/>
      <c r="E1387" s="18"/>
      <c r="F1387" s="21">
        <f>TRUNC(SUMIF(N1385:N1386, N1384, F1385:F1386),0)</f>
        <v>19980</v>
      </c>
      <c r="G1387" s="18"/>
      <c r="H1387" s="21">
        <f>TRUNC(SUMIF(N1385:N1386, N1384, H1385:H1386),0)</f>
        <v>5168</v>
      </c>
      <c r="I1387" s="18"/>
      <c r="J1387" s="21">
        <f>TRUNC(SUMIF(N1385:N1386, N1384, J1385:J1386),0)</f>
        <v>0</v>
      </c>
      <c r="K1387" s="18"/>
      <c r="L1387" s="21">
        <f>F1387+H1387+J1387</f>
        <v>25148</v>
      </c>
      <c r="M1387" s="15" t="s">
        <v>52</v>
      </c>
      <c r="N1387" s="1" t="s">
        <v>92</v>
      </c>
      <c r="O1387" s="1" t="s">
        <v>92</v>
      </c>
      <c r="P1387" s="1" t="s">
        <v>52</v>
      </c>
      <c r="Q1387" s="1" t="s">
        <v>52</v>
      </c>
      <c r="R1387" s="1" t="s">
        <v>52</v>
      </c>
      <c r="AV1387" s="1" t="s">
        <v>52</v>
      </c>
      <c r="AW1387" s="1" t="s">
        <v>52</v>
      </c>
      <c r="AX1387" s="1" t="s">
        <v>52</v>
      </c>
      <c r="AY1387" s="1" t="s">
        <v>52</v>
      </c>
      <c r="AZ1387" s="1" t="s">
        <v>52</v>
      </c>
    </row>
    <row r="1388" spans="1:52" ht="30" customHeight="1" x14ac:dyDescent="0.3">
      <c r="A1388" s="16"/>
      <c r="B1388" s="16"/>
      <c r="C1388" s="16"/>
      <c r="D1388" s="16"/>
      <c r="E1388" s="18"/>
      <c r="F1388" s="21"/>
      <c r="G1388" s="18"/>
      <c r="H1388" s="21"/>
      <c r="I1388" s="18"/>
      <c r="J1388" s="21"/>
      <c r="K1388" s="18"/>
      <c r="L1388" s="21"/>
      <c r="M1388" s="16"/>
    </row>
    <row r="1389" spans="1:52" ht="30" customHeight="1" x14ac:dyDescent="0.3">
      <c r="A1389" s="12" t="s">
        <v>3209</v>
      </c>
      <c r="B1389" s="13"/>
      <c r="C1389" s="13"/>
      <c r="D1389" s="13"/>
      <c r="E1389" s="17"/>
      <c r="F1389" s="20"/>
      <c r="G1389" s="17"/>
      <c r="H1389" s="20"/>
      <c r="I1389" s="17"/>
      <c r="J1389" s="20"/>
      <c r="K1389" s="17"/>
      <c r="L1389" s="20"/>
      <c r="M1389" s="14"/>
      <c r="N1389" s="1" t="s">
        <v>2343</v>
      </c>
    </row>
    <row r="1390" spans="1:52" ht="30" customHeight="1" x14ac:dyDescent="0.3">
      <c r="A1390" s="15" t="s">
        <v>3210</v>
      </c>
      <c r="B1390" s="15" t="s">
        <v>3211</v>
      </c>
      <c r="C1390" s="15" t="s">
        <v>1292</v>
      </c>
      <c r="D1390" s="16">
        <v>2.5000000000000001E-2</v>
      </c>
      <c r="E1390" s="18">
        <f>단가대비표!O283</f>
        <v>0</v>
      </c>
      <c r="F1390" s="21">
        <f>TRUNC(E1390*D1390,1)</f>
        <v>0</v>
      </c>
      <c r="G1390" s="18">
        <f>단가대비표!P283</f>
        <v>206732</v>
      </c>
      <c r="H1390" s="21">
        <f>TRUNC(G1390*D1390,1)</f>
        <v>5168.3</v>
      </c>
      <c r="I1390" s="18">
        <f>단가대비표!V283</f>
        <v>0</v>
      </c>
      <c r="J1390" s="21">
        <f>TRUNC(I1390*D1390,1)</f>
        <v>0</v>
      </c>
      <c r="K1390" s="18">
        <f>TRUNC(E1390+G1390+I1390,1)</f>
        <v>206732</v>
      </c>
      <c r="L1390" s="21">
        <f>TRUNC(F1390+H1390+J1390,1)</f>
        <v>5168.3</v>
      </c>
      <c r="M1390" s="15" t="s">
        <v>52</v>
      </c>
      <c r="N1390" s="1" t="s">
        <v>2343</v>
      </c>
      <c r="O1390" s="1" t="s">
        <v>3212</v>
      </c>
      <c r="P1390" s="1" t="s">
        <v>64</v>
      </c>
      <c r="Q1390" s="1" t="s">
        <v>64</v>
      </c>
      <c r="R1390" s="1" t="s">
        <v>63</v>
      </c>
      <c r="AV1390" s="1" t="s">
        <v>52</v>
      </c>
      <c r="AW1390" s="1" t="s">
        <v>3213</v>
      </c>
      <c r="AX1390" s="1" t="s">
        <v>52</v>
      </c>
      <c r="AY1390" s="1" t="s">
        <v>52</v>
      </c>
      <c r="AZ1390" s="1" t="s">
        <v>52</v>
      </c>
    </row>
    <row r="1391" spans="1:52" ht="30" customHeight="1" x14ac:dyDescent="0.3">
      <c r="A1391" s="15" t="s">
        <v>1229</v>
      </c>
      <c r="B1391" s="15" t="s">
        <v>52</v>
      </c>
      <c r="C1391" s="15" t="s">
        <v>52</v>
      </c>
      <c r="D1391" s="16"/>
      <c r="E1391" s="18"/>
      <c r="F1391" s="21">
        <f>TRUNC(SUMIF(N1390:N1390, N1389, F1390:F1390),0)</f>
        <v>0</v>
      </c>
      <c r="G1391" s="18"/>
      <c r="H1391" s="21">
        <f>TRUNC(SUMIF(N1390:N1390, N1389, H1390:H1390),0)</f>
        <v>5168</v>
      </c>
      <c r="I1391" s="18"/>
      <c r="J1391" s="21">
        <f>TRUNC(SUMIF(N1390:N1390, N1389, J1390:J1390),0)</f>
        <v>0</v>
      </c>
      <c r="K1391" s="18"/>
      <c r="L1391" s="21">
        <f>F1391+H1391+J1391</f>
        <v>5168</v>
      </c>
      <c r="M1391" s="15" t="s">
        <v>52</v>
      </c>
      <c r="N1391" s="1" t="s">
        <v>92</v>
      </c>
      <c r="O1391" s="1" t="s">
        <v>92</v>
      </c>
      <c r="P1391" s="1" t="s">
        <v>52</v>
      </c>
      <c r="Q1391" s="1" t="s">
        <v>52</v>
      </c>
      <c r="R1391" s="1" t="s">
        <v>52</v>
      </c>
      <c r="AV1391" s="1" t="s">
        <v>52</v>
      </c>
      <c r="AW1391" s="1" t="s">
        <v>52</v>
      </c>
      <c r="AX1391" s="1" t="s">
        <v>52</v>
      </c>
      <c r="AY1391" s="1" t="s">
        <v>52</v>
      </c>
      <c r="AZ1391" s="1" t="s">
        <v>52</v>
      </c>
    </row>
    <row r="1392" spans="1:52" ht="30" customHeight="1" x14ac:dyDescent="0.3">
      <c r="A1392" s="16"/>
      <c r="B1392" s="16"/>
      <c r="C1392" s="16"/>
      <c r="D1392" s="16"/>
      <c r="E1392" s="18"/>
      <c r="F1392" s="21"/>
      <c r="G1392" s="18"/>
      <c r="H1392" s="21"/>
      <c r="I1392" s="18"/>
      <c r="J1392" s="21"/>
      <c r="K1392" s="18"/>
      <c r="L1392" s="21"/>
      <c r="M1392" s="16"/>
    </row>
    <row r="1393" spans="1:52" ht="30" customHeight="1" x14ac:dyDescent="0.3">
      <c r="A1393" s="12" t="s">
        <v>3214</v>
      </c>
      <c r="B1393" s="13"/>
      <c r="C1393" s="13"/>
      <c r="D1393" s="13"/>
      <c r="E1393" s="17"/>
      <c r="F1393" s="20"/>
      <c r="G1393" s="17"/>
      <c r="H1393" s="20"/>
      <c r="I1393" s="17"/>
      <c r="J1393" s="20"/>
      <c r="K1393" s="17"/>
      <c r="L1393" s="20"/>
      <c r="M1393" s="14"/>
      <c r="N1393" s="1" t="s">
        <v>2061</v>
      </c>
    </row>
    <row r="1394" spans="1:52" ht="30" customHeight="1" x14ac:dyDescent="0.3">
      <c r="A1394" s="15" t="s">
        <v>1290</v>
      </c>
      <c r="B1394" s="15" t="s">
        <v>1291</v>
      </c>
      <c r="C1394" s="15" t="s">
        <v>1292</v>
      </c>
      <c r="D1394" s="16">
        <v>1.238E-2</v>
      </c>
      <c r="E1394" s="18">
        <f>단가대비표!O261</f>
        <v>0</v>
      </c>
      <c r="F1394" s="21">
        <f t="shared" ref="F1394:F1399" si="199">TRUNC(E1394*D1394,1)</f>
        <v>0</v>
      </c>
      <c r="G1394" s="18">
        <f>단가대비표!P261</f>
        <v>237754</v>
      </c>
      <c r="H1394" s="21">
        <f t="shared" ref="H1394:H1399" si="200">TRUNC(G1394*D1394,1)</f>
        <v>2943.3</v>
      </c>
      <c r="I1394" s="18">
        <f>단가대비표!V261</f>
        <v>0</v>
      </c>
      <c r="J1394" s="21">
        <f t="shared" ref="J1394:J1399" si="201">TRUNC(I1394*D1394,1)</f>
        <v>0</v>
      </c>
      <c r="K1394" s="18">
        <f t="shared" ref="K1394:L1399" si="202">TRUNC(E1394+G1394+I1394,1)</f>
        <v>237754</v>
      </c>
      <c r="L1394" s="21">
        <f t="shared" si="202"/>
        <v>2943.3</v>
      </c>
      <c r="M1394" s="15" t="s">
        <v>52</v>
      </c>
      <c r="N1394" s="1" t="s">
        <v>2061</v>
      </c>
      <c r="O1394" s="1" t="s">
        <v>1293</v>
      </c>
      <c r="P1394" s="1" t="s">
        <v>64</v>
      </c>
      <c r="Q1394" s="1" t="s">
        <v>64</v>
      </c>
      <c r="R1394" s="1" t="s">
        <v>63</v>
      </c>
      <c r="V1394">
        <v>1</v>
      </c>
      <c r="W1394">
        <v>2</v>
      </c>
      <c r="AV1394" s="1" t="s">
        <v>52</v>
      </c>
      <c r="AW1394" s="1" t="s">
        <v>3215</v>
      </c>
      <c r="AX1394" s="1" t="s">
        <v>52</v>
      </c>
      <c r="AY1394" s="1" t="s">
        <v>52</v>
      </c>
      <c r="AZ1394" s="1" t="s">
        <v>52</v>
      </c>
    </row>
    <row r="1395" spans="1:52" ht="30" customHeight="1" x14ac:dyDescent="0.3">
      <c r="A1395" s="15" t="s">
        <v>2800</v>
      </c>
      <c r="B1395" s="15" t="s">
        <v>1291</v>
      </c>
      <c r="C1395" s="15" t="s">
        <v>1292</v>
      </c>
      <c r="D1395" s="16">
        <v>3.3800000000000002E-3</v>
      </c>
      <c r="E1395" s="18">
        <f>단가대비표!O263</f>
        <v>0</v>
      </c>
      <c r="F1395" s="21">
        <f t="shared" si="199"/>
        <v>0</v>
      </c>
      <c r="G1395" s="18">
        <f>단가대비표!P263</f>
        <v>278326</v>
      </c>
      <c r="H1395" s="21">
        <f t="shared" si="200"/>
        <v>940.7</v>
      </c>
      <c r="I1395" s="18">
        <f>단가대비표!V263</f>
        <v>0</v>
      </c>
      <c r="J1395" s="21">
        <f t="shared" si="201"/>
        <v>0</v>
      </c>
      <c r="K1395" s="18">
        <f t="shared" si="202"/>
        <v>278326</v>
      </c>
      <c r="L1395" s="21">
        <f t="shared" si="202"/>
        <v>940.7</v>
      </c>
      <c r="M1395" s="15" t="s">
        <v>52</v>
      </c>
      <c r="N1395" s="1" t="s">
        <v>2061</v>
      </c>
      <c r="O1395" s="1" t="s">
        <v>2801</v>
      </c>
      <c r="P1395" s="1" t="s">
        <v>64</v>
      </c>
      <c r="Q1395" s="1" t="s">
        <v>64</v>
      </c>
      <c r="R1395" s="1" t="s">
        <v>63</v>
      </c>
      <c r="V1395">
        <v>1</v>
      </c>
      <c r="W1395">
        <v>2</v>
      </c>
      <c r="AV1395" s="1" t="s">
        <v>52</v>
      </c>
      <c r="AW1395" s="1" t="s">
        <v>3216</v>
      </c>
      <c r="AX1395" s="1" t="s">
        <v>52</v>
      </c>
      <c r="AY1395" s="1" t="s">
        <v>52</v>
      </c>
      <c r="AZ1395" s="1" t="s">
        <v>52</v>
      </c>
    </row>
    <row r="1396" spans="1:52" ht="30" customHeight="1" x14ac:dyDescent="0.3">
      <c r="A1396" s="15" t="s">
        <v>1593</v>
      </c>
      <c r="B1396" s="15" t="s">
        <v>1291</v>
      </c>
      <c r="C1396" s="15" t="s">
        <v>1292</v>
      </c>
      <c r="D1396" s="16">
        <v>4.4999999999999997E-3</v>
      </c>
      <c r="E1396" s="18">
        <f>단가대비표!O257</f>
        <v>0</v>
      </c>
      <c r="F1396" s="21">
        <f t="shared" si="199"/>
        <v>0</v>
      </c>
      <c r="G1396" s="18">
        <f>단가대비표!P257</f>
        <v>221506</v>
      </c>
      <c r="H1396" s="21">
        <f t="shared" si="200"/>
        <v>996.7</v>
      </c>
      <c r="I1396" s="18">
        <f>단가대비표!V257</f>
        <v>0</v>
      </c>
      <c r="J1396" s="21">
        <f t="shared" si="201"/>
        <v>0</v>
      </c>
      <c r="K1396" s="18">
        <f t="shared" si="202"/>
        <v>221506</v>
      </c>
      <c r="L1396" s="21">
        <f t="shared" si="202"/>
        <v>996.7</v>
      </c>
      <c r="M1396" s="15" t="s">
        <v>52</v>
      </c>
      <c r="N1396" s="1" t="s">
        <v>2061</v>
      </c>
      <c r="O1396" s="1" t="s">
        <v>1594</v>
      </c>
      <c r="P1396" s="1" t="s">
        <v>64</v>
      </c>
      <c r="Q1396" s="1" t="s">
        <v>64</v>
      </c>
      <c r="R1396" s="1" t="s">
        <v>63</v>
      </c>
      <c r="V1396">
        <v>1</v>
      </c>
      <c r="W1396">
        <v>2</v>
      </c>
      <c r="AV1396" s="1" t="s">
        <v>52</v>
      </c>
      <c r="AW1396" s="1" t="s">
        <v>3217</v>
      </c>
      <c r="AX1396" s="1" t="s">
        <v>52</v>
      </c>
      <c r="AY1396" s="1" t="s">
        <v>52</v>
      </c>
      <c r="AZ1396" s="1" t="s">
        <v>52</v>
      </c>
    </row>
    <row r="1397" spans="1:52" ht="30" customHeight="1" x14ac:dyDescent="0.3">
      <c r="A1397" s="15" t="s">
        <v>1298</v>
      </c>
      <c r="B1397" s="15" t="s">
        <v>1291</v>
      </c>
      <c r="C1397" s="15" t="s">
        <v>1292</v>
      </c>
      <c r="D1397" s="16">
        <v>2.2499999999999998E-3</v>
      </c>
      <c r="E1397" s="18">
        <f>단가대비표!O256</f>
        <v>0</v>
      </c>
      <c r="F1397" s="21">
        <f t="shared" si="199"/>
        <v>0</v>
      </c>
      <c r="G1397" s="18">
        <f>단가대비표!P256</f>
        <v>169804</v>
      </c>
      <c r="H1397" s="21">
        <f t="shared" si="200"/>
        <v>382</v>
      </c>
      <c r="I1397" s="18">
        <f>단가대비표!V256</f>
        <v>0</v>
      </c>
      <c r="J1397" s="21">
        <f t="shared" si="201"/>
        <v>0</v>
      </c>
      <c r="K1397" s="18">
        <f t="shared" si="202"/>
        <v>169804</v>
      </c>
      <c r="L1397" s="21">
        <f t="shared" si="202"/>
        <v>382</v>
      </c>
      <c r="M1397" s="15" t="s">
        <v>52</v>
      </c>
      <c r="N1397" s="1" t="s">
        <v>2061</v>
      </c>
      <c r="O1397" s="1" t="s">
        <v>1299</v>
      </c>
      <c r="P1397" s="1" t="s">
        <v>64</v>
      </c>
      <c r="Q1397" s="1" t="s">
        <v>64</v>
      </c>
      <c r="R1397" s="1" t="s">
        <v>63</v>
      </c>
      <c r="V1397">
        <v>1</v>
      </c>
      <c r="W1397">
        <v>2</v>
      </c>
      <c r="AV1397" s="1" t="s">
        <v>52</v>
      </c>
      <c r="AW1397" s="1" t="s">
        <v>3218</v>
      </c>
      <c r="AX1397" s="1" t="s">
        <v>52</v>
      </c>
      <c r="AY1397" s="1" t="s">
        <v>52</v>
      </c>
      <c r="AZ1397" s="1" t="s">
        <v>52</v>
      </c>
    </row>
    <row r="1398" spans="1:52" ht="30" customHeight="1" x14ac:dyDescent="0.3">
      <c r="A1398" s="15" t="s">
        <v>1597</v>
      </c>
      <c r="B1398" s="15" t="s">
        <v>1598</v>
      </c>
      <c r="C1398" s="15" t="s">
        <v>602</v>
      </c>
      <c r="D1398" s="16">
        <v>1</v>
      </c>
      <c r="E1398" s="18">
        <v>0</v>
      </c>
      <c r="F1398" s="21">
        <f t="shared" si="199"/>
        <v>0</v>
      </c>
      <c r="G1398" s="18">
        <v>0</v>
      </c>
      <c r="H1398" s="21">
        <f t="shared" si="200"/>
        <v>0</v>
      </c>
      <c r="I1398" s="18">
        <f>TRUNC(SUMIF(V1394:V1399, RIGHTB(O1398, 1), H1394:H1399)*U1398, 2)</f>
        <v>263.13</v>
      </c>
      <c r="J1398" s="21">
        <f t="shared" si="201"/>
        <v>263.10000000000002</v>
      </c>
      <c r="K1398" s="18">
        <f t="shared" si="202"/>
        <v>263.10000000000002</v>
      </c>
      <c r="L1398" s="21">
        <f t="shared" si="202"/>
        <v>263.10000000000002</v>
      </c>
      <c r="M1398" s="15" t="s">
        <v>52</v>
      </c>
      <c r="N1398" s="1" t="s">
        <v>2061</v>
      </c>
      <c r="O1398" s="1" t="s">
        <v>1079</v>
      </c>
      <c r="P1398" s="1" t="s">
        <v>64</v>
      </c>
      <c r="Q1398" s="1" t="s">
        <v>64</v>
      </c>
      <c r="R1398" s="1" t="s">
        <v>64</v>
      </c>
      <c r="S1398">
        <v>1</v>
      </c>
      <c r="T1398">
        <v>2</v>
      </c>
      <c r="U1398">
        <v>0.05</v>
      </c>
      <c r="AV1398" s="1" t="s">
        <v>52</v>
      </c>
      <c r="AW1398" s="1" t="s">
        <v>3219</v>
      </c>
      <c r="AX1398" s="1" t="s">
        <v>52</v>
      </c>
      <c r="AY1398" s="1" t="s">
        <v>52</v>
      </c>
      <c r="AZ1398" s="1" t="s">
        <v>52</v>
      </c>
    </row>
    <row r="1399" spans="1:52" ht="30" customHeight="1" x14ac:dyDescent="0.3">
      <c r="A1399" s="15" t="s">
        <v>1503</v>
      </c>
      <c r="B1399" s="15" t="s">
        <v>2588</v>
      </c>
      <c r="C1399" s="15" t="s">
        <v>602</v>
      </c>
      <c r="D1399" s="16">
        <v>1</v>
      </c>
      <c r="E1399" s="18">
        <f>TRUNC(SUMIF(W1394:W1399, RIGHTB(O1399, 1), H1394:H1399)*U1399, 2)</f>
        <v>157.88</v>
      </c>
      <c r="F1399" s="21">
        <f t="shared" si="199"/>
        <v>157.80000000000001</v>
      </c>
      <c r="G1399" s="18">
        <v>0</v>
      </c>
      <c r="H1399" s="21">
        <f t="shared" si="200"/>
        <v>0</v>
      </c>
      <c r="I1399" s="18">
        <v>0</v>
      </c>
      <c r="J1399" s="21">
        <f t="shared" si="201"/>
        <v>0</v>
      </c>
      <c r="K1399" s="18">
        <f t="shared" si="202"/>
        <v>157.80000000000001</v>
      </c>
      <c r="L1399" s="21">
        <f t="shared" si="202"/>
        <v>157.80000000000001</v>
      </c>
      <c r="M1399" s="15" t="s">
        <v>52</v>
      </c>
      <c r="N1399" s="1" t="s">
        <v>2061</v>
      </c>
      <c r="O1399" s="1" t="s">
        <v>1248</v>
      </c>
      <c r="P1399" s="1" t="s">
        <v>64</v>
      </c>
      <c r="Q1399" s="1" t="s">
        <v>64</v>
      </c>
      <c r="R1399" s="1" t="s">
        <v>64</v>
      </c>
      <c r="S1399">
        <v>1</v>
      </c>
      <c r="T1399">
        <v>0</v>
      </c>
      <c r="U1399">
        <v>0.03</v>
      </c>
      <c r="AV1399" s="1" t="s">
        <v>52</v>
      </c>
      <c r="AW1399" s="1" t="s">
        <v>3220</v>
      </c>
      <c r="AX1399" s="1" t="s">
        <v>52</v>
      </c>
      <c r="AY1399" s="1" t="s">
        <v>52</v>
      </c>
      <c r="AZ1399" s="1" t="s">
        <v>52</v>
      </c>
    </row>
    <row r="1400" spans="1:52" ht="30" customHeight="1" x14ac:dyDescent="0.3">
      <c r="A1400" s="15" t="s">
        <v>1229</v>
      </c>
      <c r="B1400" s="15" t="s">
        <v>52</v>
      </c>
      <c r="C1400" s="15" t="s">
        <v>52</v>
      </c>
      <c r="D1400" s="16"/>
      <c r="E1400" s="18"/>
      <c r="F1400" s="21">
        <f>TRUNC(SUMIF(N1394:N1399, N1393, F1394:F1399),0)</f>
        <v>157</v>
      </c>
      <c r="G1400" s="18"/>
      <c r="H1400" s="21">
        <f>TRUNC(SUMIF(N1394:N1399, N1393, H1394:H1399),0)</f>
        <v>5262</v>
      </c>
      <c r="I1400" s="18"/>
      <c r="J1400" s="21">
        <f>TRUNC(SUMIF(N1394:N1399, N1393, J1394:J1399),0)</f>
        <v>263</v>
      </c>
      <c r="K1400" s="18"/>
      <c r="L1400" s="21">
        <f>F1400+H1400+J1400</f>
        <v>5682</v>
      </c>
      <c r="M1400" s="15" t="s">
        <v>52</v>
      </c>
      <c r="N1400" s="1" t="s">
        <v>92</v>
      </c>
      <c r="O1400" s="1" t="s">
        <v>92</v>
      </c>
      <c r="P1400" s="1" t="s">
        <v>52</v>
      </c>
      <c r="Q1400" s="1" t="s">
        <v>52</v>
      </c>
      <c r="R1400" s="1" t="s">
        <v>52</v>
      </c>
      <c r="AV1400" s="1" t="s">
        <v>52</v>
      </c>
      <c r="AW1400" s="1" t="s">
        <v>52</v>
      </c>
      <c r="AX1400" s="1" t="s">
        <v>52</v>
      </c>
      <c r="AY1400" s="1" t="s">
        <v>52</v>
      </c>
      <c r="AZ1400" s="1" t="s">
        <v>52</v>
      </c>
    </row>
    <row r="1401" spans="1:52" ht="30" customHeight="1" x14ac:dyDescent="0.3">
      <c r="A1401" s="16"/>
      <c r="B1401" s="16"/>
      <c r="C1401" s="16"/>
      <c r="D1401" s="16"/>
      <c r="E1401" s="18"/>
      <c r="F1401" s="21"/>
      <c r="G1401" s="18"/>
      <c r="H1401" s="21"/>
      <c r="I1401" s="18"/>
      <c r="J1401" s="21"/>
      <c r="K1401" s="18"/>
      <c r="L1401" s="21"/>
      <c r="M1401" s="16"/>
    </row>
    <row r="1402" spans="1:52" ht="30" customHeight="1" x14ac:dyDescent="0.3">
      <c r="A1402" s="12" t="s">
        <v>3221</v>
      </c>
      <c r="B1402" s="13"/>
      <c r="C1402" s="13"/>
      <c r="D1402" s="13"/>
      <c r="E1402" s="17"/>
      <c r="F1402" s="20"/>
      <c r="G1402" s="17"/>
      <c r="H1402" s="20"/>
      <c r="I1402" s="17"/>
      <c r="J1402" s="20"/>
      <c r="K1402" s="17"/>
      <c r="L1402" s="20"/>
      <c r="M1402" s="14"/>
      <c r="N1402" s="1" t="s">
        <v>2069</v>
      </c>
    </row>
    <row r="1403" spans="1:52" ht="30" customHeight="1" x14ac:dyDescent="0.3">
      <c r="A1403" s="15" t="s">
        <v>3133</v>
      </c>
      <c r="B1403" s="15" t="s">
        <v>3134</v>
      </c>
      <c r="C1403" s="15" t="s">
        <v>112</v>
      </c>
      <c r="D1403" s="16">
        <v>1</v>
      </c>
      <c r="E1403" s="18">
        <f>일위대가목록!E216</f>
        <v>86</v>
      </c>
      <c r="F1403" s="21">
        <f>TRUNC(E1403*D1403,1)</f>
        <v>86</v>
      </c>
      <c r="G1403" s="18">
        <f>일위대가목록!F216</f>
        <v>4310</v>
      </c>
      <c r="H1403" s="21">
        <f>TRUNC(G1403*D1403,1)</f>
        <v>4310</v>
      </c>
      <c r="I1403" s="18">
        <f>일위대가목록!G216</f>
        <v>0</v>
      </c>
      <c r="J1403" s="21">
        <f>TRUNC(I1403*D1403,1)</f>
        <v>0</v>
      </c>
      <c r="K1403" s="18">
        <f>TRUNC(E1403+G1403+I1403,1)</f>
        <v>4396</v>
      </c>
      <c r="L1403" s="21">
        <f>TRUNC(F1403+H1403+J1403,1)</f>
        <v>4396</v>
      </c>
      <c r="M1403" s="15" t="s">
        <v>3135</v>
      </c>
      <c r="N1403" s="1" t="s">
        <v>2069</v>
      </c>
      <c r="O1403" s="1" t="s">
        <v>3136</v>
      </c>
      <c r="P1403" s="1" t="s">
        <v>63</v>
      </c>
      <c r="Q1403" s="1" t="s">
        <v>64</v>
      </c>
      <c r="R1403" s="1" t="s">
        <v>64</v>
      </c>
      <c r="AV1403" s="1" t="s">
        <v>52</v>
      </c>
      <c r="AW1403" s="1" t="s">
        <v>3222</v>
      </c>
      <c r="AX1403" s="1" t="s">
        <v>52</v>
      </c>
      <c r="AY1403" s="1" t="s">
        <v>52</v>
      </c>
      <c r="AZ1403" s="1" t="s">
        <v>52</v>
      </c>
    </row>
    <row r="1404" spans="1:52" ht="30" customHeight="1" x14ac:dyDescent="0.3">
      <c r="A1404" s="15" t="s">
        <v>1229</v>
      </c>
      <c r="B1404" s="15" t="s">
        <v>52</v>
      </c>
      <c r="C1404" s="15" t="s">
        <v>52</v>
      </c>
      <c r="D1404" s="16"/>
      <c r="E1404" s="18"/>
      <c r="F1404" s="21">
        <f>TRUNC(SUMIF(N1403:N1403, N1402, F1403:F1403),0)</f>
        <v>86</v>
      </c>
      <c r="G1404" s="18"/>
      <c r="H1404" s="21">
        <f>TRUNC(SUMIF(N1403:N1403, N1402, H1403:H1403),0)</f>
        <v>4310</v>
      </c>
      <c r="I1404" s="18"/>
      <c r="J1404" s="21">
        <f>TRUNC(SUMIF(N1403:N1403, N1402, J1403:J1403),0)</f>
        <v>0</v>
      </c>
      <c r="K1404" s="18"/>
      <c r="L1404" s="21">
        <f>F1404+H1404+J1404</f>
        <v>4396</v>
      </c>
      <c r="M1404" s="15" t="s">
        <v>52</v>
      </c>
      <c r="N1404" s="1" t="s">
        <v>92</v>
      </c>
      <c r="O1404" s="1" t="s">
        <v>92</v>
      </c>
      <c r="P1404" s="1" t="s">
        <v>52</v>
      </c>
      <c r="Q1404" s="1" t="s">
        <v>52</v>
      </c>
      <c r="R1404" s="1" t="s">
        <v>52</v>
      </c>
      <c r="AV1404" s="1" t="s">
        <v>52</v>
      </c>
      <c r="AW1404" s="1" t="s">
        <v>52</v>
      </c>
      <c r="AX1404" s="1" t="s">
        <v>52</v>
      </c>
      <c r="AY1404" s="1" t="s">
        <v>52</v>
      </c>
      <c r="AZ1404" s="1" t="s">
        <v>52</v>
      </c>
    </row>
    <row r="1405" spans="1:52" ht="30" customHeight="1" x14ac:dyDescent="0.3">
      <c r="A1405" s="16"/>
      <c r="B1405" s="16"/>
      <c r="C1405" s="16"/>
      <c r="D1405" s="16"/>
      <c r="E1405" s="18"/>
      <c r="F1405" s="21"/>
      <c r="G1405" s="18"/>
      <c r="H1405" s="21"/>
      <c r="I1405" s="18"/>
      <c r="J1405" s="21"/>
      <c r="K1405" s="18"/>
      <c r="L1405" s="21"/>
      <c r="M1405" s="16"/>
    </row>
    <row r="1406" spans="1:52" ht="30" customHeight="1" x14ac:dyDescent="0.3">
      <c r="A1406" s="12" t="s">
        <v>3223</v>
      </c>
      <c r="B1406" s="13"/>
      <c r="C1406" s="13"/>
      <c r="D1406" s="13"/>
      <c r="E1406" s="17"/>
      <c r="F1406" s="20"/>
      <c r="G1406" s="17"/>
      <c r="H1406" s="20"/>
      <c r="I1406" s="17"/>
      <c r="J1406" s="20"/>
      <c r="K1406" s="17"/>
      <c r="L1406" s="20"/>
      <c r="M1406" s="14"/>
      <c r="N1406" s="1" t="s">
        <v>2084</v>
      </c>
    </row>
    <row r="1407" spans="1:52" ht="30" customHeight="1" x14ac:dyDescent="0.3">
      <c r="A1407" s="15" t="s">
        <v>3152</v>
      </c>
      <c r="B1407" s="15" t="s">
        <v>3224</v>
      </c>
      <c r="C1407" s="15" t="s">
        <v>1830</v>
      </c>
      <c r="D1407" s="16">
        <v>0.08</v>
      </c>
      <c r="E1407" s="18">
        <f>단가대비표!O177</f>
        <v>8402</v>
      </c>
      <c r="F1407" s="21">
        <f>TRUNC(E1407*D1407,1)</f>
        <v>672.1</v>
      </c>
      <c r="G1407" s="18">
        <f>단가대비표!P177</f>
        <v>0</v>
      </c>
      <c r="H1407" s="21">
        <f>TRUNC(G1407*D1407,1)</f>
        <v>0</v>
      </c>
      <c r="I1407" s="18">
        <f>단가대비표!V177</f>
        <v>0</v>
      </c>
      <c r="J1407" s="21">
        <f>TRUNC(I1407*D1407,1)</f>
        <v>0</v>
      </c>
      <c r="K1407" s="18">
        <f>TRUNC(E1407+G1407+I1407,1)</f>
        <v>8402</v>
      </c>
      <c r="L1407" s="21">
        <f>TRUNC(F1407+H1407+J1407,1)</f>
        <v>672.1</v>
      </c>
      <c r="M1407" s="15" t="s">
        <v>52</v>
      </c>
      <c r="N1407" s="1" t="s">
        <v>2084</v>
      </c>
      <c r="O1407" s="1" t="s">
        <v>3225</v>
      </c>
      <c r="P1407" s="1" t="s">
        <v>64</v>
      </c>
      <c r="Q1407" s="1" t="s">
        <v>64</v>
      </c>
      <c r="R1407" s="1" t="s">
        <v>63</v>
      </c>
      <c r="AV1407" s="1" t="s">
        <v>52</v>
      </c>
      <c r="AW1407" s="1" t="s">
        <v>3226</v>
      </c>
      <c r="AX1407" s="1" t="s">
        <v>52</v>
      </c>
      <c r="AY1407" s="1" t="s">
        <v>52</v>
      </c>
      <c r="AZ1407" s="1" t="s">
        <v>52</v>
      </c>
    </row>
    <row r="1408" spans="1:52" ht="30" customHeight="1" x14ac:dyDescent="0.3">
      <c r="A1408" s="15" t="s">
        <v>3156</v>
      </c>
      <c r="B1408" s="15" t="s">
        <v>3227</v>
      </c>
      <c r="C1408" s="15" t="s">
        <v>1830</v>
      </c>
      <c r="D1408" s="16">
        <v>4.0000000000000001E-3</v>
      </c>
      <c r="E1408" s="18">
        <f>단가대비표!O183</f>
        <v>3583.33</v>
      </c>
      <c r="F1408" s="21">
        <f>TRUNC(E1408*D1408,1)</f>
        <v>14.3</v>
      </c>
      <c r="G1408" s="18">
        <f>단가대비표!P183</f>
        <v>0</v>
      </c>
      <c r="H1408" s="21">
        <f>TRUNC(G1408*D1408,1)</f>
        <v>0</v>
      </c>
      <c r="I1408" s="18">
        <f>단가대비표!V183</f>
        <v>0</v>
      </c>
      <c r="J1408" s="21">
        <f>TRUNC(I1408*D1408,1)</f>
        <v>0</v>
      </c>
      <c r="K1408" s="18">
        <f>TRUNC(E1408+G1408+I1408,1)</f>
        <v>3583.3</v>
      </c>
      <c r="L1408" s="21">
        <f>TRUNC(F1408+H1408+J1408,1)</f>
        <v>14.3</v>
      </c>
      <c r="M1408" s="15" t="s">
        <v>52</v>
      </c>
      <c r="N1408" s="1" t="s">
        <v>2084</v>
      </c>
      <c r="O1408" s="1" t="s">
        <v>3228</v>
      </c>
      <c r="P1408" s="1" t="s">
        <v>64</v>
      </c>
      <c r="Q1408" s="1" t="s">
        <v>64</v>
      </c>
      <c r="R1408" s="1" t="s">
        <v>63</v>
      </c>
      <c r="AV1408" s="1" t="s">
        <v>52</v>
      </c>
      <c r="AW1408" s="1" t="s">
        <v>3229</v>
      </c>
      <c r="AX1408" s="1" t="s">
        <v>52</v>
      </c>
      <c r="AY1408" s="1" t="s">
        <v>52</v>
      </c>
      <c r="AZ1408" s="1" t="s">
        <v>52</v>
      </c>
    </row>
    <row r="1409" spans="1:52" ht="30" customHeight="1" x14ac:dyDescent="0.3">
      <c r="A1409" s="15" t="s">
        <v>1229</v>
      </c>
      <c r="B1409" s="15" t="s">
        <v>52</v>
      </c>
      <c r="C1409" s="15" t="s">
        <v>52</v>
      </c>
      <c r="D1409" s="16"/>
      <c r="E1409" s="18"/>
      <c r="F1409" s="21">
        <f>TRUNC(SUMIF(N1407:N1408, N1406, F1407:F1408),0)</f>
        <v>686</v>
      </c>
      <c r="G1409" s="18"/>
      <c r="H1409" s="21">
        <f>TRUNC(SUMIF(N1407:N1408, N1406, H1407:H1408),0)</f>
        <v>0</v>
      </c>
      <c r="I1409" s="18"/>
      <c r="J1409" s="21">
        <f>TRUNC(SUMIF(N1407:N1408, N1406, J1407:J1408),0)</f>
        <v>0</v>
      </c>
      <c r="K1409" s="18"/>
      <c r="L1409" s="21">
        <f>F1409+H1409+J1409</f>
        <v>686</v>
      </c>
      <c r="M1409" s="15" t="s">
        <v>52</v>
      </c>
      <c r="N1409" s="1" t="s">
        <v>92</v>
      </c>
      <c r="O1409" s="1" t="s">
        <v>92</v>
      </c>
      <c r="P1409" s="1" t="s">
        <v>52</v>
      </c>
      <c r="Q1409" s="1" t="s">
        <v>52</v>
      </c>
      <c r="R1409" s="1" t="s">
        <v>52</v>
      </c>
      <c r="AV1409" s="1" t="s">
        <v>52</v>
      </c>
      <c r="AW1409" s="1" t="s">
        <v>52</v>
      </c>
      <c r="AX1409" s="1" t="s">
        <v>52</v>
      </c>
      <c r="AY1409" s="1" t="s">
        <v>52</v>
      </c>
      <c r="AZ1409" s="1" t="s">
        <v>52</v>
      </c>
    </row>
    <row r="1410" spans="1:52" ht="30" customHeight="1" x14ac:dyDescent="0.3">
      <c r="A1410" s="16"/>
      <c r="B1410" s="16"/>
      <c r="C1410" s="16"/>
      <c r="D1410" s="16"/>
      <c r="E1410" s="18"/>
      <c r="F1410" s="21"/>
      <c r="G1410" s="18"/>
      <c r="H1410" s="21"/>
      <c r="I1410" s="18"/>
      <c r="J1410" s="21"/>
      <c r="K1410" s="18"/>
      <c r="L1410" s="21"/>
      <c r="M1410" s="16"/>
    </row>
    <row r="1411" spans="1:52" ht="30" customHeight="1" x14ac:dyDescent="0.3">
      <c r="A1411" s="12" t="s">
        <v>3230</v>
      </c>
      <c r="B1411" s="13"/>
      <c r="C1411" s="13"/>
      <c r="D1411" s="13"/>
      <c r="E1411" s="17"/>
      <c r="F1411" s="20"/>
      <c r="G1411" s="17"/>
      <c r="H1411" s="20"/>
      <c r="I1411" s="17"/>
      <c r="J1411" s="20"/>
      <c r="K1411" s="17"/>
      <c r="L1411" s="20"/>
      <c r="M1411" s="14"/>
      <c r="N1411" s="1" t="s">
        <v>2089</v>
      </c>
    </row>
    <row r="1412" spans="1:52" ht="30" customHeight="1" x14ac:dyDescent="0.3">
      <c r="A1412" s="15" t="s">
        <v>3231</v>
      </c>
      <c r="B1412" s="15" t="s">
        <v>3232</v>
      </c>
      <c r="C1412" s="15" t="s">
        <v>1830</v>
      </c>
      <c r="D1412" s="16">
        <v>0.16600000000000001</v>
      </c>
      <c r="E1412" s="18">
        <f>단가대비표!O178</f>
        <v>6067</v>
      </c>
      <c r="F1412" s="21">
        <f>TRUNC(E1412*D1412,1)</f>
        <v>1007.1</v>
      </c>
      <c r="G1412" s="18">
        <f>단가대비표!P178</f>
        <v>0</v>
      </c>
      <c r="H1412" s="21">
        <f>TRUNC(G1412*D1412,1)</f>
        <v>0</v>
      </c>
      <c r="I1412" s="18">
        <f>단가대비표!V178</f>
        <v>0</v>
      </c>
      <c r="J1412" s="21">
        <f>TRUNC(I1412*D1412,1)</f>
        <v>0</v>
      </c>
      <c r="K1412" s="18">
        <f>TRUNC(E1412+G1412+I1412,1)</f>
        <v>6067</v>
      </c>
      <c r="L1412" s="21">
        <f>TRUNC(F1412+H1412+J1412,1)</f>
        <v>1007.1</v>
      </c>
      <c r="M1412" s="15" t="s">
        <v>52</v>
      </c>
      <c r="N1412" s="1" t="s">
        <v>2089</v>
      </c>
      <c r="O1412" s="1" t="s">
        <v>3233</v>
      </c>
      <c r="P1412" s="1" t="s">
        <v>64</v>
      </c>
      <c r="Q1412" s="1" t="s">
        <v>64</v>
      </c>
      <c r="R1412" s="1" t="s">
        <v>63</v>
      </c>
      <c r="AV1412" s="1" t="s">
        <v>52</v>
      </c>
      <c r="AW1412" s="1" t="s">
        <v>3234</v>
      </c>
      <c r="AX1412" s="1" t="s">
        <v>52</v>
      </c>
      <c r="AY1412" s="1" t="s">
        <v>52</v>
      </c>
      <c r="AZ1412" s="1" t="s">
        <v>52</v>
      </c>
    </row>
    <row r="1413" spans="1:52" ht="30" customHeight="1" x14ac:dyDescent="0.3">
      <c r="A1413" s="15" t="s">
        <v>3156</v>
      </c>
      <c r="B1413" s="15" t="s">
        <v>3157</v>
      </c>
      <c r="C1413" s="15" t="s">
        <v>1830</v>
      </c>
      <c r="D1413" s="16">
        <v>8.0000000000000002E-3</v>
      </c>
      <c r="E1413" s="18">
        <f>단가대비표!O182</f>
        <v>3494.44</v>
      </c>
      <c r="F1413" s="21">
        <f>TRUNC(E1413*D1413,1)</f>
        <v>27.9</v>
      </c>
      <c r="G1413" s="18">
        <f>단가대비표!P182</f>
        <v>0</v>
      </c>
      <c r="H1413" s="21">
        <f>TRUNC(G1413*D1413,1)</f>
        <v>0</v>
      </c>
      <c r="I1413" s="18">
        <f>단가대비표!V182</f>
        <v>0</v>
      </c>
      <c r="J1413" s="21">
        <f>TRUNC(I1413*D1413,1)</f>
        <v>0</v>
      </c>
      <c r="K1413" s="18">
        <f>TRUNC(E1413+G1413+I1413,1)</f>
        <v>3494.4</v>
      </c>
      <c r="L1413" s="21">
        <f>TRUNC(F1413+H1413+J1413,1)</f>
        <v>27.9</v>
      </c>
      <c r="M1413" s="15" t="s">
        <v>52</v>
      </c>
      <c r="N1413" s="1" t="s">
        <v>2089</v>
      </c>
      <c r="O1413" s="1" t="s">
        <v>3158</v>
      </c>
      <c r="P1413" s="1" t="s">
        <v>64</v>
      </c>
      <c r="Q1413" s="1" t="s">
        <v>64</v>
      </c>
      <c r="R1413" s="1" t="s">
        <v>63</v>
      </c>
      <c r="AV1413" s="1" t="s">
        <v>52</v>
      </c>
      <c r="AW1413" s="1" t="s">
        <v>3235</v>
      </c>
      <c r="AX1413" s="1" t="s">
        <v>52</v>
      </c>
      <c r="AY1413" s="1" t="s">
        <v>52</v>
      </c>
      <c r="AZ1413" s="1" t="s">
        <v>52</v>
      </c>
    </row>
    <row r="1414" spans="1:52" ht="30" customHeight="1" x14ac:dyDescent="0.3">
      <c r="A1414" s="15" t="s">
        <v>1229</v>
      </c>
      <c r="B1414" s="15" t="s">
        <v>52</v>
      </c>
      <c r="C1414" s="15" t="s">
        <v>52</v>
      </c>
      <c r="D1414" s="16"/>
      <c r="E1414" s="18"/>
      <c r="F1414" s="21">
        <f>TRUNC(SUMIF(N1412:N1413, N1411, F1412:F1413),0)</f>
        <v>1035</v>
      </c>
      <c r="G1414" s="18"/>
      <c r="H1414" s="21">
        <f>TRUNC(SUMIF(N1412:N1413, N1411, H1412:H1413),0)</f>
        <v>0</v>
      </c>
      <c r="I1414" s="18"/>
      <c r="J1414" s="21">
        <f>TRUNC(SUMIF(N1412:N1413, N1411, J1412:J1413),0)</f>
        <v>0</v>
      </c>
      <c r="K1414" s="18"/>
      <c r="L1414" s="21">
        <f>F1414+H1414+J1414</f>
        <v>1035</v>
      </c>
      <c r="M1414" s="15" t="s">
        <v>52</v>
      </c>
      <c r="N1414" s="1" t="s">
        <v>92</v>
      </c>
      <c r="O1414" s="1" t="s">
        <v>92</v>
      </c>
      <c r="P1414" s="1" t="s">
        <v>52</v>
      </c>
      <c r="Q1414" s="1" t="s">
        <v>52</v>
      </c>
      <c r="R1414" s="1" t="s">
        <v>52</v>
      </c>
      <c r="AV1414" s="1" t="s">
        <v>52</v>
      </c>
      <c r="AW1414" s="1" t="s">
        <v>52</v>
      </c>
      <c r="AX1414" s="1" t="s">
        <v>52</v>
      </c>
      <c r="AY1414" s="1" t="s">
        <v>52</v>
      </c>
      <c r="AZ1414" s="1" t="s">
        <v>52</v>
      </c>
    </row>
    <row r="1415" spans="1:52" ht="30" customHeight="1" x14ac:dyDescent="0.3">
      <c r="A1415" s="16"/>
      <c r="B1415" s="16"/>
      <c r="C1415" s="16"/>
      <c r="D1415" s="16"/>
      <c r="E1415" s="18"/>
      <c r="F1415" s="21"/>
      <c r="G1415" s="18"/>
      <c r="H1415" s="21"/>
      <c r="I1415" s="18"/>
      <c r="J1415" s="21"/>
      <c r="K1415" s="18"/>
      <c r="L1415" s="21"/>
      <c r="M1415" s="16"/>
    </row>
    <row r="1416" spans="1:52" ht="30" customHeight="1" x14ac:dyDescent="0.3">
      <c r="A1416" s="12" t="s">
        <v>3236</v>
      </c>
      <c r="B1416" s="13"/>
      <c r="C1416" s="13"/>
      <c r="D1416" s="13"/>
      <c r="E1416" s="17"/>
      <c r="F1416" s="20"/>
      <c r="G1416" s="17"/>
      <c r="H1416" s="20"/>
      <c r="I1416" s="17"/>
      <c r="J1416" s="20"/>
      <c r="K1416" s="17"/>
      <c r="L1416" s="20"/>
      <c r="M1416" s="14"/>
      <c r="N1416" s="1" t="s">
        <v>2098</v>
      </c>
    </row>
    <row r="1417" spans="1:52" ht="30" customHeight="1" x14ac:dyDescent="0.3">
      <c r="A1417" s="15" t="s">
        <v>2584</v>
      </c>
      <c r="B1417" s="15" t="s">
        <v>1291</v>
      </c>
      <c r="C1417" s="15" t="s">
        <v>1292</v>
      </c>
      <c r="D1417" s="16">
        <v>1.8200000000000001E-2</v>
      </c>
      <c r="E1417" s="18">
        <f>단가대비표!O274</f>
        <v>0</v>
      </c>
      <c r="F1417" s="21">
        <f>TRUNC(E1417*D1417,1)</f>
        <v>0</v>
      </c>
      <c r="G1417" s="18">
        <f>단가대비표!P274</f>
        <v>252249</v>
      </c>
      <c r="H1417" s="21">
        <f>TRUNC(G1417*D1417,1)</f>
        <v>4590.8999999999996</v>
      </c>
      <c r="I1417" s="18">
        <f>단가대비표!V274</f>
        <v>0</v>
      </c>
      <c r="J1417" s="21">
        <f>TRUNC(I1417*D1417,1)</f>
        <v>0</v>
      </c>
      <c r="K1417" s="18">
        <f t="shared" ref="K1417:L1419" si="203">TRUNC(E1417+G1417+I1417,1)</f>
        <v>252249</v>
      </c>
      <c r="L1417" s="21">
        <f t="shared" si="203"/>
        <v>4590.8999999999996</v>
      </c>
      <c r="M1417" s="15" t="s">
        <v>52</v>
      </c>
      <c r="N1417" s="1" t="s">
        <v>2098</v>
      </c>
      <c r="O1417" s="1" t="s">
        <v>2585</v>
      </c>
      <c r="P1417" s="1" t="s">
        <v>64</v>
      </c>
      <c r="Q1417" s="1" t="s">
        <v>64</v>
      </c>
      <c r="R1417" s="1" t="s">
        <v>63</v>
      </c>
      <c r="V1417">
        <v>1</v>
      </c>
      <c r="AV1417" s="1" t="s">
        <v>52</v>
      </c>
      <c r="AW1417" s="1" t="s">
        <v>3237</v>
      </c>
      <c r="AX1417" s="1" t="s">
        <v>52</v>
      </c>
      <c r="AY1417" s="1" t="s">
        <v>52</v>
      </c>
      <c r="AZ1417" s="1" t="s">
        <v>52</v>
      </c>
    </row>
    <row r="1418" spans="1:52" ht="30" customHeight="1" x14ac:dyDescent="0.3">
      <c r="A1418" s="15" t="s">
        <v>1298</v>
      </c>
      <c r="B1418" s="15" t="s">
        <v>1291</v>
      </c>
      <c r="C1418" s="15" t="s">
        <v>1292</v>
      </c>
      <c r="D1418" s="16">
        <v>9.1000000000000004E-3</v>
      </c>
      <c r="E1418" s="18">
        <f>단가대비표!O256</f>
        <v>0</v>
      </c>
      <c r="F1418" s="21">
        <f>TRUNC(E1418*D1418,1)</f>
        <v>0</v>
      </c>
      <c r="G1418" s="18">
        <f>단가대비표!P256</f>
        <v>169804</v>
      </c>
      <c r="H1418" s="21">
        <f>TRUNC(G1418*D1418,1)</f>
        <v>1545.2</v>
      </c>
      <c r="I1418" s="18">
        <f>단가대비표!V256</f>
        <v>0</v>
      </c>
      <c r="J1418" s="21">
        <f>TRUNC(I1418*D1418,1)</f>
        <v>0</v>
      </c>
      <c r="K1418" s="18">
        <f t="shared" si="203"/>
        <v>169804</v>
      </c>
      <c r="L1418" s="21">
        <f t="shared" si="203"/>
        <v>1545.2</v>
      </c>
      <c r="M1418" s="15" t="s">
        <v>52</v>
      </c>
      <c r="N1418" s="1" t="s">
        <v>2098</v>
      </c>
      <c r="O1418" s="1" t="s">
        <v>1299</v>
      </c>
      <c r="P1418" s="1" t="s">
        <v>64</v>
      </c>
      <c r="Q1418" s="1" t="s">
        <v>64</v>
      </c>
      <c r="R1418" s="1" t="s">
        <v>63</v>
      </c>
      <c r="V1418">
        <v>1</v>
      </c>
      <c r="AV1418" s="1" t="s">
        <v>52</v>
      </c>
      <c r="AW1418" s="1" t="s">
        <v>3238</v>
      </c>
      <c r="AX1418" s="1" t="s">
        <v>52</v>
      </c>
      <c r="AY1418" s="1" t="s">
        <v>52</v>
      </c>
      <c r="AZ1418" s="1" t="s">
        <v>52</v>
      </c>
    </row>
    <row r="1419" spans="1:52" ht="30" customHeight="1" x14ac:dyDescent="0.3">
      <c r="A1419" s="15" t="s">
        <v>1597</v>
      </c>
      <c r="B1419" s="15" t="s">
        <v>2588</v>
      </c>
      <c r="C1419" s="15" t="s">
        <v>602</v>
      </c>
      <c r="D1419" s="16">
        <v>1</v>
      </c>
      <c r="E1419" s="18">
        <v>0</v>
      </c>
      <c r="F1419" s="21">
        <f>TRUNC(E1419*D1419,1)</f>
        <v>0</v>
      </c>
      <c r="G1419" s="18">
        <v>0</v>
      </c>
      <c r="H1419" s="21">
        <f>TRUNC(G1419*D1419,1)</f>
        <v>0</v>
      </c>
      <c r="I1419" s="18">
        <f>TRUNC(SUMIF(V1417:V1419, RIGHTB(O1419, 1), H1417:H1419)*U1419, 2)</f>
        <v>184.08</v>
      </c>
      <c r="J1419" s="21">
        <f>TRUNC(I1419*D1419,1)</f>
        <v>184</v>
      </c>
      <c r="K1419" s="18">
        <f t="shared" si="203"/>
        <v>184</v>
      </c>
      <c r="L1419" s="21">
        <f t="shared" si="203"/>
        <v>184</v>
      </c>
      <c r="M1419" s="15" t="s">
        <v>52</v>
      </c>
      <c r="N1419" s="1" t="s">
        <v>2098</v>
      </c>
      <c r="O1419" s="1" t="s">
        <v>1079</v>
      </c>
      <c r="P1419" s="1" t="s">
        <v>64</v>
      </c>
      <c r="Q1419" s="1" t="s">
        <v>64</v>
      </c>
      <c r="R1419" s="1" t="s">
        <v>64</v>
      </c>
      <c r="S1419">
        <v>1</v>
      </c>
      <c r="T1419">
        <v>2</v>
      </c>
      <c r="U1419">
        <v>0.03</v>
      </c>
      <c r="AV1419" s="1" t="s">
        <v>52</v>
      </c>
      <c r="AW1419" s="1" t="s">
        <v>3239</v>
      </c>
      <c r="AX1419" s="1" t="s">
        <v>52</v>
      </c>
      <c r="AY1419" s="1" t="s">
        <v>52</v>
      </c>
      <c r="AZ1419" s="1" t="s">
        <v>52</v>
      </c>
    </row>
    <row r="1420" spans="1:52" ht="30" customHeight="1" x14ac:dyDescent="0.3">
      <c r="A1420" s="15" t="s">
        <v>1229</v>
      </c>
      <c r="B1420" s="15" t="s">
        <v>52</v>
      </c>
      <c r="C1420" s="15" t="s">
        <v>52</v>
      </c>
      <c r="D1420" s="16"/>
      <c r="E1420" s="18"/>
      <c r="F1420" s="21">
        <f>TRUNC(SUMIF(N1417:N1419, N1416, F1417:F1419),0)</f>
        <v>0</v>
      </c>
      <c r="G1420" s="18"/>
      <c r="H1420" s="21">
        <f>TRUNC(SUMIF(N1417:N1419, N1416, H1417:H1419),0)</f>
        <v>6136</v>
      </c>
      <c r="I1420" s="18"/>
      <c r="J1420" s="21">
        <f>TRUNC(SUMIF(N1417:N1419, N1416, J1417:J1419),0)</f>
        <v>184</v>
      </c>
      <c r="K1420" s="18"/>
      <c r="L1420" s="21">
        <f>F1420+H1420+J1420</f>
        <v>6320</v>
      </c>
      <c r="M1420" s="15" t="s">
        <v>52</v>
      </c>
      <c r="N1420" s="1" t="s">
        <v>92</v>
      </c>
      <c r="O1420" s="1" t="s">
        <v>92</v>
      </c>
      <c r="P1420" s="1" t="s">
        <v>52</v>
      </c>
      <c r="Q1420" s="1" t="s">
        <v>52</v>
      </c>
      <c r="R1420" s="1" t="s">
        <v>52</v>
      </c>
      <c r="AV1420" s="1" t="s">
        <v>52</v>
      </c>
      <c r="AW1420" s="1" t="s">
        <v>52</v>
      </c>
      <c r="AX1420" s="1" t="s">
        <v>52</v>
      </c>
      <c r="AY1420" s="1" t="s">
        <v>52</v>
      </c>
      <c r="AZ1420" s="1" t="s">
        <v>52</v>
      </c>
    </row>
    <row r="1421" spans="1:52" ht="30" customHeight="1" x14ac:dyDescent="0.3">
      <c r="A1421" s="16"/>
      <c r="B1421" s="16"/>
      <c r="C1421" s="16"/>
      <c r="D1421" s="16"/>
      <c r="E1421" s="18"/>
      <c r="F1421" s="21"/>
      <c r="G1421" s="18"/>
      <c r="H1421" s="21"/>
      <c r="I1421" s="18"/>
      <c r="J1421" s="21"/>
      <c r="K1421" s="18"/>
      <c r="L1421" s="21"/>
      <c r="M1421" s="16"/>
    </row>
    <row r="1422" spans="1:52" ht="30" customHeight="1" x14ac:dyDescent="0.3">
      <c r="A1422" s="12" t="s">
        <v>3240</v>
      </c>
      <c r="B1422" s="13"/>
      <c r="C1422" s="13"/>
      <c r="D1422" s="13"/>
      <c r="E1422" s="17"/>
      <c r="F1422" s="20"/>
      <c r="G1422" s="17"/>
      <c r="H1422" s="20"/>
      <c r="I1422" s="17"/>
      <c r="J1422" s="20"/>
      <c r="K1422" s="17"/>
      <c r="L1422" s="20"/>
      <c r="M1422" s="14"/>
      <c r="N1422" s="1" t="s">
        <v>2129</v>
      </c>
    </row>
    <row r="1423" spans="1:52" ht="30" customHeight="1" x14ac:dyDescent="0.3">
      <c r="A1423" s="15" t="s">
        <v>3241</v>
      </c>
      <c r="B1423" s="15" t="s">
        <v>1291</v>
      </c>
      <c r="C1423" s="15" t="s">
        <v>1292</v>
      </c>
      <c r="D1423" s="16">
        <v>0.17</v>
      </c>
      <c r="E1423" s="18">
        <f>단가대비표!O277</f>
        <v>0</v>
      </c>
      <c r="F1423" s="21">
        <f>TRUNC(E1423*D1423,1)</f>
        <v>0</v>
      </c>
      <c r="G1423" s="18">
        <f>단가대비표!P277</f>
        <v>238145</v>
      </c>
      <c r="H1423" s="21">
        <f>TRUNC(G1423*D1423,1)</f>
        <v>40484.6</v>
      </c>
      <c r="I1423" s="18">
        <f>단가대비표!V277</f>
        <v>0</v>
      </c>
      <c r="J1423" s="21">
        <f>TRUNC(I1423*D1423,1)</f>
        <v>0</v>
      </c>
      <c r="K1423" s="18">
        <f>TRUNC(E1423+G1423+I1423,1)</f>
        <v>238145</v>
      </c>
      <c r="L1423" s="21">
        <f>TRUNC(F1423+H1423+J1423,1)</f>
        <v>40484.6</v>
      </c>
      <c r="M1423" s="15" t="s">
        <v>52</v>
      </c>
      <c r="N1423" s="1" t="s">
        <v>2129</v>
      </c>
      <c r="O1423" s="1" t="s">
        <v>3242</v>
      </c>
      <c r="P1423" s="1" t="s">
        <v>64</v>
      </c>
      <c r="Q1423" s="1" t="s">
        <v>64</v>
      </c>
      <c r="R1423" s="1" t="s">
        <v>63</v>
      </c>
      <c r="AV1423" s="1" t="s">
        <v>52</v>
      </c>
      <c r="AW1423" s="1" t="s">
        <v>3243</v>
      </c>
      <c r="AX1423" s="1" t="s">
        <v>52</v>
      </c>
      <c r="AY1423" s="1" t="s">
        <v>52</v>
      </c>
      <c r="AZ1423" s="1" t="s">
        <v>52</v>
      </c>
    </row>
    <row r="1424" spans="1:52" ht="30" customHeight="1" x14ac:dyDescent="0.3">
      <c r="A1424" s="15" t="s">
        <v>1298</v>
      </c>
      <c r="B1424" s="15" t="s">
        <v>1291</v>
      </c>
      <c r="C1424" s="15" t="s">
        <v>1292</v>
      </c>
      <c r="D1424" s="16">
        <v>0.04</v>
      </c>
      <c r="E1424" s="18">
        <f>단가대비표!O256</f>
        <v>0</v>
      </c>
      <c r="F1424" s="21">
        <f>TRUNC(E1424*D1424,1)</f>
        <v>0</v>
      </c>
      <c r="G1424" s="18">
        <f>단가대비표!P256</f>
        <v>169804</v>
      </c>
      <c r="H1424" s="21">
        <f>TRUNC(G1424*D1424,1)</f>
        <v>6792.1</v>
      </c>
      <c r="I1424" s="18">
        <f>단가대비표!V256</f>
        <v>0</v>
      </c>
      <c r="J1424" s="21">
        <f>TRUNC(I1424*D1424,1)</f>
        <v>0</v>
      </c>
      <c r="K1424" s="18">
        <f>TRUNC(E1424+G1424+I1424,1)</f>
        <v>169804</v>
      </c>
      <c r="L1424" s="21">
        <f>TRUNC(F1424+H1424+J1424,1)</f>
        <v>6792.1</v>
      </c>
      <c r="M1424" s="15" t="s">
        <v>52</v>
      </c>
      <c r="N1424" s="1" t="s">
        <v>2129</v>
      </c>
      <c r="O1424" s="1" t="s">
        <v>1299</v>
      </c>
      <c r="P1424" s="1" t="s">
        <v>64</v>
      </c>
      <c r="Q1424" s="1" t="s">
        <v>64</v>
      </c>
      <c r="R1424" s="1" t="s">
        <v>63</v>
      </c>
      <c r="AV1424" s="1" t="s">
        <v>52</v>
      </c>
      <c r="AW1424" s="1" t="s">
        <v>3244</v>
      </c>
      <c r="AX1424" s="1" t="s">
        <v>52</v>
      </c>
      <c r="AY1424" s="1" t="s">
        <v>52</v>
      </c>
      <c r="AZ1424" s="1" t="s">
        <v>52</v>
      </c>
    </row>
    <row r="1425" spans="1:52" ht="30" customHeight="1" x14ac:dyDescent="0.3">
      <c r="A1425" s="15" t="s">
        <v>1229</v>
      </c>
      <c r="B1425" s="15" t="s">
        <v>52</v>
      </c>
      <c r="C1425" s="15" t="s">
        <v>52</v>
      </c>
      <c r="D1425" s="16"/>
      <c r="E1425" s="18"/>
      <c r="F1425" s="21">
        <f>TRUNC(SUMIF(N1423:N1424, N1422, F1423:F1424),0)</f>
        <v>0</v>
      </c>
      <c r="G1425" s="18"/>
      <c r="H1425" s="21">
        <f>TRUNC(SUMIF(N1423:N1424, N1422, H1423:H1424),0)</f>
        <v>47276</v>
      </c>
      <c r="I1425" s="18"/>
      <c r="J1425" s="21">
        <f>TRUNC(SUMIF(N1423:N1424, N1422, J1423:J1424),0)</f>
        <v>0</v>
      </c>
      <c r="K1425" s="18"/>
      <c r="L1425" s="21">
        <f>F1425+H1425+J1425</f>
        <v>47276</v>
      </c>
      <c r="M1425" s="15" t="s">
        <v>52</v>
      </c>
      <c r="N1425" s="1" t="s">
        <v>92</v>
      </c>
      <c r="O1425" s="1" t="s">
        <v>92</v>
      </c>
      <c r="P1425" s="1" t="s">
        <v>52</v>
      </c>
      <c r="Q1425" s="1" t="s">
        <v>52</v>
      </c>
      <c r="R1425" s="1" t="s">
        <v>52</v>
      </c>
      <c r="AV1425" s="1" t="s">
        <v>52</v>
      </c>
      <c r="AW1425" s="1" t="s">
        <v>52</v>
      </c>
      <c r="AX1425" s="1" t="s">
        <v>52</v>
      </c>
      <c r="AY1425" s="1" t="s">
        <v>52</v>
      </c>
      <c r="AZ1425" s="1" t="s">
        <v>52</v>
      </c>
    </row>
    <row r="1426" spans="1:52" ht="30" customHeight="1" x14ac:dyDescent="0.3">
      <c r="A1426" s="16"/>
      <c r="B1426" s="16"/>
      <c r="C1426" s="16"/>
      <c r="D1426" s="16"/>
      <c r="E1426" s="18"/>
      <c r="F1426" s="21"/>
      <c r="G1426" s="18"/>
      <c r="H1426" s="21"/>
      <c r="I1426" s="18"/>
      <c r="J1426" s="21"/>
      <c r="K1426" s="18"/>
      <c r="L1426" s="21"/>
      <c r="M1426" s="16"/>
    </row>
    <row r="1427" spans="1:52" ht="30" customHeight="1" x14ac:dyDescent="0.3">
      <c r="A1427" s="12" t="s">
        <v>3245</v>
      </c>
      <c r="B1427" s="13"/>
      <c r="C1427" s="13"/>
      <c r="D1427" s="13"/>
      <c r="E1427" s="17"/>
      <c r="F1427" s="20"/>
      <c r="G1427" s="17"/>
      <c r="H1427" s="20"/>
      <c r="I1427" s="17"/>
      <c r="J1427" s="20"/>
      <c r="K1427" s="17"/>
      <c r="L1427" s="20"/>
      <c r="M1427" s="14"/>
      <c r="N1427" s="1" t="s">
        <v>2149</v>
      </c>
    </row>
    <row r="1428" spans="1:52" ht="30" customHeight="1" x14ac:dyDescent="0.3">
      <c r="A1428" s="15" t="s">
        <v>3241</v>
      </c>
      <c r="B1428" s="15" t="s">
        <v>1291</v>
      </c>
      <c r="C1428" s="15" t="s">
        <v>1292</v>
      </c>
      <c r="D1428" s="16">
        <v>0.09</v>
      </c>
      <c r="E1428" s="18">
        <f>단가대비표!O277</f>
        <v>0</v>
      </c>
      <c r="F1428" s="21">
        <f>TRUNC(E1428*D1428,1)</f>
        <v>0</v>
      </c>
      <c r="G1428" s="18">
        <f>단가대비표!P277</f>
        <v>238145</v>
      </c>
      <c r="H1428" s="21">
        <f>TRUNC(G1428*D1428,1)</f>
        <v>21433</v>
      </c>
      <c r="I1428" s="18">
        <f>단가대비표!V277</f>
        <v>0</v>
      </c>
      <c r="J1428" s="21">
        <f>TRUNC(I1428*D1428,1)</f>
        <v>0</v>
      </c>
      <c r="K1428" s="18">
        <f t="shared" ref="K1428:L1430" si="204">TRUNC(E1428+G1428+I1428,1)</f>
        <v>238145</v>
      </c>
      <c r="L1428" s="21">
        <f t="shared" si="204"/>
        <v>21433</v>
      </c>
      <c r="M1428" s="15" t="s">
        <v>52</v>
      </c>
      <c r="N1428" s="1" t="s">
        <v>2149</v>
      </c>
      <c r="O1428" s="1" t="s">
        <v>3242</v>
      </c>
      <c r="P1428" s="1" t="s">
        <v>64</v>
      </c>
      <c r="Q1428" s="1" t="s">
        <v>64</v>
      </c>
      <c r="R1428" s="1" t="s">
        <v>63</v>
      </c>
      <c r="V1428">
        <v>1</v>
      </c>
      <c r="AV1428" s="1" t="s">
        <v>52</v>
      </c>
      <c r="AW1428" s="1" t="s">
        <v>3246</v>
      </c>
      <c r="AX1428" s="1" t="s">
        <v>52</v>
      </c>
      <c r="AY1428" s="1" t="s">
        <v>52</v>
      </c>
      <c r="AZ1428" s="1" t="s">
        <v>52</v>
      </c>
    </row>
    <row r="1429" spans="1:52" ht="30" customHeight="1" x14ac:dyDescent="0.3">
      <c r="A1429" s="15" t="s">
        <v>1298</v>
      </c>
      <c r="B1429" s="15" t="s">
        <v>1291</v>
      </c>
      <c r="C1429" s="15" t="s">
        <v>1292</v>
      </c>
      <c r="D1429" s="16">
        <v>0.02</v>
      </c>
      <c r="E1429" s="18">
        <f>단가대비표!O256</f>
        <v>0</v>
      </c>
      <c r="F1429" s="21">
        <f>TRUNC(E1429*D1429,1)</f>
        <v>0</v>
      </c>
      <c r="G1429" s="18">
        <f>단가대비표!P256</f>
        <v>169804</v>
      </c>
      <c r="H1429" s="21">
        <f>TRUNC(G1429*D1429,1)</f>
        <v>3396</v>
      </c>
      <c r="I1429" s="18">
        <f>단가대비표!V256</f>
        <v>0</v>
      </c>
      <c r="J1429" s="21">
        <f>TRUNC(I1429*D1429,1)</f>
        <v>0</v>
      </c>
      <c r="K1429" s="18">
        <f t="shared" si="204"/>
        <v>169804</v>
      </c>
      <c r="L1429" s="21">
        <f t="shared" si="204"/>
        <v>3396</v>
      </c>
      <c r="M1429" s="15" t="s">
        <v>52</v>
      </c>
      <c r="N1429" s="1" t="s">
        <v>2149</v>
      </c>
      <c r="O1429" s="1" t="s">
        <v>1299</v>
      </c>
      <c r="P1429" s="1" t="s">
        <v>64</v>
      </c>
      <c r="Q1429" s="1" t="s">
        <v>64</v>
      </c>
      <c r="R1429" s="1" t="s">
        <v>63</v>
      </c>
      <c r="V1429">
        <v>1</v>
      </c>
      <c r="AV1429" s="1" t="s">
        <v>52</v>
      </c>
      <c r="AW1429" s="1" t="s">
        <v>3247</v>
      </c>
      <c r="AX1429" s="1" t="s">
        <v>52</v>
      </c>
      <c r="AY1429" s="1" t="s">
        <v>52</v>
      </c>
      <c r="AZ1429" s="1" t="s">
        <v>52</v>
      </c>
    </row>
    <row r="1430" spans="1:52" ht="30" customHeight="1" x14ac:dyDescent="0.3">
      <c r="A1430" s="15" t="s">
        <v>1597</v>
      </c>
      <c r="B1430" s="15" t="s">
        <v>1753</v>
      </c>
      <c r="C1430" s="15" t="s">
        <v>602</v>
      </c>
      <c r="D1430" s="16">
        <v>1</v>
      </c>
      <c r="E1430" s="18">
        <v>0</v>
      </c>
      <c r="F1430" s="21">
        <f>TRUNC(E1430*D1430,1)</f>
        <v>0</v>
      </c>
      <c r="G1430" s="18">
        <v>0</v>
      </c>
      <c r="H1430" s="21">
        <f>TRUNC(G1430*D1430,1)</f>
        <v>0</v>
      </c>
      <c r="I1430" s="18">
        <f>TRUNC(SUMIF(V1428:V1430, RIGHTB(O1430, 1), H1428:H1430)*U1430, 2)</f>
        <v>496.58</v>
      </c>
      <c r="J1430" s="21">
        <f>TRUNC(I1430*D1430,1)</f>
        <v>496.5</v>
      </c>
      <c r="K1430" s="18">
        <f t="shared" si="204"/>
        <v>496.5</v>
      </c>
      <c r="L1430" s="21">
        <f t="shared" si="204"/>
        <v>496.5</v>
      </c>
      <c r="M1430" s="15" t="s">
        <v>52</v>
      </c>
      <c r="N1430" s="1" t="s">
        <v>2149</v>
      </c>
      <c r="O1430" s="1" t="s">
        <v>1079</v>
      </c>
      <c r="P1430" s="1" t="s">
        <v>64</v>
      </c>
      <c r="Q1430" s="1" t="s">
        <v>64</v>
      </c>
      <c r="R1430" s="1" t="s">
        <v>64</v>
      </c>
      <c r="S1430">
        <v>1</v>
      </c>
      <c r="T1430">
        <v>2</v>
      </c>
      <c r="U1430">
        <v>0.02</v>
      </c>
      <c r="AV1430" s="1" t="s">
        <v>52</v>
      </c>
      <c r="AW1430" s="1" t="s">
        <v>3248</v>
      </c>
      <c r="AX1430" s="1" t="s">
        <v>52</v>
      </c>
      <c r="AY1430" s="1" t="s">
        <v>52</v>
      </c>
      <c r="AZ1430" s="1" t="s">
        <v>52</v>
      </c>
    </row>
    <row r="1431" spans="1:52" ht="30" customHeight="1" x14ac:dyDescent="0.3">
      <c r="A1431" s="15" t="s">
        <v>1229</v>
      </c>
      <c r="B1431" s="15" t="s">
        <v>52</v>
      </c>
      <c r="C1431" s="15" t="s">
        <v>52</v>
      </c>
      <c r="D1431" s="16"/>
      <c r="E1431" s="18"/>
      <c r="F1431" s="21">
        <f>TRUNC(SUMIF(N1428:N1430, N1427, F1428:F1430),0)</f>
        <v>0</v>
      </c>
      <c r="G1431" s="18"/>
      <c r="H1431" s="21">
        <f>TRUNC(SUMIF(N1428:N1430, N1427, H1428:H1430),0)</f>
        <v>24829</v>
      </c>
      <c r="I1431" s="18"/>
      <c r="J1431" s="21">
        <f>TRUNC(SUMIF(N1428:N1430, N1427, J1428:J1430),0)</f>
        <v>496</v>
      </c>
      <c r="K1431" s="18"/>
      <c r="L1431" s="21">
        <f>F1431+H1431+J1431</f>
        <v>25325</v>
      </c>
      <c r="M1431" s="15" t="s">
        <v>52</v>
      </c>
      <c r="N1431" s="1" t="s">
        <v>92</v>
      </c>
      <c r="O1431" s="1" t="s">
        <v>92</v>
      </c>
      <c r="P1431" s="1" t="s">
        <v>52</v>
      </c>
      <c r="Q1431" s="1" t="s">
        <v>52</v>
      </c>
      <c r="R1431" s="1" t="s">
        <v>52</v>
      </c>
      <c r="AV1431" s="1" t="s">
        <v>52</v>
      </c>
      <c r="AW1431" s="1" t="s">
        <v>52</v>
      </c>
      <c r="AX1431" s="1" t="s">
        <v>52</v>
      </c>
      <c r="AY1431" s="1" t="s">
        <v>52</v>
      </c>
      <c r="AZ1431" s="1" t="s">
        <v>52</v>
      </c>
    </row>
    <row r="1432" spans="1:52" ht="30" customHeight="1" x14ac:dyDescent="0.3">
      <c r="A1432" s="16"/>
      <c r="B1432" s="16"/>
      <c r="C1432" s="16"/>
      <c r="D1432" s="16"/>
      <c r="E1432" s="18"/>
      <c r="F1432" s="21"/>
      <c r="G1432" s="18"/>
      <c r="H1432" s="21"/>
      <c r="I1432" s="18"/>
      <c r="J1432" s="21"/>
      <c r="K1432" s="18"/>
      <c r="L1432" s="21"/>
      <c r="M1432" s="16"/>
    </row>
    <row r="1433" spans="1:52" ht="30" customHeight="1" x14ac:dyDescent="0.3">
      <c r="A1433" s="12" t="s">
        <v>3249</v>
      </c>
      <c r="B1433" s="13"/>
      <c r="C1433" s="13"/>
      <c r="D1433" s="13"/>
      <c r="E1433" s="17"/>
      <c r="F1433" s="20"/>
      <c r="G1433" s="17"/>
      <c r="H1433" s="20"/>
      <c r="I1433" s="17"/>
      <c r="J1433" s="20"/>
      <c r="K1433" s="17"/>
      <c r="L1433" s="20"/>
      <c r="M1433" s="14"/>
      <c r="N1433" s="1" t="s">
        <v>2158</v>
      </c>
    </row>
    <row r="1434" spans="1:52" ht="30" customHeight="1" x14ac:dyDescent="0.3">
      <c r="A1434" s="15" t="s">
        <v>2020</v>
      </c>
      <c r="B1434" s="15" t="s">
        <v>3250</v>
      </c>
      <c r="C1434" s="15" t="s">
        <v>1692</v>
      </c>
      <c r="D1434" s="16">
        <v>10.362</v>
      </c>
      <c r="E1434" s="18">
        <f>단가대비표!O40</f>
        <v>1314</v>
      </c>
      <c r="F1434" s="21">
        <f>TRUNC(E1434*D1434,1)</f>
        <v>13615.6</v>
      </c>
      <c r="G1434" s="18">
        <f>단가대비표!P40</f>
        <v>0</v>
      </c>
      <c r="H1434" s="21">
        <f>TRUNC(G1434*D1434,1)</f>
        <v>0</v>
      </c>
      <c r="I1434" s="18">
        <f>단가대비표!V40</f>
        <v>0</v>
      </c>
      <c r="J1434" s="21">
        <f>TRUNC(I1434*D1434,1)</f>
        <v>0</v>
      </c>
      <c r="K1434" s="18">
        <f t="shared" ref="K1434:L1436" si="205">TRUNC(E1434+G1434+I1434,1)</f>
        <v>1314</v>
      </c>
      <c r="L1434" s="21">
        <f t="shared" si="205"/>
        <v>13615.6</v>
      </c>
      <c r="M1434" s="15" t="s">
        <v>52</v>
      </c>
      <c r="N1434" s="1" t="s">
        <v>2158</v>
      </c>
      <c r="O1434" s="1" t="s">
        <v>3251</v>
      </c>
      <c r="P1434" s="1" t="s">
        <v>64</v>
      </c>
      <c r="Q1434" s="1" t="s">
        <v>64</v>
      </c>
      <c r="R1434" s="1" t="s">
        <v>63</v>
      </c>
      <c r="AV1434" s="1" t="s">
        <v>52</v>
      </c>
      <c r="AW1434" s="1" t="s">
        <v>3252</v>
      </c>
      <c r="AX1434" s="1" t="s">
        <v>52</v>
      </c>
      <c r="AY1434" s="1" t="s">
        <v>52</v>
      </c>
      <c r="AZ1434" s="1" t="s">
        <v>52</v>
      </c>
    </row>
    <row r="1435" spans="1:52" ht="30" customHeight="1" x14ac:dyDescent="0.3">
      <c r="A1435" s="15" t="s">
        <v>2024</v>
      </c>
      <c r="B1435" s="15" t="s">
        <v>2025</v>
      </c>
      <c r="C1435" s="15" t="s">
        <v>1692</v>
      </c>
      <c r="D1435" s="16">
        <v>9.42</v>
      </c>
      <c r="E1435" s="18">
        <f>일위대가목록!E152</f>
        <v>91</v>
      </c>
      <c r="F1435" s="21">
        <f>TRUNC(E1435*D1435,1)</f>
        <v>857.2</v>
      </c>
      <c r="G1435" s="18">
        <f>일위대가목록!F152</f>
        <v>3033</v>
      </c>
      <c r="H1435" s="21">
        <f>TRUNC(G1435*D1435,1)</f>
        <v>28570.799999999999</v>
      </c>
      <c r="I1435" s="18">
        <f>일위대가목록!G152</f>
        <v>151</v>
      </c>
      <c r="J1435" s="21">
        <f>TRUNC(I1435*D1435,1)</f>
        <v>1422.4</v>
      </c>
      <c r="K1435" s="18">
        <f t="shared" si="205"/>
        <v>3275</v>
      </c>
      <c r="L1435" s="21">
        <f t="shared" si="205"/>
        <v>30850.400000000001</v>
      </c>
      <c r="M1435" s="15" t="s">
        <v>2026</v>
      </c>
      <c r="N1435" s="1" t="s">
        <v>2158</v>
      </c>
      <c r="O1435" s="1" t="s">
        <v>2027</v>
      </c>
      <c r="P1435" s="1" t="s">
        <v>63</v>
      </c>
      <c r="Q1435" s="1" t="s">
        <v>64</v>
      </c>
      <c r="R1435" s="1" t="s">
        <v>64</v>
      </c>
      <c r="AV1435" s="1" t="s">
        <v>52</v>
      </c>
      <c r="AW1435" s="1" t="s">
        <v>3253</v>
      </c>
      <c r="AX1435" s="1" t="s">
        <v>52</v>
      </c>
      <c r="AY1435" s="1" t="s">
        <v>52</v>
      </c>
      <c r="AZ1435" s="1" t="s">
        <v>52</v>
      </c>
    </row>
    <row r="1436" spans="1:52" ht="30" customHeight="1" x14ac:dyDescent="0.3">
      <c r="A1436" s="15" t="s">
        <v>2076</v>
      </c>
      <c r="B1436" s="15" t="s">
        <v>2077</v>
      </c>
      <c r="C1436" s="15" t="s">
        <v>1692</v>
      </c>
      <c r="D1436" s="16">
        <v>-0.94199999999999995</v>
      </c>
      <c r="E1436" s="18">
        <f>단가대비표!O20</f>
        <v>345</v>
      </c>
      <c r="F1436" s="21">
        <f>TRUNC(E1436*D1436,1)</f>
        <v>-324.89999999999998</v>
      </c>
      <c r="G1436" s="18">
        <f>단가대비표!P20</f>
        <v>0</v>
      </c>
      <c r="H1436" s="21">
        <f>TRUNC(G1436*D1436,1)</f>
        <v>0</v>
      </c>
      <c r="I1436" s="18">
        <f>단가대비표!V20</f>
        <v>0</v>
      </c>
      <c r="J1436" s="21">
        <f>TRUNC(I1436*D1436,1)</f>
        <v>0</v>
      </c>
      <c r="K1436" s="18">
        <f t="shared" si="205"/>
        <v>345</v>
      </c>
      <c r="L1436" s="21">
        <f t="shared" si="205"/>
        <v>-324.89999999999998</v>
      </c>
      <c r="M1436" s="15" t="s">
        <v>2078</v>
      </c>
      <c r="N1436" s="1" t="s">
        <v>2158</v>
      </c>
      <c r="O1436" s="1" t="s">
        <v>2079</v>
      </c>
      <c r="P1436" s="1" t="s">
        <v>64</v>
      </c>
      <c r="Q1436" s="1" t="s">
        <v>64</v>
      </c>
      <c r="R1436" s="1" t="s">
        <v>63</v>
      </c>
      <c r="AV1436" s="1" t="s">
        <v>52</v>
      </c>
      <c r="AW1436" s="1" t="s">
        <v>3254</v>
      </c>
      <c r="AX1436" s="1" t="s">
        <v>52</v>
      </c>
      <c r="AY1436" s="1" t="s">
        <v>52</v>
      </c>
      <c r="AZ1436" s="1" t="s">
        <v>52</v>
      </c>
    </row>
    <row r="1437" spans="1:52" ht="30" customHeight="1" x14ac:dyDescent="0.3">
      <c r="A1437" s="15" t="s">
        <v>1229</v>
      </c>
      <c r="B1437" s="15" t="s">
        <v>52</v>
      </c>
      <c r="C1437" s="15" t="s">
        <v>52</v>
      </c>
      <c r="D1437" s="16"/>
      <c r="E1437" s="18"/>
      <c r="F1437" s="21">
        <f>TRUNC(SUMIF(N1434:N1436, N1433, F1434:F1436),0)</f>
        <v>14147</v>
      </c>
      <c r="G1437" s="18"/>
      <c r="H1437" s="21">
        <f>TRUNC(SUMIF(N1434:N1436, N1433, H1434:H1436),0)</f>
        <v>28570</v>
      </c>
      <c r="I1437" s="18"/>
      <c r="J1437" s="21">
        <f>TRUNC(SUMIF(N1434:N1436, N1433, J1434:J1436),0)</f>
        <v>1422</v>
      </c>
      <c r="K1437" s="18"/>
      <c r="L1437" s="21">
        <f>F1437+H1437+J1437</f>
        <v>44139</v>
      </c>
      <c r="M1437" s="15" t="s">
        <v>52</v>
      </c>
      <c r="N1437" s="1" t="s">
        <v>92</v>
      </c>
      <c r="O1437" s="1" t="s">
        <v>92</v>
      </c>
      <c r="P1437" s="1" t="s">
        <v>52</v>
      </c>
      <c r="Q1437" s="1" t="s">
        <v>52</v>
      </c>
      <c r="R1437" s="1" t="s">
        <v>52</v>
      </c>
      <c r="AV1437" s="1" t="s">
        <v>52</v>
      </c>
      <c r="AW1437" s="1" t="s">
        <v>52</v>
      </c>
      <c r="AX1437" s="1" t="s">
        <v>52</v>
      </c>
      <c r="AY1437" s="1" t="s">
        <v>52</v>
      </c>
      <c r="AZ1437" s="1" t="s">
        <v>52</v>
      </c>
    </row>
    <row r="1438" spans="1:52" ht="30" customHeight="1" x14ac:dyDescent="0.3">
      <c r="A1438" s="16"/>
      <c r="B1438" s="16"/>
      <c r="C1438" s="16"/>
      <c r="D1438" s="16"/>
      <c r="E1438" s="18"/>
      <c r="F1438" s="21"/>
      <c r="G1438" s="18"/>
      <c r="H1438" s="21"/>
      <c r="I1438" s="18"/>
      <c r="J1438" s="21"/>
      <c r="K1438" s="18"/>
      <c r="L1438" s="21"/>
      <c r="M1438" s="16"/>
    </row>
    <row r="1439" spans="1:52" ht="30" customHeight="1" x14ac:dyDescent="0.3">
      <c r="A1439" s="12" t="s">
        <v>3255</v>
      </c>
      <c r="B1439" s="13"/>
      <c r="C1439" s="13"/>
      <c r="D1439" s="13"/>
      <c r="E1439" s="17"/>
      <c r="F1439" s="20"/>
      <c r="G1439" s="17"/>
      <c r="H1439" s="20"/>
      <c r="I1439" s="17"/>
      <c r="J1439" s="20"/>
      <c r="K1439" s="17"/>
      <c r="L1439" s="20"/>
      <c r="M1439" s="14"/>
      <c r="N1439" s="1" t="s">
        <v>2163</v>
      </c>
    </row>
    <row r="1440" spans="1:52" ht="30" customHeight="1" x14ac:dyDescent="0.3">
      <c r="A1440" s="15" t="s">
        <v>3256</v>
      </c>
      <c r="B1440" s="15" t="s">
        <v>3257</v>
      </c>
      <c r="C1440" s="15" t="s">
        <v>1830</v>
      </c>
      <c r="D1440" s="16">
        <v>0.44</v>
      </c>
      <c r="E1440" s="18">
        <f>단가대비표!O170</f>
        <v>4983</v>
      </c>
      <c r="F1440" s="21">
        <f t="shared" ref="F1440:F1445" si="206">TRUNC(E1440*D1440,1)</f>
        <v>2192.5</v>
      </c>
      <c r="G1440" s="18">
        <f>단가대비표!P170</f>
        <v>0</v>
      </c>
      <c r="H1440" s="21">
        <f t="shared" ref="H1440:H1445" si="207">TRUNC(G1440*D1440,1)</f>
        <v>0</v>
      </c>
      <c r="I1440" s="18">
        <f>단가대비표!V170</f>
        <v>0</v>
      </c>
      <c r="J1440" s="21">
        <f t="shared" ref="J1440:J1445" si="208">TRUNC(I1440*D1440,1)</f>
        <v>0</v>
      </c>
      <c r="K1440" s="18">
        <f t="shared" ref="K1440:L1445" si="209">TRUNC(E1440+G1440+I1440,1)</f>
        <v>4983</v>
      </c>
      <c r="L1440" s="21">
        <f t="shared" si="209"/>
        <v>2192.5</v>
      </c>
      <c r="M1440" s="15" t="s">
        <v>52</v>
      </c>
      <c r="N1440" s="1" t="s">
        <v>2163</v>
      </c>
      <c r="O1440" s="1" t="s">
        <v>3258</v>
      </c>
      <c r="P1440" s="1" t="s">
        <v>64</v>
      </c>
      <c r="Q1440" s="1" t="s">
        <v>64</v>
      </c>
      <c r="R1440" s="1" t="s">
        <v>63</v>
      </c>
      <c r="AV1440" s="1" t="s">
        <v>52</v>
      </c>
      <c r="AW1440" s="1" t="s">
        <v>3259</v>
      </c>
      <c r="AX1440" s="1" t="s">
        <v>52</v>
      </c>
      <c r="AY1440" s="1" t="s">
        <v>52</v>
      </c>
      <c r="AZ1440" s="1" t="s">
        <v>52</v>
      </c>
    </row>
    <row r="1441" spans="1:52" ht="30" customHeight="1" x14ac:dyDescent="0.3">
      <c r="A1441" s="15" t="s">
        <v>3260</v>
      </c>
      <c r="B1441" s="15" t="s">
        <v>3261</v>
      </c>
      <c r="C1441" s="15" t="s">
        <v>1830</v>
      </c>
      <c r="D1441" s="16">
        <v>0.22600000000000001</v>
      </c>
      <c r="E1441" s="18">
        <f>단가대비표!O169</f>
        <v>8125</v>
      </c>
      <c r="F1441" s="21">
        <f t="shared" si="206"/>
        <v>1836.2</v>
      </c>
      <c r="G1441" s="18">
        <f>단가대비표!P169</f>
        <v>0</v>
      </c>
      <c r="H1441" s="21">
        <f t="shared" si="207"/>
        <v>0</v>
      </c>
      <c r="I1441" s="18">
        <f>단가대비표!V169</f>
        <v>0</v>
      </c>
      <c r="J1441" s="21">
        <f t="shared" si="208"/>
        <v>0</v>
      </c>
      <c r="K1441" s="18">
        <f t="shared" si="209"/>
        <v>8125</v>
      </c>
      <c r="L1441" s="21">
        <f t="shared" si="209"/>
        <v>1836.2</v>
      </c>
      <c r="M1441" s="15" t="s">
        <v>52</v>
      </c>
      <c r="N1441" s="1" t="s">
        <v>2163</v>
      </c>
      <c r="O1441" s="1" t="s">
        <v>3262</v>
      </c>
      <c r="P1441" s="1" t="s">
        <v>64</v>
      </c>
      <c r="Q1441" s="1" t="s">
        <v>64</v>
      </c>
      <c r="R1441" s="1" t="s">
        <v>63</v>
      </c>
      <c r="AV1441" s="1" t="s">
        <v>52</v>
      </c>
      <c r="AW1441" s="1" t="s">
        <v>3263</v>
      </c>
      <c r="AX1441" s="1" t="s">
        <v>52</v>
      </c>
      <c r="AY1441" s="1" t="s">
        <v>52</v>
      </c>
      <c r="AZ1441" s="1" t="s">
        <v>52</v>
      </c>
    </row>
    <row r="1442" spans="1:52" ht="30" customHeight="1" x14ac:dyDescent="0.3">
      <c r="A1442" s="15" t="s">
        <v>3156</v>
      </c>
      <c r="B1442" s="15" t="s">
        <v>3157</v>
      </c>
      <c r="C1442" s="15" t="s">
        <v>1830</v>
      </c>
      <c r="D1442" s="16">
        <v>6.8000000000000005E-2</v>
      </c>
      <c r="E1442" s="18">
        <f>단가대비표!O182</f>
        <v>3494.44</v>
      </c>
      <c r="F1442" s="21">
        <f t="shared" si="206"/>
        <v>237.6</v>
      </c>
      <c r="G1442" s="18">
        <f>단가대비표!P182</f>
        <v>0</v>
      </c>
      <c r="H1442" s="21">
        <f t="shared" si="207"/>
        <v>0</v>
      </c>
      <c r="I1442" s="18">
        <f>단가대비표!V182</f>
        <v>0</v>
      </c>
      <c r="J1442" s="21">
        <f t="shared" si="208"/>
        <v>0</v>
      </c>
      <c r="K1442" s="18">
        <f t="shared" si="209"/>
        <v>3494.4</v>
      </c>
      <c r="L1442" s="21">
        <f t="shared" si="209"/>
        <v>237.6</v>
      </c>
      <c r="M1442" s="15" t="s">
        <v>52</v>
      </c>
      <c r="N1442" s="1" t="s">
        <v>2163</v>
      </c>
      <c r="O1442" s="1" t="s">
        <v>3158</v>
      </c>
      <c r="P1442" s="1" t="s">
        <v>64</v>
      </c>
      <c r="Q1442" s="1" t="s">
        <v>64</v>
      </c>
      <c r="R1442" s="1" t="s">
        <v>63</v>
      </c>
      <c r="AV1442" s="1" t="s">
        <v>52</v>
      </c>
      <c r="AW1442" s="1" t="s">
        <v>3264</v>
      </c>
      <c r="AX1442" s="1" t="s">
        <v>52</v>
      </c>
      <c r="AY1442" s="1" t="s">
        <v>52</v>
      </c>
      <c r="AZ1442" s="1" t="s">
        <v>52</v>
      </c>
    </row>
    <row r="1443" spans="1:52" ht="30" customHeight="1" x14ac:dyDescent="0.3">
      <c r="A1443" s="15" t="s">
        <v>3161</v>
      </c>
      <c r="B1443" s="15" t="s">
        <v>1291</v>
      </c>
      <c r="C1443" s="15" t="s">
        <v>1292</v>
      </c>
      <c r="D1443" s="16">
        <v>0.06</v>
      </c>
      <c r="E1443" s="18">
        <f>단가대비표!O273</f>
        <v>0</v>
      </c>
      <c r="F1443" s="21">
        <f t="shared" si="206"/>
        <v>0</v>
      </c>
      <c r="G1443" s="18">
        <f>단가대비표!P273</f>
        <v>253409</v>
      </c>
      <c r="H1443" s="21">
        <f t="shared" si="207"/>
        <v>15204.5</v>
      </c>
      <c r="I1443" s="18">
        <f>단가대비표!V273</f>
        <v>0</v>
      </c>
      <c r="J1443" s="21">
        <f t="shared" si="208"/>
        <v>0</v>
      </c>
      <c r="K1443" s="18">
        <f t="shared" si="209"/>
        <v>253409</v>
      </c>
      <c r="L1443" s="21">
        <f t="shared" si="209"/>
        <v>15204.5</v>
      </c>
      <c r="M1443" s="15" t="s">
        <v>52</v>
      </c>
      <c r="N1443" s="1" t="s">
        <v>2163</v>
      </c>
      <c r="O1443" s="1" t="s">
        <v>3162</v>
      </c>
      <c r="P1443" s="1" t="s">
        <v>64</v>
      </c>
      <c r="Q1443" s="1" t="s">
        <v>64</v>
      </c>
      <c r="R1443" s="1" t="s">
        <v>63</v>
      </c>
      <c r="V1443">
        <v>1</v>
      </c>
      <c r="AV1443" s="1" t="s">
        <v>52</v>
      </c>
      <c r="AW1443" s="1" t="s">
        <v>3265</v>
      </c>
      <c r="AX1443" s="1" t="s">
        <v>52</v>
      </c>
      <c r="AY1443" s="1" t="s">
        <v>52</v>
      </c>
      <c r="AZ1443" s="1" t="s">
        <v>52</v>
      </c>
    </row>
    <row r="1444" spans="1:52" ht="30" customHeight="1" x14ac:dyDescent="0.3">
      <c r="A1444" s="15" t="s">
        <v>1298</v>
      </c>
      <c r="B1444" s="15" t="s">
        <v>1291</v>
      </c>
      <c r="C1444" s="15" t="s">
        <v>1292</v>
      </c>
      <c r="D1444" s="16">
        <v>1.2E-2</v>
      </c>
      <c r="E1444" s="18">
        <f>단가대비표!O256</f>
        <v>0</v>
      </c>
      <c r="F1444" s="21">
        <f t="shared" si="206"/>
        <v>0</v>
      </c>
      <c r="G1444" s="18">
        <f>단가대비표!P256</f>
        <v>169804</v>
      </c>
      <c r="H1444" s="21">
        <f t="shared" si="207"/>
        <v>2037.6</v>
      </c>
      <c r="I1444" s="18">
        <f>단가대비표!V256</f>
        <v>0</v>
      </c>
      <c r="J1444" s="21">
        <f t="shared" si="208"/>
        <v>0</v>
      </c>
      <c r="K1444" s="18">
        <f t="shared" si="209"/>
        <v>169804</v>
      </c>
      <c r="L1444" s="21">
        <f t="shared" si="209"/>
        <v>2037.6</v>
      </c>
      <c r="M1444" s="15" t="s">
        <v>52</v>
      </c>
      <c r="N1444" s="1" t="s">
        <v>2163</v>
      </c>
      <c r="O1444" s="1" t="s">
        <v>1299</v>
      </c>
      <c r="P1444" s="1" t="s">
        <v>64</v>
      </c>
      <c r="Q1444" s="1" t="s">
        <v>64</v>
      </c>
      <c r="R1444" s="1" t="s">
        <v>63</v>
      </c>
      <c r="V1444">
        <v>1</v>
      </c>
      <c r="AV1444" s="1" t="s">
        <v>52</v>
      </c>
      <c r="AW1444" s="1" t="s">
        <v>3266</v>
      </c>
      <c r="AX1444" s="1" t="s">
        <v>52</v>
      </c>
      <c r="AY1444" s="1" t="s">
        <v>52</v>
      </c>
      <c r="AZ1444" s="1" t="s">
        <v>52</v>
      </c>
    </row>
    <row r="1445" spans="1:52" ht="30" customHeight="1" x14ac:dyDescent="0.3">
      <c r="A1445" s="15" t="s">
        <v>3165</v>
      </c>
      <c r="B1445" s="15" t="s">
        <v>1753</v>
      </c>
      <c r="C1445" s="15" t="s">
        <v>602</v>
      </c>
      <c r="D1445" s="16">
        <v>1</v>
      </c>
      <c r="E1445" s="18">
        <f>TRUNC(SUMIF(V1440:V1445, RIGHTB(O1445, 1), H1440:H1445)*U1445, 2)</f>
        <v>344.84</v>
      </c>
      <c r="F1445" s="21">
        <f t="shared" si="206"/>
        <v>344.8</v>
      </c>
      <c r="G1445" s="18">
        <v>0</v>
      </c>
      <c r="H1445" s="21">
        <f t="shared" si="207"/>
        <v>0</v>
      </c>
      <c r="I1445" s="18">
        <v>0</v>
      </c>
      <c r="J1445" s="21">
        <f t="shared" si="208"/>
        <v>0</v>
      </c>
      <c r="K1445" s="18">
        <f t="shared" si="209"/>
        <v>344.8</v>
      </c>
      <c r="L1445" s="21">
        <f t="shared" si="209"/>
        <v>344.8</v>
      </c>
      <c r="M1445" s="15" t="s">
        <v>52</v>
      </c>
      <c r="N1445" s="1" t="s">
        <v>2163</v>
      </c>
      <c r="O1445" s="1" t="s">
        <v>1079</v>
      </c>
      <c r="P1445" s="1" t="s">
        <v>64</v>
      </c>
      <c r="Q1445" s="1" t="s">
        <v>64</v>
      </c>
      <c r="R1445" s="1" t="s">
        <v>64</v>
      </c>
      <c r="S1445">
        <v>1</v>
      </c>
      <c r="T1445">
        <v>0</v>
      </c>
      <c r="U1445">
        <v>0.02</v>
      </c>
      <c r="AV1445" s="1" t="s">
        <v>52</v>
      </c>
      <c r="AW1445" s="1" t="s">
        <v>3267</v>
      </c>
      <c r="AX1445" s="1" t="s">
        <v>52</v>
      </c>
      <c r="AY1445" s="1" t="s">
        <v>52</v>
      </c>
      <c r="AZ1445" s="1" t="s">
        <v>52</v>
      </c>
    </row>
    <row r="1446" spans="1:52" ht="30" customHeight="1" x14ac:dyDescent="0.3">
      <c r="A1446" s="15" t="s">
        <v>1229</v>
      </c>
      <c r="B1446" s="15" t="s">
        <v>52</v>
      </c>
      <c r="C1446" s="15" t="s">
        <v>52</v>
      </c>
      <c r="D1446" s="16"/>
      <c r="E1446" s="18"/>
      <c r="F1446" s="21">
        <f>TRUNC(SUMIF(N1440:N1445, N1439, F1440:F1445),0)</f>
        <v>4611</v>
      </c>
      <c r="G1446" s="18"/>
      <c r="H1446" s="21">
        <f>TRUNC(SUMIF(N1440:N1445, N1439, H1440:H1445),0)</f>
        <v>17242</v>
      </c>
      <c r="I1446" s="18"/>
      <c r="J1446" s="21">
        <f>TRUNC(SUMIF(N1440:N1445, N1439, J1440:J1445),0)</f>
        <v>0</v>
      </c>
      <c r="K1446" s="18"/>
      <c r="L1446" s="21">
        <f>F1446+H1446+J1446</f>
        <v>21853</v>
      </c>
      <c r="M1446" s="15" t="s">
        <v>52</v>
      </c>
      <c r="N1446" s="1" t="s">
        <v>92</v>
      </c>
      <c r="O1446" s="1" t="s">
        <v>92</v>
      </c>
      <c r="P1446" s="1" t="s">
        <v>52</v>
      </c>
      <c r="Q1446" s="1" t="s">
        <v>52</v>
      </c>
      <c r="R1446" s="1" t="s">
        <v>52</v>
      </c>
      <c r="AV1446" s="1" t="s">
        <v>52</v>
      </c>
      <c r="AW1446" s="1" t="s">
        <v>52</v>
      </c>
      <c r="AX1446" s="1" t="s">
        <v>52</v>
      </c>
      <c r="AY1446" s="1" t="s">
        <v>52</v>
      </c>
      <c r="AZ1446" s="1" t="s">
        <v>52</v>
      </c>
    </row>
    <row r="1447" spans="1:52" ht="30" customHeight="1" x14ac:dyDescent="0.3">
      <c r="A1447" s="16"/>
      <c r="B1447" s="16"/>
      <c r="C1447" s="16"/>
      <c r="D1447" s="16"/>
      <c r="E1447" s="18"/>
      <c r="F1447" s="21"/>
      <c r="G1447" s="18"/>
      <c r="H1447" s="21"/>
      <c r="I1447" s="18"/>
      <c r="J1447" s="21"/>
      <c r="K1447" s="18"/>
      <c r="L1447" s="21"/>
      <c r="M1447" s="16"/>
    </row>
    <row r="1448" spans="1:52" ht="30" customHeight="1" x14ac:dyDescent="0.3">
      <c r="A1448" s="12" t="s">
        <v>3268</v>
      </c>
      <c r="B1448" s="13"/>
      <c r="C1448" s="13"/>
      <c r="D1448" s="13"/>
      <c r="E1448" s="17"/>
      <c r="F1448" s="20"/>
      <c r="G1448" s="17"/>
      <c r="H1448" s="20"/>
      <c r="I1448" s="17"/>
      <c r="J1448" s="20"/>
      <c r="K1448" s="17"/>
      <c r="L1448" s="20"/>
      <c r="M1448" s="14"/>
      <c r="N1448" s="1" t="s">
        <v>2171</v>
      </c>
    </row>
    <row r="1449" spans="1:52" ht="30" customHeight="1" x14ac:dyDescent="0.3">
      <c r="A1449" s="15" t="s">
        <v>2168</v>
      </c>
      <c r="B1449" s="15" t="s">
        <v>3269</v>
      </c>
      <c r="C1449" s="15" t="s">
        <v>72</v>
      </c>
      <c r="D1449" s="16">
        <v>1.05</v>
      </c>
      <c r="E1449" s="18">
        <f>단가대비표!O190</f>
        <v>2100</v>
      </c>
      <c r="F1449" s="21">
        <f>TRUNC(E1449*D1449,1)</f>
        <v>2205</v>
      </c>
      <c r="G1449" s="18">
        <f>단가대비표!P190</f>
        <v>0</v>
      </c>
      <c r="H1449" s="21">
        <f>TRUNC(G1449*D1449,1)</f>
        <v>0</v>
      </c>
      <c r="I1449" s="18">
        <f>단가대비표!V190</f>
        <v>0</v>
      </c>
      <c r="J1449" s="21">
        <f>TRUNC(I1449*D1449,1)</f>
        <v>0</v>
      </c>
      <c r="K1449" s="18">
        <f>TRUNC(E1449+G1449+I1449,1)</f>
        <v>2100</v>
      </c>
      <c r="L1449" s="21">
        <f>TRUNC(F1449+H1449+J1449,1)</f>
        <v>2205</v>
      </c>
      <c r="M1449" s="15" t="s">
        <v>52</v>
      </c>
      <c r="N1449" s="1" t="s">
        <v>2171</v>
      </c>
      <c r="O1449" s="1" t="s">
        <v>3270</v>
      </c>
      <c r="P1449" s="1" t="s">
        <v>64</v>
      </c>
      <c r="Q1449" s="1" t="s">
        <v>64</v>
      </c>
      <c r="R1449" s="1" t="s">
        <v>63</v>
      </c>
      <c r="AV1449" s="1" t="s">
        <v>52</v>
      </c>
      <c r="AW1449" s="1" t="s">
        <v>3271</v>
      </c>
      <c r="AX1449" s="1" t="s">
        <v>52</v>
      </c>
      <c r="AY1449" s="1" t="s">
        <v>52</v>
      </c>
      <c r="AZ1449" s="1" t="s">
        <v>52</v>
      </c>
    </row>
    <row r="1450" spans="1:52" ht="30" customHeight="1" x14ac:dyDescent="0.3">
      <c r="A1450" s="15" t="s">
        <v>2024</v>
      </c>
      <c r="B1450" s="15" t="s">
        <v>2025</v>
      </c>
      <c r="C1450" s="15" t="s">
        <v>1692</v>
      </c>
      <c r="D1450" s="16">
        <v>1.38</v>
      </c>
      <c r="E1450" s="18">
        <f>일위대가목록!E152</f>
        <v>91</v>
      </c>
      <c r="F1450" s="21">
        <f>TRUNC(E1450*D1450,1)</f>
        <v>125.5</v>
      </c>
      <c r="G1450" s="18">
        <f>일위대가목록!F152</f>
        <v>3033</v>
      </c>
      <c r="H1450" s="21">
        <f>TRUNC(G1450*D1450,1)</f>
        <v>4185.5</v>
      </c>
      <c r="I1450" s="18">
        <f>일위대가목록!G152</f>
        <v>151</v>
      </c>
      <c r="J1450" s="21">
        <f>TRUNC(I1450*D1450,1)</f>
        <v>208.3</v>
      </c>
      <c r="K1450" s="18">
        <f>TRUNC(E1450+G1450+I1450,1)</f>
        <v>3275</v>
      </c>
      <c r="L1450" s="21">
        <f>TRUNC(F1450+H1450+J1450,1)</f>
        <v>4519.3</v>
      </c>
      <c r="M1450" s="15" t="s">
        <v>2026</v>
      </c>
      <c r="N1450" s="1" t="s">
        <v>2171</v>
      </c>
      <c r="O1450" s="1" t="s">
        <v>2027</v>
      </c>
      <c r="P1450" s="1" t="s">
        <v>63</v>
      </c>
      <c r="Q1450" s="1" t="s">
        <v>64</v>
      </c>
      <c r="R1450" s="1" t="s">
        <v>64</v>
      </c>
      <c r="AV1450" s="1" t="s">
        <v>52</v>
      </c>
      <c r="AW1450" s="1" t="s">
        <v>3272</v>
      </c>
      <c r="AX1450" s="1" t="s">
        <v>52</v>
      </c>
      <c r="AY1450" s="1" t="s">
        <v>52</v>
      </c>
      <c r="AZ1450" s="1" t="s">
        <v>52</v>
      </c>
    </row>
    <row r="1451" spans="1:52" ht="30" customHeight="1" x14ac:dyDescent="0.3">
      <c r="A1451" s="15" t="s">
        <v>1229</v>
      </c>
      <c r="B1451" s="15" t="s">
        <v>52</v>
      </c>
      <c r="C1451" s="15" t="s">
        <v>52</v>
      </c>
      <c r="D1451" s="16"/>
      <c r="E1451" s="18"/>
      <c r="F1451" s="21">
        <f>TRUNC(SUMIF(N1449:N1450, N1448, F1449:F1450),0)</f>
        <v>2330</v>
      </c>
      <c r="G1451" s="18"/>
      <c r="H1451" s="21">
        <f>TRUNC(SUMIF(N1449:N1450, N1448, H1449:H1450),0)</f>
        <v>4185</v>
      </c>
      <c r="I1451" s="18"/>
      <c r="J1451" s="21">
        <f>TRUNC(SUMIF(N1449:N1450, N1448, J1449:J1450),0)</f>
        <v>208</v>
      </c>
      <c r="K1451" s="18"/>
      <c r="L1451" s="21">
        <f>F1451+H1451+J1451</f>
        <v>6723</v>
      </c>
      <c r="M1451" s="15" t="s">
        <v>52</v>
      </c>
      <c r="N1451" s="1" t="s">
        <v>92</v>
      </c>
      <c r="O1451" s="1" t="s">
        <v>92</v>
      </c>
      <c r="P1451" s="1" t="s">
        <v>52</v>
      </c>
      <c r="Q1451" s="1" t="s">
        <v>52</v>
      </c>
      <c r="R1451" s="1" t="s">
        <v>52</v>
      </c>
      <c r="AV1451" s="1" t="s">
        <v>52</v>
      </c>
      <c r="AW1451" s="1" t="s">
        <v>52</v>
      </c>
      <c r="AX1451" s="1" t="s">
        <v>52</v>
      </c>
      <c r="AY1451" s="1" t="s">
        <v>52</v>
      </c>
      <c r="AZ1451" s="1" t="s">
        <v>52</v>
      </c>
    </row>
    <row r="1452" spans="1:52" ht="30" customHeight="1" x14ac:dyDescent="0.3">
      <c r="A1452" s="16"/>
      <c r="B1452" s="16"/>
      <c r="C1452" s="16"/>
      <c r="D1452" s="16"/>
      <c r="E1452" s="18"/>
      <c r="F1452" s="21"/>
      <c r="G1452" s="18"/>
      <c r="H1452" s="21"/>
      <c r="I1452" s="18"/>
      <c r="J1452" s="21"/>
      <c r="K1452" s="18"/>
      <c r="L1452" s="21"/>
      <c r="M1452" s="16"/>
    </row>
    <row r="1453" spans="1:52" ht="30" customHeight="1" x14ac:dyDescent="0.3">
      <c r="A1453" s="12" t="s">
        <v>3273</v>
      </c>
      <c r="B1453" s="13"/>
      <c r="C1453" s="13"/>
      <c r="D1453" s="13"/>
      <c r="E1453" s="17"/>
      <c r="F1453" s="20"/>
      <c r="G1453" s="17"/>
      <c r="H1453" s="20"/>
      <c r="I1453" s="17"/>
      <c r="J1453" s="20"/>
      <c r="K1453" s="17"/>
      <c r="L1453" s="20"/>
      <c r="M1453" s="14"/>
      <c r="N1453" s="1" t="s">
        <v>2177</v>
      </c>
    </row>
    <row r="1454" spans="1:52" ht="30" customHeight="1" x14ac:dyDescent="0.3">
      <c r="A1454" s="15" t="s">
        <v>3274</v>
      </c>
      <c r="B1454" s="15" t="s">
        <v>3275</v>
      </c>
      <c r="C1454" s="15" t="s">
        <v>1692</v>
      </c>
      <c r="D1454" s="16">
        <v>12.952500000000001</v>
      </c>
      <c r="E1454" s="18">
        <f>단가대비표!O42</f>
        <v>1364.27</v>
      </c>
      <c r="F1454" s="21">
        <f>TRUNC(E1454*D1454,1)</f>
        <v>17670.7</v>
      </c>
      <c r="G1454" s="18">
        <f>단가대비표!P42</f>
        <v>0</v>
      </c>
      <c r="H1454" s="21">
        <f>TRUNC(G1454*D1454,1)</f>
        <v>0</v>
      </c>
      <c r="I1454" s="18">
        <f>단가대비표!V42</f>
        <v>0</v>
      </c>
      <c r="J1454" s="21">
        <f>TRUNC(I1454*D1454,1)</f>
        <v>0</v>
      </c>
      <c r="K1454" s="18">
        <f>TRUNC(E1454+G1454+I1454,1)</f>
        <v>1364.2</v>
      </c>
      <c r="L1454" s="21">
        <f>TRUNC(F1454+H1454+J1454,1)</f>
        <v>17670.7</v>
      </c>
      <c r="M1454" s="15" t="s">
        <v>52</v>
      </c>
      <c r="N1454" s="1" t="s">
        <v>2177</v>
      </c>
      <c r="O1454" s="1" t="s">
        <v>3276</v>
      </c>
      <c r="P1454" s="1" t="s">
        <v>64</v>
      </c>
      <c r="Q1454" s="1" t="s">
        <v>64</v>
      </c>
      <c r="R1454" s="1" t="s">
        <v>63</v>
      </c>
      <c r="AV1454" s="1" t="s">
        <v>52</v>
      </c>
      <c r="AW1454" s="1" t="s">
        <v>3277</v>
      </c>
      <c r="AX1454" s="1" t="s">
        <v>52</v>
      </c>
      <c r="AY1454" s="1" t="s">
        <v>52</v>
      </c>
      <c r="AZ1454" s="1" t="s">
        <v>52</v>
      </c>
    </row>
    <row r="1455" spans="1:52" ht="30" customHeight="1" x14ac:dyDescent="0.3">
      <c r="A1455" s="15" t="s">
        <v>2024</v>
      </c>
      <c r="B1455" s="15" t="s">
        <v>3278</v>
      </c>
      <c r="C1455" s="15" t="s">
        <v>1692</v>
      </c>
      <c r="D1455" s="16">
        <v>11.775</v>
      </c>
      <c r="E1455" s="18">
        <f>일위대가목록!E235</f>
        <v>36</v>
      </c>
      <c r="F1455" s="21">
        <f>TRUNC(E1455*D1455,1)</f>
        <v>423.9</v>
      </c>
      <c r="G1455" s="18">
        <f>일위대가목록!F235</f>
        <v>1227</v>
      </c>
      <c r="H1455" s="21">
        <f>TRUNC(G1455*D1455,1)</f>
        <v>14447.9</v>
      </c>
      <c r="I1455" s="18">
        <f>일위대가목록!G235</f>
        <v>61</v>
      </c>
      <c r="J1455" s="21">
        <f>TRUNC(I1455*D1455,1)</f>
        <v>718.2</v>
      </c>
      <c r="K1455" s="18">
        <f>TRUNC(E1455+G1455+I1455,1)</f>
        <v>1324</v>
      </c>
      <c r="L1455" s="21">
        <f>TRUNC(F1455+H1455+J1455,1)</f>
        <v>15590</v>
      </c>
      <c r="M1455" s="15" t="s">
        <v>3279</v>
      </c>
      <c r="N1455" s="1" t="s">
        <v>2177</v>
      </c>
      <c r="O1455" s="1" t="s">
        <v>3280</v>
      </c>
      <c r="P1455" s="1" t="s">
        <v>63</v>
      </c>
      <c r="Q1455" s="1" t="s">
        <v>64</v>
      </c>
      <c r="R1455" s="1" t="s">
        <v>64</v>
      </c>
      <c r="AV1455" s="1" t="s">
        <v>52</v>
      </c>
      <c r="AW1455" s="1" t="s">
        <v>3281</v>
      </c>
      <c r="AX1455" s="1" t="s">
        <v>52</v>
      </c>
      <c r="AY1455" s="1" t="s">
        <v>52</v>
      </c>
      <c r="AZ1455" s="1" t="s">
        <v>52</v>
      </c>
    </row>
    <row r="1456" spans="1:52" ht="30" customHeight="1" x14ac:dyDescent="0.3">
      <c r="A1456" s="15" t="s">
        <v>1229</v>
      </c>
      <c r="B1456" s="15" t="s">
        <v>52</v>
      </c>
      <c r="C1456" s="15" t="s">
        <v>52</v>
      </c>
      <c r="D1456" s="16"/>
      <c r="E1456" s="18"/>
      <c r="F1456" s="21">
        <f>TRUNC(SUMIF(N1454:N1455, N1453, F1454:F1455),0)</f>
        <v>18094</v>
      </c>
      <c r="G1456" s="18"/>
      <c r="H1456" s="21">
        <f>TRUNC(SUMIF(N1454:N1455, N1453, H1454:H1455),0)</f>
        <v>14447</v>
      </c>
      <c r="I1456" s="18"/>
      <c r="J1456" s="21">
        <f>TRUNC(SUMIF(N1454:N1455, N1453, J1454:J1455),0)</f>
        <v>718</v>
      </c>
      <c r="K1456" s="18"/>
      <c r="L1456" s="21">
        <f>F1456+H1456+J1456</f>
        <v>33259</v>
      </c>
      <c r="M1456" s="15" t="s">
        <v>52</v>
      </c>
      <c r="N1456" s="1" t="s">
        <v>92</v>
      </c>
      <c r="O1456" s="1" t="s">
        <v>92</v>
      </c>
      <c r="P1456" s="1" t="s">
        <v>52</v>
      </c>
      <c r="Q1456" s="1" t="s">
        <v>52</v>
      </c>
      <c r="R1456" s="1" t="s">
        <v>52</v>
      </c>
      <c r="AV1456" s="1" t="s">
        <v>52</v>
      </c>
      <c r="AW1456" s="1" t="s">
        <v>52</v>
      </c>
      <c r="AX1456" s="1" t="s">
        <v>52</v>
      </c>
      <c r="AY1456" s="1" t="s">
        <v>52</v>
      </c>
      <c r="AZ1456" s="1" t="s">
        <v>52</v>
      </c>
    </row>
    <row r="1457" spans="1:52" ht="30" customHeight="1" x14ac:dyDescent="0.3">
      <c r="A1457" s="16"/>
      <c r="B1457" s="16"/>
      <c r="C1457" s="16"/>
      <c r="D1457" s="16"/>
      <c r="E1457" s="18"/>
      <c r="F1457" s="21"/>
      <c r="G1457" s="18"/>
      <c r="H1457" s="21"/>
      <c r="I1457" s="18"/>
      <c r="J1457" s="21"/>
      <c r="K1457" s="18"/>
      <c r="L1457" s="21"/>
      <c r="M1457" s="16"/>
    </row>
    <row r="1458" spans="1:52" ht="30" customHeight="1" x14ac:dyDescent="0.3">
      <c r="A1458" s="12" t="s">
        <v>3282</v>
      </c>
      <c r="B1458" s="13"/>
      <c r="C1458" s="13"/>
      <c r="D1458" s="13"/>
      <c r="E1458" s="17"/>
      <c r="F1458" s="20"/>
      <c r="G1458" s="17"/>
      <c r="H1458" s="20"/>
      <c r="I1458" s="17"/>
      <c r="J1458" s="20"/>
      <c r="K1458" s="17"/>
      <c r="L1458" s="20"/>
      <c r="M1458" s="14"/>
      <c r="N1458" s="1" t="s">
        <v>3280</v>
      </c>
    </row>
    <row r="1459" spans="1:52" ht="30" customHeight="1" x14ac:dyDescent="0.3">
      <c r="A1459" s="15" t="s">
        <v>1290</v>
      </c>
      <c r="B1459" s="15" t="s">
        <v>1291</v>
      </c>
      <c r="C1459" s="15" t="s">
        <v>1292</v>
      </c>
      <c r="D1459" s="16">
        <v>2.8500000000000001E-3</v>
      </c>
      <c r="E1459" s="18">
        <f>단가대비표!O261</f>
        <v>0</v>
      </c>
      <c r="F1459" s="21">
        <f t="shared" ref="F1459:F1464" si="210">TRUNC(E1459*D1459,1)</f>
        <v>0</v>
      </c>
      <c r="G1459" s="18">
        <f>단가대비표!P261</f>
        <v>237754</v>
      </c>
      <c r="H1459" s="21">
        <f t="shared" ref="H1459:H1464" si="211">TRUNC(G1459*D1459,1)</f>
        <v>677.5</v>
      </c>
      <c r="I1459" s="18">
        <f>단가대비표!V261</f>
        <v>0</v>
      </c>
      <c r="J1459" s="21">
        <f t="shared" ref="J1459:J1464" si="212">TRUNC(I1459*D1459,1)</f>
        <v>0</v>
      </c>
      <c r="K1459" s="18">
        <f t="shared" ref="K1459:L1464" si="213">TRUNC(E1459+G1459+I1459,1)</f>
        <v>237754</v>
      </c>
      <c r="L1459" s="21">
        <f t="shared" si="213"/>
        <v>677.5</v>
      </c>
      <c r="M1459" s="15" t="s">
        <v>52</v>
      </c>
      <c r="N1459" s="1" t="s">
        <v>3280</v>
      </c>
      <c r="O1459" s="1" t="s">
        <v>1293</v>
      </c>
      <c r="P1459" s="1" t="s">
        <v>64</v>
      </c>
      <c r="Q1459" s="1" t="s">
        <v>64</v>
      </c>
      <c r="R1459" s="1" t="s">
        <v>63</v>
      </c>
      <c r="V1459">
        <v>1</v>
      </c>
      <c r="W1459">
        <v>2</v>
      </c>
      <c r="AV1459" s="1" t="s">
        <v>52</v>
      </c>
      <c r="AW1459" s="1" t="s">
        <v>3283</v>
      </c>
      <c r="AX1459" s="1" t="s">
        <v>52</v>
      </c>
      <c r="AY1459" s="1" t="s">
        <v>52</v>
      </c>
      <c r="AZ1459" s="1" t="s">
        <v>52</v>
      </c>
    </row>
    <row r="1460" spans="1:52" ht="30" customHeight="1" x14ac:dyDescent="0.3">
      <c r="A1460" s="15" t="s">
        <v>2800</v>
      </c>
      <c r="B1460" s="15" t="s">
        <v>1291</v>
      </c>
      <c r="C1460" s="15" t="s">
        <v>1292</v>
      </c>
      <c r="D1460" s="16">
        <v>1.0399999999999999E-3</v>
      </c>
      <c r="E1460" s="18">
        <f>단가대비표!O263</f>
        <v>0</v>
      </c>
      <c r="F1460" s="21">
        <f t="shared" si="210"/>
        <v>0</v>
      </c>
      <c r="G1460" s="18">
        <f>단가대비표!P263</f>
        <v>278326</v>
      </c>
      <c r="H1460" s="21">
        <f t="shared" si="211"/>
        <v>289.39999999999998</v>
      </c>
      <c r="I1460" s="18">
        <f>단가대비표!V263</f>
        <v>0</v>
      </c>
      <c r="J1460" s="21">
        <f t="shared" si="212"/>
        <v>0</v>
      </c>
      <c r="K1460" s="18">
        <f t="shared" si="213"/>
        <v>278326</v>
      </c>
      <c r="L1460" s="21">
        <f t="shared" si="213"/>
        <v>289.39999999999998</v>
      </c>
      <c r="M1460" s="15" t="s">
        <v>52</v>
      </c>
      <c r="N1460" s="1" t="s">
        <v>3280</v>
      </c>
      <c r="O1460" s="1" t="s">
        <v>2801</v>
      </c>
      <c r="P1460" s="1" t="s">
        <v>64</v>
      </c>
      <c r="Q1460" s="1" t="s">
        <v>64</v>
      </c>
      <c r="R1460" s="1" t="s">
        <v>63</v>
      </c>
      <c r="V1460">
        <v>1</v>
      </c>
      <c r="W1460">
        <v>2</v>
      </c>
      <c r="AV1460" s="1" t="s">
        <v>52</v>
      </c>
      <c r="AW1460" s="1" t="s">
        <v>3284</v>
      </c>
      <c r="AX1460" s="1" t="s">
        <v>52</v>
      </c>
      <c r="AY1460" s="1" t="s">
        <v>52</v>
      </c>
      <c r="AZ1460" s="1" t="s">
        <v>52</v>
      </c>
    </row>
    <row r="1461" spans="1:52" ht="30" customHeight="1" x14ac:dyDescent="0.3">
      <c r="A1461" s="15" t="s">
        <v>1593</v>
      </c>
      <c r="B1461" s="15" t="s">
        <v>1291</v>
      </c>
      <c r="C1461" s="15" t="s">
        <v>1292</v>
      </c>
      <c r="D1461" s="16">
        <v>7.7999999999999999E-4</v>
      </c>
      <c r="E1461" s="18">
        <f>단가대비표!O257</f>
        <v>0</v>
      </c>
      <c r="F1461" s="21">
        <f t="shared" si="210"/>
        <v>0</v>
      </c>
      <c r="G1461" s="18">
        <f>단가대비표!P257</f>
        <v>221506</v>
      </c>
      <c r="H1461" s="21">
        <f t="shared" si="211"/>
        <v>172.7</v>
      </c>
      <c r="I1461" s="18">
        <f>단가대비표!V257</f>
        <v>0</v>
      </c>
      <c r="J1461" s="21">
        <f t="shared" si="212"/>
        <v>0</v>
      </c>
      <c r="K1461" s="18">
        <f t="shared" si="213"/>
        <v>221506</v>
      </c>
      <c r="L1461" s="21">
        <f t="shared" si="213"/>
        <v>172.7</v>
      </c>
      <c r="M1461" s="15" t="s">
        <v>52</v>
      </c>
      <c r="N1461" s="1" t="s">
        <v>3280</v>
      </c>
      <c r="O1461" s="1" t="s">
        <v>1594</v>
      </c>
      <c r="P1461" s="1" t="s">
        <v>64</v>
      </c>
      <c r="Q1461" s="1" t="s">
        <v>64</v>
      </c>
      <c r="R1461" s="1" t="s">
        <v>63</v>
      </c>
      <c r="V1461">
        <v>1</v>
      </c>
      <c r="W1461">
        <v>2</v>
      </c>
      <c r="AV1461" s="1" t="s">
        <v>52</v>
      </c>
      <c r="AW1461" s="1" t="s">
        <v>3285</v>
      </c>
      <c r="AX1461" s="1" t="s">
        <v>52</v>
      </c>
      <c r="AY1461" s="1" t="s">
        <v>52</v>
      </c>
      <c r="AZ1461" s="1" t="s">
        <v>52</v>
      </c>
    </row>
    <row r="1462" spans="1:52" ht="30" customHeight="1" x14ac:dyDescent="0.3">
      <c r="A1462" s="15" t="s">
        <v>1298</v>
      </c>
      <c r="B1462" s="15" t="s">
        <v>1291</v>
      </c>
      <c r="C1462" s="15" t="s">
        <v>1292</v>
      </c>
      <c r="D1462" s="16">
        <v>5.1999999999999995E-4</v>
      </c>
      <c r="E1462" s="18">
        <f>단가대비표!O256</f>
        <v>0</v>
      </c>
      <c r="F1462" s="21">
        <f t="shared" si="210"/>
        <v>0</v>
      </c>
      <c r="G1462" s="18">
        <f>단가대비표!P256</f>
        <v>169804</v>
      </c>
      <c r="H1462" s="21">
        <f t="shared" si="211"/>
        <v>88.2</v>
      </c>
      <c r="I1462" s="18">
        <f>단가대비표!V256</f>
        <v>0</v>
      </c>
      <c r="J1462" s="21">
        <f t="shared" si="212"/>
        <v>0</v>
      </c>
      <c r="K1462" s="18">
        <f t="shared" si="213"/>
        <v>169804</v>
      </c>
      <c r="L1462" s="21">
        <f t="shared" si="213"/>
        <v>88.2</v>
      </c>
      <c r="M1462" s="15" t="s">
        <v>52</v>
      </c>
      <c r="N1462" s="1" t="s">
        <v>3280</v>
      </c>
      <c r="O1462" s="1" t="s">
        <v>1299</v>
      </c>
      <c r="P1462" s="1" t="s">
        <v>64</v>
      </c>
      <c r="Q1462" s="1" t="s">
        <v>64</v>
      </c>
      <c r="R1462" s="1" t="s">
        <v>63</v>
      </c>
      <c r="V1462">
        <v>1</v>
      </c>
      <c r="W1462">
        <v>2</v>
      </c>
      <c r="AV1462" s="1" t="s">
        <v>52</v>
      </c>
      <c r="AW1462" s="1" t="s">
        <v>3286</v>
      </c>
      <c r="AX1462" s="1" t="s">
        <v>52</v>
      </c>
      <c r="AY1462" s="1" t="s">
        <v>52</v>
      </c>
      <c r="AZ1462" s="1" t="s">
        <v>52</v>
      </c>
    </row>
    <row r="1463" spans="1:52" ht="30" customHeight="1" x14ac:dyDescent="0.3">
      <c r="A1463" s="15" t="s">
        <v>1597</v>
      </c>
      <c r="B1463" s="15" t="s">
        <v>1598</v>
      </c>
      <c r="C1463" s="15" t="s">
        <v>602</v>
      </c>
      <c r="D1463" s="16">
        <v>1</v>
      </c>
      <c r="E1463" s="18">
        <v>0</v>
      </c>
      <c r="F1463" s="21">
        <f t="shared" si="210"/>
        <v>0</v>
      </c>
      <c r="G1463" s="18">
        <v>0</v>
      </c>
      <c r="H1463" s="21">
        <f t="shared" si="211"/>
        <v>0</v>
      </c>
      <c r="I1463" s="18">
        <f>TRUNC(SUMIF(V1459:V1464, RIGHTB(O1463, 1), H1459:H1464)*U1463, 2)</f>
        <v>61.39</v>
      </c>
      <c r="J1463" s="21">
        <f t="shared" si="212"/>
        <v>61.3</v>
      </c>
      <c r="K1463" s="18">
        <f t="shared" si="213"/>
        <v>61.3</v>
      </c>
      <c r="L1463" s="21">
        <f t="shared" si="213"/>
        <v>61.3</v>
      </c>
      <c r="M1463" s="15" t="s">
        <v>52</v>
      </c>
      <c r="N1463" s="1" t="s">
        <v>3280</v>
      </c>
      <c r="O1463" s="1" t="s">
        <v>1079</v>
      </c>
      <c r="P1463" s="1" t="s">
        <v>64</v>
      </c>
      <c r="Q1463" s="1" t="s">
        <v>64</v>
      </c>
      <c r="R1463" s="1" t="s">
        <v>64</v>
      </c>
      <c r="S1463">
        <v>1</v>
      </c>
      <c r="T1463">
        <v>2</v>
      </c>
      <c r="U1463">
        <v>0.05</v>
      </c>
      <c r="AV1463" s="1" t="s">
        <v>52</v>
      </c>
      <c r="AW1463" s="1" t="s">
        <v>3287</v>
      </c>
      <c r="AX1463" s="1" t="s">
        <v>52</v>
      </c>
      <c r="AY1463" s="1" t="s">
        <v>52</v>
      </c>
      <c r="AZ1463" s="1" t="s">
        <v>52</v>
      </c>
    </row>
    <row r="1464" spans="1:52" ht="30" customHeight="1" x14ac:dyDescent="0.3">
      <c r="A1464" s="15" t="s">
        <v>1503</v>
      </c>
      <c r="B1464" s="15" t="s">
        <v>2588</v>
      </c>
      <c r="C1464" s="15" t="s">
        <v>602</v>
      </c>
      <c r="D1464" s="16">
        <v>1</v>
      </c>
      <c r="E1464" s="18">
        <f>TRUNC(SUMIF(W1459:W1464, RIGHTB(O1464, 1), H1459:H1464)*U1464, 2)</f>
        <v>36.83</v>
      </c>
      <c r="F1464" s="21">
        <f t="shared" si="210"/>
        <v>36.799999999999997</v>
      </c>
      <c r="G1464" s="18">
        <v>0</v>
      </c>
      <c r="H1464" s="21">
        <f t="shared" si="211"/>
        <v>0</v>
      </c>
      <c r="I1464" s="18">
        <v>0</v>
      </c>
      <c r="J1464" s="21">
        <f t="shared" si="212"/>
        <v>0</v>
      </c>
      <c r="K1464" s="18">
        <f t="shared" si="213"/>
        <v>36.799999999999997</v>
      </c>
      <c r="L1464" s="21">
        <f t="shared" si="213"/>
        <v>36.799999999999997</v>
      </c>
      <c r="M1464" s="15" t="s">
        <v>52</v>
      </c>
      <c r="N1464" s="1" t="s">
        <v>3280</v>
      </c>
      <c r="O1464" s="1" t="s">
        <v>1248</v>
      </c>
      <c r="P1464" s="1" t="s">
        <v>64</v>
      </c>
      <c r="Q1464" s="1" t="s">
        <v>64</v>
      </c>
      <c r="R1464" s="1" t="s">
        <v>64</v>
      </c>
      <c r="S1464">
        <v>1</v>
      </c>
      <c r="T1464">
        <v>0</v>
      </c>
      <c r="U1464">
        <v>0.03</v>
      </c>
      <c r="AV1464" s="1" t="s">
        <v>52</v>
      </c>
      <c r="AW1464" s="1" t="s">
        <v>3288</v>
      </c>
      <c r="AX1464" s="1" t="s">
        <v>52</v>
      </c>
      <c r="AY1464" s="1" t="s">
        <v>52</v>
      </c>
      <c r="AZ1464" s="1" t="s">
        <v>52</v>
      </c>
    </row>
    <row r="1465" spans="1:52" ht="30" customHeight="1" x14ac:dyDescent="0.3">
      <c r="A1465" s="15" t="s">
        <v>1229</v>
      </c>
      <c r="B1465" s="15" t="s">
        <v>52</v>
      </c>
      <c r="C1465" s="15" t="s">
        <v>52</v>
      </c>
      <c r="D1465" s="16"/>
      <c r="E1465" s="18"/>
      <c r="F1465" s="21">
        <f>TRUNC(SUMIF(N1459:N1464, N1458, F1459:F1464),0)</f>
        <v>36</v>
      </c>
      <c r="G1465" s="18"/>
      <c r="H1465" s="21">
        <f>TRUNC(SUMIF(N1459:N1464, N1458, H1459:H1464),0)</f>
        <v>1227</v>
      </c>
      <c r="I1465" s="18"/>
      <c r="J1465" s="21">
        <f>TRUNC(SUMIF(N1459:N1464, N1458, J1459:J1464),0)</f>
        <v>61</v>
      </c>
      <c r="K1465" s="18"/>
      <c r="L1465" s="21">
        <f>F1465+H1465+J1465</f>
        <v>1324</v>
      </c>
      <c r="M1465" s="15" t="s">
        <v>52</v>
      </c>
      <c r="N1465" s="1" t="s">
        <v>92</v>
      </c>
      <c r="O1465" s="1" t="s">
        <v>92</v>
      </c>
      <c r="P1465" s="1" t="s">
        <v>52</v>
      </c>
      <c r="Q1465" s="1" t="s">
        <v>52</v>
      </c>
      <c r="R1465" s="1" t="s">
        <v>52</v>
      </c>
      <c r="AV1465" s="1" t="s">
        <v>52</v>
      </c>
      <c r="AW1465" s="1" t="s">
        <v>52</v>
      </c>
      <c r="AX1465" s="1" t="s">
        <v>52</v>
      </c>
      <c r="AY1465" s="1" t="s">
        <v>52</v>
      </c>
      <c r="AZ1465" s="1" t="s">
        <v>52</v>
      </c>
    </row>
    <row r="1466" spans="1:52" ht="30" customHeight="1" x14ac:dyDescent="0.3">
      <c r="A1466" s="16"/>
      <c r="B1466" s="16"/>
      <c r="C1466" s="16"/>
      <c r="D1466" s="16"/>
      <c r="E1466" s="18"/>
      <c r="F1466" s="21"/>
      <c r="G1466" s="18"/>
      <c r="H1466" s="21"/>
      <c r="I1466" s="18"/>
      <c r="J1466" s="21"/>
      <c r="K1466" s="18"/>
      <c r="L1466" s="21"/>
      <c r="M1466" s="16"/>
    </row>
    <row r="1467" spans="1:52" ht="30" customHeight="1" x14ac:dyDescent="0.3">
      <c r="A1467" s="12" t="s">
        <v>3289</v>
      </c>
      <c r="B1467" s="13"/>
      <c r="C1467" s="13"/>
      <c r="D1467" s="13"/>
      <c r="E1467" s="17"/>
      <c r="F1467" s="20"/>
      <c r="G1467" s="17"/>
      <c r="H1467" s="20"/>
      <c r="I1467" s="17"/>
      <c r="J1467" s="20"/>
      <c r="K1467" s="17"/>
      <c r="L1467" s="20"/>
      <c r="M1467" s="14"/>
      <c r="N1467" s="1" t="s">
        <v>2205</v>
      </c>
    </row>
    <row r="1468" spans="1:52" ht="30" customHeight="1" x14ac:dyDescent="0.3">
      <c r="A1468" s="15" t="s">
        <v>2246</v>
      </c>
      <c r="B1468" s="15" t="s">
        <v>1291</v>
      </c>
      <c r="C1468" s="15" t="s">
        <v>1292</v>
      </c>
      <c r="D1468" s="16">
        <v>0.05</v>
      </c>
      <c r="E1468" s="18">
        <f>단가대비표!O271</f>
        <v>0</v>
      </c>
      <c r="F1468" s="21">
        <f>TRUNC(E1468*D1468,1)</f>
        <v>0</v>
      </c>
      <c r="G1468" s="18">
        <f>단가대비표!P271</f>
        <v>272354</v>
      </c>
      <c r="H1468" s="21">
        <f>TRUNC(G1468*D1468,1)</f>
        <v>13617.7</v>
      </c>
      <c r="I1468" s="18">
        <f>단가대비표!V271</f>
        <v>0</v>
      </c>
      <c r="J1468" s="21">
        <f>TRUNC(I1468*D1468,1)</f>
        <v>0</v>
      </c>
      <c r="K1468" s="18">
        <f t="shared" ref="K1468:L1470" si="214">TRUNC(E1468+G1468+I1468,1)</f>
        <v>272354</v>
      </c>
      <c r="L1468" s="21">
        <f t="shared" si="214"/>
        <v>13617.7</v>
      </c>
      <c r="M1468" s="15" t="s">
        <v>52</v>
      </c>
      <c r="N1468" s="1" t="s">
        <v>2205</v>
      </c>
      <c r="O1468" s="1" t="s">
        <v>2247</v>
      </c>
      <c r="P1468" s="1" t="s">
        <v>64</v>
      </c>
      <c r="Q1468" s="1" t="s">
        <v>64</v>
      </c>
      <c r="R1468" s="1" t="s">
        <v>63</v>
      </c>
      <c r="V1468">
        <v>1</v>
      </c>
      <c r="AV1468" s="1" t="s">
        <v>52</v>
      </c>
      <c r="AW1468" s="1" t="s">
        <v>3290</v>
      </c>
      <c r="AX1468" s="1" t="s">
        <v>52</v>
      </c>
      <c r="AY1468" s="1" t="s">
        <v>52</v>
      </c>
      <c r="AZ1468" s="1" t="s">
        <v>52</v>
      </c>
    </row>
    <row r="1469" spans="1:52" ht="30" customHeight="1" x14ac:dyDescent="0.3">
      <c r="A1469" s="15" t="s">
        <v>1298</v>
      </c>
      <c r="B1469" s="15" t="s">
        <v>1291</v>
      </c>
      <c r="C1469" s="15" t="s">
        <v>1292</v>
      </c>
      <c r="D1469" s="16">
        <v>2.5000000000000001E-2</v>
      </c>
      <c r="E1469" s="18">
        <f>단가대비표!O256</f>
        <v>0</v>
      </c>
      <c r="F1469" s="21">
        <f>TRUNC(E1469*D1469,1)</f>
        <v>0</v>
      </c>
      <c r="G1469" s="18">
        <f>단가대비표!P256</f>
        <v>169804</v>
      </c>
      <c r="H1469" s="21">
        <f>TRUNC(G1469*D1469,1)</f>
        <v>4245.1000000000004</v>
      </c>
      <c r="I1469" s="18">
        <f>단가대비표!V256</f>
        <v>0</v>
      </c>
      <c r="J1469" s="21">
        <f>TRUNC(I1469*D1469,1)</f>
        <v>0</v>
      </c>
      <c r="K1469" s="18">
        <f t="shared" si="214"/>
        <v>169804</v>
      </c>
      <c r="L1469" s="21">
        <f t="shared" si="214"/>
        <v>4245.1000000000004</v>
      </c>
      <c r="M1469" s="15" t="s">
        <v>52</v>
      </c>
      <c r="N1469" s="1" t="s">
        <v>2205</v>
      </c>
      <c r="O1469" s="1" t="s">
        <v>1299</v>
      </c>
      <c r="P1469" s="1" t="s">
        <v>64</v>
      </c>
      <c r="Q1469" s="1" t="s">
        <v>64</v>
      </c>
      <c r="R1469" s="1" t="s">
        <v>63</v>
      </c>
      <c r="V1469">
        <v>1</v>
      </c>
      <c r="AV1469" s="1" t="s">
        <v>52</v>
      </c>
      <c r="AW1469" s="1" t="s">
        <v>3291</v>
      </c>
      <c r="AX1469" s="1" t="s">
        <v>52</v>
      </c>
      <c r="AY1469" s="1" t="s">
        <v>52</v>
      </c>
      <c r="AZ1469" s="1" t="s">
        <v>52</v>
      </c>
    </row>
    <row r="1470" spans="1:52" ht="30" customHeight="1" x14ac:dyDescent="0.3">
      <c r="A1470" s="15" t="s">
        <v>1597</v>
      </c>
      <c r="B1470" s="15" t="s">
        <v>1753</v>
      </c>
      <c r="C1470" s="15" t="s">
        <v>602</v>
      </c>
      <c r="D1470" s="16">
        <v>1</v>
      </c>
      <c r="E1470" s="18">
        <v>0</v>
      </c>
      <c r="F1470" s="21">
        <f>TRUNC(E1470*D1470,1)</f>
        <v>0</v>
      </c>
      <c r="G1470" s="18">
        <v>0</v>
      </c>
      <c r="H1470" s="21">
        <f>TRUNC(G1470*D1470,1)</f>
        <v>0</v>
      </c>
      <c r="I1470" s="18">
        <f>TRUNC(SUMIF(V1468:V1470, RIGHTB(O1470, 1), H1468:H1470)*U1470, 2)</f>
        <v>357.25</v>
      </c>
      <c r="J1470" s="21">
        <f>TRUNC(I1470*D1470,1)</f>
        <v>357.2</v>
      </c>
      <c r="K1470" s="18">
        <f t="shared" si="214"/>
        <v>357.2</v>
      </c>
      <c r="L1470" s="21">
        <f t="shared" si="214"/>
        <v>357.2</v>
      </c>
      <c r="M1470" s="15" t="s">
        <v>52</v>
      </c>
      <c r="N1470" s="1" t="s">
        <v>2205</v>
      </c>
      <c r="O1470" s="1" t="s">
        <v>1079</v>
      </c>
      <c r="P1470" s="1" t="s">
        <v>64</v>
      </c>
      <c r="Q1470" s="1" t="s">
        <v>64</v>
      </c>
      <c r="R1470" s="1" t="s">
        <v>64</v>
      </c>
      <c r="S1470">
        <v>1</v>
      </c>
      <c r="T1470">
        <v>2</v>
      </c>
      <c r="U1470">
        <v>0.02</v>
      </c>
      <c r="AV1470" s="1" t="s">
        <v>52</v>
      </c>
      <c r="AW1470" s="1" t="s">
        <v>3292</v>
      </c>
      <c r="AX1470" s="1" t="s">
        <v>52</v>
      </c>
      <c r="AY1470" s="1" t="s">
        <v>52</v>
      </c>
      <c r="AZ1470" s="1" t="s">
        <v>52</v>
      </c>
    </row>
    <row r="1471" spans="1:52" ht="30" customHeight="1" x14ac:dyDescent="0.3">
      <c r="A1471" s="15" t="s">
        <v>1229</v>
      </c>
      <c r="B1471" s="15" t="s">
        <v>52</v>
      </c>
      <c r="C1471" s="15" t="s">
        <v>52</v>
      </c>
      <c r="D1471" s="16"/>
      <c r="E1471" s="18"/>
      <c r="F1471" s="21">
        <f>TRUNC(SUMIF(N1468:N1470, N1467, F1468:F1470),0)</f>
        <v>0</v>
      </c>
      <c r="G1471" s="18"/>
      <c r="H1471" s="21">
        <f>TRUNC(SUMIF(N1468:N1470, N1467, H1468:H1470),0)</f>
        <v>17862</v>
      </c>
      <c r="I1471" s="18"/>
      <c r="J1471" s="21">
        <f>TRUNC(SUMIF(N1468:N1470, N1467, J1468:J1470),0)</f>
        <v>357</v>
      </c>
      <c r="K1471" s="18"/>
      <c r="L1471" s="21">
        <f>F1471+H1471+J1471</f>
        <v>18219</v>
      </c>
      <c r="M1471" s="15" t="s">
        <v>52</v>
      </c>
      <c r="N1471" s="1" t="s">
        <v>92</v>
      </c>
      <c r="O1471" s="1" t="s">
        <v>92</v>
      </c>
      <c r="P1471" s="1" t="s">
        <v>52</v>
      </c>
      <c r="Q1471" s="1" t="s">
        <v>52</v>
      </c>
      <c r="R1471" s="1" t="s">
        <v>52</v>
      </c>
      <c r="AV1471" s="1" t="s">
        <v>52</v>
      </c>
      <c r="AW1471" s="1" t="s">
        <v>52</v>
      </c>
      <c r="AX1471" s="1" t="s">
        <v>52</v>
      </c>
      <c r="AY1471" s="1" t="s">
        <v>52</v>
      </c>
      <c r="AZ1471" s="1" t="s">
        <v>52</v>
      </c>
    </row>
    <row r="1472" spans="1:52" ht="30" customHeight="1" x14ac:dyDescent="0.3">
      <c r="A1472" s="16"/>
      <c r="B1472" s="16"/>
      <c r="C1472" s="16"/>
      <c r="D1472" s="16"/>
      <c r="E1472" s="18"/>
      <c r="F1472" s="21"/>
      <c r="G1472" s="18"/>
      <c r="H1472" s="21"/>
      <c r="I1472" s="18"/>
      <c r="J1472" s="21"/>
      <c r="K1472" s="18"/>
      <c r="L1472" s="21"/>
      <c r="M1472" s="16"/>
    </row>
    <row r="1473" spans="1:52" ht="30" customHeight="1" x14ac:dyDescent="0.3">
      <c r="A1473" s="12" t="s">
        <v>3293</v>
      </c>
      <c r="B1473" s="13"/>
      <c r="C1473" s="13"/>
      <c r="D1473" s="13"/>
      <c r="E1473" s="17"/>
      <c r="F1473" s="20"/>
      <c r="G1473" s="17"/>
      <c r="H1473" s="20"/>
      <c r="I1473" s="17"/>
      <c r="J1473" s="20"/>
      <c r="K1473" s="17"/>
      <c r="L1473" s="20"/>
      <c r="M1473" s="14"/>
      <c r="N1473" s="1" t="s">
        <v>2214</v>
      </c>
    </row>
    <row r="1474" spans="1:52" ht="30" customHeight="1" x14ac:dyDescent="0.3">
      <c r="A1474" s="15" t="s">
        <v>2246</v>
      </c>
      <c r="B1474" s="15" t="s">
        <v>1291</v>
      </c>
      <c r="C1474" s="15" t="s">
        <v>1292</v>
      </c>
      <c r="D1474" s="16">
        <v>6.9000000000000006E-2</v>
      </c>
      <c r="E1474" s="18">
        <f>단가대비표!O271</f>
        <v>0</v>
      </c>
      <c r="F1474" s="21">
        <f>TRUNC(E1474*D1474,1)</f>
        <v>0</v>
      </c>
      <c r="G1474" s="18">
        <f>단가대비표!P271</f>
        <v>272354</v>
      </c>
      <c r="H1474" s="21">
        <f>TRUNC(G1474*D1474,1)</f>
        <v>18792.400000000001</v>
      </c>
      <c r="I1474" s="18">
        <f>단가대비표!V271</f>
        <v>0</v>
      </c>
      <c r="J1474" s="21">
        <f>TRUNC(I1474*D1474,1)</f>
        <v>0</v>
      </c>
      <c r="K1474" s="18">
        <f t="shared" ref="K1474:L1476" si="215">TRUNC(E1474+G1474+I1474,1)</f>
        <v>272354</v>
      </c>
      <c r="L1474" s="21">
        <f t="shared" si="215"/>
        <v>18792.400000000001</v>
      </c>
      <c r="M1474" s="15" t="s">
        <v>52</v>
      </c>
      <c r="N1474" s="1" t="s">
        <v>2214</v>
      </c>
      <c r="O1474" s="1" t="s">
        <v>2247</v>
      </c>
      <c r="P1474" s="1" t="s">
        <v>64</v>
      </c>
      <c r="Q1474" s="1" t="s">
        <v>64</v>
      </c>
      <c r="R1474" s="1" t="s">
        <v>63</v>
      </c>
      <c r="V1474">
        <v>1</v>
      </c>
      <c r="AV1474" s="1" t="s">
        <v>52</v>
      </c>
      <c r="AW1474" s="1" t="s">
        <v>3294</v>
      </c>
      <c r="AX1474" s="1" t="s">
        <v>52</v>
      </c>
      <c r="AY1474" s="1" t="s">
        <v>52</v>
      </c>
      <c r="AZ1474" s="1" t="s">
        <v>52</v>
      </c>
    </row>
    <row r="1475" spans="1:52" ht="30" customHeight="1" x14ac:dyDescent="0.3">
      <c r="A1475" s="15" t="s">
        <v>1298</v>
      </c>
      <c r="B1475" s="15" t="s">
        <v>1291</v>
      </c>
      <c r="C1475" s="15" t="s">
        <v>1292</v>
      </c>
      <c r="D1475" s="16">
        <v>3.4000000000000002E-2</v>
      </c>
      <c r="E1475" s="18">
        <f>단가대비표!O256</f>
        <v>0</v>
      </c>
      <c r="F1475" s="21">
        <f>TRUNC(E1475*D1475,1)</f>
        <v>0</v>
      </c>
      <c r="G1475" s="18">
        <f>단가대비표!P256</f>
        <v>169804</v>
      </c>
      <c r="H1475" s="21">
        <f>TRUNC(G1475*D1475,1)</f>
        <v>5773.3</v>
      </c>
      <c r="I1475" s="18">
        <f>단가대비표!V256</f>
        <v>0</v>
      </c>
      <c r="J1475" s="21">
        <f>TRUNC(I1475*D1475,1)</f>
        <v>0</v>
      </c>
      <c r="K1475" s="18">
        <f t="shared" si="215"/>
        <v>169804</v>
      </c>
      <c r="L1475" s="21">
        <f t="shared" si="215"/>
        <v>5773.3</v>
      </c>
      <c r="M1475" s="15" t="s">
        <v>52</v>
      </c>
      <c r="N1475" s="1" t="s">
        <v>2214</v>
      </c>
      <c r="O1475" s="1" t="s">
        <v>1299</v>
      </c>
      <c r="P1475" s="1" t="s">
        <v>64</v>
      </c>
      <c r="Q1475" s="1" t="s">
        <v>64</v>
      </c>
      <c r="R1475" s="1" t="s">
        <v>63</v>
      </c>
      <c r="V1475">
        <v>1</v>
      </c>
      <c r="AV1475" s="1" t="s">
        <v>52</v>
      </c>
      <c r="AW1475" s="1" t="s">
        <v>3295</v>
      </c>
      <c r="AX1475" s="1" t="s">
        <v>52</v>
      </c>
      <c r="AY1475" s="1" t="s">
        <v>52</v>
      </c>
      <c r="AZ1475" s="1" t="s">
        <v>52</v>
      </c>
    </row>
    <row r="1476" spans="1:52" ht="30" customHeight="1" x14ac:dyDescent="0.3">
      <c r="A1476" s="15" t="s">
        <v>1597</v>
      </c>
      <c r="B1476" s="15" t="s">
        <v>1753</v>
      </c>
      <c r="C1476" s="15" t="s">
        <v>602</v>
      </c>
      <c r="D1476" s="16">
        <v>1</v>
      </c>
      <c r="E1476" s="18">
        <v>0</v>
      </c>
      <c r="F1476" s="21">
        <f>TRUNC(E1476*D1476,1)</f>
        <v>0</v>
      </c>
      <c r="G1476" s="18">
        <v>0</v>
      </c>
      <c r="H1476" s="21">
        <f>TRUNC(G1476*D1476,1)</f>
        <v>0</v>
      </c>
      <c r="I1476" s="18">
        <f>TRUNC(SUMIF(V1474:V1476, RIGHTB(O1476, 1), H1474:H1476)*U1476, 2)</f>
        <v>491.31</v>
      </c>
      <c r="J1476" s="21">
        <f>TRUNC(I1476*D1476,1)</f>
        <v>491.3</v>
      </c>
      <c r="K1476" s="18">
        <f t="shared" si="215"/>
        <v>491.3</v>
      </c>
      <c r="L1476" s="21">
        <f t="shared" si="215"/>
        <v>491.3</v>
      </c>
      <c r="M1476" s="15" t="s">
        <v>52</v>
      </c>
      <c r="N1476" s="1" t="s">
        <v>2214</v>
      </c>
      <c r="O1476" s="1" t="s">
        <v>1079</v>
      </c>
      <c r="P1476" s="1" t="s">
        <v>64</v>
      </c>
      <c r="Q1476" s="1" t="s">
        <v>64</v>
      </c>
      <c r="R1476" s="1" t="s">
        <v>64</v>
      </c>
      <c r="S1476">
        <v>1</v>
      </c>
      <c r="T1476">
        <v>2</v>
      </c>
      <c r="U1476">
        <v>0.02</v>
      </c>
      <c r="AV1476" s="1" t="s">
        <v>52</v>
      </c>
      <c r="AW1476" s="1" t="s">
        <v>3296</v>
      </c>
      <c r="AX1476" s="1" t="s">
        <v>52</v>
      </c>
      <c r="AY1476" s="1" t="s">
        <v>52</v>
      </c>
      <c r="AZ1476" s="1" t="s">
        <v>52</v>
      </c>
    </row>
    <row r="1477" spans="1:52" ht="30" customHeight="1" x14ac:dyDescent="0.3">
      <c r="A1477" s="15" t="s">
        <v>1229</v>
      </c>
      <c r="B1477" s="15" t="s">
        <v>52</v>
      </c>
      <c r="C1477" s="15" t="s">
        <v>52</v>
      </c>
      <c r="D1477" s="16"/>
      <c r="E1477" s="18"/>
      <c r="F1477" s="21">
        <f>TRUNC(SUMIF(N1474:N1476, N1473, F1474:F1476),0)</f>
        <v>0</v>
      </c>
      <c r="G1477" s="18"/>
      <c r="H1477" s="21">
        <f>TRUNC(SUMIF(N1474:N1476, N1473, H1474:H1476),0)</f>
        <v>24565</v>
      </c>
      <c r="I1477" s="18"/>
      <c r="J1477" s="21">
        <f>TRUNC(SUMIF(N1474:N1476, N1473, J1474:J1476),0)</f>
        <v>491</v>
      </c>
      <c r="K1477" s="18"/>
      <c r="L1477" s="21">
        <f>F1477+H1477+J1477</f>
        <v>25056</v>
      </c>
      <c r="M1477" s="15" t="s">
        <v>52</v>
      </c>
      <c r="N1477" s="1" t="s">
        <v>92</v>
      </c>
      <c r="O1477" s="1" t="s">
        <v>92</v>
      </c>
      <c r="P1477" s="1" t="s">
        <v>52</v>
      </c>
      <c r="Q1477" s="1" t="s">
        <v>52</v>
      </c>
      <c r="R1477" s="1" t="s">
        <v>52</v>
      </c>
      <c r="AV1477" s="1" t="s">
        <v>52</v>
      </c>
      <c r="AW1477" s="1" t="s">
        <v>52</v>
      </c>
      <c r="AX1477" s="1" t="s">
        <v>52</v>
      </c>
      <c r="AY1477" s="1" t="s">
        <v>52</v>
      </c>
      <c r="AZ1477" s="1" t="s">
        <v>52</v>
      </c>
    </row>
    <row r="1478" spans="1:52" ht="30" customHeight="1" x14ac:dyDescent="0.3">
      <c r="A1478" s="16"/>
      <c r="B1478" s="16"/>
      <c r="C1478" s="16"/>
      <c r="D1478" s="16"/>
      <c r="E1478" s="18"/>
      <c r="F1478" s="21"/>
      <c r="G1478" s="18"/>
      <c r="H1478" s="21"/>
      <c r="I1478" s="18"/>
      <c r="J1478" s="21"/>
      <c r="K1478" s="18"/>
      <c r="L1478" s="21"/>
      <c r="M1478" s="16"/>
    </row>
    <row r="1479" spans="1:52" ht="30" customHeight="1" x14ac:dyDescent="0.3">
      <c r="A1479" s="12" t="s">
        <v>3297</v>
      </c>
      <c r="B1479" s="13"/>
      <c r="C1479" s="13"/>
      <c r="D1479" s="13"/>
      <c r="E1479" s="17"/>
      <c r="F1479" s="20"/>
      <c r="G1479" s="17"/>
      <c r="H1479" s="20"/>
      <c r="I1479" s="17"/>
      <c r="J1479" s="20"/>
      <c r="K1479" s="17"/>
      <c r="L1479" s="20"/>
      <c r="M1479" s="14"/>
      <c r="N1479" s="1" t="s">
        <v>2227</v>
      </c>
    </row>
    <row r="1480" spans="1:52" ht="30" customHeight="1" x14ac:dyDescent="0.3">
      <c r="A1480" s="15" t="s">
        <v>3298</v>
      </c>
      <c r="B1480" s="15" t="s">
        <v>1291</v>
      </c>
      <c r="C1480" s="15" t="s">
        <v>1292</v>
      </c>
      <c r="D1480" s="16">
        <v>1.32E-2</v>
      </c>
      <c r="E1480" s="18">
        <f>단가대비표!O266</f>
        <v>0</v>
      </c>
      <c r="F1480" s="21">
        <f>TRUNC(E1480*D1480,1)</f>
        <v>0</v>
      </c>
      <c r="G1480" s="18">
        <f>단가대비표!P266</f>
        <v>243075</v>
      </c>
      <c r="H1480" s="21">
        <f>TRUNC(G1480*D1480,1)</f>
        <v>3208.5</v>
      </c>
      <c r="I1480" s="18">
        <f>단가대비표!V266</f>
        <v>0</v>
      </c>
      <c r="J1480" s="21">
        <f>TRUNC(I1480*D1480,1)</f>
        <v>0</v>
      </c>
      <c r="K1480" s="18">
        <f>TRUNC(E1480+G1480+I1480,1)</f>
        <v>243075</v>
      </c>
      <c r="L1480" s="21">
        <f>TRUNC(F1480+H1480+J1480,1)</f>
        <v>3208.5</v>
      </c>
      <c r="M1480" s="15" t="s">
        <v>52</v>
      </c>
      <c r="N1480" s="1" t="s">
        <v>2227</v>
      </c>
      <c r="O1480" s="1" t="s">
        <v>3299</v>
      </c>
      <c r="P1480" s="1" t="s">
        <v>64</v>
      </c>
      <c r="Q1480" s="1" t="s">
        <v>64</v>
      </c>
      <c r="R1480" s="1" t="s">
        <v>63</v>
      </c>
      <c r="V1480">
        <v>1</v>
      </c>
      <c r="AV1480" s="1" t="s">
        <v>52</v>
      </c>
      <c r="AW1480" s="1" t="s">
        <v>3300</v>
      </c>
      <c r="AX1480" s="1" t="s">
        <v>52</v>
      </c>
      <c r="AY1480" s="1" t="s">
        <v>52</v>
      </c>
      <c r="AZ1480" s="1" t="s">
        <v>52</v>
      </c>
    </row>
    <row r="1481" spans="1:52" ht="30" customHeight="1" x14ac:dyDescent="0.3">
      <c r="A1481" s="15" t="s">
        <v>1597</v>
      </c>
      <c r="B1481" s="15" t="s">
        <v>2588</v>
      </c>
      <c r="C1481" s="15" t="s">
        <v>602</v>
      </c>
      <c r="D1481" s="16">
        <v>1</v>
      </c>
      <c r="E1481" s="18">
        <v>0</v>
      </c>
      <c r="F1481" s="21">
        <f>TRUNC(E1481*D1481,1)</f>
        <v>0</v>
      </c>
      <c r="G1481" s="18">
        <v>0</v>
      </c>
      <c r="H1481" s="21">
        <f>TRUNC(G1481*D1481,1)</f>
        <v>0</v>
      </c>
      <c r="I1481" s="18">
        <f>TRUNC(SUMIF(V1480:V1481, RIGHTB(O1481, 1), H1480:H1481)*U1481, 2)</f>
        <v>96.25</v>
      </c>
      <c r="J1481" s="21">
        <f>TRUNC(I1481*D1481,1)</f>
        <v>96.2</v>
      </c>
      <c r="K1481" s="18">
        <f>TRUNC(E1481+G1481+I1481,1)</f>
        <v>96.2</v>
      </c>
      <c r="L1481" s="21">
        <f>TRUNC(F1481+H1481+J1481,1)</f>
        <v>96.2</v>
      </c>
      <c r="M1481" s="15" t="s">
        <v>52</v>
      </c>
      <c r="N1481" s="1" t="s">
        <v>2227</v>
      </c>
      <c r="O1481" s="1" t="s">
        <v>1079</v>
      </c>
      <c r="P1481" s="1" t="s">
        <v>64</v>
      </c>
      <c r="Q1481" s="1" t="s">
        <v>64</v>
      </c>
      <c r="R1481" s="1" t="s">
        <v>64</v>
      </c>
      <c r="S1481">
        <v>1</v>
      </c>
      <c r="T1481">
        <v>2</v>
      </c>
      <c r="U1481">
        <v>0.03</v>
      </c>
      <c r="AV1481" s="1" t="s">
        <v>52</v>
      </c>
      <c r="AW1481" s="1" t="s">
        <v>3301</v>
      </c>
      <c r="AX1481" s="1" t="s">
        <v>52</v>
      </c>
      <c r="AY1481" s="1" t="s">
        <v>52</v>
      </c>
      <c r="AZ1481" s="1" t="s">
        <v>52</v>
      </c>
    </row>
    <row r="1482" spans="1:52" ht="30" customHeight="1" x14ac:dyDescent="0.3">
      <c r="A1482" s="15" t="s">
        <v>1229</v>
      </c>
      <c r="B1482" s="15" t="s">
        <v>52</v>
      </c>
      <c r="C1482" s="15" t="s">
        <v>52</v>
      </c>
      <c r="D1482" s="16"/>
      <c r="E1482" s="18"/>
      <c r="F1482" s="21">
        <f>TRUNC(SUMIF(N1480:N1481, N1479, F1480:F1481),0)</f>
        <v>0</v>
      </c>
      <c r="G1482" s="18"/>
      <c r="H1482" s="21">
        <f>TRUNC(SUMIF(N1480:N1481, N1479, H1480:H1481),0)</f>
        <v>3208</v>
      </c>
      <c r="I1482" s="18"/>
      <c r="J1482" s="21">
        <f>TRUNC(SUMIF(N1480:N1481, N1479, J1480:J1481),0)</f>
        <v>96</v>
      </c>
      <c r="K1482" s="18"/>
      <c r="L1482" s="21">
        <f>F1482+H1482+J1482</f>
        <v>3304</v>
      </c>
      <c r="M1482" s="15" t="s">
        <v>52</v>
      </c>
      <c r="N1482" s="1" t="s">
        <v>92</v>
      </c>
      <c r="O1482" s="1" t="s">
        <v>92</v>
      </c>
      <c r="P1482" s="1" t="s">
        <v>52</v>
      </c>
      <c r="Q1482" s="1" t="s">
        <v>52</v>
      </c>
      <c r="R1482" s="1" t="s">
        <v>52</v>
      </c>
      <c r="AV1482" s="1" t="s">
        <v>52</v>
      </c>
      <c r="AW1482" s="1" t="s">
        <v>52</v>
      </c>
      <c r="AX1482" s="1" t="s">
        <v>52</v>
      </c>
      <c r="AY1482" s="1" t="s">
        <v>52</v>
      </c>
      <c r="AZ1482" s="1" t="s">
        <v>52</v>
      </c>
    </row>
    <row r="1483" spans="1:52" ht="30" customHeight="1" x14ac:dyDescent="0.3">
      <c r="A1483" s="16"/>
      <c r="B1483" s="16"/>
      <c r="C1483" s="16"/>
      <c r="D1483" s="16"/>
      <c r="E1483" s="18"/>
      <c r="F1483" s="21"/>
      <c r="G1483" s="18"/>
      <c r="H1483" s="21"/>
      <c r="I1483" s="18"/>
      <c r="J1483" s="21"/>
      <c r="K1483" s="18"/>
      <c r="L1483" s="21"/>
      <c r="M1483" s="16"/>
    </row>
    <row r="1484" spans="1:52" ht="30" customHeight="1" x14ac:dyDescent="0.3">
      <c r="A1484" s="12" t="s">
        <v>3302</v>
      </c>
      <c r="B1484" s="13"/>
      <c r="C1484" s="13"/>
      <c r="D1484" s="13"/>
      <c r="E1484" s="17"/>
      <c r="F1484" s="20"/>
      <c r="G1484" s="17"/>
      <c r="H1484" s="20"/>
      <c r="I1484" s="17"/>
      <c r="J1484" s="20"/>
      <c r="K1484" s="17"/>
      <c r="L1484" s="20"/>
      <c r="M1484" s="14"/>
      <c r="N1484" s="1" t="s">
        <v>2232</v>
      </c>
    </row>
    <row r="1485" spans="1:52" ht="30" customHeight="1" x14ac:dyDescent="0.3">
      <c r="A1485" s="15" t="s">
        <v>2246</v>
      </c>
      <c r="B1485" s="15" t="s">
        <v>1291</v>
      </c>
      <c r="C1485" s="15" t="s">
        <v>1292</v>
      </c>
      <c r="D1485" s="16">
        <v>2.01E-2</v>
      </c>
      <c r="E1485" s="18">
        <f>단가대비표!O271</f>
        <v>0</v>
      </c>
      <c r="F1485" s="21">
        <f>TRUNC(E1485*D1485,1)</f>
        <v>0</v>
      </c>
      <c r="G1485" s="18">
        <f>단가대비표!P271</f>
        <v>272354</v>
      </c>
      <c r="H1485" s="21">
        <f>TRUNC(G1485*D1485,1)</f>
        <v>5474.3</v>
      </c>
      <c r="I1485" s="18">
        <f>단가대비표!V271</f>
        <v>0</v>
      </c>
      <c r="J1485" s="21">
        <f>TRUNC(I1485*D1485,1)</f>
        <v>0</v>
      </c>
      <c r="K1485" s="18">
        <f t="shared" ref="K1485:L1488" si="216">TRUNC(E1485+G1485+I1485,1)</f>
        <v>272354</v>
      </c>
      <c r="L1485" s="21">
        <f t="shared" si="216"/>
        <v>5474.3</v>
      </c>
      <c r="M1485" s="15" t="s">
        <v>52</v>
      </c>
      <c r="N1485" s="1" t="s">
        <v>2232</v>
      </c>
      <c r="O1485" s="1" t="s">
        <v>2247</v>
      </c>
      <c r="P1485" s="1" t="s">
        <v>64</v>
      </c>
      <c r="Q1485" s="1" t="s">
        <v>64</v>
      </c>
      <c r="R1485" s="1" t="s">
        <v>63</v>
      </c>
      <c r="AV1485" s="1" t="s">
        <v>52</v>
      </c>
      <c r="AW1485" s="1" t="s">
        <v>3303</v>
      </c>
      <c r="AX1485" s="1" t="s">
        <v>52</v>
      </c>
      <c r="AY1485" s="1" t="s">
        <v>52</v>
      </c>
      <c r="AZ1485" s="1" t="s">
        <v>52</v>
      </c>
    </row>
    <row r="1486" spans="1:52" ht="30" customHeight="1" x14ac:dyDescent="0.3">
      <c r="A1486" s="15" t="s">
        <v>1298</v>
      </c>
      <c r="B1486" s="15" t="s">
        <v>1291</v>
      </c>
      <c r="C1486" s="15" t="s">
        <v>1292</v>
      </c>
      <c r="D1486" s="16">
        <v>0.01</v>
      </c>
      <c r="E1486" s="18">
        <f>단가대비표!O256</f>
        <v>0</v>
      </c>
      <c r="F1486" s="21">
        <f>TRUNC(E1486*D1486,1)</f>
        <v>0</v>
      </c>
      <c r="G1486" s="18">
        <f>단가대비표!P256</f>
        <v>169804</v>
      </c>
      <c r="H1486" s="21">
        <f>TRUNC(G1486*D1486,1)</f>
        <v>1698</v>
      </c>
      <c r="I1486" s="18">
        <f>단가대비표!V256</f>
        <v>0</v>
      </c>
      <c r="J1486" s="21">
        <f>TRUNC(I1486*D1486,1)</f>
        <v>0</v>
      </c>
      <c r="K1486" s="18">
        <f t="shared" si="216"/>
        <v>169804</v>
      </c>
      <c r="L1486" s="21">
        <f t="shared" si="216"/>
        <v>1698</v>
      </c>
      <c r="M1486" s="15" t="s">
        <v>52</v>
      </c>
      <c r="N1486" s="1" t="s">
        <v>2232</v>
      </c>
      <c r="O1486" s="1" t="s">
        <v>1299</v>
      </c>
      <c r="P1486" s="1" t="s">
        <v>64</v>
      </c>
      <c r="Q1486" s="1" t="s">
        <v>64</v>
      </c>
      <c r="R1486" s="1" t="s">
        <v>63</v>
      </c>
      <c r="AV1486" s="1" t="s">
        <v>52</v>
      </c>
      <c r="AW1486" s="1" t="s">
        <v>3304</v>
      </c>
      <c r="AX1486" s="1" t="s">
        <v>52</v>
      </c>
      <c r="AY1486" s="1" t="s">
        <v>52</v>
      </c>
      <c r="AZ1486" s="1" t="s">
        <v>52</v>
      </c>
    </row>
    <row r="1487" spans="1:52" ht="30" customHeight="1" x14ac:dyDescent="0.3">
      <c r="A1487" s="15" t="s">
        <v>987</v>
      </c>
      <c r="B1487" s="15" t="s">
        <v>1852</v>
      </c>
      <c r="C1487" s="15" t="s">
        <v>1692</v>
      </c>
      <c r="D1487" s="16">
        <v>1.43</v>
      </c>
      <c r="E1487" s="18">
        <f>단가대비표!O60</f>
        <v>0</v>
      </c>
      <c r="F1487" s="21">
        <f>TRUNC(E1487*D1487,1)</f>
        <v>0</v>
      </c>
      <c r="G1487" s="18">
        <f>단가대비표!P60</f>
        <v>0</v>
      </c>
      <c r="H1487" s="21">
        <f>TRUNC(G1487*D1487,1)</f>
        <v>0</v>
      </c>
      <c r="I1487" s="18">
        <f>단가대비표!V60</f>
        <v>0</v>
      </c>
      <c r="J1487" s="21">
        <f>TRUNC(I1487*D1487,1)</f>
        <v>0</v>
      </c>
      <c r="K1487" s="18">
        <f t="shared" si="216"/>
        <v>0</v>
      </c>
      <c r="L1487" s="21">
        <f t="shared" si="216"/>
        <v>0</v>
      </c>
      <c r="M1487" s="15" t="s">
        <v>1755</v>
      </c>
      <c r="N1487" s="1" t="s">
        <v>2232</v>
      </c>
      <c r="O1487" s="1" t="s">
        <v>1853</v>
      </c>
      <c r="P1487" s="1" t="s">
        <v>64</v>
      </c>
      <c r="Q1487" s="1" t="s">
        <v>64</v>
      </c>
      <c r="R1487" s="1" t="s">
        <v>63</v>
      </c>
      <c r="AV1487" s="1" t="s">
        <v>52</v>
      </c>
      <c r="AW1487" s="1" t="s">
        <v>3305</v>
      </c>
      <c r="AX1487" s="1" t="s">
        <v>52</v>
      </c>
      <c r="AY1487" s="1" t="s">
        <v>52</v>
      </c>
      <c r="AZ1487" s="1" t="s">
        <v>52</v>
      </c>
    </row>
    <row r="1488" spans="1:52" ht="30" customHeight="1" x14ac:dyDescent="0.3">
      <c r="A1488" s="15" t="s">
        <v>3306</v>
      </c>
      <c r="B1488" s="15" t="s">
        <v>3307</v>
      </c>
      <c r="C1488" s="15" t="s">
        <v>3308</v>
      </c>
      <c r="D1488" s="16">
        <v>2.27</v>
      </c>
      <c r="E1488" s="18">
        <f>단가대비표!O22</f>
        <v>0</v>
      </c>
      <c r="F1488" s="21">
        <f>TRUNC(E1488*D1488,1)</f>
        <v>0</v>
      </c>
      <c r="G1488" s="18">
        <f>단가대비표!P22</f>
        <v>0</v>
      </c>
      <c r="H1488" s="21">
        <f>TRUNC(G1488*D1488,1)</f>
        <v>0</v>
      </c>
      <c r="I1488" s="18">
        <f>단가대비표!V22</f>
        <v>0</v>
      </c>
      <c r="J1488" s="21">
        <f>TRUNC(I1488*D1488,1)</f>
        <v>0</v>
      </c>
      <c r="K1488" s="18">
        <f t="shared" si="216"/>
        <v>0</v>
      </c>
      <c r="L1488" s="21">
        <f t="shared" si="216"/>
        <v>0</v>
      </c>
      <c r="M1488" s="15" t="s">
        <v>52</v>
      </c>
      <c r="N1488" s="1" t="s">
        <v>2232</v>
      </c>
      <c r="O1488" s="1" t="s">
        <v>3309</v>
      </c>
      <c r="P1488" s="1" t="s">
        <v>64</v>
      </c>
      <c r="Q1488" s="1" t="s">
        <v>64</v>
      </c>
      <c r="R1488" s="1" t="s">
        <v>63</v>
      </c>
      <c r="AV1488" s="1" t="s">
        <v>52</v>
      </c>
      <c r="AW1488" s="1" t="s">
        <v>3310</v>
      </c>
      <c r="AX1488" s="1" t="s">
        <v>52</v>
      </c>
      <c r="AY1488" s="1" t="s">
        <v>52</v>
      </c>
      <c r="AZ1488" s="1" t="s">
        <v>52</v>
      </c>
    </row>
    <row r="1489" spans="1:52" ht="30" customHeight="1" x14ac:dyDescent="0.3">
      <c r="A1489" s="15" t="s">
        <v>1229</v>
      </c>
      <c r="B1489" s="15" t="s">
        <v>52</v>
      </c>
      <c r="C1489" s="15" t="s">
        <v>52</v>
      </c>
      <c r="D1489" s="16"/>
      <c r="E1489" s="18"/>
      <c r="F1489" s="21">
        <f>TRUNC(SUMIF(N1485:N1488, N1484, F1485:F1488),0)</f>
        <v>0</v>
      </c>
      <c r="G1489" s="18"/>
      <c r="H1489" s="21">
        <f>TRUNC(SUMIF(N1485:N1488, N1484, H1485:H1488),0)</f>
        <v>7172</v>
      </c>
      <c r="I1489" s="18"/>
      <c r="J1489" s="21">
        <f>TRUNC(SUMIF(N1485:N1488, N1484, J1485:J1488),0)</f>
        <v>0</v>
      </c>
      <c r="K1489" s="18"/>
      <c r="L1489" s="21">
        <f>F1489+H1489+J1489</f>
        <v>7172</v>
      </c>
      <c r="M1489" s="15" t="s">
        <v>52</v>
      </c>
      <c r="N1489" s="1" t="s">
        <v>92</v>
      </c>
      <c r="O1489" s="1" t="s">
        <v>92</v>
      </c>
      <c r="P1489" s="1" t="s">
        <v>52</v>
      </c>
      <c r="Q1489" s="1" t="s">
        <v>52</v>
      </c>
      <c r="R1489" s="1" t="s">
        <v>52</v>
      </c>
      <c r="AV1489" s="1" t="s">
        <v>52</v>
      </c>
      <c r="AW1489" s="1" t="s">
        <v>52</v>
      </c>
      <c r="AX1489" s="1" t="s">
        <v>52</v>
      </c>
      <c r="AY1489" s="1" t="s">
        <v>52</v>
      </c>
      <c r="AZ1489" s="1" t="s">
        <v>52</v>
      </c>
    </row>
    <row r="1490" spans="1:52" ht="30" customHeight="1" x14ac:dyDescent="0.3">
      <c r="A1490" s="16"/>
      <c r="B1490" s="16"/>
      <c r="C1490" s="16"/>
      <c r="D1490" s="16"/>
      <c r="E1490" s="18"/>
      <c r="F1490" s="21"/>
      <c r="G1490" s="18"/>
      <c r="H1490" s="21"/>
      <c r="I1490" s="18"/>
      <c r="J1490" s="21"/>
      <c r="K1490" s="18"/>
      <c r="L1490" s="21"/>
      <c r="M1490" s="16"/>
    </row>
    <row r="1491" spans="1:52" ht="30" customHeight="1" x14ac:dyDescent="0.3">
      <c r="A1491" s="12" t="s">
        <v>3311</v>
      </c>
      <c r="B1491" s="13"/>
      <c r="C1491" s="13"/>
      <c r="D1491" s="13"/>
      <c r="E1491" s="17"/>
      <c r="F1491" s="20"/>
      <c r="G1491" s="17"/>
      <c r="H1491" s="20"/>
      <c r="I1491" s="17"/>
      <c r="J1491" s="20"/>
      <c r="K1491" s="17"/>
      <c r="L1491" s="20"/>
      <c r="M1491" s="14"/>
      <c r="N1491" s="1" t="s">
        <v>2238</v>
      </c>
    </row>
    <row r="1492" spans="1:52" ht="30" customHeight="1" x14ac:dyDescent="0.3">
      <c r="A1492" s="15" t="s">
        <v>3298</v>
      </c>
      <c r="B1492" s="15" t="s">
        <v>1291</v>
      </c>
      <c r="C1492" s="15" t="s">
        <v>1292</v>
      </c>
      <c r="D1492" s="16">
        <v>1.0999999999999999E-2</v>
      </c>
      <c r="E1492" s="18">
        <f>단가대비표!O266</f>
        <v>0</v>
      </c>
      <c r="F1492" s="21">
        <f>TRUNC(E1492*D1492,1)</f>
        <v>0</v>
      </c>
      <c r="G1492" s="18">
        <f>단가대비표!P266</f>
        <v>243075</v>
      </c>
      <c r="H1492" s="21">
        <f>TRUNC(G1492*D1492,1)</f>
        <v>2673.8</v>
      </c>
      <c r="I1492" s="18">
        <f>단가대비표!V266</f>
        <v>0</v>
      </c>
      <c r="J1492" s="21">
        <f>TRUNC(I1492*D1492,1)</f>
        <v>0</v>
      </c>
      <c r="K1492" s="18">
        <f>TRUNC(E1492+G1492+I1492,1)</f>
        <v>243075</v>
      </c>
      <c r="L1492" s="21">
        <f>TRUNC(F1492+H1492+J1492,1)</f>
        <v>2673.8</v>
      </c>
      <c r="M1492" s="15" t="s">
        <v>52</v>
      </c>
      <c r="N1492" s="1" t="s">
        <v>2238</v>
      </c>
      <c r="O1492" s="1" t="s">
        <v>3299</v>
      </c>
      <c r="P1492" s="1" t="s">
        <v>64</v>
      </c>
      <c r="Q1492" s="1" t="s">
        <v>64</v>
      </c>
      <c r="R1492" s="1" t="s">
        <v>63</v>
      </c>
      <c r="V1492">
        <v>1</v>
      </c>
      <c r="AV1492" s="1" t="s">
        <v>52</v>
      </c>
      <c r="AW1492" s="1" t="s">
        <v>3312</v>
      </c>
      <c r="AX1492" s="1" t="s">
        <v>52</v>
      </c>
      <c r="AY1492" s="1" t="s">
        <v>52</v>
      </c>
      <c r="AZ1492" s="1" t="s">
        <v>52</v>
      </c>
    </row>
    <row r="1493" spans="1:52" ht="30" customHeight="1" x14ac:dyDescent="0.3">
      <c r="A1493" s="15" t="s">
        <v>1597</v>
      </c>
      <c r="B1493" s="15" t="s">
        <v>2588</v>
      </c>
      <c r="C1493" s="15" t="s">
        <v>602</v>
      </c>
      <c r="D1493" s="16">
        <v>1</v>
      </c>
      <c r="E1493" s="18">
        <v>0</v>
      </c>
      <c r="F1493" s="21">
        <f>TRUNC(E1493*D1493,1)</f>
        <v>0</v>
      </c>
      <c r="G1493" s="18">
        <v>0</v>
      </c>
      <c r="H1493" s="21">
        <f>TRUNC(G1493*D1493,1)</f>
        <v>0</v>
      </c>
      <c r="I1493" s="18">
        <f>TRUNC(SUMIF(V1492:V1493, RIGHTB(O1493, 1), H1492:H1493)*U1493, 2)</f>
        <v>80.209999999999994</v>
      </c>
      <c r="J1493" s="21">
        <f>TRUNC(I1493*D1493,1)</f>
        <v>80.2</v>
      </c>
      <c r="K1493" s="18">
        <f>TRUNC(E1493+G1493+I1493,1)</f>
        <v>80.2</v>
      </c>
      <c r="L1493" s="21">
        <f>TRUNC(F1493+H1493+J1493,1)</f>
        <v>80.2</v>
      </c>
      <c r="M1493" s="15" t="s">
        <v>52</v>
      </c>
      <c r="N1493" s="1" t="s">
        <v>2238</v>
      </c>
      <c r="O1493" s="1" t="s">
        <v>1079</v>
      </c>
      <c r="P1493" s="1" t="s">
        <v>64</v>
      </c>
      <c r="Q1493" s="1" t="s">
        <v>64</v>
      </c>
      <c r="R1493" s="1" t="s">
        <v>64</v>
      </c>
      <c r="S1493">
        <v>1</v>
      </c>
      <c r="T1493">
        <v>2</v>
      </c>
      <c r="U1493">
        <v>0.03</v>
      </c>
      <c r="AV1493" s="1" t="s">
        <v>52</v>
      </c>
      <c r="AW1493" s="1" t="s">
        <v>3313</v>
      </c>
      <c r="AX1493" s="1" t="s">
        <v>52</v>
      </c>
      <c r="AY1493" s="1" t="s">
        <v>52</v>
      </c>
      <c r="AZ1493" s="1" t="s">
        <v>52</v>
      </c>
    </row>
    <row r="1494" spans="1:52" ht="30" customHeight="1" x14ac:dyDescent="0.3">
      <c r="A1494" s="15" t="s">
        <v>1229</v>
      </c>
      <c r="B1494" s="15" t="s">
        <v>52</v>
      </c>
      <c r="C1494" s="15" t="s">
        <v>52</v>
      </c>
      <c r="D1494" s="16"/>
      <c r="E1494" s="18"/>
      <c r="F1494" s="21">
        <f>TRUNC(SUMIF(N1492:N1493, N1491, F1492:F1493),0)</f>
        <v>0</v>
      </c>
      <c r="G1494" s="18"/>
      <c r="H1494" s="21">
        <f>TRUNC(SUMIF(N1492:N1493, N1491, H1492:H1493),0)</f>
        <v>2673</v>
      </c>
      <c r="I1494" s="18"/>
      <c r="J1494" s="21">
        <f>TRUNC(SUMIF(N1492:N1493, N1491, J1492:J1493),0)</f>
        <v>80</v>
      </c>
      <c r="K1494" s="18"/>
      <c r="L1494" s="21">
        <f>F1494+H1494+J1494</f>
        <v>2753</v>
      </c>
      <c r="M1494" s="15" t="s">
        <v>52</v>
      </c>
      <c r="N1494" s="1" t="s">
        <v>92</v>
      </c>
      <c r="O1494" s="1" t="s">
        <v>92</v>
      </c>
      <c r="P1494" s="1" t="s">
        <v>52</v>
      </c>
      <c r="Q1494" s="1" t="s">
        <v>52</v>
      </c>
      <c r="R1494" s="1" t="s">
        <v>52</v>
      </c>
      <c r="AV1494" s="1" t="s">
        <v>52</v>
      </c>
      <c r="AW1494" s="1" t="s">
        <v>52</v>
      </c>
      <c r="AX1494" s="1" t="s">
        <v>52</v>
      </c>
      <c r="AY1494" s="1" t="s">
        <v>52</v>
      </c>
      <c r="AZ1494" s="1" t="s">
        <v>52</v>
      </c>
    </row>
    <row r="1495" spans="1:52" ht="30" customHeight="1" x14ac:dyDescent="0.3">
      <c r="A1495" s="16"/>
      <c r="B1495" s="16"/>
      <c r="C1495" s="16"/>
      <c r="D1495" s="16"/>
      <c r="E1495" s="18"/>
      <c r="F1495" s="21"/>
      <c r="G1495" s="18"/>
      <c r="H1495" s="21"/>
      <c r="I1495" s="18"/>
      <c r="J1495" s="21"/>
      <c r="K1495" s="18"/>
      <c r="L1495" s="21"/>
      <c r="M1495" s="16"/>
    </row>
    <row r="1496" spans="1:52" ht="30" customHeight="1" x14ac:dyDescent="0.3">
      <c r="A1496" s="12" t="s">
        <v>3314</v>
      </c>
      <c r="B1496" s="13"/>
      <c r="C1496" s="13"/>
      <c r="D1496" s="13"/>
      <c r="E1496" s="17"/>
      <c r="F1496" s="20"/>
      <c r="G1496" s="17"/>
      <c r="H1496" s="20"/>
      <c r="I1496" s="17"/>
      <c r="J1496" s="20"/>
      <c r="K1496" s="17"/>
      <c r="L1496" s="20"/>
      <c r="M1496" s="14"/>
      <c r="N1496" s="1" t="s">
        <v>2243</v>
      </c>
    </row>
    <row r="1497" spans="1:52" ht="30" customHeight="1" x14ac:dyDescent="0.3">
      <c r="A1497" s="15" t="s">
        <v>2246</v>
      </c>
      <c r="B1497" s="15" t="s">
        <v>1291</v>
      </c>
      <c r="C1497" s="15" t="s">
        <v>1292</v>
      </c>
      <c r="D1497" s="16">
        <v>1.18E-2</v>
      </c>
      <c r="E1497" s="18">
        <f>단가대비표!O271</f>
        <v>0</v>
      </c>
      <c r="F1497" s="21">
        <f>TRUNC(E1497*D1497,1)</f>
        <v>0</v>
      </c>
      <c r="G1497" s="18">
        <f>단가대비표!P271</f>
        <v>272354</v>
      </c>
      <c r="H1497" s="21">
        <f>TRUNC(G1497*D1497,1)</f>
        <v>3213.7</v>
      </c>
      <c r="I1497" s="18">
        <f>단가대비표!V271</f>
        <v>0</v>
      </c>
      <c r="J1497" s="21">
        <f>TRUNC(I1497*D1497,1)</f>
        <v>0</v>
      </c>
      <c r="K1497" s="18">
        <f>TRUNC(E1497+G1497+I1497,1)</f>
        <v>272354</v>
      </c>
      <c r="L1497" s="21">
        <f>TRUNC(F1497+H1497+J1497,1)</f>
        <v>3213.7</v>
      </c>
      <c r="M1497" s="15" t="s">
        <v>52</v>
      </c>
      <c r="N1497" s="1" t="s">
        <v>2243</v>
      </c>
      <c r="O1497" s="1" t="s">
        <v>2247</v>
      </c>
      <c r="P1497" s="1" t="s">
        <v>64</v>
      </c>
      <c r="Q1497" s="1" t="s">
        <v>64</v>
      </c>
      <c r="R1497" s="1" t="s">
        <v>63</v>
      </c>
      <c r="AV1497" s="1" t="s">
        <v>52</v>
      </c>
      <c r="AW1497" s="1" t="s">
        <v>3315</v>
      </c>
      <c r="AX1497" s="1" t="s">
        <v>52</v>
      </c>
      <c r="AY1497" s="1" t="s">
        <v>52</v>
      </c>
      <c r="AZ1497" s="1" t="s">
        <v>52</v>
      </c>
    </row>
    <row r="1498" spans="1:52" ht="30" customHeight="1" x14ac:dyDescent="0.3">
      <c r="A1498" s="15" t="s">
        <v>1298</v>
      </c>
      <c r="B1498" s="15" t="s">
        <v>1291</v>
      </c>
      <c r="C1498" s="15" t="s">
        <v>1292</v>
      </c>
      <c r="D1498" s="16">
        <v>5.8999999999999999E-3</v>
      </c>
      <c r="E1498" s="18">
        <f>단가대비표!O256</f>
        <v>0</v>
      </c>
      <c r="F1498" s="21">
        <f>TRUNC(E1498*D1498,1)</f>
        <v>0</v>
      </c>
      <c r="G1498" s="18">
        <f>단가대비표!P256</f>
        <v>169804</v>
      </c>
      <c r="H1498" s="21">
        <f>TRUNC(G1498*D1498,1)</f>
        <v>1001.8</v>
      </c>
      <c r="I1498" s="18">
        <f>단가대비표!V256</f>
        <v>0</v>
      </c>
      <c r="J1498" s="21">
        <f>TRUNC(I1498*D1498,1)</f>
        <v>0</v>
      </c>
      <c r="K1498" s="18">
        <f>TRUNC(E1498+G1498+I1498,1)</f>
        <v>169804</v>
      </c>
      <c r="L1498" s="21">
        <f>TRUNC(F1498+H1498+J1498,1)</f>
        <v>1001.8</v>
      </c>
      <c r="M1498" s="15" t="s">
        <v>52</v>
      </c>
      <c r="N1498" s="1" t="s">
        <v>2243</v>
      </c>
      <c r="O1498" s="1" t="s">
        <v>1299</v>
      </c>
      <c r="P1498" s="1" t="s">
        <v>64</v>
      </c>
      <c r="Q1498" s="1" t="s">
        <v>64</v>
      </c>
      <c r="R1498" s="1" t="s">
        <v>63</v>
      </c>
      <c r="AV1498" s="1" t="s">
        <v>52</v>
      </c>
      <c r="AW1498" s="1" t="s">
        <v>3316</v>
      </c>
      <c r="AX1498" s="1" t="s">
        <v>52</v>
      </c>
      <c r="AY1498" s="1" t="s">
        <v>52</v>
      </c>
      <c r="AZ1498" s="1" t="s">
        <v>52</v>
      </c>
    </row>
    <row r="1499" spans="1:52" ht="30" customHeight="1" x14ac:dyDescent="0.3">
      <c r="A1499" s="15" t="s">
        <v>1229</v>
      </c>
      <c r="B1499" s="15" t="s">
        <v>52</v>
      </c>
      <c r="C1499" s="15" t="s">
        <v>52</v>
      </c>
      <c r="D1499" s="16"/>
      <c r="E1499" s="18"/>
      <c r="F1499" s="21">
        <f>TRUNC(SUMIF(N1497:N1498, N1496, F1497:F1498),0)</f>
        <v>0</v>
      </c>
      <c r="G1499" s="18"/>
      <c r="H1499" s="21">
        <f>TRUNC(SUMIF(N1497:N1498, N1496, H1497:H1498),0)</f>
        <v>4215</v>
      </c>
      <c r="I1499" s="18"/>
      <c r="J1499" s="21">
        <f>TRUNC(SUMIF(N1497:N1498, N1496, J1497:J1498),0)</f>
        <v>0</v>
      </c>
      <c r="K1499" s="18"/>
      <c r="L1499" s="21">
        <f>F1499+H1499+J1499</f>
        <v>4215</v>
      </c>
      <c r="M1499" s="15" t="s">
        <v>52</v>
      </c>
      <c r="N1499" s="1" t="s">
        <v>92</v>
      </c>
      <c r="O1499" s="1" t="s">
        <v>92</v>
      </c>
      <c r="P1499" s="1" t="s">
        <v>52</v>
      </c>
      <c r="Q1499" s="1" t="s">
        <v>52</v>
      </c>
      <c r="R1499" s="1" t="s">
        <v>52</v>
      </c>
      <c r="AV1499" s="1" t="s">
        <v>52</v>
      </c>
      <c r="AW1499" s="1" t="s">
        <v>52</v>
      </c>
      <c r="AX1499" s="1" t="s">
        <v>52</v>
      </c>
      <c r="AY1499" s="1" t="s">
        <v>52</v>
      </c>
      <c r="AZ1499" s="1" t="s">
        <v>52</v>
      </c>
    </row>
    <row r="1500" spans="1:52" ht="30" customHeight="1" x14ac:dyDescent="0.3">
      <c r="A1500" s="16"/>
      <c r="B1500" s="16"/>
      <c r="C1500" s="16"/>
      <c r="D1500" s="16"/>
      <c r="E1500" s="18"/>
      <c r="F1500" s="21"/>
      <c r="G1500" s="18"/>
      <c r="H1500" s="21"/>
      <c r="I1500" s="18"/>
      <c r="J1500" s="21"/>
      <c r="K1500" s="18"/>
      <c r="L1500" s="21"/>
      <c r="M1500" s="16"/>
    </row>
    <row r="1501" spans="1:52" ht="30" customHeight="1" x14ac:dyDescent="0.3">
      <c r="A1501" s="12" t="s">
        <v>3317</v>
      </c>
      <c r="B1501" s="13"/>
      <c r="C1501" s="13"/>
      <c r="D1501" s="13"/>
      <c r="E1501" s="17"/>
      <c r="F1501" s="20"/>
      <c r="G1501" s="17"/>
      <c r="H1501" s="20"/>
      <c r="I1501" s="17"/>
      <c r="J1501" s="20"/>
      <c r="K1501" s="17"/>
      <c r="L1501" s="20"/>
      <c r="M1501" s="14"/>
      <c r="N1501" s="1" t="s">
        <v>2269</v>
      </c>
    </row>
    <row r="1502" spans="1:52" ht="30" customHeight="1" x14ac:dyDescent="0.3">
      <c r="A1502" s="15" t="s">
        <v>3318</v>
      </c>
      <c r="B1502" s="15" t="s">
        <v>1291</v>
      </c>
      <c r="C1502" s="15" t="s">
        <v>1292</v>
      </c>
      <c r="D1502" s="16">
        <v>0.432</v>
      </c>
      <c r="E1502" s="18">
        <f>단가대비표!O268</f>
        <v>0</v>
      </c>
      <c r="F1502" s="21">
        <f>TRUNC(E1502*D1502,1)</f>
        <v>0</v>
      </c>
      <c r="G1502" s="18">
        <f>단가대비표!P268</f>
        <v>248350</v>
      </c>
      <c r="H1502" s="21">
        <f>TRUNC(G1502*D1502,1)</f>
        <v>107287.2</v>
      </c>
      <c r="I1502" s="18">
        <f>단가대비표!V268</f>
        <v>0</v>
      </c>
      <c r="J1502" s="21">
        <f>TRUNC(I1502*D1502,1)</f>
        <v>0</v>
      </c>
      <c r="K1502" s="18">
        <f t="shared" ref="K1502:L1504" si="217">TRUNC(E1502+G1502+I1502,1)</f>
        <v>248350</v>
      </c>
      <c r="L1502" s="21">
        <f t="shared" si="217"/>
        <v>107287.2</v>
      </c>
      <c r="M1502" s="15" t="s">
        <v>52</v>
      </c>
      <c r="N1502" s="1" t="s">
        <v>2269</v>
      </c>
      <c r="O1502" s="1" t="s">
        <v>3319</v>
      </c>
      <c r="P1502" s="1" t="s">
        <v>64</v>
      </c>
      <c r="Q1502" s="1" t="s">
        <v>64</v>
      </c>
      <c r="R1502" s="1" t="s">
        <v>63</v>
      </c>
      <c r="V1502">
        <v>1</v>
      </c>
      <c r="AV1502" s="1" t="s">
        <v>52</v>
      </c>
      <c r="AW1502" s="1" t="s">
        <v>3320</v>
      </c>
      <c r="AX1502" s="1" t="s">
        <v>52</v>
      </c>
      <c r="AY1502" s="1" t="s">
        <v>52</v>
      </c>
      <c r="AZ1502" s="1" t="s">
        <v>52</v>
      </c>
    </row>
    <row r="1503" spans="1:52" ht="30" customHeight="1" x14ac:dyDescent="0.3">
      <c r="A1503" s="15" t="s">
        <v>1298</v>
      </c>
      <c r="B1503" s="15" t="s">
        <v>1291</v>
      </c>
      <c r="C1503" s="15" t="s">
        <v>1292</v>
      </c>
      <c r="D1503" s="16">
        <v>0.10299999999999999</v>
      </c>
      <c r="E1503" s="18">
        <f>단가대비표!O256</f>
        <v>0</v>
      </c>
      <c r="F1503" s="21">
        <f>TRUNC(E1503*D1503,1)</f>
        <v>0</v>
      </c>
      <c r="G1503" s="18">
        <f>단가대비표!P256</f>
        <v>169804</v>
      </c>
      <c r="H1503" s="21">
        <f>TRUNC(G1503*D1503,1)</f>
        <v>17489.8</v>
      </c>
      <c r="I1503" s="18">
        <f>단가대비표!V256</f>
        <v>0</v>
      </c>
      <c r="J1503" s="21">
        <f>TRUNC(I1503*D1503,1)</f>
        <v>0</v>
      </c>
      <c r="K1503" s="18">
        <f t="shared" si="217"/>
        <v>169804</v>
      </c>
      <c r="L1503" s="21">
        <f t="shared" si="217"/>
        <v>17489.8</v>
      </c>
      <c r="M1503" s="15" t="s">
        <v>52</v>
      </c>
      <c r="N1503" s="1" t="s">
        <v>2269</v>
      </c>
      <c r="O1503" s="1" t="s">
        <v>1299</v>
      </c>
      <c r="P1503" s="1" t="s">
        <v>64</v>
      </c>
      <c r="Q1503" s="1" t="s">
        <v>64</v>
      </c>
      <c r="R1503" s="1" t="s">
        <v>63</v>
      </c>
      <c r="V1503">
        <v>1</v>
      </c>
      <c r="AV1503" s="1" t="s">
        <v>52</v>
      </c>
      <c r="AW1503" s="1" t="s">
        <v>3321</v>
      </c>
      <c r="AX1503" s="1" t="s">
        <v>52</v>
      </c>
      <c r="AY1503" s="1" t="s">
        <v>52</v>
      </c>
      <c r="AZ1503" s="1" t="s">
        <v>52</v>
      </c>
    </row>
    <row r="1504" spans="1:52" ht="30" customHeight="1" x14ac:dyDescent="0.3">
      <c r="A1504" s="15" t="s">
        <v>1597</v>
      </c>
      <c r="B1504" s="15" t="s">
        <v>2588</v>
      </c>
      <c r="C1504" s="15" t="s">
        <v>602</v>
      </c>
      <c r="D1504" s="16">
        <v>1</v>
      </c>
      <c r="E1504" s="18">
        <v>0</v>
      </c>
      <c r="F1504" s="21">
        <f>TRUNC(E1504*D1504,1)</f>
        <v>0</v>
      </c>
      <c r="G1504" s="18">
        <v>0</v>
      </c>
      <c r="H1504" s="21">
        <f>TRUNC(G1504*D1504,1)</f>
        <v>0</v>
      </c>
      <c r="I1504" s="18">
        <f>TRUNC(SUMIF(V1502:V1504, RIGHTB(O1504, 1), H1502:H1504)*U1504, 2)</f>
        <v>3743.31</v>
      </c>
      <c r="J1504" s="21">
        <f>TRUNC(I1504*D1504,1)</f>
        <v>3743.3</v>
      </c>
      <c r="K1504" s="18">
        <f t="shared" si="217"/>
        <v>3743.3</v>
      </c>
      <c r="L1504" s="21">
        <f t="shared" si="217"/>
        <v>3743.3</v>
      </c>
      <c r="M1504" s="15" t="s">
        <v>52</v>
      </c>
      <c r="N1504" s="1" t="s">
        <v>2269</v>
      </c>
      <c r="O1504" s="1" t="s">
        <v>1079</v>
      </c>
      <c r="P1504" s="1" t="s">
        <v>64</v>
      </c>
      <c r="Q1504" s="1" t="s">
        <v>64</v>
      </c>
      <c r="R1504" s="1" t="s">
        <v>64</v>
      </c>
      <c r="S1504">
        <v>1</v>
      </c>
      <c r="T1504">
        <v>2</v>
      </c>
      <c r="U1504">
        <v>0.03</v>
      </c>
      <c r="AV1504" s="1" t="s">
        <v>52</v>
      </c>
      <c r="AW1504" s="1" t="s">
        <v>3322</v>
      </c>
      <c r="AX1504" s="1" t="s">
        <v>52</v>
      </c>
      <c r="AY1504" s="1" t="s">
        <v>52</v>
      </c>
      <c r="AZ1504" s="1" t="s">
        <v>52</v>
      </c>
    </row>
    <row r="1505" spans="1:52" ht="30" customHeight="1" x14ac:dyDescent="0.3">
      <c r="A1505" s="15" t="s">
        <v>1229</v>
      </c>
      <c r="B1505" s="15" t="s">
        <v>52</v>
      </c>
      <c r="C1505" s="15" t="s">
        <v>52</v>
      </c>
      <c r="D1505" s="16"/>
      <c r="E1505" s="18"/>
      <c r="F1505" s="21">
        <f>TRUNC(SUMIF(N1502:N1504, N1501, F1502:F1504),0)</f>
        <v>0</v>
      </c>
      <c r="G1505" s="18"/>
      <c r="H1505" s="21">
        <f>TRUNC(SUMIF(N1502:N1504, N1501, H1502:H1504),0)</f>
        <v>124777</v>
      </c>
      <c r="I1505" s="18"/>
      <c r="J1505" s="21">
        <f>TRUNC(SUMIF(N1502:N1504, N1501, J1502:J1504),0)</f>
        <v>3743</v>
      </c>
      <c r="K1505" s="18"/>
      <c r="L1505" s="21">
        <f>F1505+H1505+J1505</f>
        <v>128520</v>
      </c>
      <c r="M1505" s="15" t="s">
        <v>52</v>
      </c>
      <c r="N1505" s="1" t="s">
        <v>92</v>
      </c>
      <c r="O1505" s="1" t="s">
        <v>92</v>
      </c>
      <c r="P1505" s="1" t="s">
        <v>52</v>
      </c>
      <c r="Q1505" s="1" t="s">
        <v>52</v>
      </c>
      <c r="R1505" s="1" t="s">
        <v>52</v>
      </c>
      <c r="AV1505" s="1" t="s">
        <v>52</v>
      </c>
      <c r="AW1505" s="1" t="s">
        <v>52</v>
      </c>
      <c r="AX1505" s="1" t="s">
        <v>52</v>
      </c>
      <c r="AY1505" s="1" t="s">
        <v>52</v>
      </c>
      <c r="AZ1505" s="1" t="s">
        <v>52</v>
      </c>
    </row>
    <row r="1506" spans="1:52" ht="30" customHeight="1" x14ac:dyDescent="0.3">
      <c r="A1506" s="16"/>
      <c r="B1506" s="16"/>
      <c r="C1506" s="16"/>
      <c r="D1506" s="16"/>
      <c r="E1506" s="18"/>
      <c r="F1506" s="21"/>
      <c r="G1506" s="18"/>
      <c r="H1506" s="21"/>
      <c r="I1506" s="18"/>
      <c r="J1506" s="21"/>
      <c r="K1506" s="18"/>
      <c r="L1506" s="21"/>
      <c r="M1506" s="16"/>
    </row>
    <row r="1507" spans="1:52" ht="30" customHeight="1" x14ac:dyDescent="0.3">
      <c r="A1507" s="12" t="s">
        <v>3323</v>
      </c>
      <c r="B1507" s="13"/>
      <c r="C1507" s="13"/>
      <c r="D1507" s="13"/>
      <c r="E1507" s="17"/>
      <c r="F1507" s="20"/>
      <c r="G1507" s="17"/>
      <c r="H1507" s="20"/>
      <c r="I1507" s="17"/>
      <c r="J1507" s="20"/>
      <c r="K1507" s="17"/>
      <c r="L1507" s="20"/>
      <c r="M1507" s="14"/>
      <c r="N1507" s="1" t="s">
        <v>2292</v>
      </c>
    </row>
    <row r="1508" spans="1:52" ht="30" customHeight="1" x14ac:dyDescent="0.3">
      <c r="A1508" s="15" t="s">
        <v>3318</v>
      </c>
      <c r="B1508" s="15" t="s">
        <v>1291</v>
      </c>
      <c r="C1508" s="15" t="s">
        <v>1292</v>
      </c>
      <c r="D1508" s="16">
        <v>0.313</v>
      </c>
      <c r="E1508" s="18">
        <f>단가대비표!O268</f>
        <v>0</v>
      </c>
      <c r="F1508" s="21">
        <f>TRUNC(E1508*D1508,1)</f>
        <v>0</v>
      </c>
      <c r="G1508" s="18">
        <f>단가대비표!P268</f>
        <v>248350</v>
      </c>
      <c r="H1508" s="21">
        <f>TRUNC(G1508*D1508,1)</f>
        <v>77733.5</v>
      </c>
      <c r="I1508" s="18">
        <f>단가대비표!V268</f>
        <v>0</v>
      </c>
      <c r="J1508" s="21">
        <f>TRUNC(I1508*D1508,1)</f>
        <v>0</v>
      </c>
      <c r="K1508" s="18">
        <f t="shared" ref="K1508:L1510" si="218">TRUNC(E1508+G1508+I1508,1)</f>
        <v>248350</v>
      </c>
      <c r="L1508" s="21">
        <f t="shared" si="218"/>
        <v>77733.5</v>
      </c>
      <c r="M1508" s="15" t="s">
        <v>52</v>
      </c>
      <c r="N1508" s="1" t="s">
        <v>2292</v>
      </c>
      <c r="O1508" s="1" t="s">
        <v>3319</v>
      </c>
      <c r="P1508" s="1" t="s">
        <v>64</v>
      </c>
      <c r="Q1508" s="1" t="s">
        <v>64</v>
      </c>
      <c r="R1508" s="1" t="s">
        <v>63</v>
      </c>
      <c r="V1508">
        <v>1</v>
      </c>
      <c r="AV1508" s="1" t="s">
        <v>52</v>
      </c>
      <c r="AW1508" s="1" t="s">
        <v>3324</v>
      </c>
      <c r="AX1508" s="1" t="s">
        <v>52</v>
      </c>
      <c r="AY1508" s="1" t="s">
        <v>52</v>
      </c>
      <c r="AZ1508" s="1" t="s">
        <v>52</v>
      </c>
    </row>
    <row r="1509" spans="1:52" ht="30" customHeight="1" x14ac:dyDescent="0.3">
      <c r="A1509" s="15" t="s">
        <v>1298</v>
      </c>
      <c r="B1509" s="15" t="s">
        <v>1291</v>
      </c>
      <c r="C1509" s="15" t="s">
        <v>1292</v>
      </c>
      <c r="D1509" s="16">
        <v>6.4000000000000001E-2</v>
      </c>
      <c r="E1509" s="18">
        <f>단가대비표!O256</f>
        <v>0</v>
      </c>
      <c r="F1509" s="21">
        <f>TRUNC(E1509*D1509,1)</f>
        <v>0</v>
      </c>
      <c r="G1509" s="18">
        <f>단가대비표!P256</f>
        <v>169804</v>
      </c>
      <c r="H1509" s="21">
        <f>TRUNC(G1509*D1509,1)</f>
        <v>10867.4</v>
      </c>
      <c r="I1509" s="18">
        <f>단가대비표!V256</f>
        <v>0</v>
      </c>
      <c r="J1509" s="21">
        <f>TRUNC(I1509*D1509,1)</f>
        <v>0</v>
      </c>
      <c r="K1509" s="18">
        <f t="shared" si="218"/>
        <v>169804</v>
      </c>
      <c r="L1509" s="21">
        <f t="shared" si="218"/>
        <v>10867.4</v>
      </c>
      <c r="M1509" s="15" t="s">
        <v>52</v>
      </c>
      <c r="N1509" s="1" t="s">
        <v>2292</v>
      </c>
      <c r="O1509" s="1" t="s">
        <v>1299</v>
      </c>
      <c r="P1509" s="1" t="s">
        <v>64</v>
      </c>
      <c r="Q1509" s="1" t="s">
        <v>64</v>
      </c>
      <c r="R1509" s="1" t="s">
        <v>63</v>
      </c>
      <c r="V1509">
        <v>1</v>
      </c>
      <c r="AV1509" s="1" t="s">
        <v>52</v>
      </c>
      <c r="AW1509" s="1" t="s">
        <v>3325</v>
      </c>
      <c r="AX1509" s="1" t="s">
        <v>52</v>
      </c>
      <c r="AY1509" s="1" t="s">
        <v>52</v>
      </c>
      <c r="AZ1509" s="1" t="s">
        <v>52</v>
      </c>
    </row>
    <row r="1510" spans="1:52" ht="30" customHeight="1" x14ac:dyDescent="0.3">
      <c r="A1510" s="15" t="s">
        <v>1597</v>
      </c>
      <c r="B1510" s="15" t="s">
        <v>2588</v>
      </c>
      <c r="C1510" s="15" t="s">
        <v>602</v>
      </c>
      <c r="D1510" s="16">
        <v>1</v>
      </c>
      <c r="E1510" s="18">
        <v>0</v>
      </c>
      <c r="F1510" s="21">
        <f>TRUNC(E1510*D1510,1)</f>
        <v>0</v>
      </c>
      <c r="G1510" s="18">
        <v>0</v>
      </c>
      <c r="H1510" s="21">
        <f>TRUNC(G1510*D1510,1)</f>
        <v>0</v>
      </c>
      <c r="I1510" s="18">
        <f>TRUNC(SUMIF(V1508:V1510, RIGHTB(O1510, 1), H1508:H1510)*U1510, 2)</f>
        <v>2658.02</v>
      </c>
      <c r="J1510" s="21">
        <f>TRUNC(I1510*D1510,1)</f>
        <v>2658</v>
      </c>
      <c r="K1510" s="18">
        <f t="shared" si="218"/>
        <v>2658</v>
      </c>
      <c r="L1510" s="21">
        <f t="shared" si="218"/>
        <v>2658</v>
      </c>
      <c r="M1510" s="15" t="s">
        <v>52</v>
      </c>
      <c r="N1510" s="1" t="s">
        <v>2292</v>
      </c>
      <c r="O1510" s="1" t="s">
        <v>1079</v>
      </c>
      <c r="P1510" s="1" t="s">
        <v>64</v>
      </c>
      <c r="Q1510" s="1" t="s">
        <v>64</v>
      </c>
      <c r="R1510" s="1" t="s">
        <v>64</v>
      </c>
      <c r="S1510">
        <v>1</v>
      </c>
      <c r="T1510">
        <v>2</v>
      </c>
      <c r="U1510">
        <v>0.03</v>
      </c>
      <c r="AV1510" s="1" t="s">
        <v>52</v>
      </c>
      <c r="AW1510" s="1" t="s">
        <v>3326</v>
      </c>
      <c r="AX1510" s="1" t="s">
        <v>52</v>
      </c>
      <c r="AY1510" s="1" t="s">
        <v>52</v>
      </c>
      <c r="AZ1510" s="1" t="s">
        <v>52</v>
      </c>
    </row>
    <row r="1511" spans="1:52" ht="30" customHeight="1" x14ac:dyDescent="0.3">
      <c r="A1511" s="15" t="s">
        <v>1229</v>
      </c>
      <c r="B1511" s="15" t="s">
        <v>52</v>
      </c>
      <c r="C1511" s="15" t="s">
        <v>52</v>
      </c>
      <c r="D1511" s="16"/>
      <c r="E1511" s="18"/>
      <c r="F1511" s="21">
        <f>TRUNC(SUMIF(N1508:N1510, N1507, F1508:F1510),0)</f>
        <v>0</v>
      </c>
      <c r="G1511" s="18"/>
      <c r="H1511" s="21">
        <f>TRUNC(SUMIF(N1508:N1510, N1507, H1508:H1510),0)</f>
        <v>88600</v>
      </c>
      <c r="I1511" s="18"/>
      <c r="J1511" s="21">
        <f>TRUNC(SUMIF(N1508:N1510, N1507, J1508:J1510),0)</f>
        <v>2658</v>
      </c>
      <c r="K1511" s="18"/>
      <c r="L1511" s="21">
        <f>F1511+H1511+J1511</f>
        <v>91258</v>
      </c>
      <c r="M1511" s="15" t="s">
        <v>52</v>
      </c>
      <c r="N1511" s="1" t="s">
        <v>92</v>
      </c>
      <c r="O1511" s="1" t="s">
        <v>92</v>
      </c>
      <c r="P1511" s="1" t="s">
        <v>52</v>
      </c>
      <c r="Q1511" s="1" t="s">
        <v>52</v>
      </c>
      <c r="R1511" s="1" t="s">
        <v>52</v>
      </c>
      <c r="AV1511" s="1" t="s">
        <v>52</v>
      </c>
      <c r="AW1511" s="1" t="s">
        <v>52</v>
      </c>
      <c r="AX1511" s="1" t="s">
        <v>52</v>
      </c>
      <c r="AY1511" s="1" t="s">
        <v>52</v>
      </c>
      <c r="AZ1511" s="1" t="s">
        <v>52</v>
      </c>
    </row>
    <row r="1512" spans="1:52" ht="30" customHeight="1" x14ac:dyDescent="0.3">
      <c r="A1512" s="16"/>
      <c r="B1512" s="16"/>
      <c r="C1512" s="16"/>
      <c r="D1512" s="16"/>
      <c r="E1512" s="18"/>
      <c r="F1512" s="21"/>
      <c r="G1512" s="18"/>
      <c r="H1512" s="21"/>
      <c r="I1512" s="18"/>
      <c r="J1512" s="21"/>
      <c r="K1512" s="18"/>
      <c r="L1512" s="21"/>
      <c r="M1512" s="16"/>
    </row>
    <row r="1513" spans="1:52" ht="30" customHeight="1" x14ac:dyDescent="0.3">
      <c r="A1513" s="12" t="s">
        <v>3327</v>
      </c>
      <c r="B1513" s="13"/>
      <c r="C1513" s="13"/>
      <c r="D1513" s="13"/>
      <c r="E1513" s="17"/>
      <c r="F1513" s="20"/>
      <c r="G1513" s="17"/>
      <c r="H1513" s="20"/>
      <c r="I1513" s="17"/>
      <c r="J1513" s="20"/>
      <c r="K1513" s="17"/>
      <c r="L1513" s="20"/>
      <c r="M1513" s="14"/>
      <c r="N1513" s="1" t="s">
        <v>2357</v>
      </c>
    </row>
    <row r="1514" spans="1:52" ht="30" customHeight="1" x14ac:dyDescent="0.3">
      <c r="A1514" s="15" t="s">
        <v>2246</v>
      </c>
      <c r="B1514" s="15" t="s">
        <v>1291</v>
      </c>
      <c r="C1514" s="15" t="s">
        <v>1292</v>
      </c>
      <c r="D1514" s="16">
        <v>8.0000000000000002E-3</v>
      </c>
      <c r="E1514" s="18">
        <f>단가대비표!O271</f>
        <v>0</v>
      </c>
      <c r="F1514" s="21">
        <f>TRUNC(E1514*D1514,1)</f>
        <v>0</v>
      </c>
      <c r="G1514" s="18">
        <f>단가대비표!P271</f>
        <v>272354</v>
      </c>
      <c r="H1514" s="21">
        <f>TRUNC(G1514*D1514,1)</f>
        <v>2178.8000000000002</v>
      </c>
      <c r="I1514" s="18">
        <f>단가대비표!V271</f>
        <v>0</v>
      </c>
      <c r="J1514" s="21">
        <f>TRUNC(I1514*D1514,1)</f>
        <v>0</v>
      </c>
      <c r="K1514" s="18">
        <f>TRUNC(E1514+G1514+I1514,1)</f>
        <v>272354</v>
      </c>
      <c r="L1514" s="21">
        <f>TRUNC(F1514+H1514+J1514,1)</f>
        <v>2178.8000000000002</v>
      </c>
      <c r="M1514" s="15" t="s">
        <v>52</v>
      </c>
      <c r="N1514" s="1" t="s">
        <v>2357</v>
      </c>
      <c r="O1514" s="1" t="s">
        <v>2247</v>
      </c>
      <c r="P1514" s="1" t="s">
        <v>64</v>
      </c>
      <c r="Q1514" s="1" t="s">
        <v>64</v>
      </c>
      <c r="R1514" s="1" t="s">
        <v>63</v>
      </c>
      <c r="AV1514" s="1" t="s">
        <v>52</v>
      </c>
      <c r="AW1514" s="1" t="s">
        <v>3328</v>
      </c>
      <c r="AX1514" s="1" t="s">
        <v>52</v>
      </c>
      <c r="AY1514" s="1" t="s">
        <v>52</v>
      </c>
      <c r="AZ1514" s="1" t="s">
        <v>52</v>
      </c>
    </row>
    <row r="1515" spans="1:52" ht="30" customHeight="1" x14ac:dyDescent="0.3">
      <c r="A1515" s="15" t="s">
        <v>1298</v>
      </c>
      <c r="B1515" s="15" t="s">
        <v>1291</v>
      </c>
      <c r="C1515" s="15" t="s">
        <v>1292</v>
      </c>
      <c r="D1515" s="16">
        <v>3.0000000000000001E-3</v>
      </c>
      <c r="E1515" s="18">
        <f>단가대비표!O256</f>
        <v>0</v>
      </c>
      <c r="F1515" s="21">
        <f>TRUNC(E1515*D1515,1)</f>
        <v>0</v>
      </c>
      <c r="G1515" s="18">
        <f>단가대비표!P256</f>
        <v>169804</v>
      </c>
      <c r="H1515" s="21">
        <f>TRUNC(G1515*D1515,1)</f>
        <v>509.4</v>
      </c>
      <c r="I1515" s="18">
        <f>단가대비표!V256</f>
        <v>0</v>
      </c>
      <c r="J1515" s="21">
        <f>TRUNC(I1515*D1515,1)</f>
        <v>0</v>
      </c>
      <c r="K1515" s="18">
        <f>TRUNC(E1515+G1515+I1515,1)</f>
        <v>169804</v>
      </c>
      <c r="L1515" s="21">
        <f>TRUNC(F1515+H1515+J1515,1)</f>
        <v>509.4</v>
      </c>
      <c r="M1515" s="15" t="s">
        <v>52</v>
      </c>
      <c r="N1515" s="1" t="s">
        <v>2357</v>
      </c>
      <c r="O1515" s="1" t="s">
        <v>1299</v>
      </c>
      <c r="P1515" s="1" t="s">
        <v>64</v>
      </c>
      <c r="Q1515" s="1" t="s">
        <v>64</v>
      </c>
      <c r="R1515" s="1" t="s">
        <v>63</v>
      </c>
      <c r="AV1515" s="1" t="s">
        <v>52</v>
      </c>
      <c r="AW1515" s="1" t="s">
        <v>3329</v>
      </c>
      <c r="AX1515" s="1" t="s">
        <v>52</v>
      </c>
      <c r="AY1515" s="1" t="s">
        <v>52</v>
      </c>
      <c r="AZ1515" s="1" t="s">
        <v>52</v>
      </c>
    </row>
    <row r="1516" spans="1:52" ht="30" customHeight="1" x14ac:dyDescent="0.3">
      <c r="A1516" s="15" t="s">
        <v>1229</v>
      </c>
      <c r="B1516" s="15" t="s">
        <v>52</v>
      </c>
      <c r="C1516" s="15" t="s">
        <v>52</v>
      </c>
      <c r="D1516" s="16"/>
      <c r="E1516" s="18"/>
      <c r="F1516" s="21">
        <f>TRUNC(SUMIF(N1514:N1515, N1513, F1514:F1515),0)</f>
        <v>0</v>
      </c>
      <c r="G1516" s="18"/>
      <c r="H1516" s="21">
        <f>TRUNC(SUMIF(N1514:N1515, N1513, H1514:H1515),0)</f>
        <v>2688</v>
      </c>
      <c r="I1516" s="18"/>
      <c r="J1516" s="21">
        <f>TRUNC(SUMIF(N1514:N1515, N1513, J1514:J1515),0)</f>
        <v>0</v>
      </c>
      <c r="K1516" s="18"/>
      <c r="L1516" s="21">
        <f>F1516+H1516+J1516</f>
        <v>2688</v>
      </c>
      <c r="M1516" s="15" t="s">
        <v>52</v>
      </c>
      <c r="N1516" s="1" t="s">
        <v>92</v>
      </c>
      <c r="O1516" s="1" t="s">
        <v>92</v>
      </c>
      <c r="P1516" s="1" t="s">
        <v>52</v>
      </c>
      <c r="Q1516" s="1" t="s">
        <v>52</v>
      </c>
      <c r="R1516" s="1" t="s">
        <v>52</v>
      </c>
      <c r="AV1516" s="1" t="s">
        <v>52</v>
      </c>
      <c r="AW1516" s="1" t="s">
        <v>52</v>
      </c>
      <c r="AX1516" s="1" t="s">
        <v>52</v>
      </c>
      <c r="AY1516" s="1" t="s">
        <v>52</v>
      </c>
      <c r="AZ1516" s="1" t="s">
        <v>52</v>
      </c>
    </row>
    <row r="1517" spans="1:52" ht="30" customHeight="1" x14ac:dyDescent="0.3">
      <c r="A1517" s="16"/>
      <c r="B1517" s="16"/>
      <c r="C1517" s="16"/>
      <c r="D1517" s="16"/>
      <c r="E1517" s="18"/>
      <c r="F1517" s="21"/>
      <c r="G1517" s="18"/>
      <c r="H1517" s="21"/>
      <c r="I1517" s="18"/>
      <c r="J1517" s="21"/>
      <c r="K1517" s="18"/>
      <c r="L1517" s="21"/>
      <c r="M1517" s="16"/>
    </row>
    <row r="1518" spans="1:52" ht="30" customHeight="1" x14ac:dyDescent="0.3">
      <c r="A1518" s="12" t="s">
        <v>3330</v>
      </c>
      <c r="B1518" s="13"/>
      <c r="C1518" s="13"/>
      <c r="D1518" s="13"/>
      <c r="E1518" s="17"/>
      <c r="F1518" s="20"/>
      <c r="G1518" s="17"/>
      <c r="H1518" s="20"/>
      <c r="I1518" s="17"/>
      <c r="J1518" s="20"/>
      <c r="K1518" s="17"/>
      <c r="L1518" s="20"/>
      <c r="M1518" s="14"/>
      <c r="N1518" s="1" t="s">
        <v>2387</v>
      </c>
    </row>
    <row r="1519" spans="1:52" ht="30" customHeight="1" x14ac:dyDescent="0.3">
      <c r="A1519" s="15" t="s">
        <v>2360</v>
      </c>
      <c r="B1519" s="15" t="s">
        <v>1291</v>
      </c>
      <c r="C1519" s="15" t="s">
        <v>1292</v>
      </c>
      <c r="D1519" s="16">
        <v>8.3000000000000004E-2</v>
      </c>
      <c r="E1519" s="18">
        <f>단가대비표!O269</f>
        <v>0</v>
      </c>
      <c r="F1519" s="21">
        <f>TRUNC(E1519*D1519,1)</f>
        <v>0</v>
      </c>
      <c r="G1519" s="18">
        <f>단가대비표!P269</f>
        <v>248139</v>
      </c>
      <c r="H1519" s="21">
        <f>TRUNC(G1519*D1519,1)</f>
        <v>20595.5</v>
      </c>
      <c r="I1519" s="18">
        <f>단가대비표!V269</f>
        <v>0</v>
      </c>
      <c r="J1519" s="21">
        <f>TRUNC(I1519*D1519,1)</f>
        <v>0</v>
      </c>
      <c r="K1519" s="18">
        <f>TRUNC(E1519+G1519+I1519,1)</f>
        <v>248139</v>
      </c>
      <c r="L1519" s="21">
        <f>TRUNC(F1519+H1519+J1519,1)</f>
        <v>20595.5</v>
      </c>
      <c r="M1519" s="15" t="s">
        <v>52</v>
      </c>
      <c r="N1519" s="1" t="s">
        <v>2387</v>
      </c>
      <c r="O1519" s="1" t="s">
        <v>2361</v>
      </c>
      <c r="P1519" s="1" t="s">
        <v>64</v>
      </c>
      <c r="Q1519" s="1" t="s">
        <v>64</v>
      </c>
      <c r="R1519" s="1" t="s">
        <v>63</v>
      </c>
      <c r="AV1519" s="1" t="s">
        <v>52</v>
      </c>
      <c r="AW1519" s="1" t="s">
        <v>3331</v>
      </c>
      <c r="AX1519" s="1" t="s">
        <v>52</v>
      </c>
      <c r="AY1519" s="1" t="s">
        <v>52</v>
      </c>
      <c r="AZ1519" s="1" t="s">
        <v>52</v>
      </c>
    </row>
    <row r="1520" spans="1:52" ht="30" customHeight="1" x14ac:dyDescent="0.3">
      <c r="A1520" s="15" t="s">
        <v>1298</v>
      </c>
      <c r="B1520" s="15" t="s">
        <v>1291</v>
      </c>
      <c r="C1520" s="15" t="s">
        <v>1292</v>
      </c>
      <c r="D1520" s="16">
        <v>1.2999999999999999E-2</v>
      </c>
      <c r="E1520" s="18">
        <f>단가대비표!O256</f>
        <v>0</v>
      </c>
      <c r="F1520" s="21">
        <f>TRUNC(E1520*D1520,1)</f>
        <v>0</v>
      </c>
      <c r="G1520" s="18">
        <f>단가대비표!P256</f>
        <v>169804</v>
      </c>
      <c r="H1520" s="21">
        <f>TRUNC(G1520*D1520,1)</f>
        <v>2207.4</v>
      </c>
      <c r="I1520" s="18">
        <f>단가대비표!V256</f>
        <v>0</v>
      </c>
      <c r="J1520" s="21">
        <f>TRUNC(I1520*D1520,1)</f>
        <v>0</v>
      </c>
      <c r="K1520" s="18">
        <f>TRUNC(E1520+G1520+I1520,1)</f>
        <v>169804</v>
      </c>
      <c r="L1520" s="21">
        <f>TRUNC(F1520+H1520+J1520,1)</f>
        <v>2207.4</v>
      </c>
      <c r="M1520" s="15" t="s">
        <v>52</v>
      </c>
      <c r="N1520" s="1" t="s">
        <v>2387</v>
      </c>
      <c r="O1520" s="1" t="s">
        <v>1299</v>
      </c>
      <c r="P1520" s="1" t="s">
        <v>64</v>
      </c>
      <c r="Q1520" s="1" t="s">
        <v>64</v>
      </c>
      <c r="R1520" s="1" t="s">
        <v>63</v>
      </c>
      <c r="AV1520" s="1" t="s">
        <v>52</v>
      </c>
      <c r="AW1520" s="1" t="s">
        <v>3332</v>
      </c>
      <c r="AX1520" s="1" t="s">
        <v>52</v>
      </c>
      <c r="AY1520" s="1" t="s">
        <v>52</v>
      </c>
      <c r="AZ1520" s="1" t="s">
        <v>52</v>
      </c>
    </row>
    <row r="1521" spans="1:52" ht="30" customHeight="1" x14ac:dyDescent="0.3">
      <c r="A1521" s="15" t="s">
        <v>1229</v>
      </c>
      <c r="B1521" s="15" t="s">
        <v>52</v>
      </c>
      <c r="C1521" s="15" t="s">
        <v>52</v>
      </c>
      <c r="D1521" s="16"/>
      <c r="E1521" s="18"/>
      <c r="F1521" s="21">
        <f>TRUNC(SUMIF(N1519:N1520, N1518, F1519:F1520),0)</f>
        <v>0</v>
      </c>
      <c r="G1521" s="18"/>
      <c r="H1521" s="21">
        <f>TRUNC(SUMIF(N1519:N1520, N1518, H1519:H1520),0)</f>
        <v>22802</v>
      </c>
      <c r="I1521" s="18"/>
      <c r="J1521" s="21">
        <f>TRUNC(SUMIF(N1519:N1520, N1518, J1519:J1520),0)</f>
        <v>0</v>
      </c>
      <c r="K1521" s="18"/>
      <c r="L1521" s="21">
        <f>F1521+H1521+J1521</f>
        <v>22802</v>
      </c>
      <c r="M1521" s="15" t="s">
        <v>52</v>
      </c>
      <c r="N1521" s="1" t="s">
        <v>92</v>
      </c>
      <c r="O1521" s="1" t="s">
        <v>92</v>
      </c>
      <c r="P1521" s="1" t="s">
        <v>52</v>
      </c>
      <c r="Q1521" s="1" t="s">
        <v>52</v>
      </c>
      <c r="R1521" s="1" t="s">
        <v>52</v>
      </c>
      <c r="AV1521" s="1" t="s">
        <v>52</v>
      </c>
      <c r="AW1521" s="1" t="s">
        <v>52</v>
      </c>
      <c r="AX1521" s="1" t="s">
        <v>52</v>
      </c>
      <c r="AY1521" s="1" t="s">
        <v>52</v>
      </c>
      <c r="AZ1521" s="1" t="s">
        <v>52</v>
      </c>
    </row>
    <row r="1522" spans="1:52" ht="30" customHeight="1" x14ac:dyDescent="0.3">
      <c r="A1522" s="16"/>
      <c r="B1522" s="16"/>
      <c r="C1522" s="16"/>
      <c r="D1522" s="16"/>
      <c r="E1522" s="18"/>
      <c r="F1522" s="21"/>
      <c r="G1522" s="18"/>
      <c r="H1522" s="21"/>
      <c r="I1522" s="18"/>
      <c r="J1522" s="21"/>
      <c r="K1522" s="18"/>
      <c r="L1522" s="21"/>
      <c r="M1522" s="16"/>
    </row>
    <row r="1523" spans="1:52" ht="30" customHeight="1" x14ac:dyDescent="0.3">
      <c r="A1523" s="12" t="s">
        <v>3333</v>
      </c>
      <c r="B1523" s="13"/>
      <c r="C1523" s="13"/>
      <c r="D1523" s="13"/>
      <c r="E1523" s="17"/>
      <c r="F1523" s="20"/>
      <c r="G1523" s="17"/>
      <c r="H1523" s="20"/>
      <c r="I1523" s="17"/>
      <c r="J1523" s="20"/>
      <c r="K1523" s="17"/>
      <c r="L1523" s="20"/>
      <c r="M1523" s="14"/>
      <c r="N1523" s="1" t="s">
        <v>2392</v>
      </c>
    </row>
    <row r="1524" spans="1:52" ht="30" customHeight="1" x14ac:dyDescent="0.3">
      <c r="A1524" s="15" t="s">
        <v>2101</v>
      </c>
      <c r="B1524" s="15" t="s">
        <v>2102</v>
      </c>
      <c r="C1524" s="15" t="s">
        <v>1692</v>
      </c>
      <c r="D1524" s="16">
        <v>0.65410000000000001</v>
      </c>
      <c r="E1524" s="18">
        <f>단가대비표!O44</f>
        <v>3686</v>
      </c>
      <c r="F1524" s="21">
        <f>TRUNC(E1524*D1524,1)</f>
        <v>2411</v>
      </c>
      <c r="G1524" s="18">
        <f>단가대비표!P44</f>
        <v>0</v>
      </c>
      <c r="H1524" s="21">
        <f>TRUNC(G1524*D1524,1)</f>
        <v>0</v>
      </c>
      <c r="I1524" s="18">
        <f>단가대비표!V44</f>
        <v>0</v>
      </c>
      <c r="J1524" s="21">
        <f>TRUNC(I1524*D1524,1)</f>
        <v>0</v>
      </c>
      <c r="K1524" s="18">
        <f t="shared" ref="K1524:L1526" si="219">TRUNC(E1524+G1524+I1524,1)</f>
        <v>3686</v>
      </c>
      <c r="L1524" s="21">
        <f t="shared" si="219"/>
        <v>2411</v>
      </c>
      <c r="M1524" s="15" t="s">
        <v>52</v>
      </c>
      <c r="N1524" s="1" t="s">
        <v>2392</v>
      </c>
      <c r="O1524" s="1" t="s">
        <v>2103</v>
      </c>
      <c r="P1524" s="1" t="s">
        <v>64</v>
      </c>
      <c r="Q1524" s="1" t="s">
        <v>64</v>
      </c>
      <c r="R1524" s="1" t="s">
        <v>63</v>
      </c>
      <c r="AV1524" s="1" t="s">
        <v>52</v>
      </c>
      <c r="AW1524" s="1" t="s">
        <v>3334</v>
      </c>
      <c r="AX1524" s="1" t="s">
        <v>52</v>
      </c>
      <c r="AY1524" s="1" t="s">
        <v>52</v>
      </c>
      <c r="AZ1524" s="1" t="s">
        <v>52</v>
      </c>
    </row>
    <row r="1525" spans="1:52" ht="30" customHeight="1" x14ac:dyDescent="0.3">
      <c r="A1525" s="15" t="s">
        <v>2024</v>
      </c>
      <c r="B1525" s="15" t="s">
        <v>2112</v>
      </c>
      <c r="C1525" s="15" t="s">
        <v>1692</v>
      </c>
      <c r="D1525" s="16">
        <v>0.59499999999999997</v>
      </c>
      <c r="E1525" s="18">
        <f>일위대가목록!E214</f>
        <v>136</v>
      </c>
      <c r="F1525" s="21">
        <f>TRUNC(E1525*D1525,1)</f>
        <v>80.900000000000006</v>
      </c>
      <c r="G1525" s="18">
        <f>일위대가목록!F214</f>
        <v>6840</v>
      </c>
      <c r="H1525" s="21">
        <f>TRUNC(G1525*D1525,1)</f>
        <v>4069.8</v>
      </c>
      <c r="I1525" s="18">
        <f>일위대가목록!G214</f>
        <v>273</v>
      </c>
      <c r="J1525" s="21">
        <f>TRUNC(I1525*D1525,1)</f>
        <v>162.4</v>
      </c>
      <c r="K1525" s="18">
        <f t="shared" si="219"/>
        <v>7249</v>
      </c>
      <c r="L1525" s="21">
        <f t="shared" si="219"/>
        <v>4313.1000000000004</v>
      </c>
      <c r="M1525" s="15" t="s">
        <v>2113</v>
      </c>
      <c r="N1525" s="1" t="s">
        <v>2392</v>
      </c>
      <c r="O1525" s="1" t="s">
        <v>2114</v>
      </c>
      <c r="P1525" s="1" t="s">
        <v>63</v>
      </c>
      <c r="Q1525" s="1" t="s">
        <v>64</v>
      </c>
      <c r="R1525" s="1" t="s">
        <v>64</v>
      </c>
      <c r="AV1525" s="1" t="s">
        <v>52</v>
      </c>
      <c r="AW1525" s="1" t="s">
        <v>3335</v>
      </c>
      <c r="AX1525" s="1" t="s">
        <v>52</v>
      </c>
      <c r="AY1525" s="1" t="s">
        <v>52</v>
      </c>
      <c r="AZ1525" s="1" t="s">
        <v>52</v>
      </c>
    </row>
    <row r="1526" spans="1:52" ht="30" customHeight="1" x14ac:dyDescent="0.3">
      <c r="A1526" s="15" t="s">
        <v>2076</v>
      </c>
      <c r="B1526" s="15" t="s">
        <v>2117</v>
      </c>
      <c r="C1526" s="15" t="s">
        <v>1692</v>
      </c>
      <c r="D1526" s="16">
        <v>-4.2000000000000003E-2</v>
      </c>
      <c r="E1526" s="18">
        <f>단가대비표!O21</f>
        <v>1850</v>
      </c>
      <c r="F1526" s="21">
        <f>TRUNC(E1526*D1526,1)</f>
        <v>-77.7</v>
      </c>
      <c r="G1526" s="18">
        <f>단가대비표!P21</f>
        <v>0</v>
      </c>
      <c r="H1526" s="21">
        <f>TRUNC(G1526*D1526,1)</f>
        <v>0</v>
      </c>
      <c r="I1526" s="18">
        <f>단가대비표!V21</f>
        <v>0</v>
      </c>
      <c r="J1526" s="21">
        <f>TRUNC(I1526*D1526,1)</f>
        <v>0</v>
      </c>
      <c r="K1526" s="18">
        <f t="shared" si="219"/>
        <v>1850</v>
      </c>
      <c r="L1526" s="21">
        <f t="shared" si="219"/>
        <v>-77.7</v>
      </c>
      <c r="M1526" s="15" t="s">
        <v>2078</v>
      </c>
      <c r="N1526" s="1" t="s">
        <v>2392</v>
      </c>
      <c r="O1526" s="1" t="s">
        <v>2118</v>
      </c>
      <c r="P1526" s="1" t="s">
        <v>64</v>
      </c>
      <c r="Q1526" s="1" t="s">
        <v>64</v>
      </c>
      <c r="R1526" s="1" t="s">
        <v>63</v>
      </c>
      <c r="AV1526" s="1" t="s">
        <v>52</v>
      </c>
      <c r="AW1526" s="1" t="s">
        <v>3336</v>
      </c>
      <c r="AX1526" s="1" t="s">
        <v>52</v>
      </c>
      <c r="AY1526" s="1" t="s">
        <v>52</v>
      </c>
      <c r="AZ1526" s="1" t="s">
        <v>52</v>
      </c>
    </row>
    <row r="1527" spans="1:52" ht="30" customHeight="1" x14ac:dyDescent="0.3">
      <c r="A1527" s="15" t="s">
        <v>1229</v>
      </c>
      <c r="B1527" s="15" t="s">
        <v>52</v>
      </c>
      <c r="C1527" s="15" t="s">
        <v>52</v>
      </c>
      <c r="D1527" s="16"/>
      <c r="E1527" s="18"/>
      <c r="F1527" s="21">
        <f>TRUNC(SUMIF(N1524:N1526, N1523, F1524:F1526),0)</f>
        <v>2414</v>
      </c>
      <c r="G1527" s="18"/>
      <c r="H1527" s="21">
        <f>TRUNC(SUMIF(N1524:N1526, N1523, H1524:H1526),0)</f>
        <v>4069</v>
      </c>
      <c r="I1527" s="18"/>
      <c r="J1527" s="21">
        <f>TRUNC(SUMIF(N1524:N1526, N1523, J1524:J1526),0)</f>
        <v>162</v>
      </c>
      <c r="K1527" s="18"/>
      <c r="L1527" s="21">
        <f>F1527+H1527+J1527</f>
        <v>6645</v>
      </c>
      <c r="M1527" s="15" t="s">
        <v>52</v>
      </c>
      <c r="N1527" s="1" t="s">
        <v>92</v>
      </c>
      <c r="O1527" s="1" t="s">
        <v>92</v>
      </c>
      <c r="P1527" s="1" t="s">
        <v>52</v>
      </c>
      <c r="Q1527" s="1" t="s">
        <v>52</v>
      </c>
      <c r="R1527" s="1" t="s">
        <v>52</v>
      </c>
      <c r="AV1527" s="1" t="s">
        <v>52</v>
      </c>
      <c r="AW1527" s="1" t="s">
        <v>52</v>
      </c>
      <c r="AX1527" s="1" t="s">
        <v>52</v>
      </c>
      <c r="AY1527" s="1" t="s">
        <v>52</v>
      </c>
      <c r="AZ1527" s="1" t="s">
        <v>52</v>
      </c>
    </row>
    <row r="1528" spans="1:52" ht="30" customHeight="1" x14ac:dyDescent="0.3">
      <c r="A1528" s="16"/>
      <c r="B1528" s="16"/>
      <c r="C1528" s="16"/>
      <c r="D1528" s="16"/>
      <c r="E1528" s="18"/>
      <c r="F1528" s="21"/>
      <c r="G1528" s="18"/>
      <c r="H1528" s="21"/>
      <c r="I1528" s="18"/>
      <c r="J1528" s="21"/>
      <c r="K1528" s="18"/>
      <c r="L1528" s="21"/>
      <c r="M1528" s="16"/>
    </row>
    <row r="1529" spans="1:52" ht="30" customHeight="1" x14ac:dyDescent="0.3">
      <c r="A1529" s="12" t="s">
        <v>3337</v>
      </c>
      <c r="B1529" s="13"/>
      <c r="C1529" s="13"/>
      <c r="D1529" s="13"/>
      <c r="E1529" s="17"/>
      <c r="F1529" s="20"/>
      <c r="G1529" s="17"/>
      <c r="H1529" s="20"/>
      <c r="I1529" s="17"/>
      <c r="J1529" s="20"/>
      <c r="K1529" s="17"/>
      <c r="L1529" s="20"/>
      <c r="M1529" s="14"/>
      <c r="N1529" s="1" t="s">
        <v>2398</v>
      </c>
    </row>
    <row r="1530" spans="1:52" ht="30" customHeight="1" x14ac:dyDescent="0.3">
      <c r="A1530" s="15" t="s">
        <v>3338</v>
      </c>
      <c r="B1530" s="15" t="s">
        <v>3339</v>
      </c>
      <c r="C1530" s="15" t="s">
        <v>1830</v>
      </c>
      <c r="D1530" s="16">
        <v>0.26</v>
      </c>
      <c r="E1530" s="18">
        <f>단가대비표!O175</f>
        <v>5593</v>
      </c>
      <c r="F1530" s="21">
        <f>TRUNC(E1530*D1530,1)</f>
        <v>1454.1</v>
      </c>
      <c r="G1530" s="18">
        <f>단가대비표!P175</f>
        <v>0</v>
      </c>
      <c r="H1530" s="21">
        <f>TRUNC(G1530*D1530,1)</f>
        <v>0</v>
      </c>
      <c r="I1530" s="18">
        <f>단가대비표!V175</f>
        <v>0</v>
      </c>
      <c r="J1530" s="21">
        <f>TRUNC(I1530*D1530,1)</f>
        <v>0</v>
      </c>
      <c r="K1530" s="18">
        <f t="shared" ref="K1530:L1533" si="220">TRUNC(E1530+G1530+I1530,1)</f>
        <v>5593</v>
      </c>
      <c r="L1530" s="21">
        <f t="shared" si="220"/>
        <v>1454.1</v>
      </c>
      <c r="M1530" s="15" t="s">
        <v>52</v>
      </c>
      <c r="N1530" s="1" t="s">
        <v>2398</v>
      </c>
      <c r="O1530" s="1" t="s">
        <v>3340</v>
      </c>
      <c r="P1530" s="1" t="s">
        <v>64</v>
      </c>
      <c r="Q1530" s="1" t="s">
        <v>64</v>
      </c>
      <c r="R1530" s="1" t="s">
        <v>63</v>
      </c>
      <c r="AV1530" s="1" t="s">
        <v>52</v>
      </c>
      <c r="AW1530" s="1" t="s">
        <v>3341</v>
      </c>
      <c r="AX1530" s="1" t="s">
        <v>52</v>
      </c>
      <c r="AY1530" s="1" t="s">
        <v>52</v>
      </c>
      <c r="AZ1530" s="1" t="s">
        <v>52</v>
      </c>
    </row>
    <row r="1531" spans="1:52" ht="30" customHeight="1" x14ac:dyDescent="0.3">
      <c r="A1531" s="15" t="s">
        <v>3156</v>
      </c>
      <c r="B1531" s="15" t="s">
        <v>3157</v>
      </c>
      <c r="C1531" s="15" t="s">
        <v>1830</v>
      </c>
      <c r="D1531" s="16">
        <v>0.05</v>
      </c>
      <c r="E1531" s="18">
        <f>단가대비표!O182</f>
        <v>3494.44</v>
      </c>
      <c r="F1531" s="21">
        <f>TRUNC(E1531*D1531,1)</f>
        <v>174.7</v>
      </c>
      <c r="G1531" s="18">
        <f>단가대비표!P182</f>
        <v>0</v>
      </c>
      <c r="H1531" s="21">
        <f>TRUNC(G1531*D1531,1)</f>
        <v>0</v>
      </c>
      <c r="I1531" s="18">
        <f>단가대비표!V182</f>
        <v>0</v>
      </c>
      <c r="J1531" s="21">
        <f>TRUNC(I1531*D1531,1)</f>
        <v>0</v>
      </c>
      <c r="K1531" s="18">
        <f t="shared" si="220"/>
        <v>3494.4</v>
      </c>
      <c r="L1531" s="21">
        <f t="shared" si="220"/>
        <v>174.7</v>
      </c>
      <c r="M1531" s="15" t="s">
        <v>52</v>
      </c>
      <c r="N1531" s="1" t="s">
        <v>2398</v>
      </c>
      <c r="O1531" s="1" t="s">
        <v>3158</v>
      </c>
      <c r="P1531" s="1" t="s">
        <v>64</v>
      </c>
      <c r="Q1531" s="1" t="s">
        <v>64</v>
      </c>
      <c r="R1531" s="1" t="s">
        <v>63</v>
      </c>
      <c r="AV1531" s="1" t="s">
        <v>52</v>
      </c>
      <c r="AW1531" s="1" t="s">
        <v>3342</v>
      </c>
      <c r="AX1531" s="1" t="s">
        <v>52</v>
      </c>
      <c r="AY1531" s="1" t="s">
        <v>52</v>
      </c>
      <c r="AZ1531" s="1" t="s">
        <v>52</v>
      </c>
    </row>
    <row r="1532" spans="1:52" ht="30" customHeight="1" x14ac:dyDescent="0.3">
      <c r="A1532" s="15" t="s">
        <v>3343</v>
      </c>
      <c r="B1532" s="15" t="s">
        <v>3344</v>
      </c>
      <c r="C1532" s="15" t="s">
        <v>1692</v>
      </c>
      <c r="D1532" s="16">
        <v>0.06</v>
      </c>
      <c r="E1532" s="18">
        <f>단가대비표!O167</f>
        <v>2306.4499999999998</v>
      </c>
      <c r="F1532" s="21">
        <f>TRUNC(E1532*D1532,1)</f>
        <v>138.30000000000001</v>
      </c>
      <c r="G1532" s="18">
        <f>단가대비표!P167</f>
        <v>0</v>
      </c>
      <c r="H1532" s="21">
        <f>TRUNC(G1532*D1532,1)</f>
        <v>0</v>
      </c>
      <c r="I1532" s="18">
        <f>단가대비표!V167</f>
        <v>0</v>
      </c>
      <c r="J1532" s="21">
        <f>TRUNC(I1532*D1532,1)</f>
        <v>0</v>
      </c>
      <c r="K1532" s="18">
        <f t="shared" si="220"/>
        <v>2306.4</v>
      </c>
      <c r="L1532" s="21">
        <f t="shared" si="220"/>
        <v>138.30000000000001</v>
      </c>
      <c r="M1532" s="15" t="s">
        <v>3345</v>
      </c>
      <c r="N1532" s="1" t="s">
        <v>2398</v>
      </c>
      <c r="O1532" s="1" t="s">
        <v>3346</v>
      </c>
      <c r="P1532" s="1" t="s">
        <v>64</v>
      </c>
      <c r="Q1532" s="1" t="s">
        <v>64</v>
      </c>
      <c r="R1532" s="1" t="s">
        <v>63</v>
      </c>
      <c r="AV1532" s="1" t="s">
        <v>52</v>
      </c>
      <c r="AW1532" s="1" t="s">
        <v>3347</v>
      </c>
      <c r="AX1532" s="1" t="s">
        <v>52</v>
      </c>
      <c r="AY1532" s="1" t="s">
        <v>52</v>
      </c>
      <c r="AZ1532" s="1" t="s">
        <v>52</v>
      </c>
    </row>
    <row r="1533" spans="1:52" ht="30" customHeight="1" x14ac:dyDescent="0.3">
      <c r="A1533" s="15" t="s">
        <v>3348</v>
      </c>
      <c r="B1533" s="15" t="s">
        <v>3349</v>
      </c>
      <c r="C1533" s="15" t="s">
        <v>3350</v>
      </c>
      <c r="D1533" s="16">
        <v>0.5</v>
      </c>
      <c r="E1533" s="18">
        <f>단가대비표!O158</f>
        <v>217</v>
      </c>
      <c r="F1533" s="21">
        <f>TRUNC(E1533*D1533,1)</f>
        <v>108.5</v>
      </c>
      <c r="G1533" s="18">
        <f>단가대비표!P158</f>
        <v>0</v>
      </c>
      <c r="H1533" s="21">
        <f>TRUNC(G1533*D1533,1)</f>
        <v>0</v>
      </c>
      <c r="I1533" s="18">
        <f>단가대비표!V158</f>
        <v>0</v>
      </c>
      <c r="J1533" s="21">
        <f>TRUNC(I1533*D1533,1)</f>
        <v>0</v>
      </c>
      <c r="K1533" s="18">
        <f t="shared" si="220"/>
        <v>217</v>
      </c>
      <c r="L1533" s="21">
        <f t="shared" si="220"/>
        <v>108.5</v>
      </c>
      <c r="M1533" s="15" t="s">
        <v>52</v>
      </c>
      <c r="N1533" s="1" t="s">
        <v>2398</v>
      </c>
      <c r="O1533" s="1" t="s">
        <v>3351</v>
      </c>
      <c r="P1533" s="1" t="s">
        <v>64</v>
      </c>
      <c r="Q1533" s="1" t="s">
        <v>64</v>
      </c>
      <c r="R1533" s="1" t="s">
        <v>63</v>
      </c>
      <c r="AV1533" s="1" t="s">
        <v>52</v>
      </c>
      <c r="AW1533" s="1" t="s">
        <v>3352</v>
      </c>
      <c r="AX1533" s="1" t="s">
        <v>52</v>
      </c>
      <c r="AY1533" s="1" t="s">
        <v>52</v>
      </c>
      <c r="AZ1533" s="1" t="s">
        <v>52</v>
      </c>
    </row>
    <row r="1534" spans="1:52" ht="30" customHeight="1" x14ac:dyDescent="0.3">
      <c r="A1534" s="15" t="s">
        <v>1229</v>
      </c>
      <c r="B1534" s="15" t="s">
        <v>52</v>
      </c>
      <c r="C1534" s="15" t="s">
        <v>52</v>
      </c>
      <c r="D1534" s="16"/>
      <c r="E1534" s="18"/>
      <c r="F1534" s="21">
        <f>TRUNC(SUMIF(N1530:N1533, N1529, F1530:F1533),0)</f>
        <v>1875</v>
      </c>
      <c r="G1534" s="18"/>
      <c r="H1534" s="21">
        <f>TRUNC(SUMIF(N1530:N1533, N1529, H1530:H1533),0)</f>
        <v>0</v>
      </c>
      <c r="I1534" s="18"/>
      <c r="J1534" s="21">
        <f>TRUNC(SUMIF(N1530:N1533, N1529, J1530:J1533),0)</f>
        <v>0</v>
      </c>
      <c r="K1534" s="18"/>
      <c r="L1534" s="21">
        <f>F1534+H1534+J1534</f>
        <v>1875</v>
      </c>
      <c r="M1534" s="15" t="s">
        <v>52</v>
      </c>
      <c r="N1534" s="1" t="s">
        <v>92</v>
      </c>
      <c r="O1534" s="1" t="s">
        <v>92</v>
      </c>
      <c r="P1534" s="1" t="s">
        <v>52</v>
      </c>
      <c r="Q1534" s="1" t="s">
        <v>52</v>
      </c>
      <c r="R1534" s="1" t="s">
        <v>52</v>
      </c>
      <c r="AV1534" s="1" t="s">
        <v>52</v>
      </c>
      <c r="AW1534" s="1" t="s">
        <v>52</v>
      </c>
      <c r="AX1534" s="1" t="s">
        <v>52</v>
      </c>
      <c r="AY1534" s="1" t="s">
        <v>52</v>
      </c>
      <c r="AZ1534" s="1" t="s">
        <v>52</v>
      </c>
    </row>
    <row r="1535" spans="1:52" ht="30" customHeight="1" x14ac:dyDescent="0.3">
      <c r="A1535" s="16"/>
      <c r="B1535" s="16"/>
      <c r="C1535" s="16"/>
      <c r="D1535" s="16"/>
      <c r="E1535" s="18"/>
      <c r="F1535" s="21"/>
      <c r="G1535" s="18"/>
      <c r="H1535" s="21"/>
      <c r="I1535" s="18"/>
      <c r="J1535" s="21"/>
      <c r="K1535" s="18"/>
      <c r="L1535" s="21"/>
      <c r="M1535" s="16"/>
    </row>
    <row r="1536" spans="1:52" ht="30" customHeight="1" x14ac:dyDescent="0.3">
      <c r="A1536" s="12" t="s">
        <v>3353</v>
      </c>
      <c r="B1536" s="13"/>
      <c r="C1536" s="13"/>
      <c r="D1536" s="13"/>
      <c r="E1536" s="17"/>
      <c r="F1536" s="20"/>
      <c r="G1536" s="17"/>
      <c r="H1536" s="20"/>
      <c r="I1536" s="17"/>
      <c r="J1536" s="20"/>
      <c r="K1536" s="17"/>
      <c r="L1536" s="20"/>
      <c r="M1536" s="14"/>
      <c r="N1536" s="1" t="s">
        <v>2402</v>
      </c>
    </row>
    <row r="1537" spans="1:52" ht="30" customHeight="1" x14ac:dyDescent="0.3">
      <c r="A1537" s="15" t="s">
        <v>3161</v>
      </c>
      <c r="B1537" s="15" t="s">
        <v>1291</v>
      </c>
      <c r="C1537" s="15" t="s">
        <v>1292</v>
      </c>
      <c r="D1537" s="16">
        <v>6.7000000000000004E-2</v>
      </c>
      <c r="E1537" s="18">
        <f>단가대비표!O273</f>
        <v>0</v>
      </c>
      <c r="F1537" s="21">
        <f>TRUNC(E1537*D1537,1)</f>
        <v>0</v>
      </c>
      <c r="G1537" s="18">
        <f>단가대비표!P273</f>
        <v>253409</v>
      </c>
      <c r="H1537" s="21">
        <f>TRUNC(G1537*D1537,1)</f>
        <v>16978.400000000001</v>
      </c>
      <c r="I1537" s="18">
        <f>단가대비표!V273</f>
        <v>0</v>
      </c>
      <c r="J1537" s="21">
        <f>TRUNC(I1537*D1537,1)</f>
        <v>0</v>
      </c>
      <c r="K1537" s="18">
        <f t="shared" ref="K1537:L1539" si="221">TRUNC(E1537+G1537+I1537,1)</f>
        <v>253409</v>
      </c>
      <c r="L1537" s="21">
        <f t="shared" si="221"/>
        <v>16978.400000000001</v>
      </c>
      <c r="M1537" s="15" t="s">
        <v>52</v>
      </c>
      <c r="N1537" s="1" t="s">
        <v>2402</v>
      </c>
      <c r="O1537" s="1" t="s">
        <v>3162</v>
      </c>
      <c r="P1537" s="1" t="s">
        <v>64</v>
      </c>
      <c r="Q1537" s="1" t="s">
        <v>64</v>
      </c>
      <c r="R1537" s="1" t="s">
        <v>63</v>
      </c>
      <c r="V1537">
        <v>1</v>
      </c>
      <c r="AV1537" s="1" t="s">
        <v>52</v>
      </c>
      <c r="AW1537" s="1" t="s">
        <v>3354</v>
      </c>
      <c r="AX1537" s="1" t="s">
        <v>52</v>
      </c>
      <c r="AY1537" s="1" t="s">
        <v>52</v>
      </c>
      <c r="AZ1537" s="1" t="s">
        <v>52</v>
      </c>
    </row>
    <row r="1538" spans="1:52" ht="30" customHeight="1" x14ac:dyDescent="0.3">
      <c r="A1538" s="15" t="s">
        <v>1298</v>
      </c>
      <c r="B1538" s="15" t="s">
        <v>1291</v>
      </c>
      <c r="C1538" s="15" t="s">
        <v>1292</v>
      </c>
      <c r="D1538" s="16">
        <v>1.0999999999999999E-2</v>
      </c>
      <c r="E1538" s="18">
        <f>단가대비표!O256</f>
        <v>0</v>
      </c>
      <c r="F1538" s="21">
        <f>TRUNC(E1538*D1538,1)</f>
        <v>0</v>
      </c>
      <c r="G1538" s="18">
        <f>단가대비표!P256</f>
        <v>169804</v>
      </c>
      <c r="H1538" s="21">
        <f>TRUNC(G1538*D1538,1)</f>
        <v>1867.8</v>
      </c>
      <c r="I1538" s="18">
        <f>단가대비표!V256</f>
        <v>0</v>
      </c>
      <c r="J1538" s="21">
        <f>TRUNC(I1538*D1538,1)</f>
        <v>0</v>
      </c>
      <c r="K1538" s="18">
        <f t="shared" si="221"/>
        <v>169804</v>
      </c>
      <c r="L1538" s="21">
        <f t="shared" si="221"/>
        <v>1867.8</v>
      </c>
      <c r="M1538" s="15" t="s">
        <v>52</v>
      </c>
      <c r="N1538" s="1" t="s">
        <v>2402</v>
      </c>
      <c r="O1538" s="1" t="s">
        <v>1299</v>
      </c>
      <c r="P1538" s="1" t="s">
        <v>64</v>
      </c>
      <c r="Q1538" s="1" t="s">
        <v>64</v>
      </c>
      <c r="R1538" s="1" t="s">
        <v>63</v>
      </c>
      <c r="V1538">
        <v>1</v>
      </c>
      <c r="AV1538" s="1" t="s">
        <v>52</v>
      </c>
      <c r="AW1538" s="1" t="s">
        <v>3355</v>
      </c>
      <c r="AX1538" s="1" t="s">
        <v>52</v>
      </c>
      <c r="AY1538" s="1" t="s">
        <v>52</v>
      </c>
      <c r="AZ1538" s="1" t="s">
        <v>52</v>
      </c>
    </row>
    <row r="1539" spans="1:52" ht="30" customHeight="1" x14ac:dyDescent="0.3">
      <c r="A1539" s="15" t="s">
        <v>3165</v>
      </c>
      <c r="B1539" s="15" t="s">
        <v>1753</v>
      </c>
      <c r="C1539" s="15" t="s">
        <v>602</v>
      </c>
      <c r="D1539" s="16">
        <v>1</v>
      </c>
      <c r="E1539" s="18">
        <f>TRUNC(SUMIF(V1537:V1539, RIGHTB(O1539, 1), H1537:H1539)*U1539, 2)</f>
        <v>376.92</v>
      </c>
      <c r="F1539" s="21">
        <f>TRUNC(E1539*D1539,1)</f>
        <v>376.9</v>
      </c>
      <c r="G1539" s="18">
        <v>0</v>
      </c>
      <c r="H1539" s="21">
        <f>TRUNC(G1539*D1539,1)</f>
        <v>0</v>
      </c>
      <c r="I1539" s="18">
        <v>0</v>
      </c>
      <c r="J1539" s="21">
        <f>TRUNC(I1539*D1539,1)</f>
        <v>0</v>
      </c>
      <c r="K1539" s="18">
        <f t="shared" si="221"/>
        <v>376.9</v>
      </c>
      <c r="L1539" s="21">
        <f t="shared" si="221"/>
        <v>376.9</v>
      </c>
      <c r="M1539" s="15" t="s">
        <v>52</v>
      </c>
      <c r="N1539" s="1" t="s">
        <v>2402</v>
      </c>
      <c r="O1539" s="1" t="s">
        <v>1079</v>
      </c>
      <c r="P1539" s="1" t="s">
        <v>64</v>
      </c>
      <c r="Q1539" s="1" t="s">
        <v>64</v>
      </c>
      <c r="R1539" s="1" t="s">
        <v>64</v>
      </c>
      <c r="S1539">
        <v>1</v>
      </c>
      <c r="T1539">
        <v>0</v>
      </c>
      <c r="U1539">
        <v>0.02</v>
      </c>
      <c r="AV1539" s="1" t="s">
        <v>52</v>
      </c>
      <c r="AW1539" s="1" t="s">
        <v>3356</v>
      </c>
      <c r="AX1539" s="1" t="s">
        <v>52</v>
      </c>
      <c r="AY1539" s="1" t="s">
        <v>52</v>
      </c>
      <c r="AZ1539" s="1" t="s">
        <v>52</v>
      </c>
    </row>
    <row r="1540" spans="1:52" ht="30" customHeight="1" x14ac:dyDescent="0.3">
      <c r="A1540" s="15" t="s">
        <v>1229</v>
      </c>
      <c r="B1540" s="15" t="s">
        <v>52</v>
      </c>
      <c r="C1540" s="15" t="s">
        <v>52</v>
      </c>
      <c r="D1540" s="16"/>
      <c r="E1540" s="18"/>
      <c r="F1540" s="21">
        <f>TRUNC(SUMIF(N1537:N1539, N1536, F1537:F1539),0)</f>
        <v>376</v>
      </c>
      <c r="G1540" s="18"/>
      <c r="H1540" s="21">
        <f>TRUNC(SUMIF(N1537:N1539, N1536, H1537:H1539),0)</f>
        <v>18846</v>
      </c>
      <c r="I1540" s="18"/>
      <c r="J1540" s="21">
        <f>TRUNC(SUMIF(N1537:N1539, N1536, J1537:J1539),0)</f>
        <v>0</v>
      </c>
      <c r="K1540" s="18"/>
      <c r="L1540" s="21">
        <f>F1540+H1540+J1540</f>
        <v>19222</v>
      </c>
      <c r="M1540" s="15" t="s">
        <v>52</v>
      </c>
      <c r="N1540" s="1" t="s">
        <v>92</v>
      </c>
      <c r="O1540" s="1" t="s">
        <v>92</v>
      </c>
      <c r="P1540" s="1" t="s">
        <v>52</v>
      </c>
      <c r="Q1540" s="1" t="s">
        <v>52</v>
      </c>
      <c r="R1540" s="1" t="s">
        <v>52</v>
      </c>
      <c r="AV1540" s="1" t="s">
        <v>52</v>
      </c>
      <c r="AW1540" s="1" t="s">
        <v>52</v>
      </c>
      <c r="AX1540" s="1" t="s">
        <v>52</v>
      </c>
      <c r="AY1540" s="1" t="s">
        <v>52</v>
      </c>
      <c r="AZ1540" s="1" t="s">
        <v>52</v>
      </c>
    </row>
    <row r="1541" spans="1:52" ht="30" customHeight="1" x14ac:dyDescent="0.3">
      <c r="A1541" s="16"/>
      <c r="B1541" s="16"/>
      <c r="C1541" s="16"/>
      <c r="D1541" s="16"/>
      <c r="E1541" s="18"/>
      <c r="F1541" s="21"/>
      <c r="G1541" s="18"/>
      <c r="H1541" s="21"/>
      <c r="I1541" s="18"/>
      <c r="J1541" s="21"/>
      <c r="K1541" s="18"/>
      <c r="L1541" s="21"/>
      <c r="M1541" s="16"/>
    </row>
    <row r="1542" spans="1:52" ht="30" customHeight="1" x14ac:dyDescent="0.3">
      <c r="A1542" s="12" t="s">
        <v>3357</v>
      </c>
      <c r="B1542" s="13"/>
      <c r="C1542" s="13"/>
      <c r="D1542" s="13"/>
      <c r="E1542" s="17"/>
      <c r="F1542" s="20"/>
      <c r="G1542" s="17"/>
      <c r="H1542" s="20"/>
      <c r="I1542" s="17"/>
      <c r="J1542" s="20"/>
      <c r="K1542" s="17"/>
      <c r="L1542" s="20"/>
      <c r="M1542" s="14"/>
      <c r="N1542" s="1" t="s">
        <v>2415</v>
      </c>
    </row>
    <row r="1543" spans="1:52" ht="30" customHeight="1" x14ac:dyDescent="0.3">
      <c r="A1543" s="15" t="s">
        <v>3343</v>
      </c>
      <c r="B1543" s="15" t="s">
        <v>3358</v>
      </c>
      <c r="C1543" s="15" t="s">
        <v>1692</v>
      </c>
      <c r="D1543" s="16">
        <v>0.05</v>
      </c>
      <c r="E1543" s="18">
        <f>단가대비표!O165</f>
        <v>728</v>
      </c>
      <c r="F1543" s="21">
        <f>TRUNC(E1543*D1543,1)</f>
        <v>36.4</v>
      </c>
      <c r="G1543" s="18">
        <f>단가대비표!P165</f>
        <v>0</v>
      </c>
      <c r="H1543" s="21">
        <f>TRUNC(G1543*D1543,1)</f>
        <v>0</v>
      </c>
      <c r="I1543" s="18">
        <f>단가대비표!V165</f>
        <v>0</v>
      </c>
      <c r="J1543" s="21">
        <f>TRUNC(I1543*D1543,1)</f>
        <v>0</v>
      </c>
      <c r="K1543" s="18">
        <f>TRUNC(E1543+G1543+I1543,1)</f>
        <v>728</v>
      </c>
      <c r="L1543" s="21">
        <f>TRUNC(F1543+H1543+J1543,1)</f>
        <v>36.4</v>
      </c>
      <c r="M1543" s="15" t="s">
        <v>52</v>
      </c>
      <c r="N1543" s="1" t="s">
        <v>2415</v>
      </c>
      <c r="O1543" s="1" t="s">
        <v>3359</v>
      </c>
      <c r="P1543" s="1" t="s">
        <v>64</v>
      </c>
      <c r="Q1543" s="1" t="s">
        <v>64</v>
      </c>
      <c r="R1543" s="1" t="s">
        <v>63</v>
      </c>
      <c r="AV1543" s="1" t="s">
        <v>52</v>
      </c>
      <c r="AW1543" s="1" t="s">
        <v>3360</v>
      </c>
      <c r="AX1543" s="1" t="s">
        <v>52</v>
      </c>
      <c r="AY1543" s="1" t="s">
        <v>52</v>
      </c>
      <c r="AZ1543" s="1" t="s">
        <v>52</v>
      </c>
    </row>
    <row r="1544" spans="1:52" ht="30" customHeight="1" x14ac:dyDescent="0.3">
      <c r="A1544" s="15" t="s">
        <v>1229</v>
      </c>
      <c r="B1544" s="15" t="s">
        <v>52</v>
      </c>
      <c r="C1544" s="15" t="s">
        <v>52</v>
      </c>
      <c r="D1544" s="16"/>
      <c r="E1544" s="18"/>
      <c r="F1544" s="21">
        <f>TRUNC(SUMIF(N1543:N1543, N1542, F1543:F1543),0)</f>
        <v>36</v>
      </c>
      <c r="G1544" s="18"/>
      <c r="H1544" s="21">
        <f>TRUNC(SUMIF(N1543:N1543, N1542, H1543:H1543),0)</f>
        <v>0</v>
      </c>
      <c r="I1544" s="18"/>
      <c r="J1544" s="21">
        <f>TRUNC(SUMIF(N1543:N1543, N1542, J1543:J1543),0)</f>
        <v>0</v>
      </c>
      <c r="K1544" s="18"/>
      <c r="L1544" s="21">
        <f>F1544+H1544+J1544</f>
        <v>36</v>
      </c>
      <c r="M1544" s="15" t="s">
        <v>52</v>
      </c>
      <c r="N1544" s="1" t="s">
        <v>92</v>
      </c>
      <c r="O1544" s="1" t="s">
        <v>92</v>
      </c>
      <c r="P1544" s="1" t="s">
        <v>52</v>
      </c>
      <c r="Q1544" s="1" t="s">
        <v>52</v>
      </c>
      <c r="R1544" s="1" t="s">
        <v>52</v>
      </c>
      <c r="AV1544" s="1" t="s">
        <v>52</v>
      </c>
      <c r="AW1544" s="1" t="s">
        <v>52</v>
      </c>
      <c r="AX1544" s="1" t="s">
        <v>52</v>
      </c>
      <c r="AY1544" s="1" t="s">
        <v>52</v>
      </c>
      <c r="AZ1544" s="1" t="s">
        <v>52</v>
      </c>
    </row>
    <row r="1545" spans="1:52" ht="30" customHeight="1" x14ac:dyDescent="0.3">
      <c r="A1545" s="16"/>
      <c r="B1545" s="16"/>
      <c r="C1545" s="16"/>
      <c r="D1545" s="16"/>
      <c r="E1545" s="18"/>
      <c r="F1545" s="21"/>
      <c r="G1545" s="18"/>
      <c r="H1545" s="21"/>
      <c r="I1545" s="18"/>
      <c r="J1545" s="21"/>
      <c r="K1545" s="18"/>
      <c r="L1545" s="21"/>
      <c r="M1545" s="16"/>
    </row>
    <row r="1546" spans="1:52" ht="30" customHeight="1" x14ac:dyDescent="0.3">
      <c r="A1546" s="12" t="s">
        <v>3361</v>
      </c>
      <c r="B1546" s="13"/>
      <c r="C1546" s="13"/>
      <c r="D1546" s="13"/>
      <c r="E1546" s="17"/>
      <c r="F1546" s="20"/>
      <c r="G1546" s="17"/>
      <c r="H1546" s="20"/>
      <c r="I1546" s="17"/>
      <c r="J1546" s="20"/>
      <c r="K1546" s="17"/>
      <c r="L1546" s="20"/>
      <c r="M1546" s="14"/>
      <c r="N1546" s="1" t="s">
        <v>2420</v>
      </c>
    </row>
    <row r="1547" spans="1:52" ht="30" customHeight="1" x14ac:dyDescent="0.3">
      <c r="A1547" s="15" t="s">
        <v>3161</v>
      </c>
      <c r="B1547" s="15" t="s">
        <v>1291</v>
      </c>
      <c r="C1547" s="15" t="s">
        <v>1292</v>
      </c>
      <c r="D1547" s="16">
        <v>0.01</v>
      </c>
      <c r="E1547" s="18">
        <f>단가대비표!O273</f>
        <v>0</v>
      </c>
      <c r="F1547" s="21">
        <f>TRUNC(E1547*D1547,1)</f>
        <v>0</v>
      </c>
      <c r="G1547" s="18">
        <f>단가대비표!P273</f>
        <v>253409</v>
      </c>
      <c r="H1547" s="21">
        <f>TRUNC(G1547*D1547,1)</f>
        <v>2534</v>
      </c>
      <c r="I1547" s="18">
        <f>단가대비표!V273</f>
        <v>0</v>
      </c>
      <c r="J1547" s="21">
        <f>TRUNC(I1547*D1547,1)</f>
        <v>0</v>
      </c>
      <c r="K1547" s="18">
        <f t="shared" ref="K1547:L1549" si="222">TRUNC(E1547+G1547+I1547,1)</f>
        <v>253409</v>
      </c>
      <c r="L1547" s="21">
        <f t="shared" si="222"/>
        <v>2534</v>
      </c>
      <c r="M1547" s="15" t="s">
        <v>52</v>
      </c>
      <c r="N1547" s="1" t="s">
        <v>2420</v>
      </c>
      <c r="O1547" s="1" t="s">
        <v>3162</v>
      </c>
      <c r="P1547" s="1" t="s">
        <v>64</v>
      </c>
      <c r="Q1547" s="1" t="s">
        <v>64</v>
      </c>
      <c r="R1547" s="1" t="s">
        <v>63</v>
      </c>
      <c r="V1547">
        <v>1</v>
      </c>
      <c r="AV1547" s="1" t="s">
        <v>52</v>
      </c>
      <c r="AW1547" s="1" t="s">
        <v>3362</v>
      </c>
      <c r="AX1547" s="1" t="s">
        <v>52</v>
      </c>
      <c r="AY1547" s="1" t="s">
        <v>52</v>
      </c>
      <c r="AZ1547" s="1" t="s">
        <v>52</v>
      </c>
    </row>
    <row r="1548" spans="1:52" ht="30" customHeight="1" x14ac:dyDescent="0.3">
      <c r="A1548" s="15" t="s">
        <v>1298</v>
      </c>
      <c r="B1548" s="15" t="s">
        <v>1291</v>
      </c>
      <c r="C1548" s="15" t="s">
        <v>1292</v>
      </c>
      <c r="D1548" s="16">
        <v>1E-3</v>
      </c>
      <c r="E1548" s="18">
        <f>단가대비표!O256</f>
        <v>0</v>
      </c>
      <c r="F1548" s="21">
        <f>TRUNC(E1548*D1548,1)</f>
        <v>0</v>
      </c>
      <c r="G1548" s="18">
        <f>단가대비표!P256</f>
        <v>169804</v>
      </c>
      <c r="H1548" s="21">
        <f>TRUNC(G1548*D1548,1)</f>
        <v>169.8</v>
      </c>
      <c r="I1548" s="18">
        <f>단가대비표!V256</f>
        <v>0</v>
      </c>
      <c r="J1548" s="21">
        <f>TRUNC(I1548*D1548,1)</f>
        <v>0</v>
      </c>
      <c r="K1548" s="18">
        <f t="shared" si="222"/>
        <v>169804</v>
      </c>
      <c r="L1548" s="21">
        <f t="shared" si="222"/>
        <v>169.8</v>
      </c>
      <c r="M1548" s="15" t="s">
        <v>52</v>
      </c>
      <c r="N1548" s="1" t="s">
        <v>2420</v>
      </c>
      <c r="O1548" s="1" t="s">
        <v>1299</v>
      </c>
      <c r="P1548" s="1" t="s">
        <v>64</v>
      </c>
      <c r="Q1548" s="1" t="s">
        <v>64</v>
      </c>
      <c r="R1548" s="1" t="s">
        <v>63</v>
      </c>
      <c r="V1548">
        <v>1</v>
      </c>
      <c r="AV1548" s="1" t="s">
        <v>52</v>
      </c>
      <c r="AW1548" s="1" t="s">
        <v>3363</v>
      </c>
      <c r="AX1548" s="1" t="s">
        <v>52</v>
      </c>
      <c r="AY1548" s="1" t="s">
        <v>52</v>
      </c>
      <c r="AZ1548" s="1" t="s">
        <v>52</v>
      </c>
    </row>
    <row r="1549" spans="1:52" ht="30" customHeight="1" x14ac:dyDescent="0.3">
      <c r="A1549" s="15" t="s">
        <v>3165</v>
      </c>
      <c r="B1549" s="15" t="s">
        <v>2588</v>
      </c>
      <c r="C1549" s="15" t="s">
        <v>602</v>
      </c>
      <c r="D1549" s="16">
        <v>1</v>
      </c>
      <c r="E1549" s="18">
        <f>TRUNC(SUMIF(V1547:V1549, RIGHTB(O1549, 1), H1547:H1549)*U1549, 2)</f>
        <v>81.11</v>
      </c>
      <c r="F1549" s="21">
        <f>TRUNC(E1549*D1549,1)</f>
        <v>81.099999999999994</v>
      </c>
      <c r="G1549" s="18">
        <v>0</v>
      </c>
      <c r="H1549" s="21">
        <f>TRUNC(G1549*D1549,1)</f>
        <v>0</v>
      </c>
      <c r="I1549" s="18">
        <v>0</v>
      </c>
      <c r="J1549" s="21">
        <f>TRUNC(I1549*D1549,1)</f>
        <v>0</v>
      </c>
      <c r="K1549" s="18">
        <f t="shared" si="222"/>
        <v>81.099999999999994</v>
      </c>
      <c r="L1549" s="21">
        <f t="shared" si="222"/>
        <v>81.099999999999994</v>
      </c>
      <c r="M1549" s="15" t="s">
        <v>52</v>
      </c>
      <c r="N1549" s="1" t="s">
        <v>2420</v>
      </c>
      <c r="O1549" s="1" t="s">
        <v>1079</v>
      </c>
      <c r="P1549" s="1" t="s">
        <v>64</v>
      </c>
      <c r="Q1549" s="1" t="s">
        <v>64</v>
      </c>
      <c r="R1549" s="1" t="s">
        <v>64</v>
      </c>
      <c r="S1549">
        <v>1</v>
      </c>
      <c r="T1549">
        <v>0</v>
      </c>
      <c r="U1549">
        <v>0.03</v>
      </c>
      <c r="AV1549" s="1" t="s">
        <v>52</v>
      </c>
      <c r="AW1549" s="1" t="s">
        <v>3364</v>
      </c>
      <c r="AX1549" s="1" t="s">
        <v>52</v>
      </c>
      <c r="AY1549" s="1" t="s">
        <v>52</v>
      </c>
      <c r="AZ1549" s="1" t="s">
        <v>52</v>
      </c>
    </row>
    <row r="1550" spans="1:52" ht="30" customHeight="1" x14ac:dyDescent="0.3">
      <c r="A1550" s="15" t="s">
        <v>1229</v>
      </c>
      <c r="B1550" s="15" t="s">
        <v>52</v>
      </c>
      <c r="C1550" s="15" t="s">
        <v>52</v>
      </c>
      <c r="D1550" s="16"/>
      <c r="E1550" s="18"/>
      <c r="F1550" s="21">
        <f>TRUNC(SUMIF(N1547:N1549, N1546, F1547:F1549),0)</f>
        <v>81</v>
      </c>
      <c r="G1550" s="18"/>
      <c r="H1550" s="21">
        <f>TRUNC(SUMIF(N1547:N1549, N1546, H1547:H1549),0)</f>
        <v>2703</v>
      </c>
      <c r="I1550" s="18"/>
      <c r="J1550" s="21">
        <f>TRUNC(SUMIF(N1547:N1549, N1546, J1547:J1549),0)</f>
        <v>0</v>
      </c>
      <c r="K1550" s="18"/>
      <c r="L1550" s="21">
        <f>F1550+H1550+J1550</f>
        <v>2784</v>
      </c>
      <c r="M1550" s="15" t="s">
        <v>52</v>
      </c>
      <c r="N1550" s="1" t="s">
        <v>92</v>
      </c>
      <c r="O1550" s="1" t="s">
        <v>92</v>
      </c>
      <c r="P1550" s="1" t="s">
        <v>52</v>
      </c>
      <c r="Q1550" s="1" t="s">
        <v>52</v>
      </c>
      <c r="R1550" s="1" t="s">
        <v>52</v>
      </c>
      <c r="AV1550" s="1" t="s">
        <v>52</v>
      </c>
      <c r="AW1550" s="1" t="s">
        <v>52</v>
      </c>
      <c r="AX1550" s="1" t="s">
        <v>52</v>
      </c>
      <c r="AY1550" s="1" t="s">
        <v>52</v>
      </c>
      <c r="AZ1550" s="1" t="s">
        <v>52</v>
      </c>
    </row>
    <row r="1551" spans="1:52" ht="30" customHeight="1" x14ac:dyDescent="0.3">
      <c r="A1551" s="16"/>
      <c r="B1551" s="16"/>
      <c r="C1551" s="16"/>
      <c r="D1551" s="16"/>
      <c r="E1551" s="18"/>
      <c r="F1551" s="21"/>
      <c r="G1551" s="18"/>
      <c r="H1551" s="21"/>
      <c r="I1551" s="18"/>
      <c r="J1551" s="21"/>
      <c r="K1551" s="18"/>
      <c r="L1551" s="21"/>
      <c r="M1551" s="16"/>
    </row>
    <row r="1552" spans="1:52" ht="30" customHeight="1" x14ac:dyDescent="0.3">
      <c r="A1552" s="12" t="s">
        <v>3365</v>
      </c>
      <c r="B1552" s="13"/>
      <c r="C1552" s="13"/>
      <c r="D1552" s="13"/>
      <c r="E1552" s="17"/>
      <c r="F1552" s="20"/>
      <c r="G1552" s="17"/>
      <c r="H1552" s="20"/>
      <c r="I1552" s="17"/>
      <c r="J1552" s="20"/>
      <c r="K1552" s="17"/>
      <c r="L1552" s="20"/>
      <c r="M1552" s="14"/>
      <c r="N1552" s="1" t="s">
        <v>2425</v>
      </c>
    </row>
    <row r="1553" spans="1:52" ht="30" customHeight="1" x14ac:dyDescent="0.3">
      <c r="A1553" s="15" t="s">
        <v>3366</v>
      </c>
      <c r="B1553" s="15" t="s">
        <v>3367</v>
      </c>
      <c r="C1553" s="15" t="s">
        <v>1830</v>
      </c>
      <c r="D1553" s="16">
        <v>0.19700000000000001</v>
      </c>
      <c r="E1553" s="18">
        <f>단가대비표!O173</f>
        <v>3450</v>
      </c>
      <c r="F1553" s="21">
        <f>TRUNC(E1553*D1553,1)</f>
        <v>679.6</v>
      </c>
      <c r="G1553" s="18">
        <f>단가대비표!P173</f>
        <v>0</v>
      </c>
      <c r="H1553" s="21">
        <f>TRUNC(G1553*D1553,1)</f>
        <v>0</v>
      </c>
      <c r="I1553" s="18">
        <f>단가대비표!V173</f>
        <v>0</v>
      </c>
      <c r="J1553" s="21">
        <f>TRUNC(I1553*D1553,1)</f>
        <v>0</v>
      </c>
      <c r="K1553" s="18">
        <f>TRUNC(E1553+G1553+I1553,1)</f>
        <v>3450</v>
      </c>
      <c r="L1553" s="21">
        <f>TRUNC(F1553+H1553+J1553,1)</f>
        <v>679.6</v>
      </c>
      <c r="M1553" s="15" t="s">
        <v>52</v>
      </c>
      <c r="N1553" s="1" t="s">
        <v>2425</v>
      </c>
      <c r="O1553" s="1" t="s">
        <v>3368</v>
      </c>
      <c r="P1553" s="1" t="s">
        <v>64</v>
      </c>
      <c r="Q1553" s="1" t="s">
        <v>64</v>
      </c>
      <c r="R1553" s="1" t="s">
        <v>63</v>
      </c>
      <c r="AV1553" s="1" t="s">
        <v>52</v>
      </c>
      <c r="AW1553" s="1" t="s">
        <v>3369</v>
      </c>
      <c r="AX1553" s="1" t="s">
        <v>52</v>
      </c>
      <c r="AY1553" s="1" t="s">
        <v>52</v>
      </c>
      <c r="AZ1553" s="1" t="s">
        <v>52</v>
      </c>
    </row>
    <row r="1554" spans="1:52" ht="30" customHeight="1" x14ac:dyDescent="0.3">
      <c r="A1554" s="15" t="s">
        <v>1229</v>
      </c>
      <c r="B1554" s="15" t="s">
        <v>52</v>
      </c>
      <c r="C1554" s="15" t="s">
        <v>52</v>
      </c>
      <c r="D1554" s="16"/>
      <c r="E1554" s="18"/>
      <c r="F1554" s="21">
        <f>TRUNC(SUMIF(N1553:N1553, N1552, F1553:F1553),0)</f>
        <v>679</v>
      </c>
      <c r="G1554" s="18"/>
      <c r="H1554" s="21">
        <f>TRUNC(SUMIF(N1553:N1553, N1552, H1553:H1553),0)</f>
        <v>0</v>
      </c>
      <c r="I1554" s="18"/>
      <c r="J1554" s="21">
        <f>TRUNC(SUMIF(N1553:N1553, N1552, J1553:J1553),0)</f>
        <v>0</v>
      </c>
      <c r="K1554" s="18"/>
      <c r="L1554" s="21">
        <f>F1554+H1554+J1554</f>
        <v>679</v>
      </c>
      <c r="M1554" s="15" t="s">
        <v>52</v>
      </c>
      <c r="N1554" s="1" t="s">
        <v>92</v>
      </c>
      <c r="O1554" s="1" t="s">
        <v>92</v>
      </c>
      <c r="P1554" s="1" t="s">
        <v>52</v>
      </c>
      <c r="Q1554" s="1" t="s">
        <v>52</v>
      </c>
      <c r="R1554" s="1" t="s">
        <v>52</v>
      </c>
      <c r="AV1554" s="1" t="s">
        <v>52</v>
      </c>
      <c r="AW1554" s="1" t="s">
        <v>52</v>
      </c>
      <c r="AX1554" s="1" t="s">
        <v>52</v>
      </c>
      <c r="AY1554" s="1" t="s">
        <v>52</v>
      </c>
      <c r="AZ1554" s="1" t="s">
        <v>52</v>
      </c>
    </row>
    <row r="1555" spans="1:52" ht="30" customHeight="1" x14ac:dyDescent="0.3">
      <c r="A1555" s="16"/>
      <c r="B1555" s="16"/>
      <c r="C1555" s="16"/>
      <c r="D1555" s="16"/>
      <c r="E1555" s="18"/>
      <c r="F1555" s="21"/>
      <c r="G1555" s="18"/>
      <c r="H1555" s="21"/>
      <c r="I1555" s="18"/>
      <c r="J1555" s="21"/>
      <c r="K1555" s="18"/>
      <c r="L1555" s="21"/>
      <c r="M1555" s="16"/>
    </row>
    <row r="1556" spans="1:52" ht="30" customHeight="1" x14ac:dyDescent="0.3">
      <c r="A1556" s="12" t="s">
        <v>3370</v>
      </c>
      <c r="B1556" s="13"/>
      <c r="C1556" s="13"/>
      <c r="D1556" s="13"/>
      <c r="E1556" s="17"/>
      <c r="F1556" s="20"/>
      <c r="G1556" s="17"/>
      <c r="H1556" s="20"/>
      <c r="I1556" s="17"/>
      <c r="J1556" s="20"/>
      <c r="K1556" s="17"/>
      <c r="L1556" s="20"/>
      <c r="M1556" s="14"/>
      <c r="N1556" s="1" t="s">
        <v>2430</v>
      </c>
    </row>
    <row r="1557" spans="1:52" ht="30" customHeight="1" x14ac:dyDescent="0.3">
      <c r="A1557" s="15" t="s">
        <v>3161</v>
      </c>
      <c r="B1557" s="15" t="s">
        <v>1291</v>
      </c>
      <c r="C1557" s="15" t="s">
        <v>1292</v>
      </c>
      <c r="D1557" s="16">
        <v>1.2E-2</v>
      </c>
      <c r="E1557" s="18">
        <f>단가대비표!O273</f>
        <v>0</v>
      </c>
      <c r="F1557" s="21">
        <f>TRUNC(E1557*D1557,1)</f>
        <v>0</v>
      </c>
      <c r="G1557" s="18">
        <f>단가대비표!P273</f>
        <v>253409</v>
      </c>
      <c r="H1557" s="21">
        <f>TRUNC(G1557*D1557,1)</f>
        <v>3040.9</v>
      </c>
      <c r="I1557" s="18">
        <f>단가대비표!V273</f>
        <v>0</v>
      </c>
      <c r="J1557" s="21">
        <f>TRUNC(I1557*D1557,1)</f>
        <v>0</v>
      </c>
      <c r="K1557" s="18">
        <f t="shared" ref="K1557:L1561" si="223">TRUNC(E1557+G1557+I1557,1)</f>
        <v>253409</v>
      </c>
      <c r="L1557" s="21">
        <f t="shared" si="223"/>
        <v>3040.9</v>
      </c>
      <c r="M1557" s="15" t="s">
        <v>52</v>
      </c>
      <c r="N1557" s="1" t="s">
        <v>2430</v>
      </c>
      <c r="O1557" s="1" t="s">
        <v>3162</v>
      </c>
      <c r="P1557" s="1" t="s">
        <v>64</v>
      </c>
      <c r="Q1557" s="1" t="s">
        <v>64</v>
      </c>
      <c r="R1557" s="1" t="s">
        <v>63</v>
      </c>
      <c r="V1557">
        <v>1</v>
      </c>
      <c r="AV1557" s="1" t="s">
        <v>52</v>
      </c>
      <c r="AW1557" s="1" t="s">
        <v>3371</v>
      </c>
      <c r="AX1557" s="1" t="s">
        <v>52</v>
      </c>
      <c r="AY1557" s="1" t="s">
        <v>52</v>
      </c>
      <c r="AZ1557" s="1" t="s">
        <v>52</v>
      </c>
    </row>
    <row r="1558" spans="1:52" ht="30" customHeight="1" x14ac:dyDescent="0.3">
      <c r="A1558" s="15" t="s">
        <v>1298</v>
      </c>
      <c r="B1558" s="15" t="s">
        <v>1291</v>
      </c>
      <c r="C1558" s="15" t="s">
        <v>1292</v>
      </c>
      <c r="D1558" s="16">
        <v>2E-3</v>
      </c>
      <c r="E1558" s="18">
        <f>단가대비표!O256</f>
        <v>0</v>
      </c>
      <c r="F1558" s="21">
        <f>TRUNC(E1558*D1558,1)</f>
        <v>0</v>
      </c>
      <c r="G1558" s="18">
        <f>단가대비표!P256</f>
        <v>169804</v>
      </c>
      <c r="H1558" s="21">
        <f>TRUNC(G1558*D1558,1)</f>
        <v>339.6</v>
      </c>
      <c r="I1558" s="18">
        <f>단가대비표!V256</f>
        <v>0</v>
      </c>
      <c r="J1558" s="21">
        <f>TRUNC(I1558*D1558,1)</f>
        <v>0</v>
      </c>
      <c r="K1558" s="18">
        <f t="shared" si="223"/>
        <v>169804</v>
      </c>
      <c r="L1558" s="21">
        <f t="shared" si="223"/>
        <v>339.6</v>
      </c>
      <c r="M1558" s="15" t="s">
        <v>52</v>
      </c>
      <c r="N1558" s="1" t="s">
        <v>2430</v>
      </c>
      <c r="O1558" s="1" t="s">
        <v>1299</v>
      </c>
      <c r="P1558" s="1" t="s">
        <v>64</v>
      </c>
      <c r="Q1558" s="1" t="s">
        <v>64</v>
      </c>
      <c r="R1558" s="1" t="s">
        <v>63</v>
      </c>
      <c r="V1558">
        <v>1</v>
      </c>
      <c r="AV1558" s="1" t="s">
        <v>52</v>
      </c>
      <c r="AW1558" s="1" t="s">
        <v>3372</v>
      </c>
      <c r="AX1558" s="1" t="s">
        <v>52</v>
      </c>
      <c r="AY1558" s="1" t="s">
        <v>52</v>
      </c>
      <c r="AZ1558" s="1" t="s">
        <v>52</v>
      </c>
    </row>
    <row r="1559" spans="1:52" ht="30" customHeight="1" x14ac:dyDescent="0.3">
      <c r="A1559" s="15" t="s">
        <v>3161</v>
      </c>
      <c r="B1559" s="15" t="s">
        <v>1291</v>
      </c>
      <c r="C1559" s="15" t="s">
        <v>1292</v>
      </c>
      <c r="D1559" s="16">
        <v>1.2E-2</v>
      </c>
      <c r="E1559" s="18">
        <f>단가대비표!O273</f>
        <v>0</v>
      </c>
      <c r="F1559" s="21">
        <f>TRUNC(E1559*D1559,1)</f>
        <v>0</v>
      </c>
      <c r="G1559" s="18">
        <f>단가대비표!P273</f>
        <v>253409</v>
      </c>
      <c r="H1559" s="21">
        <f>TRUNC(G1559*D1559,1)</f>
        <v>3040.9</v>
      </c>
      <c r="I1559" s="18">
        <f>단가대비표!V273</f>
        <v>0</v>
      </c>
      <c r="J1559" s="21">
        <f>TRUNC(I1559*D1559,1)</f>
        <v>0</v>
      </c>
      <c r="K1559" s="18">
        <f t="shared" si="223"/>
        <v>253409</v>
      </c>
      <c r="L1559" s="21">
        <f t="shared" si="223"/>
        <v>3040.9</v>
      </c>
      <c r="M1559" s="15" t="s">
        <v>52</v>
      </c>
      <c r="N1559" s="1" t="s">
        <v>2430</v>
      </c>
      <c r="O1559" s="1" t="s">
        <v>3162</v>
      </c>
      <c r="P1559" s="1" t="s">
        <v>64</v>
      </c>
      <c r="Q1559" s="1" t="s">
        <v>64</v>
      </c>
      <c r="R1559" s="1" t="s">
        <v>63</v>
      </c>
      <c r="V1559">
        <v>1</v>
      </c>
      <c r="AV1559" s="1" t="s">
        <v>52</v>
      </c>
      <c r="AW1559" s="1" t="s">
        <v>3371</v>
      </c>
      <c r="AX1559" s="1" t="s">
        <v>52</v>
      </c>
      <c r="AY1559" s="1" t="s">
        <v>52</v>
      </c>
      <c r="AZ1559" s="1" t="s">
        <v>52</v>
      </c>
    </row>
    <row r="1560" spans="1:52" ht="30" customHeight="1" x14ac:dyDescent="0.3">
      <c r="A1560" s="15" t="s">
        <v>1298</v>
      </c>
      <c r="B1560" s="15" t="s">
        <v>1291</v>
      </c>
      <c r="C1560" s="15" t="s">
        <v>1292</v>
      </c>
      <c r="D1560" s="16">
        <v>2E-3</v>
      </c>
      <c r="E1560" s="18">
        <f>단가대비표!O256</f>
        <v>0</v>
      </c>
      <c r="F1560" s="21">
        <f>TRUNC(E1560*D1560,1)</f>
        <v>0</v>
      </c>
      <c r="G1560" s="18">
        <f>단가대비표!P256</f>
        <v>169804</v>
      </c>
      <c r="H1560" s="21">
        <f>TRUNC(G1560*D1560,1)</f>
        <v>339.6</v>
      </c>
      <c r="I1560" s="18">
        <f>단가대비표!V256</f>
        <v>0</v>
      </c>
      <c r="J1560" s="21">
        <f>TRUNC(I1560*D1560,1)</f>
        <v>0</v>
      </c>
      <c r="K1560" s="18">
        <f t="shared" si="223"/>
        <v>169804</v>
      </c>
      <c r="L1560" s="21">
        <f t="shared" si="223"/>
        <v>339.6</v>
      </c>
      <c r="M1560" s="15" t="s">
        <v>52</v>
      </c>
      <c r="N1560" s="1" t="s">
        <v>2430</v>
      </c>
      <c r="O1560" s="1" t="s">
        <v>1299</v>
      </c>
      <c r="P1560" s="1" t="s">
        <v>64</v>
      </c>
      <c r="Q1560" s="1" t="s">
        <v>64</v>
      </c>
      <c r="R1560" s="1" t="s">
        <v>63</v>
      </c>
      <c r="V1560">
        <v>1</v>
      </c>
      <c r="AV1560" s="1" t="s">
        <v>52</v>
      </c>
      <c r="AW1560" s="1" t="s">
        <v>3372</v>
      </c>
      <c r="AX1560" s="1" t="s">
        <v>52</v>
      </c>
      <c r="AY1560" s="1" t="s">
        <v>52</v>
      </c>
      <c r="AZ1560" s="1" t="s">
        <v>52</v>
      </c>
    </row>
    <row r="1561" spans="1:52" ht="30" customHeight="1" x14ac:dyDescent="0.3">
      <c r="A1561" s="15" t="s">
        <v>3165</v>
      </c>
      <c r="B1561" s="15" t="s">
        <v>1753</v>
      </c>
      <c r="C1561" s="15" t="s">
        <v>602</v>
      </c>
      <c r="D1561" s="16">
        <v>1</v>
      </c>
      <c r="E1561" s="18">
        <f>TRUNC(SUMIF(V1557:V1561, RIGHTB(O1561, 1), H1557:H1561)*U1561, 2)</f>
        <v>135.22</v>
      </c>
      <c r="F1561" s="21">
        <f>TRUNC(E1561*D1561,1)</f>
        <v>135.19999999999999</v>
      </c>
      <c r="G1561" s="18">
        <v>0</v>
      </c>
      <c r="H1561" s="21">
        <f>TRUNC(G1561*D1561,1)</f>
        <v>0</v>
      </c>
      <c r="I1561" s="18">
        <v>0</v>
      </c>
      <c r="J1561" s="21">
        <f>TRUNC(I1561*D1561,1)</f>
        <v>0</v>
      </c>
      <c r="K1561" s="18">
        <f t="shared" si="223"/>
        <v>135.19999999999999</v>
      </c>
      <c r="L1561" s="21">
        <f t="shared" si="223"/>
        <v>135.19999999999999</v>
      </c>
      <c r="M1561" s="15" t="s">
        <v>52</v>
      </c>
      <c r="N1561" s="1" t="s">
        <v>2430</v>
      </c>
      <c r="O1561" s="1" t="s">
        <v>1079</v>
      </c>
      <c r="P1561" s="1" t="s">
        <v>64</v>
      </c>
      <c r="Q1561" s="1" t="s">
        <v>64</v>
      </c>
      <c r="R1561" s="1" t="s">
        <v>64</v>
      </c>
      <c r="S1561">
        <v>1</v>
      </c>
      <c r="T1561">
        <v>0</v>
      </c>
      <c r="U1561">
        <v>0.02</v>
      </c>
      <c r="AV1561" s="1" t="s">
        <v>52</v>
      </c>
      <c r="AW1561" s="1" t="s">
        <v>3373</v>
      </c>
      <c r="AX1561" s="1" t="s">
        <v>52</v>
      </c>
      <c r="AY1561" s="1" t="s">
        <v>52</v>
      </c>
      <c r="AZ1561" s="1" t="s">
        <v>52</v>
      </c>
    </row>
    <row r="1562" spans="1:52" ht="30" customHeight="1" x14ac:dyDescent="0.3">
      <c r="A1562" s="15" t="s">
        <v>1229</v>
      </c>
      <c r="B1562" s="15" t="s">
        <v>52</v>
      </c>
      <c r="C1562" s="15" t="s">
        <v>52</v>
      </c>
      <c r="D1562" s="16"/>
      <c r="E1562" s="18"/>
      <c r="F1562" s="21">
        <f>TRUNC(SUMIF(N1557:N1561, N1556, F1557:F1561),0)</f>
        <v>135</v>
      </c>
      <c r="G1562" s="18"/>
      <c r="H1562" s="21">
        <f>TRUNC(SUMIF(N1557:N1561, N1556, H1557:H1561),0)</f>
        <v>6761</v>
      </c>
      <c r="I1562" s="18"/>
      <c r="J1562" s="21">
        <f>TRUNC(SUMIF(N1557:N1561, N1556, J1557:J1561),0)</f>
        <v>0</v>
      </c>
      <c r="K1562" s="18"/>
      <c r="L1562" s="21">
        <f>F1562+H1562+J1562</f>
        <v>6896</v>
      </c>
      <c r="M1562" s="15" t="s">
        <v>52</v>
      </c>
      <c r="N1562" s="1" t="s">
        <v>92</v>
      </c>
      <c r="O1562" s="1" t="s">
        <v>92</v>
      </c>
      <c r="P1562" s="1" t="s">
        <v>52</v>
      </c>
      <c r="Q1562" s="1" t="s">
        <v>52</v>
      </c>
      <c r="R1562" s="1" t="s">
        <v>52</v>
      </c>
      <c r="AV1562" s="1" t="s">
        <v>52</v>
      </c>
      <c r="AW1562" s="1" t="s">
        <v>52</v>
      </c>
      <c r="AX1562" s="1" t="s">
        <v>52</v>
      </c>
      <c r="AY1562" s="1" t="s">
        <v>52</v>
      </c>
      <c r="AZ1562" s="1" t="s">
        <v>52</v>
      </c>
    </row>
    <row r="1563" spans="1:52" ht="30" customHeight="1" x14ac:dyDescent="0.3">
      <c r="A1563" s="16"/>
      <c r="B1563" s="16"/>
      <c r="C1563" s="16"/>
      <c r="D1563" s="16"/>
      <c r="E1563" s="18"/>
      <c r="F1563" s="21"/>
      <c r="G1563" s="18"/>
      <c r="H1563" s="21"/>
      <c r="I1563" s="18"/>
      <c r="J1563" s="21"/>
      <c r="K1563" s="18"/>
      <c r="L1563" s="21"/>
      <c r="M1563" s="16"/>
    </row>
    <row r="1564" spans="1:52" ht="30" customHeight="1" x14ac:dyDescent="0.3">
      <c r="A1564" s="12" t="s">
        <v>3374</v>
      </c>
      <c r="B1564" s="13"/>
      <c r="C1564" s="13"/>
      <c r="D1564" s="13"/>
      <c r="E1564" s="17"/>
      <c r="F1564" s="20"/>
      <c r="G1564" s="17"/>
      <c r="H1564" s="20"/>
      <c r="I1564" s="17"/>
      <c r="J1564" s="20"/>
      <c r="K1564" s="17"/>
      <c r="L1564" s="20"/>
      <c r="M1564" s="14"/>
      <c r="N1564" s="1" t="s">
        <v>2435</v>
      </c>
    </row>
    <row r="1565" spans="1:52" ht="30" customHeight="1" x14ac:dyDescent="0.3">
      <c r="A1565" s="15" t="s">
        <v>3343</v>
      </c>
      <c r="B1565" s="15" t="s">
        <v>3375</v>
      </c>
      <c r="C1565" s="15" t="s">
        <v>1692</v>
      </c>
      <c r="D1565" s="16">
        <v>0.05</v>
      </c>
      <c r="E1565" s="18">
        <f>단가대비표!O166</f>
        <v>1196</v>
      </c>
      <c r="F1565" s="21">
        <f>TRUNC(E1565*D1565,1)</f>
        <v>59.8</v>
      </c>
      <c r="G1565" s="18">
        <f>단가대비표!P166</f>
        <v>0</v>
      </c>
      <c r="H1565" s="21">
        <f>TRUNC(G1565*D1565,1)</f>
        <v>0</v>
      </c>
      <c r="I1565" s="18">
        <f>단가대비표!V166</f>
        <v>0</v>
      </c>
      <c r="J1565" s="21">
        <f>TRUNC(I1565*D1565,1)</f>
        <v>0</v>
      </c>
      <c r="K1565" s="18">
        <f>TRUNC(E1565+G1565+I1565,1)</f>
        <v>1196</v>
      </c>
      <c r="L1565" s="21">
        <f>TRUNC(F1565+H1565+J1565,1)</f>
        <v>59.8</v>
      </c>
      <c r="M1565" s="15" t="s">
        <v>52</v>
      </c>
      <c r="N1565" s="1" t="s">
        <v>2435</v>
      </c>
      <c r="O1565" s="1" t="s">
        <v>3376</v>
      </c>
      <c r="P1565" s="1" t="s">
        <v>64</v>
      </c>
      <c r="Q1565" s="1" t="s">
        <v>64</v>
      </c>
      <c r="R1565" s="1" t="s">
        <v>63</v>
      </c>
      <c r="AV1565" s="1" t="s">
        <v>52</v>
      </c>
      <c r="AW1565" s="1" t="s">
        <v>3377</v>
      </c>
      <c r="AX1565" s="1" t="s">
        <v>52</v>
      </c>
      <c r="AY1565" s="1" t="s">
        <v>52</v>
      </c>
      <c r="AZ1565" s="1" t="s">
        <v>52</v>
      </c>
    </row>
    <row r="1566" spans="1:52" ht="30" customHeight="1" x14ac:dyDescent="0.3">
      <c r="A1566" s="15" t="s">
        <v>1229</v>
      </c>
      <c r="B1566" s="15" t="s">
        <v>52</v>
      </c>
      <c r="C1566" s="15" t="s">
        <v>52</v>
      </c>
      <c r="D1566" s="16"/>
      <c r="E1566" s="18"/>
      <c r="F1566" s="21">
        <f>TRUNC(SUMIF(N1565:N1565, N1564, F1565:F1565),0)</f>
        <v>59</v>
      </c>
      <c r="G1566" s="18"/>
      <c r="H1566" s="21">
        <f>TRUNC(SUMIF(N1565:N1565, N1564, H1565:H1565),0)</f>
        <v>0</v>
      </c>
      <c r="I1566" s="18"/>
      <c r="J1566" s="21">
        <f>TRUNC(SUMIF(N1565:N1565, N1564, J1565:J1565),0)</f>
        <v>0</v>
      </c>
      <c r="K1566" s="18"/>
      <c r="L1566" s="21">
        <f>F1566+H1566+J1566</f>
        <v>59</v>
      </c>
      <c r="M1566" s="15" t="s">
        <v>52</v>
      </c>
      <c r="N1566" s="1" t="s">
        <v>92</v>
      </c>
      <c r="O1566" s="1" t="s">
        <v>92</v>
      </c>
      <c r="P1566" s="1" t="s">
        <v>52</v>
      </c>
      <c r="Q1566" s="1" t="s">
        <v>52</v>
      </c>
      <c r="R1566" s="1" t="s">
        <v>52</v>
      </c>
      <c r="AV1566" s="1" t="s">
        <v>52</v>
      </c>
      <c r="AW1566" s="1" t="s">
        <v>52</v>
      </c>
      <c r="AX1566" s="1" t="s">
        <v>52</v>
      </c>
      <c r="AY1566" s="1" t="s">
        <v>52</v>
      </c>
      <c r="AZ1566" s="1" t="s">
        <v>52</v>
      </c>
    </row>
    <row r="1567" spans="1:52" ht="30" customHeight="1" x14ac:dyDescent="0.3">
      <c r="A1567" s="16"/>
      <c r="B1567" s="16"/>
      <c r="C1567" s="16"/>
      <c r="D1567" s="16"/>
      <c r="E1567" s="18"/>
      <c r="F1567" s="21"/>
      <c r="G1567" s="18"/>
      <c r="H1567" s="21"/>
      <c r="I1567" s="18"/>
      <c r="J1567" s="21"/>
      <c r="K1567" s="18"/>
      <c r="L1567" s="21"/>
      <c r="M1567" s="16"/>
    </row>
    <row r="1568" spans="1:52" ht="30" customHeight="1" x14ac:dyDescent="0.3">
      <c r="A1568" s="12" t="s">
        <v>3378</v>
      </c>
      <c r="B1568" s="13"/>
      <c r="C1568" s="13"/>
      <c r="D1568" s="13"/>
      <c r="E1568" s="17"/>
      <c r="F1568" s="20"/>
      <c r="G1568" s="17"/>
      <c r="H1568" s="20"/>
      <c r="I1568" s="17"/>
      <c r="J1568" s="20"/>
      <c r="K1568" s="17"/>
      <c r="L1568" s="20"/>
      <c r="M1568" s="14"/>
      <c r="N1568" s="1" t="s">
        <v>2439</v>
      </c>
    </row>
    <row r="1569" spans="1:52" ht="30" customHeight="1" x14ac:dyDescent="0.3">
      <c r="A1569" s="15" t="s">
        <v>3161</v>
      </c>
      <c r="B1569" s="15" t="s">
        <v>1291</v>
      </c>
      <c r="C1569" s="15" t="s">
        <v>1292</v>
      </c>
      <c r="D1569" s="16">
        <v>0.01</v>
      </c>
      <c r="E1569" s="18">
        <f>단가대비표!O273</f>
        <v>0</v>
      </c>
      <c r="F1569" s="21">
        <f>TRUNC(E1569*D1569,1)</f>
        <v>0</v>
      </c>
      <c r="G1569" s="18">
        <f>단가대비표!P273</f>
        <v>253409</v>
      </c>
      <c r="H1569" s="21">
        <f>TRUNC(G1569*D1569,1)</f>
        <v>2534</v>
      </c>
      <c r="I1569" s="18">
        <f>단가대비표!V273</f>
        <v>0</v>
      </c>
      <c r="J1569" s="21">
        <f>TRUNC(I1569*D1569,1)</f>
        <v>0</v>
      </c>
      <c r="K1569" s="18">
        <f t="shared" ref="K1569:L1571" si="224">TRUNC(E1569+G1569+I1569,1)</f>
        <v>253409</v>
      </c>
      <c r="L1569" s="21">
        <f t="shared" si="224"/>
        <v>2534</v>
      </c>
      <c r="M1569" s="15" t="s">
        <v>52</v>
      </c>
      <c r="N1569" s="1" t="s">
        <v>2439</v>
      </c>
      <c r="O1569" s="1" t="s">
        <v>3162</v>
      </c>
      <c r="P1569" s="1" t="s">
        <v>64</v>
      </c>
      <c r="Q1569" s="1" t="s">
        <v>64</v>
      </c>
      <c r="R1569" s="1" t="s">
        <v>63</v>
      </c>
      <c r="V1569">
        <v>1</v>
      </c>
      <c r="AV1569" s="1" t="s">
        <v>52</v>
      </c>
      <c r="AW1569" s="1" t="s">
        <v>3379</v>
      </c>
      <c r="AX1569" s="1" t="s">
        <v>52</v>
      </c>
      <c r="AY1569" s="1" t="s">
        <v>52</v>
      </c>
      <c r="AZ1569" s="1" t="s">
        <v>52</v>
      </c>
    </row>
    <row r="1570" spans="1:52" ht="30" customHeight="1" x14ac:dyDescent="0.3">
      <c r="A1570" s="15" t="s">
        <v>1298</v>
      </c>
      <c r="B1570" s="15" t="s">
        <v>1291</v>
      </c>
      <c r="C1570" s="15" t="s">
        <v>1292</v>
      </c>
      <c r="D1570" s="16">
        <v>1E-3</v>
      </c>
      <c r="E1570" s="18">
        <f>단가대비표!O256</f>
        <v>0</v>
      </c>
      <c r="F1570" s="21">
        <f>TRUNC(E1570*D1570,1)</f>
        <v>0</v>
      </c>
      <c r="G1570" s="18">
        <f>단가대비표!P256</f>
        <v>169804</v>
      </c>
      <c r="H1570" s="21">
        <f>TRUNC(G1570*D1570,1)</f>
        <v>169.8</v>
      </c>
      <c r="I1570" s="18">
        <f>단가대비표!V256</f>
        <v>0</v>
      </c>
      <c r="J1570" s="21">
        <f>TRUNC(I1570*D1570,1)</f>
        <v>0</v>
      </c>
      <c r="K1570" s="18">
        <f t="shared" si="224"/>
        <v>169804</v>
      </c>
      <c r="L1570" s="21">
        <f t="shared" si="224"/>
        <v>169.8</v>
      </c>
      <c r="M1570" s="15" t="s">
        <v>52</v>
      </c>
      <c r="N1570" s="1" t="s">
        <v>2439</v>
      </c>
      <c r="O1570" s="1" t="s">
        <v>1299</v>
      </c>
      <c r="P1570" s="1" t="s">
        <v>64</v>
      </c>
      <c r="Q1570" s="1" t="s">
        <v>64</v>
      </c>
      <c r="R1570" s="1" t="s">
        <v>63</v>
      </c>
      <c r="V1570">
        <v>1</v>
      </c>
      <c r="AV1570" s="1" t="s">
        <v>52</v>
      </c>
      <c r="AW1570" s="1" t="s">
        <v>3380</v>
      </c>
      <c r="AX1570" s="1" t="s">
        <v>52</v>
      </c>
      <c r="AY1570" s="1" t="s">
        <v>52</v>
      </c>
      <c r="AZ1570" s="1" t="s">
        <v>52</v>
      </c>
    </row>
    <row r="1571" spans="1:52" ht="30" customHeight="1" x14ac:dyDescent="0.3">
      <c r="A1571" s="15" t="s">
        <v>3165</v>
      </c>
      <c r="B1571" s="15" t="s">
        <v>2588</v>
      </c>
      <c r="C1571" s="15" t="s">
        <v>602</v>
      </c>
      <c r="D1571" s="16">
        <v>1</v>
      </c>
      <c r="E1571" s="18">
        <f>TRUNC(SUMIF(V1569:V1571, RIGHTB(O1571, 1), H1569:H1571)*U1571, 2)</f>
        <v>81.11</v>
      </c>
      <c r="F1571" s="21">
        <f>TRUNC(E1571*D1571,1)</f>
        <v>81.099999999999994</v>
      </c>
      <c r="G1571" s="18">
        <v>0</v>
      </c>
      <c r="H1571" s="21">
        <f>TRUNC(G1571*D1571,1)</f>
        <v>0</v>
      </c>
      <c r="I1571" s="18">
        <v>0</v>
      </c>
      <c r="J1571" s="21">
        <f>TRUNC(I1571*D1571,1)</f>
        <v>0</v>
      </c>
      <c r="K1571" s="18">
        <f t="shared" si="224"/>
        <v>81.099999999999994</v>
      </c>
      <c r="L1571" s="21">
        <f t="shared" si="224"/>
        <v>81.099999999999994</v>
      </c>
      <c r="M1571" s="15" t="s">
        <v>52</v>
      </c>
      <c r="N1571" s="1" t="s">
        <v>2439</v>
      </c>
      <c r="O1571" s="1" t="s">
        <v>1079</v>
      </c>
      <c r="P1571" s="1" t="s">
        <v>64</v>
      </c>
      <c r="Q1571" s="1" t="s">
        <v>64</v>
      </c>
      <c r="R1571" s="1" t="s">
        <v>64</v>
      </c>
      <c r="S1571">
        <v>1</v>
      </c>
      <c r="T1571">
        <v>0</v>
      </c>
      <c r="U1571">
        <v>0.03</v>
      </c>
      <c r="AV1571" s="1" t="s">
        <v>52</v>
      </c>
      <c r="AW1571" s="1" t="s">
        <v>3381</v>
      </c>
      <c r="AX1571" s="1" t="s">
        <v>52</v>
      </c>
      <c r="AY1571" s="1" t="s">
        <v>52</v>
      </c>
      <c r="AZ1571" s="1" t="s">
        <v>52</v>
      </c>
    </row>
    <row r="1572" spans="1:52" ht="30" customHeight="1" x14ac:dyDescent="0.3">
      <c r="A1572" s="15" t="s">
        <v>1229</v>
      </c>
      <c r="B1572" s="15" t="s">
        <v>52</v>
      </c>
      <c r="C1572" s="15" t="s">
        <v>52</v>
      </c>
      <c r="D1572" s="16"/>
      <c r="E1572" s="18"/>
      <c r="F1572" s="21">
        <f>TRUNC(SUMIF(N1569:N1571, N1568, F1569:F1571),0)</f>
        <v>81</v>
      </c>
      <c r="G1572" s="18"/>
      <c r="H1572" s="21">
        <f>TRUNC(SUMIF(N1569:N1571, N1568, H1569:H1571),0)</f>
        <v>2703</v>
      </c>
      <c r="I1572" s="18"/>
      <c r="J1572" s="21">
        <f>TRUNC(SUMIF(N1569:N1571, N1568, J1569:J1571),0)</f>
        <v>0</v>
      </c>
      <c r="K1572" s="18"/>
      <c r="L1572" s="21">
        <f>F1572+H1572+J1572</f>
        <v>2784</v>
      </c>
      <c r="M1572" s="15" t="s">
        <v>52</v>
      </c>
      <c r="N1572" s="1" t="s">
        <v>92</v>
      </c>
      <c r="O1572" s="1" t="s">
        <v>92</v>
      </c>
      <c r="P1572" s="1" t="s">
        <v>52</v>
      </c>
      <c r="Q1572" s="1" t="s">
        <v>52</v>
      </c>
      <c r="R1572" s="1" t="s">
        <v>52</v>
      </c>
      <c r="AV1572" s="1" t="s">
        <v>52</v>
      </c>
      <c r="AW1572" s="1" t="s">
        <v>52</v>
      </c>
      <c r="AX1572" s="1" t="s">
        <v>52</v>
      </c>
      <c r="AY1572" s="1" t="s">
        <v>52</v>
      </c>
      <c r="AZ1572" s="1" t="s">
        <v>52</v>
      </c>
    </row>
    <row r="1573" spans="1:52" ht="30" customHeight="1" x14ac:dyDescent="0.3">
      <c r="A1573" s="16"/>
      <c r="B1573" s="16"/>
      <c r="C1573" s="16"/>
      <c r="D1573" s="16"/>
      <c r="E1573" s="18"/>
      <c r="F1573" s="21"/>
      <c r="G1573" s="18"/>
      <c r="H1573" s="21"/>
      <c r="I1573" s="18"/>
      <c r="J1573" s="21"/>
      <c r="K1573" s="18"/>
      <c r="L1573" s="21"/>
      <c r="M1573" s="16"/>
    </row>
    <row r="1574" spans="1:52" ht="30" customHeight="1" x14ac:dyDescent="0.3">
      <c r="A1574" s="12" t="s">
        <v>3382</v>
      </c>
      <c r="B1574" s="13"/>
      <c r="C1574" s="13"/>
      <c r="D1574" s="13"/>
      <c r="E1574" s="17"/>
      <c r="F1574" s="20"/>
      <c r="G1574" s="17"/>
      <c r="H1574" s="20"/>
      <c r="I1574" s="17"/>
      <c r="J1574" s="20"/>
      <c r="K1574" s="17"/>
      <c r="L1574" s="20"/>
      <c r="M1574" s="14"/>
      <c r="N1574" s="1" t="s">
        <v>2443</v>
      </c>
    </row>
    <row r="1575" spans="1:52" ht="30" customHeight="1" x14ac:dyDescent="0.3">
      <c r="A1575" s="15" t="s">
        <v>3366</v>
      </c>
      <c r="B1575" s="15" t="s">
        <v>3383</v>
      </c>
      <c r="C1575" s="15" t="s">
        <v>1830</v>
      </c>
      <c r="D1575" s="16">
        <v>0.19700000000000001</v>
      </c>
      <c r="E1575" s="18">
        <f>단가대비표!O174</f>
        <v>4038</v>
      </c>
      <c r="F1575" s="21">
        <f>TRUNC(E1575*D1575,1)</f>
        <v>795.4</v>
      </c>
      <c r="G1575" s="18">
        <f>단가대비표!P174</f>
        <v>0</v>
      </c>
      <c r="H1575" s="21">
        <f>TRUNC(G1575*D1575,1)</f>
        <v>0</v>
      </c>
      <c r="I1575" s="18">
        <f>단가대비표!V174</f>
        <v>0</v>
      </c>
      <c r="J1575" s="21">
        <f>TRUNC(I1575*D1575,1)</f>
        <v>0</v>
      </c>
      <c r="K1575" s="18">
        <f>TRUNC(E1575+G1575+I1575,1)</f>
        <v>4038</v>
      </c>
      <c r="L1575" s="21">
        <f>TRUNC(F1575+H1575+J1575,1)</f>
        <v>795.4</v>
      </c>
      <c r="M1575" s="15" t="s">
        <v>52</v>
      </c>
      <c r="N1575" s="1" t="s">
        <v>2443</v>
      </c>
      <c r="O1575" s="1" t="s">
        <v>3384</v>
      </c>
      <c r="P1575" s="1" t="s">
        <v>64</v>
      </c>
      <c r="Q1575" s="1" t="s">
        <v>64</v>
      </c>
      <c r="R1575" s="1" t="s">
        <v>63</v>
      </c>
      <c r="AV1575" s="1" t="s">
        <v>52</v>
      </c>
      <c r="AW1575" s="1" t="s">
        <v>3385</v>
      </c>
      <c r="AX1575" s="1" t="s">
        <v>52</v>
      </c>
      <c r="AY1575" s="1" t="s">
        <v>52</v>
      </c>
      <c r="AZ1575" s="1" t="s">
        <v>52</v>
      </c>
    </row>
    <row r="1576" spans="1:52" ht="30" customHeight="1" x14ac:dyDescent="0.3">
      <c r="A1576" s="15" t="s">
        <v>1229</v>
      </c>
      <c r="B1576" s="15" t="s">
        <v>52</v>
      </c>
      <c r="C1576" s="15" t="s">
        <v>52</v>
      </c>
      <c r="D1576" s="16"/>
      <c r="E1576" s="18"/>
      <c r="F1576" s="21">
        <f>TRUNC(SUMIF(N1575:N1575, N1574, F1575:F1575),0)</f>
        <v>795</v>
      </c>
      <c r="G1576" s="18"/>
      <c r="H1576" s="21">
        <f>TRUNC(SUMIF(N1575:N1575, N1574, H1575:H1575),0)</f>
        <v>0</v>
      </c>
      <c r="I1576" s="18"/>
      <c r="J1576" s="21">
        <f>TRUNC(SUMIF(N1575:N1575, N1574, J1575:J1575),0)</f>
        <v>0</v>
      </c>
      <c r="K1576" s="18"/>
      <c r="L1576" s="21">
        <f>F1576+H1576+J1576</f>
        <v>795</v>
      </c>
      <c r="M1576" s="15" t="s">
        <v>52</v>
      </c>
      <c r="N1576" s="1" t="s">
        <v>92</v>
      </c>
      <c r="O1576" s="1" t="s">
        <v>92</v>
      </c>
      <c r="P1576" s="1" t="s">
        <v>52</v>
      </c>
      <c r="Q1576" s="1" t="s">
        <v>52</v>
      </c>
      <c r="R1576" s="1" t="s">
        <v>52</v>
      </c>
      <c r="AV1576" s="1" t="s">
        <v>52</v>
      </c>
      <c r="AW1576" s="1" t="s">
        <v>52</v>
      </c>
      <c r="AX1576" s="1" t="s">
        <v>52</v>
      </c>
      <c r="AY1576" s="1" t="s">
        <v>52</v>
      </c>
      <c r="AZ1576" s="1" t="s">
        <v>52</v>
      </c>
    </row>
    <row r="1577" spans="1:52" ht="30" customHeight="1" x14ac:dyDescent="0.3">
      <c r="A1577" s="16"/>
      <c r="B1577" s="16"/>
      <c r="C1577" s="16"/>
      <c r="D1577" s="16"/>
      <c r="E1577" s="18"/>
      <c r="F1577" s="21"/>
      <c r="G1577" s="18"/>
      <c r="H1577" s="21"/>
      <c r="I1577" s="18"/>
      <c r="J1577" s="21"/>
      <c r="K1577" s="18"/>
      <c r="L1577" s="21"/>
      <c r="M1577" s="16"/>
    </row>
    <row r="1578" spans="1:52" ht="30" customHeight="1" x14ac:dyDescent="0.3">
      <c r="A1578" s="12" t="s">
        <v>3386</v>
      </c>
      <c r="B1578" s="13"/>
      <c r="C1578" s="13"/>
      <c r="D1578" s="13"/>
      <c r="E1578" s="17"/>
      <c r="F1578" s="20"/>
      <c r="G1578" s="17"/>
      <c r="H1578" s="20"/>
      <c r="I1578" s="17"/>
      <c r="J1578" s="20"/>
      <c r="K1578" s="17"/>
      <c r="L1578" s="20"/>
      <c r="M1578" s="14"/>
      <c r="N1578" s="1" t="s">
        <v>2450</v>
      </c>
    </row>
    <row r="1579" spans="1:52" ht="30" customHeight="1" x14ac:dyDescent="0.3">
      <c r="A1579" s="15" t="s">
        <v>3161</v>
      </c>
      <c r="B1579" s="15" t="s">
        <v>1291</v>
      </c>
      <c r="C1579" s="15" t="s">
        <v>1292</v>
      </c>
      <c r="D1579" s="16">
        <v>0.01</v>
      </c>
      <c r="E1579" s="18">
        <f>단가대비표!O273</f>
        <v>0</v>
      </c>
      <c r="F1579" s="21">
        <f>TRUNC(E1579*D1579,1)</f>
        <v>0</v>
      </c>
      <c r="G1579" s="18">
        <f>단가대비표!P273</f>
        <v>253409</v>
      </c>
      <c r="H1579" s="21">
        <f>TRUNC(G1579*D1579,1)</f>
        <v>2534</v>
      </c>
      <c r="I1579" s="18">
        <f>단가대비표!V273</f>
        <v>0</v>
      </c>
      <c r="J1579" s="21">
        <f>TRUNC(I1579*D1579,1)</f>
        <v>0</v>
      </c>
      <c r="K1579" s="18">
        <f t="shared" ref="K1579:L1582" si="225">TRUNC(E1579+G1579+I1579,1)</f>
        <v>253409</v>
      </c>
      <c r="L1579" s="21">
        <f t="shared" si="225"/>
        <v>2534</v>
      </c>
      <c r="M1579" s="15" t="s">
        <v>52</v>
      </c>
      <c r="N1579" s="1" t="s">
        <v>2450</v>
      </c>
      <c r="O1579" s="1" t="s">
        <v>3162</v>
      </c>
      <c r="P1579" s="1" t="s">
        <v>64</v>
      </c>
      <c r="Q1579" s="1" t="s">
        <v>64</v>
      </c>
      <c r="R1579" s="1" t="s">
        <v>63</v>
      </c>
      <c r="V1579">
        <v>1</v>
      </c>
      <c r="W1579">
        <v>2</v>
      </c>
      <c r="AV1579" s="1" t="s">
        <v>52</v>
      </c>
      <c r="AW1579" s="1" t="s">
        <v>3387</v>
      </c>
      <c r="AX1579" s="1" t="s">
        <v>52</v>
      </c>
      <c r="AY1579" s="1" t="s">
        <v>52</v>
      </c>
      <c r="AZ1579" s="1" t="s">
        <v>52</v>
      </c>
    </row>
    <row r="1580" spans="1:52" ht="30" customHeight="1" x14ac:dyDescent="0.3">
      <c r="A1580" s="15" t="s">
        <v>1298</v>
      </c>
      <c r="B1580" s="15" t="s">
        <v>1291</v>
      </c>
      <c r="C1580" s="15" t="s">
        <v>1292</v>
      </c>
      <c r="D1580" s="16">
        <v>1E-3</v>
      </c>
      <c r="E1580" s="18">
        <f>단가대비표!O256</f>
        <v>0</v>
      </c>
      <c r="F1580" s="21">
        <f>TRUNC(E1580*D1580,1)</f>
        <v>0</v>
      </c>
      <c r="G1580" s="18">
        <f>단가대비표!P256</f>
        <v>169804</v>
      </c>
      <c r="H1580" s="21">
        <f>TRUNC(G1580*D1580,1)</f>
        <v>169.8</v>
      </c>
      <c r="I1580" s="18">
        <f>단가대비표!V256</f>
        <v>0</v>
      </c>
      <c r="J1580" s="21">
        <f>TRUNC(I1580*D1580,1)</f>
        <v>0</v>
      </c>
      <c r="K1580" s="18">
        <f t="shared" si="225"/>
        <v>169804</v>
      </c>
      <c r="L1580" s="21">
        <f t="shared" si="225"/>
        <v>169.8</v>
      </c>
      <c r="M1580" s="15" t="s">
        <v>52</v>
      </c>
      <c r="N1580" s="1" t="s">
        <v>2450</v>
      </c>
      <c r="O1580" s="1" t="s">
        <v>1299</v>
      </c>
      <c r="P1580" s="1" t="s">
        <v>64</v>
      </c>
      <c r="Q1580" s="1" t="s">
        <v>64</v>
      </c>
      <c r="R1580" s="1" t="s">
        <v>63</v>
      </c>
      <c r="V1580">
        <v>1</v>
      </c>
      <c r="W1580">
        <v>2</v>
      </c>
      <c r="AV1580" s="1" t="s">
        <v>52</v>
      </c>
      <c r="AW1580" s="1" t="s">
        <v>3388</v>
      </c>
      <c r="AX1580" s="1" t="s">
        <v>52</v>
      </c>
      <c r="AY1580" s="1" t="s">
        <v>52</v>
      </c>
      <c r="AZ1580" s="1" t="s">
        <v>52</v>
      </c>
    </row>
    <row r="1581" spans="1:52" ht="30" customHeight="1" x14ac:dyDescent="0.3">
      <c r="A1581" s="15" t="s">
        <v>3165</v>
      </c>
      <c r="B1581" s="15" t="s">
        <v>2588</v>
      </c>
      <c r="C1581" s="15" t="s">
        <v>602</v>
      </c>
      <c r="D1581" s="16">
        <v>1</v>
      </c>
      <c r="E1581" s="18">
        <f>TRUNC(SUMIF(V1579:V1582, RIGHTB(O1581, 1), H1579:H1582)*U1581, 2)</f>
        <v>81.11</v>
      </c>
      <c r="F1581" s="21">
        <f>TRUNC(E1581*D1581,1)</f>
        <v>81.099999999999994</v>
      </c>
      <c r="G1581" s="18">
        <v>0</v>
      </c>
      <c r="H1581" s="21">
        <f>TRUNC(G1581*D1581,1)</f>
        <v>0</v>
      </c>
      <c r="I1581" s="18">
        <v>0</v>
      </c>
      <c r="J1581" s="21">
        <f>TRUNC(I1581*D1581,1)</f>
        <v>0</v>
      </c>
      <c r="K1581" s="18">
        <f t="shared" si="225"/>
        <v>81.099999999999994</v>
      </c>
      <c r="L1581" s="21">
        <f t="shared" si="225"/>
        <v>81.099999999999994</v>
      </c>
      <c r="M1581" s="15" t="s">
        <v>52</v>
      </c>
      <c r="N1581" s="1" t="s">
        <v>2450</v>
      </c>
      <c r="O1581" s="1" t="s">
        <v>1079</v>
      </c>
      <c r="P1581" s="1" t="s">
        <v>64</v>
      </c>
      <c r="Q1581" s="1" t="s">
        <v>64</v>
      </c>
      <c r="R1581" s="1" t="s">
        <v>64</v>
      </c>
      <c r="S1581">
        <v>1</v>
      </c>
      <c r="T1581">
        <v>0</v>
      </c>
      <c r="U1581">
        <v>0.03</v>
      </c>
      <c r="AV1581" s="1" t="s">
        <v>52</v>
      </c>
      <c r="AW1581" s="1" t="s">
        <v>3389</v>
      </c>
      <c r="AX1581" s="1" t="s">
        <v>52</v>
      </c>
      <c r="AY1581" s="1" t="s">
        <v>52</v>
      </c>
      <c r="AZ1581" s="1" t="s">
        <v>52</v>
      </c>
    </row>
    <row r="1582" spans="1:52" ht="30" customHeight="1" x14ac:dyDescent="0.3">
      <c r="A1582" s="15" t="s">
        <v>2251</v>
      </c>
      <c r="B1582" s="15" t="s">
        <v>3390</v>
      </c>
      <c r="C1582" s="15" t="s">
        <v>602</v>
      </c>
      <c r="D1582" s="16">
        <v>1</v>
      </c>
      <c r="E1582" s="18">
        <v>0</v>
      </c>
      <c r="F1582" s="21">
        <f>TRUNC(E1582*D1582,1)</f>
        <v>0</v>
      </c>
      <c r="G1582" s="18">
        <f>TRUNC(SUMIF(W1579:W1582, RIGHTB(O1582, 1), H1579:H1582)*U1582, 2)</f>
        <v>540.76</v>
      </c>
      <c r="H1582" s="21">
        <f>TRUNC(G1582*D1582,1)</f>
        <v>540.70000000000005</v>
      </c>
      <c r="I1582" s="18">
        <v>0</v>
      </c>
      <c r="J1582" s="21">
        <f>TRUNC(I1582*D1582,1)</f>
        <v>0</v>
      </c>
      <c r="K1582" s="18">
        <f t="shared" si="225"/>
        <v>540.70000000000005</v>
      </c>
      <c r="L1582" s="21">
        <f t="shared" si="225"/>
        <v>540.70000000000005</v>
      </c>
      <c r="M1582" s="15" t="s">
        <v>52</v>
      </c>
      <c r="N1582" s="1" t="s">
        <v>2450</v>
      </c>
      <c r="O1582" s="1" t="s">
        <v>1248</v>
      </c>
      <c r="P1582" s="1" t="s">
        <v>64</v>
      </c>
      <c r="Q1582" s="1" t="s">
        <v>64</v>
      </c>
      <c r="R1582" s="1" t="s">
        <v>64</v>
      </c>
      <c r="S1582">
        <v>1</v>
      </c>
      <c r="T1582">
        <v>1</v>
      </c>
      <c r="U1582">
        <v>0.2</v>
      </c>
      <c r="AV1582" s="1" t="s">
        <v>52</v>
      </c>
      <c r="AW1582" s="1" t="s">
        <v>3391</v>
      </c>
      <c r="AX1582" s="1" t="s">
        <v>52</v>
      </c>
      <c r="AY1582" s="1" t="s">
        <v>52</v>
      </c>
      <c r="AZ1582" s="1" t="s">
        <v>52</v>
      </c>
    </row>
    <row r="1583" spans="1:52" ht="30" customHeight="1" x14ac:dyDescent="0.3">
      <c r="A1583" s="15" t="s">
        <v>1229</v>
      </c>
      <c r="B1583" s="15" t="s">
        <v>52</v>
      </c>
      <c r="C1583" s="15" t="s">
        <v>52</v>
      </c>
      <c r="D1583" s="16"/>
      <c r="E1583" s="18"/>
      <c r="F1583" s="21">
        <f>TRUNC(SUMIF(N1579:N1582, N1578, F1579:F1582),0)</f>
        <v>81</v>
      </c>
      <c r="G1583" s="18"/>
      <c r="H1583" s="21">
        <f>TRUNC(SUMIF(N1579:N1582, N1578, H1579:H1582),0)</f>
        <v>3244</v>
      </c>
      <c r="I1583" s="18"/>
      <c r="J1583" s="21">
        <f>TRUNC(SUMIF(N1579:N1582, N1578, J1579:J1582),0)</f>
        <v>0</v>
      </c>
      <c r="K1583" s="18"/>
      <c r="L1583" s="21">
        <f>F1583+H1583+J1583</f>
        <v>3325</v>
      </c>
      <c r="M1583" s="15" t="s">
        <v>52</v>
      </c>
      <c r="N1583" s="1" t="s">
        <v>92</v>
      </c>
      <c r="O1583" s="1" t="s">
        <v>92</v>
      </c>
      <c r="P1583" s="1" t="s">
        <v>52</v>
      </c>
      <c r="Q1583" s="1" t="s">
        <v>52</v>
      </c>
      <c r="R1583" s="1" t="s">
        <v>52</v>
      </c>
      <c r="AV1583" s="1" t="s">
        <v>52</v>
      </c>
      <c r="AW1583" s="1" t="s">
        <v>52</v>
      </c>
      <c r="AX1583" s="1" t="s">
        <v>52</v>
      </c>
      <c r="AY1583" s="1" t="s">
        <v>52</v>
      </c>
      <c r="AZ1583" s="1" t="s">
        <v>52</v>
      </c>
    </row>
    <row r="1584" spans="1:52" ht="30" customHeight="1" x14ac:dyDescent="0.3">
      <c r="A1584" s="16"/>
      <c r="B1584" s="16"/>
      <c r="C1584" s="16"/>
      <c r="D1584" s="16"/>
      <c r="E1584" s="18"/>
      <c r="F1584" s="21"/>
      <c r="G1584" s="18"/>
      <c r="H1584" s="21"/>
      <c r="I1584" s="18"/>
      <c r="J1584" s="21"/>
      <c r="K1584" s="18"/>
      <c r="L1584" s="21"/>
      <c r="M1584" s="16"/>
    </row>
    <row r="1585" spans="1:52" ht="30" customHeight="1" x14ac:dyDescent="0.3">
      <c r="A1585" s="12" t="s">
        <v>3392</v>
      </c>
      <c r="B1585" s="13"/>
      <c r="C1585" s="13"/>
      <c r="D1585" s="13"/>
      <c r="E1585" s="17"/>
      <c r="F1585" s="20"/>
      <c r="G1585" s="17"/>
      <c r="H1585" s="20"/>
      <c r="I1585" s="17"/>
      <c r="J1585" s="20"/>
      <c r="K1585" s="17"/>
      <c r="L1585" s="20"/>
      <c r="M1585" s="14"/>
      <c r="N1585" s="1" t="s">
        <v>2455</v>
      </c>
    </row>
    <row r="1586" spans="1:52" ht="30" customHeight="1" x14ac:dyDescent="0.3">
      <c r="A1586" s="15" t="s">
        <v>3161</v>
      </c>
      <c r="B1586" s="15" t="s">
        <v>1291</v>
      </c>
      <c r="C1586" s="15" t="s">
        <v>1292</v>
      </c>
      <c r="D1586" s="16">
        <v>1.2E-2</v>
      </c>
      <c r="E1586" s="18">
        <f>단가대비표!O273</f>
        <v>0</v>
      </c>
      <c r="F1586" s="21">
        <f t="shared" ref="F1586:F1591" si="226">TRUNC(E1586*D1586,1)</f>
        <v>0</v>
      </c>
      <c r="G1586" s="18">
        <f>단가대비표!P273</f>
        <v>253409</v>
      </c>
      <c r="H1586" s="21">
        <f t="shared" ref="H1586:H1591" si="227">TRUNC(G1586*D1586,1)</f>
        <v>3040.9</v>
      </c>
      <c r="I1586" s="18">
        <f>단가대비표!V273</f>
        <v>0</v>
      </c>
      <c r="J1586" s="21">
        <f t="shared" ref="J1586:J1591" si="228">TRUNC(I1586*D1586,1)</f>
        <v>0</v>
      </c>
      <c r="K1586" s="18">
        <f t="shared" ref="K1586:L1591" si="229">TRUNC(E1586+G1586+I1586,1)</f>
        <v>253409</v>
      </c>
      <c r="L1586" s="21">
        <f t="shared" si="229"/>
        <v>3040.9</v>
      </c>
      <c r="M1586" s="15" t="s">
        <v>52</v>
      </c>
      <c r="N1586" s="1" t="s">
        <v>2455</v>
      </c>
      <c r="O1586" s="1" t="s">
        <v>3162</v>
      </c>
      <c r="P1586" s="1" t="s">
        <v>64</v>
      </c>
      <c r="Q1586" s="1" t="s">
        <v>64</v>
      </c>
      <c r="R1586" s="1" t="s">
        <v>63</v>
      </c>
      <c r="V1586">
        <v>1</v>
      </c>
      <c r="W1586">
        <v>2</v>
      </c>
      <c r="AV1586" s="1" t="s">
        <v>52</v>
      </c>
      <c r="AW1586" s="1" t="s">
        <v>3393</v>
      </c>
      <c r="AX1586" s="1" t="s">
        <v>52</v>
      </c>
      <c r="AY1586" s="1" t="s">
        <v>52</v>
      </c>
      <c r="AZ1586" s="1" t="s">
        <v>52</v>
      </c>
    </row>
    <row r="1587" spans="1:52" ht="30" customHeight="1" x14ac:dyDescent="0.3">
      <c r="A1587" s="15" t="s">
        <v>1298</v>
      </c>
      <c r="B1587" s="15" t="s">
        <v>1291</v>
      </c>
      <c r="C1587" s="15" t="s">
        <v>1292</v>
      </c>
      <c r="D1587" s="16">
        <v>2E-3</v>
      </c>
      <c r="E1587" s="18">
        <f>단가대비표!O256</f>
        <v>0</v>
      </c>
      <c r="F1587" s="21">
        <f t="shared" si="226"/>
        <v>0</v>
      </c>
      <c r="G1587" s="18">
        <f>단가대비표!P256</f>
        <v>169804</v>
      </c>
      <c r="H1587" s="21">
        <f t="shared" si="227"/>
        <v>339.6</v>
      </c>
      <c r="I1587" s="18">
        <f>단가대비표!V256</f>
        <v>0</v>
      </c>
      <c r="J1587" s="21">
        <f t="shared" si="228"/>
        <v>0</v>
      </c>
      <c r="K1587" s="18">
        <f t="shared" si="229"/>
        <v>169804</v>
      </c>
      <c r="L1587" s="21">
        <f t="shared" si="229"/>
        <v>339.6</v>
      </c>
      <c r="M1587" s="15" t="s">
        <v>52</v>
      </c>
      <c r="N1587" s="1" t="s">
        <v>2455</v>
      </c>
      <c r="O1587" s="1" t="s">
        <v>1299</v>
      </c>
      <c r="P1587" s="1" t="s">
        <v>64</v>
      </c>
      <c r="Q1587" s="1" t="s">
        <v>64</v>
      </c>
      <c r="R1587" s="1" t="s">
        <v>63</v>
      </c>
      <c r="V1587">
        <v>1</v>
      </c>
      <c r="W1587">
        <v>2</v>
      </c>
      <c r="AV1587" s="1" t="s">
        <v>52</v>
      </c>
      <c r="AW1587" s="1" t="s">
        <v>3394</v>
      </c>
      <c r="AX1587" s="1" t="s">
        <v>52</v>
      </c>
      <c r="AY1587" s="1" t="s">
        <v>52</v>
      </c>
      <c r="AZ1587" s="1" t="s">
        <v>52</v>
      </c>
    </row>
    <row r="1588" spans="1:52" ht="30" customHeight="1" x14ac:dyDescent="0.3">
      <c r="A1588" s="15" t="s">
        <v>3161</v>
      </c>
      <c r="B1588" s="15" t="s">
        <v>1291</v>
      </c>
      <c r="C1588" s="15" t="s">
        <v>1292</v>
      </c>
      <c r="D1588" s="16">
        <v>1.2E-2</v>
      </c>
      <c r="E1588" s="18">
        <f>단가대비표!O273</f>
        <v>0</v>
      </c>
      <c r="F1588" s="21">
        <f t="shared" si="226"/>
        <v>0</v>
      </c>
      <c r="G1588" s="18">
        <f>단가대비표!P273</f>
        <v>253409</v>
      </c>
      <c r="H1588" s="21">
        <f t="shared" si="227"/>
        <v>3040.9</v>
      </c>
      <c r="I1588" s="18">
        <f>단가대비표!V273</f>
        <v>0</v>
      </c>
      <c r="J1588" s="21">
        <f t="shared" si="228"/>
        <v>0</v>
      </c>
      <c r="K1588" s="18">
        <f t="shared" si="229"/>
        <v>253409</v>
      </c>
      <c r="L1588" s="21">
        <f t="shared" si="229"/>
        <v>3040.9</v>
      </c>
      <c r="M1588" s="15" t="s">
        <v>52</v>
      </c>
      <c r="N1588" s="1" t="s">
        <v>2455</v>
      </c>
      <c r="O1588" s="1" t="s">
        <v>3162</v>
      </c>
      <c r="P1588" s="1" t="s">
        <v>64</v>
      </c>
      <c r="Q1588" s="1" t="s">
        <v>64</v>
      </c>
      <c r="R1588" s="1" t="s">
        <v>63</v>
      </c>
      <c r="V1588">
        <v>1</v>
      </c>
      <c r="W1588">
        <v>2</v>
      </c>
      <c r="AV1588" s="1" t="s">
        <v>52</v>
      </c>
      <c r="AW1588" s="1" t="s">
        <v>3393</v>
      </c>
      <c r="AX1588" s="1" t="s">
        <v>52</v>
      </c>
      <c r="AY1588" s="1" t="s">
        <v>52</v>
      </c>
      <c r="AZ1588" s="1" t="s">
        <v>52</v>
      </c>
    </row>
    <row r="1589" spans="1:52" ht="30" customHeight="1" x14ac:dyDescent="0.3">
      <c r="A1589" s="15" t="s">
        <v>1298</v>
      </c>
      <c r="B1589" s="15" t="s">
        <v>1291</v>
      </c>
      <c r="C1589" s="15" t="s">
        <v>1292</v>
      </c>
      <c r="D1589" s="16">
        <v>2E-3</v>
      </c>
      <c r="E1589" s="18">
        <f>단가대비표!O256</f>
        <v>0</v>
      </c>
      <c r="F1589" s="21">
        <f t="shared" si="226"/>
        <v>0</v>
      </c>
      <c r="G1589" s="18">
        <f>단가대비표!P256</f>
        <v>169804</v>
      </c>
      <c r="H1589" s="21">
        <f t="shared" si="227"/>
        <v>339.6</v>
      </c>
      <c r="I1589" s="18">
        <f>단가대비표!V256</f>
        <v>0</v>
      </c>
      <c r="J1589" s="21">
        <f t="shared" si="228"/>
        <v>0</v>
      </c>
      <c r="K1589" s="18">
        <f t="shared" si="229"/>
        <v>169804</v>
      </c>
      <c r="L1589" s="21">
        <f t="shared" si="229"/>
        <v>339.6</v>
      </c>
      <c r="M1589" s="15" t="s">
        <v>52</v>
      </c>
      <c r="N1589" s="1" t="s">
        <v>2455</v>
      </c>
      <c r="O1589" s="1" t="s">
        <v>1299</v>
      </c>
      <c r="P1589" s="1" t="s">
        <v>64</v>
      </c>
      <c r="Q1589" s="1" t="s">
        <v>64</v>
      </c>
      <c r="R1589" s="1" t="s">
        <v>63</v>
      </c>
      <c r="V1589">
        <v>1</v>
      </c>
      <c r="W1589">
        <v>2</v>
      </c>
      <c r="AV1589" s="1" t="s">
        <v>52</v>
      </c>
      <c r="AW1589" s="1" t="s">
        <v>3394</v>
      </c>
      <c r="AX1589" s="1" t="s">
        <v>52</v>
      </c>
      <c r="AY1589" s="1" t="s">
        <v>52</v>
      </c>
      <c r="AZ1589" s="1" t="s">
        <v>52</v>
      </c>
    </row>
    <row r="1590" spans="1:52" ht="30" customHeight="1" x14ac:dyDescent="0.3">
      <c r="A1590" s="15" t="s">
        <v>3165</v>
      </c>
      <c r="B1590" s="15" t="s">
        <v>1753</v>
      </c>
      <c r="C1590" s="15" t="s">
        <v>602</v>
      </c>
      <c r="D1590" s="16">
        <v>1</v>
      </c>
      <c r="E1590" s="18">
        <f>TRUNC(SUMIF(V1586:V1591, RIGHTB(O1590, 1), H1586:H1591)*U1590, 2)</f>
        <v>135.22</v>
      </c>
      <c r="F1590" s="21">
        <f t="shared" si="226"/>
        <v>135.19999999999999</v>
      </c>
      <c r="G1590" s="18">
        <v>0</v>
      </c>
      <c r="H1590" s="21">
        <f t="shared" si="227"/>
        <v>0</v>
      </c>
      <c r="I1590" s="18">
        <v>0</v>
      </c>
      <c r="J1590" s="21">
        <f t="shared" si="228"/>
        <v>0</v>
      </c>
      <c r="K1590" s="18">
        <f t="shared" si="229"/>
        <v>135.19999999999999</v>
      </c>
      <c r="L1590" s="21">
        <f t="shared" si="229"/>
        <v>135.19999999999999</v>
      </c>
      <c r="M1590" s="15" t="s">
        <v>52</v>
      </c>
      <c r="N1590" s="1" t="s">
        <v>2455</v>
      </c>
      <c r="O1590" s="1" t="s">
        <v>1079</v>
      </c>
      <c r="P1590" s="1" t="s">
        <v>64</v>
      </c>
      <c r="Q1590" s="1" t="s">
        <v>64</v>
      </c>
      <c r="R1590" s="1" t="s">
        <v>64</v>
      </c>
      <c r="S1590">
        <v>1</v>
      </c>
      <c r="T1590">
        <v>0</v>
      </c>
      <c r="U1590">
        <v>0.02</v>
      </c>
      <c r="AV1590" s="1" t="s">
        <v>52</v>
      </c>
      <c r="AW1590" s="1" t="s">
        <v>3395</v>
      </c>
      <c r="AX1590" s="1" t="s">
        <v>52</v>
      </c>
      <c r="AY1590" s="1" t="s">
        <v>52</v>
      </c>
      <c r="AZ1590" s="1" t="s">
        <v>52</v>
      </c>
    </row>
    <row r="1591" spans="1:52" ht="30" customHeight="1" x14ac:dyDescent="0.3">
      <c r="A1591" s="15" t="s">
        <v>2251</v>
      </c>
      <c r="B1591" s="15" t="s">
        <v>3390</v>
      </c>
      <c r="C1591" s="15" t="s">
        <v>602</v>
      </c>
      <c r="D1591" s="16">
        <v>1</v>
      </c>
      <c r="E1591" s="18">
        <v>0</v>
      </c>
      <c r="F1591" s="21">
        <f t="shared" si="226"/>
        <v>0</v>
      </c>
      <c r="G1591" s="18">
        <f>TRUNC(SUMIF(W1586:W1591, RIGHTB(O1591, 1), H1586:H1591)*U1591, 2)</f>
        <v>1352.2</v>
      </c>
      <c r="H1591" s="21">
        <f t="shared" si="227"/>
        <v>1352.2</v>
      </c>
      <c r="I1591" s="18">
        <v>0</v>
      </c>
      <c r="J1591" s="21">
        <f t="shared" si="228"/>
        <v>0</v>
      </c>
      <c r="K1591" s="18">
        <f t="shared" si="229"/>
        <v>1352.2</v>
      </c>
      <c r="L1591" s="21">
        <f t="shared" si="229"/>
        <v>1352.2</v>
      </c>
      <c r="M1591" s="15" t="s">
        <v>52</v>
      </c>
      <c r="N1591" s="1" t="s">
        <v>2455</v>
      </c>
      <c r="O1591" s="1" t="s">
        <v>1248</v>
      </c>
      <c r="P1591" s="1" t="s">
        <v>64</v>
      </c>
      <c r="Q1591" s="1" t="s">
        <v>64</v>
      </c>
      <c r="R1591" s="1" t="s">
        <v>64</v>
      </c>
      <c r="S1591">
        <v>1</v>
      </c>
      <c r="T1591">
        <v>1</v>
      </c>
      <c r="U1591">
        <v>0.2</v>
      </c>
      <c r="AV1591" s="1" t="s">
        <v>52</v>
      </c>
      <c r="AW1591" s="1" t="s">
        <v>3396</v>
      </c>
      <c r="AX1591" s="1" t="s">
        <v>52</v>
      </c>
      <c r="AY1591" s="1" t="s">
        <v>52</v>
      </c>
      <c r="AZ1591" s="1" t="s">
        <v>52</v>
      </c>
    </row>
    <row r="1592" spans="1:52" ht="30" customHeight="1" x14ac:dyDescent="0.3">
      <c r="A1592" s="15" t="s">
        <v>1229</v>
      </c>
      <c r="B1592" s="15" t="s">
        <v>52</v>
      </c>
      <c r="C1592" s="15" t="s">
        <v>52</v>
      </c>
      <c r="D1592" s="16"/>
      <c r="E1592" s="18"/>
      <c r="F1592" s="21">
        <f>TRUNC(SUMIF(N1586:N1591, N1585, F1586:F1591),0)</f>
        <v>135</v>
      </c>
      <c r="G1592" s="18"/>
      <c r="H1592" s="21">
        <f>TRUNC(SUMIF(N1586:N1591, N1585, H1586:H1591),0)</f>
        <v>8113</v>
      </c>
      <c r="I1592" s="18"/>
      <c r="J1592" s="21">
        <f>TRUNC(SUMIF(N1586:N1591, N1585, J1586:J1591),0)</f>
        <v>0</v>
      </c>
      <c r="K1592" s="18"/>
      <c r="L1592" s="21">
        <f>F1592+H1592+J1592</f>
        <v>8248</v>
      </c>
      <c r="M1592" s="15" t="s">
        <v>52</v>
      </c>
      <c r="N1592" s="1" t="s">
        <v>92</v>
      </c>
      <c r="O1592" s="1" t="s">
        <v>92</v>
      </c>
      <c r="P1592" s="1" t="s">
        <v>52</v>
      </c>
      <c r="Q1592" s="1" t="s">
        <v>52</v>
      </c>
      <c r="R1592" s="1" t="s">
        <v>52</v>
      </c>
      <c r="AV1592" s="1" t="s">
        <v>52</v>
      </c>
      <c r="AW1592" s="1" t="s">
        <v>52</v>
      </c>
      <c r="AX1592" s="1" t="s">
        <v>52</v>
      </c>
      <c r="AY1592" s="1" t="s">
        <v>52</v>
      </c>
      <c r="AZ1592" s="1" t="s">
        <v>52</v>
      </c>
    </row>
    <row r="1593" spans="1:52" ht="30" customHeight="1" x14ac:dyDescent="0.3">
      <c r="A1593" s="16"/>
      <c r="B1593" s="16"/>
      <c r="C1593" s="16"/>
      <c r="D1593" s="16"/>
      <c r="E1593" s="18"/>
      <c r="F1593" s="21"/>
      <c r="G1593" s="18"/>
      <c r="H1593" s="21"/>
      <c r="I1593" s="18"/>
      <c r="J1593" s="21"/>
      <c r="K1593" s="18"/>
      <c r="L1593" s="21"/>
      <c r="M1593" s="16"/>
    </row>
    <row r="1594" spans="1:52" ht="30" customHeight="1" x14ac:dyDescent="0.3">
      <c r="A1594" s="12" t="s">
        <v>3397</v>
      </c>
      <c r="B1594" s="13"/>
      <c r="C1594" s="13"/>
      <c r="D1594" s="13"/>
      <c r="E1594" s="17"/>
      <c r="F1594" s="20"/>
      <c r="G1594" s="17"/>
      <c r="H1594" s="20"/>
      <c r="I1594" s="17"/>
      <c r="J1594" s="20"/>
      <c r="K1594" s="17"/>
      <c r="L1594" s="20"/>
      <c r="M1594" s="14"/>
      <c r="N1594" s="1" t="s">
        <v>2461</v>
      </c>
    </row>
    <row r="1595" spans="1:52" ht="30" customHeight="1" x14ac:dyDescent="0.3">
      <c r="A1595" s="15" t="s">
        <v>3161</v>
      </c>
      <c r="B1595" s="15" t="s">
        <v>1291</v>
      </c>
      <c r="C1595" s="15" t="s">
        <v>1292</v>
      </c>
      <c r="D1595" s="16">
        <v>0.01</v>
      </c>
      <c r="E1595" s="18">
        <f>단가대비표!O273</f>
        <v>0</v>
      </c>
      <c r="F1595" s="21">
        <f>TRUNC(E1595*D1595,1)</f>
        <v>0</v>
      </c>
      <c r="G1595" s="18">
        <f>단가대비표!P273</f>
        <v>253409</v>
      </c>
      <c r="H1595" s="21">
        <f>TRUNC(G1595*D1595,1)</f>
        <v>2534</v>
      </c>
      <c r="I1595" s="18">
        <f>단가대비표!V273</f>
        <v>0</v>
      </c>
      <c r="J1595" s="21">
        <f>TRUNC(I1595*D1595,1)</f>
        <v>0</v>
      </c>
      <c r="K1595" s="18">
        <f t="shared" ref="K1595:L1598" si="230">TRUNC(E1595+G1595+I1595,1)</f>
        <v>253409</v>
      </c>
      <c r="L1595" s="21">
        <f t="shared" si="230"/>
        <v>2534</v>
      </c>
      <c r="M1595" s="15" t="s">
        <v>52</v>
      </c>
      <c r="N1595" s="1" t="s">
        <v>2461</v>
      </c>
      <c r="O1595" s="1" t="s">
        <v>3162</v>
      </c>
      <c r="P1595" s="1" t="s">
        <v>64</v>
      </c>
      <c r="Q1595" s="1" t="s">
        <v>64</v>
      </c>
      <c r="R1595" s="1" t="s">
        <v>63</v>
      </c>
      <c r="V1595">
        <v>1</v>
      </c>
      <c r="W1595">
        <v>2</v>
      </c>
      <c r="AV1595" s="1" t="s">
        <v>52</v>
      </c>
      <c r="AW1595" s="1" t="s">
        <v>3398</v>
      </c>
      <c r="AX1595" s="1" t="s">
        <v>52</v>
      </c>
      <c r="AY1595" s="1" t="s">
        <v>52</v>
      </c>
      <c r="AZ1595" s="1" t="s">
        <v>52</v>
      </c>
    </row>
    <row r="1596" spans="1:52" ht="30" customHeight="1" x14ac:dyDescent="0.3">
      <c r="A1596" s="15" t="s">
        <v>1298</v>
      </c>
      <c r="B1596" s="15" t="s">
        <v>1291</v>
      </c>
      <c r="C1596" s="15" t="s">
        <v>1292</v>
      </c>
      <c r="D1596" s="16">
        <v>1E-3</v>
      </c>
      <c r="E1596" s="18">
        <f>단가대비표!O256</f>
        <v>0</v>
      </c>
      <c r="F1596" s="21">
        <f>TRUNC(E1596*D1596,1)</f>
        <v>0</v>
      </c>
      <c r="G1596" s="18">
        <f>단가대비표!P256</f>
        <v>169804</v>
      </c>
      <c r="H1596" s="21">
        <f>TRUNC(G1596*D1596,1)</f>
        <v>169.8</v>
      </c>
      <c r="I1596" s="18">
        <f>단가대비표!V256</f>
        <v>0</v>
      </c>
      <c r="J1596" s="21">
        <f>TRUNC(I1596*D1596,1)</f>
        <v>0</v>
      </c>
      <c r="K1596" s="18">
        <f t="shared" si="230"/>
        <v>169804</v>
      </c>
      <c r="L1596" s="21">
        <f t="shared" si="230"/>
        <v>169.8</v>
      </c>
      <c r="M1596" s="15" t="s">
        <v>52</v>
      </c>
      <c r="N1596" s="1" t="s">
        <v>2461</v>
      </c>
      <c r="O1596" s="1" t="s">
        <v>1299</v>
      </c>
      <c r="P1596" s="1" t="s">
        <v>64</v>
      </c>
      <c r="Q1596" s="1" t="s">
        <v>64</v>
      </c>
      <c r="R1596" s="1" t="s">
        <v>63</v>
      </c>
      <c r="V1596">
        <v>1</v>
      </c>
      <c r="W1596">
        <v>2</v>
      </c>
      <c r="AV1596" s="1" t="s">
        <v>52</v>
      </c>
      <c r="AW1596" s="1" t="s">
        <v>3399</v>
      </c>
      <c r="AX1596" s="1" t="s">
        <v>52</v>
      </c>
      <c r="AY1596" s="1" t="s">
        <v>52</v>
      </c>
      <c r="AZ1596" s="1" t="s">
        <v>52</v>
      </c>
    </row>
    <row r="1597" spans="1:52" ht="30" customHeight="1" x14ac:dyDescent="0.3">
      <c r="A1597" s="15" t="s">
        <v>3165</v>
      </c>
      <c r="B1597" s="15" t="s">
        <v>2588</v>
      </c>
      <c r="C1597" s="15" t="s">
        <v>602</v>
      </c>
      <c r="D1597" s="16">
        <v>1</v>
      </c>
      <c r="E1597" s="18">
        <f>TRUNC(SUMIF(V1595:V1598, RIGHTB(O1597, 1), H1595:H1598)*U1597, 2)</f>
        <v>81.11</v>
      </c>
      <c r="F1597" s="21">
        <f>TRUNC(E1597*D1597,1)</f>
        <v>81.099999999999994</v>
      </c>
      <c r="G1597" s="18">
        <v>0</v>
      </c>
      <c r="H1597" s="21">
        <f>TRUNC(G1597*D1597,1)</f>
        <v>0</v>
      </c>
      <c r="I1597" s="18">
        <v>0</v>
      </c>
      <c r="J1597" s="21">
        <f>TRUNC(I1597*D1597,1)</f>
        <v>0</v>
      </c>
      <c r="K1597" s="18">
        <f t="shared" si="230"/>
        <v>81.099999999999994</v>
      </c>
      <c r="L1597" s="21">
        <f t="shared" si="230"/>
        <v>81.099999999999994</v>
      </c>
      <c r="M1597" s="15" t="s">
        <v>52</v>
      </c>
      <c r="N1597" s="1" t="s">
        <v>2461</v>
      </c>
      <c r="O1597" s="1" t="s">
        <v>1079</v>
      </c>
      <c r="P1597" s="1" t="s">
        <v>64</v>
      </c>
      <c r="Q1597" s="1" t="s">
        <v>64</v>
      </c>
      <c r="R1597" s="1" t="s">
        <v>64</v>
      </c>
      <c r="S1597">
        <v>1</v>
      </c>
      <c r="T1597">
        <v>0</v>
      </c>
      <c r="U1597">
        <v>0.03</v>
      </c>
      <c r="AV1597" s="1" t="s">
        <v>52</v>
      </c>
      <c r="AW1597" s="1" t="s">
        <v>3400</v>
      </c>
      <c r="AX1597" s="1" t="s">
        <v>52</v>
      </c>
      <c r="AY1597" s="1" t="s">
        <v>52</v>
      </c>
      <c r="AZ1597" s="1" t="s">
        <v>52</v>
      </c>
    </row>
    <row r="1598" spans="1:52" ht="30" customHeight="1" x14ac:dyDescent="0.3">
      <c r="A1598" s="15" t="s">
        <v>2251</v>
      </c>
      <c r="B1598" s="15" t="s">
        <v>3390</v>
      </c>
      <c r="C1598" s="15" t="s">
        <v>602</v>
      </c>
      <c r="D1598" s="16">
        <v>1</v>
      </c>
      <c r="E1598" s="18">
        <v>0</v>
      </c>
      <c r="F1598" s="21">
        <f>TRUNC(E1598*D1598,1)</f>
        <v>0</v>
      </c>
      <c r="G1598" s="18">
        <f>TRUNC(SUMIF(W1595:W1598, RIGHTB(O1598, 1), H1595:H1598)*U1598, 2)</f>
        <v>540.76</v>
      </c>
      <c r="H1598" s="21">
        <f>TRUNC(G1598*D1598,1)</f>
        <v>540.70000000000005</v>
      </c>
      <c r="I1598" s="18">
        <v>0</v>
      </c>
      <c r="J1598" s="21">
        <f>TRUNC(I1598*D1598,1)</f>
        <v>0</v>
      </c>
      <c r="K1598" s="18">
        <f t="shared" si="230"/>
        <v>540.70000000000005</v>
      </c>
      <c r="L1598" s="21">
        <f t="shared" si="230"/>
        <v>540.70000000000005</v>
      </c>
      <c r="M1598" s="15" t="s">
        <v>52</v>
      </c>
      <c r="N1598" s="1" t="s">
        <v>2461</v>
      </c>
      <c r="O1598" s="1" t="s">
        <v>1248</v>
      </c>
      <c r="P1598" s="1" t="s">
        <v>64</v>
      </c>
      <c r="Q1598" s="1" t="s">
        <v>64</v>
      </c>
      <c r="R1598" s="1" t="s">
        <v>64</v>
      </c>
      <c r="S1598">
        <v>1</v>
      </c>
      <c r="T1598">
        <v>1</v>
      </c>
      <c r="U1598">
        <v>0.2</v>
      </c>
      <c r="AV1598" s="1" t="s">
        <v>52</v>
      </c>
      <c r="AW1598" s="1" t="s">
        <v>3401</v>
      </c>
      <c r="AX1598" s="1" t="s">
        <v>52</v>
      </c>
      <c r="AY1598" s="1" t="s">
        <v>52</v>
      </c>
      <c r="AZ1598" s="1" t="s">
        <v>52</v>
      </c>
    </row>
    <row r="1599" spans="1:52" ht="30" customHeight="1" x14ac:dyDescent="0.3">
      <c r="A1599" s="15" t="s">
        <v>1229</v>
      </c>
      <c r="B1599" s="15" t="s">
        <v>52</v>
      </c>
      <c r="C1599" s="15" t="s">
        <v>52</v>
      </c>
      <c r="D1599" s="16"/>
      <c r="E1599" s="18"/>
      <c r="F1599" s="21">
        <f>TRUNC(SUMIF(N1595:N1598, N1594, F1595:F1598),0)</f>
        <v>81</v>
      </c>
      <c r="G1599" s="18"/>
      <c r="H1599" s="21">
        <f>TRUNC(SUMIF(N1595:N1598, N1594, H1595:H1598),0)</f>
        <v>3244</v>
      </c>
      <c r="I1599" s="18"/>
      <c r="J1599" s="21">
        <f>TRUNC(SUMIF(N1595:N1598, N1594, J1595:J1598),0)</f>
        <v>0</v>
      </c>
      <c r="K1599" s="18"/>
      <c r="L1599" s="21">
        <f>F1599+H1599+J1599</f>
        <v>3325</v>
      </c>
      <c r="M1599" s="15" t="s">
        <v>52</v>
      </c>
      <c r="N1599" s="1" t="s">
        <v>92</v>
      </c>
      <c r="O1599" s="1" t="s">
        <v>92</v>
      </c>
      <c r="P1599" s="1" t="s">
        <v>52</v>
      </c>
      <c r="Q1599" s="1" t="s">
        <v>52</v>
      </c>
      <c r="R1599" s="1" t="s">
        <v>52</v>
      </c>
      <c r="AV1599" s="1" t="s">
        <v>52</v>
      </c>
      <c r="AW1599" s="1" t="s">
        <v>52</v>
      </c>
      <c r="AX1599" s="1" t="s">
        <v>52</v>
      </c>
      <c r="AY1599" s="1" t="s">
        <v>52</v>
      </c>
      <c r="AZ1599" s="1" t="s">
        <v>52</v>
      </c>
    </row>
    <row r="1600" spans="1:52" ht="30" customHeight="1" x14ac:dyDescent="0.3">
      <c r="A1600" s="16"/>
      <c r="B1600" s="16"/>
      <c r="C1600" s="16"/>
      <c r="D1600" s="16"/>
      <c r="E1600" s="18"/>
      <c r="F1600" s="21"/>
      <c r="G1600" s="18"/>
      <c r="H1600" s="21"/>
      <c r="I1600" s="18"/>
      <c r="J1600" s="21"/>
      <c r="K1600" s="18"/>
      <c r="L1600" s="21"/>
      <c r="M1600" s="16"/>
    </row>
    <row r="1601" spans="1:52" ht="30" customHeight="1" x14ac:dyDescent="0.3">
      <c r="A1601" s="12" t="s">
        <v>3402</v>
      </c>
      <c r="B1601" s="13"/>
      <c r="C1601" s="13"/>
      <c r="D1601" s="13"/>
      <c r="E1601" s="17"/>
      <c r="F1601" s="20"/>
      <c r="G1601" s="17"/>
      <c r="H1601" s="20"/>
      <c r="I1601" s="17"/>
      <c r="J1601" s="20"/>
      <c r="K1601" s="17"/>
      <c r="L1601" s="20"/>
      <c r="M1601" s="14"/>
      <c r="N1601" s="1" t="s">
        <v>2477</v>
      </c>
    </row>
    <row r="1602" spans="1:52" ht="30" customHeight="1" x14ac:dyDescent="0.3">
      <c r="A1602" s="15" t="s">
        <v>3403</v>
      </c>
      <c r="B1602" s="15" t="s">
        <v>3404</v>
      </c>
      <c r="C1602" s="15" t="s">
        <v>1830</v>
      </c>
      <c r="D1602" s="16">
        <v>0.53</v>
      </c>
      <c r="E1602" s="18">
        <f>단가대비표!O172</f>
        <v>12281.25</v>
      </c>
      <c r="F1602" s="21">
        <f>TRUNC(E1602*D1602,1)</f>
        <v>6509</v>
      </c>
      <c r="G1602" s="18">
        <f>단가대비표!P172</f>
        <v>0</v>
      </c>
      <c r="H1602" s="21">
        <f>TRUNC(G1602*D1602,1)</f>
        <v>0</v>
      </c>
      <c r="I1602" s="18">
        <f>단가대비표!V172</f>
        <v>0</v>
      </c>
      <c r="J1602" s="21">
        <f>TRUNC(I1602*D1602,1)</f>
        <v>0</v>
      </c>
      <c r="K1602" s="18">
        <f t="shared" ref="K1602:L1604" si="231">TRUNC(E1602+G1602+I1602,1)</f>
        <v>12281.2</v>
      </c>
      <c r="L1602" s="21">
        <f t="shared" si="231"/>
        <v>6509</v>
      </c>
      <c r="M1602" s="15" t="s">
        <v>52</v>
      </c>
      <c r="N1602" s="1" t="s">
        <v>2477</v>
      </c>
      <c r="O1602" s="1" t="s">
        <v>3405</v>
      </c>
      <c r="P1602" s="1" t="s">
        <v>64</v>
      </c>
      <c r="Q1602" s="1" t="s">
        <v>64</v>
      </c>
      <c r="R1602" s="1" t="s">
        <v>63</v>
      </c>
      <c r="AV1602" s="1" t="s">
        <v>52</v>
      </c>
      <c r="AW1602" s="1" t="s">
        <v>3406</v>
      </c>
      <c r="AX1602" s="1" t="s">
        <v>52</v>
      </c>
      <c r="AY1602" s="1" t="s">
        <v>52</v>
      </c>
      <c r="AZ1602" s="1" t="s">
        <v>52</v>
      </c>
    </row>
    <row r="1603" spans="1:52" ht="30" customHeight="1" x14ac:dyDescent="0.3">
      <c r="A1603" s="15" t="s">
        <v>3407</v>
      </c>
      <c r="B1603" s="15" t="s">
        <v>3408</v>
      </c>
      <c r="C1603" s="15" t="s">
        <v>1830</v>
      </c>
      <c r="D1603" s="16">
        <v>0.19</v>
      </c>
      <c r="E1603" s="18">
        <f>단가대비표!O171</f>
        <v>11250</v>
      </c>
      <c r="F1603" s="21">
        <f>TRUNC(E1603*D1603,1)</f>
        <v>2137.5</v>
      </c>
      <c r="G1603" s="18">
        <f>단가대비표!P171</f>
        <v>0</v>
      </c>
      <c r="H1603" s="21">
        <f>TRUNC(G1603*D1603,1)</f>
        <v>0</v>
      </c>
      <c r="I1603" s="18">
        <f>단가대비표!V171</f>
        <v>0</v>
      </c>
      <c r="J1603" s="21">
        <f>TRUNC(I1603*D1603,1)</f>
        <v>0</v>
      </c>
      <c r="K1603" s="18">
        <f t="shared" si="231"/>
        <v>11250</v>
      </c>
      <c r="L1603" s="21">
        <f t="shared" si="231"/>
        <v>2137.5</v>
      </c>
      <c r="M1603" s="15" t="s">
        <v>52</v>
      </c>
      <c r="N1603" s="1" t="s">
        <v>2477</v>
      </c>
      <c r="O1603" s="1" t="s">
        <v>3409</v>
      </c>
      <c r="P1603" s="1" t="s">
        <v>64</v>
      </c>
      <c r="Q1603" s="1" t="s">
        <v>64</v>
      </c>
      <c r="R1603" s="1" t="s">
        <v>63</v>
      </c>
      <c r="AV1603" s="1" t="s">
        <v>52</v>
      </c>
      <c r="AW1603" s="1" t="s">
        <v>3410</v>
      </c>
      <c r="AX1603" s="1" t="s">
        <v>52</v>
      </c>
      <c r="AY1603" s="1" t="s">
        <v>52</v>
      </c>
      <c r="AZ1603" s="1" t="s">
        <v>52</v>
      </c>
    </row>
    <row r="1604" spans="1:52" ht="30" customHeight="1" x14ac:dyDescent="0.3">
      <c r="A1604" s="15" t="s">
        <v>3411</v>
      </c>
      <c r="B1604" s="15" t="s">
        <v>3412</v>
      </c>
      <c r="C1604" s="15" t="s">
        <v>1830</v>
      </c>
      <c r="D1604" s="16">
        <v>0.125</v>
      </c>
      <c r="E1604" s="18">
        <f>단가대비표!O184</f>
        <v>0</v>
      </c>
      <c r="F1604" s="21">
        <f>TRUNC(E1604*D1604,1)</f>
        <v>0</v>
      </c>
      <c r="G1604" s="18">
        <f>단가대비표!P184</f>
        <v>0</v>
      </c>
      <c r="H1604" s="21">
        <f>TRUNC(G1604*D1604,1)</f>
        <v>0</v>
      </c>
      <c r="I1604" s="18">
        <f>단가대비표!V184</f>
        <v>0</v>
      </c>
      <c r="J1604" s="21">
        <f>TRUNC(I1604*D1604,1)</f>
        <v>0</v>
      </c>
      <c r="K1604" s="18">
        <f t="shared" si="231"/>
        <v>0</v>
      </c>
      <c r="L1604" s="21">
        <f t="shared" si="231"/>
        <v>0</v>
      </c>
      <c r="M1604" s="15" t="s">
        <v>52</v>
      </c>
      <c r="N1604" s="1" t="s">
        <v>2477</v>
      </c>
      <c r="O1604" s="1" t="s">
        <v>3413</v>
      </c>
      <c r="P1604" s="1" t="s">
        <v>64</v>
      </c>
      <c r="Q1604" s="1" t="s">
        <v>64</v>
      </c>
      <c r="R1604" s="1" t="s">
        <v>63</v>
      </c>
      <c r="AV1604" s="1" t="s">
        <v>52</v>
      </c>
      <c r="AW1604" s="1" t="s">
        <v>3414</v>
      </c>
      <c r="AX1604" s="1" t="s">
        <v>52</v>
      </c>
      <c r="AY1604" s="1" t="s">
        <v>52</v>
      </c>
      <c r="AZ1604" s="1" t="s">
        <v>52</v>
      </c>
    </row>
    <row r="1605" spans="1:52" ht="30" customHeight="1" x14ac:dyDescent="0.3">
      <c r="A1605" s="15" t="s">
        <v>1229</v>
      </c>
      <c r="B1605" s="15" t="s">
        <v>52</v>
      </c>
      <c r="C1605" s="15" t="s">
        <v>52</v>
      </c>
      <c r="D1605" s="16"/>
      <c r="E1605" s="18"/>
      <c r="F1605" s="21">
        <f>TRUNC(SUMIF(N1602:N1604, N1601, F1602:F1604),0)</f>
        <v>8646</v>
      </c>
      <c r="G1605" s="18"/>
      <c r="H1605" s="21">
        <f>TRUNC(SUMIF(N1602:N1604, N1601, H1602:H1604),0)</f>
        <v>0</v>
      </c>
      <c r="I1605" s="18"/>
      <c r="J1605" s="21">
        <f>TRUNC(SUMIF(N1602:N1604, N1601, J1602:J1604),0)</f>
        <v>0</v>
      </c>
      <c r="K1605" s="18"/>
      <c r="L1605" s="21">
        <f>F1605+H1605+J1605</f>
        <v>8646</v>
      </c>
      <c r="M1605" s="15" t="s">
        <v>52</v>
      </c>
      <c r="N1605" s="1" t="s">
        <v>92</v>
      </c>
      <c r="O1605" s="1" t="s">
        <v>92</v>
      </c>
      <c r="P1605" s="1" t="s">
        <v>52</v>
      </c>
      <c r="Q1605" s="1" t="s">
        <v>52</v>
      </c>
      <c r="R1605" s="1" t="s">
        <v>52</v>
      </c>
      <c r="AV1605" s="1" t="s">
        <v>52</v>
      </c>
      <c r="AW1605" s="1" t="s">
        <v>52</v>
      </c>
      <c r="AX1605" s="1" t="s">
        <v>52</v>
      </c>
      <c r="AY1605" s="1" t="s">
        <v>52</v>
      </c>
      <c r="AZ1605" s="1" t="s">
        <v>52</v>
      </c>
    </row>
    <row r="1606" spans="1:52" ht="30" customHeight="1" x14ac:dyDescent="0.3">
      <c r="A1606" s="16"/>
      <c r="B1606" s="16"/>
      <c r="C1606" s="16"/>
      <c r="D1606" s="16"/>
      <c r="E1606" s="18"/>
      <c r="F1606" s="21"/>
      <c r="G1606" s="18"/>
      <c r="H1606" s="21"/>
      <c r="I1606" s="18"/>
      <c r="J1606" s="21"/>
      <c r="K1606" s="18"/>
      <c r="L1606" s="21"/>
      <c r="M1606" s="16"/>
    </row>
    <row r="1607" spans="1:52" ht="30" customHeight="1" x14ac:dyDescent="0.3">
      <c r="A1607" s="12" t="s">
        <v>3415</v>
      </c>
      <c r="B1607" s="13"/>
      <c r="C1607" s="13"/>
      <c r="D1607" s="13"/>
      <c r="E1607" s="17"/>
      <c r="F1607" s="20"/>
      <c r="G1607" s="17"/>
      <c r="H1607" s="20"/>
      <c r="I1607" s="17"/>
      <c r="J1607" s="20"/>
      <c r="K1607" s="17"/>
      <c r="L1607" s="20"/>
      <c r="M1607" s="14"/>
      <c r="N1607" s="1" t="s">
        <v>2482</v>
      </c>
    </row>
    <row r="1608" spans="1:52" ht="30" customHeight="1" x14ac:dyDescent="0.3">
      <c r="A1608" s="15" t="s">
        <v>3161</v>
      </c>
      <c r="B1608" s="15" t="s">
        <v>1291</v>
      </c>
      <c r="C1608" s="15" t="s">
        <v>1292</v>
      </c>
      <c r="D1608" s="16">
        <v>3.9E-2</v>
      </c>
      <c r="E1608" s="18">
        <f>단가대비표!O273</f>
        <v>0</v>
      </c>
      <c r="F1608" s="21">
        <f>TRUNC(E1608*D1608,1)</f>
        <v>0</v>
      </c>
      <c r="G1608" s="18">
        <f>단가대비표!P273</f>
        <v>253409</v>
      </c>
      <c r="H1608" s="21">
        <f>TRUNC(G1608*D1608,1)</f>
        <v>9882.9</v>
      </c>
      <c r="I1608" s="18">
        <f>단가대비표!V273</f>
        <v>0</v>
      </c>
      <c r="J1608" s="21">
        <f>TRUNC(I1608*D1608,1)</f>
        <v>0</v>
      </c>
      <c r="K1608" s="18">
        <f t="shared" ref="K1608:L1610" si="232">TRUNC(E1608+G1608+I1608,1)</f>
        <v>253409</v>
      </c>
      <c r="L1608" s="21">
        <f t="shared" si="232"/>
        <v>9882.9</v>
      </c>
      <c r="M1608" s="15" t="s">
        <v>52</v>
      </c>
      <c r="N1608" s="1" t="s">
        <v>2482</v>
      </c>
      <c r="O1608" s="1" t="s">
        <v>3162</v>
      </c>
      <c r="P1608" s="1" t="s">
        <v>64</v>
      </c>
      <c r="Q1608" s="1" t="s">
        <v>64</v>
      </c>
      <c r="R1608" s="1" t="s">
        <v>63</v>
      </c>
      <c r="V1608">
        <v>1</v>
      </c>
      <c r="AV1608" s="1" t="s">
        <v>52</v>
      </c>
      <c r="AW1608" s="1" t="s">
        <v>3416</v>
      </c>
      <c r="AX1608" s="1" t="s">
        <v>52</v>
      </c>
      <c r="AY1608" s="1" t="s">
        <v>52</v>
      </c>
      <c r="AZ1608" s="1" t="s">
        <v>52</v>
      </c>
    </row>
    <row r="1609" spans="1:52" ht="30" customHeight="1" x14ac:dyDescent="0.3">
      <c r="A1609" s="15" t="s">
        <v>1298</v>
      </c>
      <c r="B1609" s="15" t="s">
        <v>1291</v>
      </c>
      <c r="C1609" s="15" t="s">
        <v>1292</v>
      </c>
      <c r="D1609" s="16">
        <v>8.0000000000000002E-3</v>
      </c>
      <c r="E1609" s="18">
        <f>단가대비표!O256</f>
        <v>0</v>
      </c>
      <c r="F1609" s="21">
        <f>TRUNC(E1609*D1609,1)</f>
        <v>0</v>
      </c>
      <c r="G1609" s="18">
        <f>단가대비표!P256</f>
        <v>169804</v>
      </c>
      <c r="H1609" s="21">
        <f>TRUNC(G1609*D1609,1)</f>
        <v>1358.4</v>
      </c>
      <c r="I1609" s="18">
        <f>단가대비표!V256</f>
        <v>0</v>
      </c>
      <c r="J1609" s="21">
        <f>TRUNC(I1609*D1609,1)</f>
        <v>0</v>
      </c>
      <c r="K1609" s="18">
        <f t="shared" si="232"/>
        <v>169804</v>
      </c>
      <c r="L1609" s="21">
        <f t="shared" si="232"/>
        <v>1358.4</v>
      </c>
      <c r="M1609" s="15" t="s">
        <v>52</v>
      </c>
      <c r="N1609" s="1" t="s">
        <v>2482</v>
      </c>
      <c r="O1609" s="1" t="s">
        <v>1299</v>
      </c>
      <c r="P1609" s="1" t="s">
        <v>64</v>
      </c>
      <c r="Q1609" s="1" t="s">
        <v>64</v>
      </c>
      <c r="R1609" s="1" t="s">
        <v>63</v>
      </c>
      <c r="V1609">
        <v>1</v>
      </c>
      <c r="AV1609" s="1" t="s">
        <v>52</v>
      </c>
      <c r="AW1609" s="1" t="s">
        <v>3417</v>
      </c>
      <c r="AX1609" s="1" t="s">
        <v>52</v>
      </c>
      <c r="AY1609" s="1" t="s">
        <v>52</v>
      </c>
      <c r="AZ1609" s="1" t="s">
        <v>52</v>
      </c>
    </row>
    <row r="1610" spans="1:52" ht="30" customHeight="1" x14ac:dyDescent="0.3">
      <c r="A1610" s="15" t="s">
        <v>3165</v>
      </c>
      <c r="B1610" s="15" t="s">
        <v>1753</v>
      </c>
      <c r="C1610" s="15" t="s">
        <v>602</v>
      </c>
      <c r="D1610" s="16">
        <v>1</v>
      </c>
      <c r="E1610" s="18">
        <f>TRUNC(SUMIF(V1608:V1610, RIGHTB(O1610, 1), H1608:H1610)*U1610, 2)</f>
        <v>224.82</v>
      </c>
      <c r="F1610" s="21">
        <f>TRUNC(E1610*D1610,1)</f>
        <v>224.8</v>
      </c>
      <c r="G1610" s="18">
        <v>0</v>
      </c>
      <c r="H1610" s="21">
        <f>TRUNC(G1610*D1610,1)</f>
        <v>0</v>
      </c>
      <c r="I1610" s="18">
        <v>0</v>
      </c>
      <c r="J1610" s="21">
        <f>TRUNC(I1610*D1610,1)</f>
        <v>0</v>
      </c>
      <c r="K1610" s="18">
        <f t="shared" si="232"/>
        <v>224.8</v>
      </c>
      <c r="L1610" s="21">
        <f t="shared" si="232"/>
        <v>224.8</v>
      </c>
      <c r="M1610" s="15" t="s">
        <v>52</v>
      </c>
      <c r="N1610" s="1" t="s">
        <v>2482</v>
      </c>
      <c r="O1610" s="1" t="s">
        <v>1079</v>
      </c>
      <c r="P1610" s="1" t="s">
        <v>64</v>
      </c>
      <c r="Q1610" s="1" t="s">
        <v>64</v>
      </c>
      <c r="R1610" s="1" t="s">
        <v>64</v>
      </c>
      <c r="S1610">
        <v>1</v>
      </c>
      <c r="T1610">
        <v>0</v>
      </c>
      <c r="U1610">
        <v>0.02</v>
      </c>
      <c r="AV1610" s="1" t="s">
        <v>52</v>
      </c>
      <c r="AW1610" s="1" t="s">
        <v>3418</v>
      </c>
      <c r="AX1610" s="1" t="s">
        <v>52</v>
      </c>
      <c r="AY1610" s="1" t="s">
        <v>52</v>
      </c>
      <c r="AZ1610" s="1" t="s">
        <v>52</v>
      </c>
    </row>
    <row r="1611" spans="1:52" ht="30" customHeight="1" x14ac:dyDescent="0.3">
      <c r="A1611" s="15" t="s">
        <v>1229</v>
      </c>
      <c r="B1611" s="15" t="s">
        <v>52</v>
      </c>
      <c r="C1611" s="15" t="s">
        <v>52</v>
      </c>
      <c r="D1611" s="16"/>
      <c r="E1611" s="18"/>
      <c r="F1611" s="21">
        <f>TRUNC(SUMIF(N1608:N1610, N1607, F1608:F1610),0)</f>
        <v>224</v>
      </c>
      <c r="G1611" s="18"/>
      <c r="H1611" s="21">
        <f>TRUNC(SUMIF(N1608:N1610, N1607, H1608:H1610),0)</f>
        <v>11241</v>
      </c>
      <c r="I1611" s="18"/>
      <c r="J1611" s="21">
        <f>TRUNC(SUMIF(N1608:N1610, N1607, J1608:J1610),0)</f>
        <v>0</v>
      </c>
      <c r="K1611" s="18"/>
      <c r="L1611" s="21">
        <f>F1611+H1611+J1611</f>
        <v>11465</v>
      </c>
      <c r="M1611" s="15" t="s">
        <v>52</v>
      </c>
      <c r="N1611" s="1" t="s">
        <v>92</v>
      </c>
      <c r="O1611" s="1" t="s">
        <v>92</v>
      </c>
      <c r="P1611" s="1" t="s">
        <v>52</v>
      </c>
      <c r="Q1611" s="1" t="s">
        <v>52</v>
      </c>
      <c r="R1611" s="1" t="s">
        <v>52</v>
      </c>
      <c r="AV1611" s="1" t="s">
        <v>52</v>
      </c>
      <c r="AW1611" s="1" t="s">
        <v>52</v>
      </c>
      <c r="AX1611" s="1" t="s">
        <v>52</v>
      </c>
      <c r="AY1611" s="1" t="s">
        <v>52</v>
      </c>
      <c r="AZ1611" s="1" t="s">
        <v>52</v>
      </c>
    </row>
    <row r="1612" spans="1:52" ht="30" customHeight="1" x14ac:dyDescent="0.3">
      <c r="A1612" s="16"/>
      <c r="B1612" s="16"/>
      <c r="C1612" s="16"/>
      <c r="D1612" s="16"/>
      <c r="E1612" s="18"/>
      <c r="F1612" s="21"/>
      <c r="G1612" s="18"/>
      <c r="H1612" s="21"/>
      <c r="I1612" s="18"/>
      <c r="J1612" s="21"/>
      <c r="K1612" s="18"/>
      <c r="L1612" s="21"/>
      <c r="M1612" s="16"/>
    </row>
    <row r="1613" spans="1:52" ht="30" customHeight="1" x14ac:dyDescent="0.3">
      <c r="A1613" s="12" t="s">
        <v>3419</v>
      </c>
      <c r="B1613" s="13"/>
      <c r="C1613" s="13"/>
      <c r="D1613" s="13"/>
      <c r="E1613" s="17"/>
      <c r="F1613" s="20"/>
      <c r="G1613" s="17"/>
      <c r="H1613" s="20"/>
      <c r="I1613" s="17"/>
      <c r="J1613" s="20"/>
      <c r="K1613" s="17"/>
      <c r="L1613" s="20"/>
      <c r="M1613" s="14"/>
      <c r="N1613" s="1" t="s">
        <v>2491</v>
      </c>
    </row>
    <row r="1614" spans="1:52" ht="30" customHeight="1" x14ac:dyDescent="0.3">
      <c r="A1614" s="15" t="s">
        <v>2584</v>
      </c>
      <c r="B1614" s="15" t="s">
        <v>1291</v>
      </c>
      <c r="C1614" s="15" t="s">
        <v>1292</v>
      </c>
      <c r="D1614" s="16">
        <v>0.05</v>
      </c>
      <c r="E1614" s="18">
        <f>단가대비표!O274</f>
        <v>0</v>
      </c>
      <c r="F1614" s="21">
        <f>TRUNC(E1614*D1614,1)</f>
        <v>0</v>
      </c>
      <c r="G1614" s="18">
        <f>단가대비표!P274</f>
        <v>252249</v>
      </c>
      <c r="H1614" s="21">
        <f>TRUNC(G1614*D1614,1)</f>
        <v>12612.4</v>
      </c>
      <c r="I1614" s="18">
        <f>단가대비표!V274</f>
        <v>0</v>
      </c>
      <c r="J1614" s="21">
        <f>TRUNC(I1614*D1614,1)</f>
        <v>0</v>
      </c>
      <c r="K1614" s="18">
        <f t="shared" ref="K1614:L1616" si="233">TRUNC(E1614+G1614+I1614,1)</f>
        <v>252249</v>
      </c>
      <c r="L1614" s="21">
        <f t="shared" si="233"/>
        <v>12612.4</v>
      </c>
      <c r="M1614" s="15" t="s">
        <v>52</v>
      </c>
      <c r="N1614" s="1" t="s">
        <v>2491</v>
      </c>
      <c r="O1614" s="1" t="s">
        <v>2585</v>
      </c>
      <c r="P1614" s="1" t="s">
        <v>64</v>
      </c>
      <c r="Q1614" s="1" t="s">
        <v>64</v>
      </c>
      <c r="R1614" s="1" t="s">
        <v>63</v>
      </c>
      <c r="AV1614" s="1" t="s">
        <v>52</v>
      </c>
      <c r="AW1614" s="1" t="s">
        <v>3420</v>
      </c>
      <c r="AX1614" s="1" t="s">
        <v>52</v>
      </c>
      <c r="AY1614" s="1" t="s">
        <v>52</v>
      </c>
      <c r="AZ1614" s="1" t="s">
        <v>52</v>
      </c>
    </row>
    <row r="1615" spans="1:52" ht="30" customHeight="1" x14ac:dyDescent="0.3">
      <c r="A1615" s="15" t="s">
        <v>1298</v>
      </c>
      <c r="B1615" s="15" t="s">
        <v>1291</v>
      </c>
      <c r="C1615" s="15" t="s">
        <v>1292</v>
      </c>
      <c r="D1615" s="16">
        <v>2.5000000000000001E-2</v>
      </c>
      <c r="E1615" s="18">
        <f>단가대비표!O256</f>
        <v>0</v>
      </c>
      <c r="F1615" s="21">
        <f>TRUNC(E1615*D1615,1)</f>
        <v>0</v>
      </c>
      <c r="G1615" s="18">
        <f>단가대비표!P256</f>
        <v>169804</v>
      </c>
      <c r="H1615" s="21">
        <f>TRUNC(G1615*D1615,1)</f>
        <v>4245.1000000000004</v>
      </c>
      <c r="I1615" s="18">
        <f>단가대비표!V256</f>
        <v>0</v>
      </c>
      <c r="J1615" s="21">
        <f>TRUNC(I1615*D1615,1)</f>
        <v>0</v>
      </c>
      <c r="K1615" s="18">
        <f t="shared" si="233"/>
        <v>169804</v>
      </c>
      <c r="L1615" s="21">
        <f t="shared" si="233"/>
        <v>4245.1000000000004</v>
      </c>
      <c r="M1615" s="15" t="s">
        <v>52</v>
      </c>
      <c r="N1615" s="1" t="s">
        <v>2491</v>
      </c>
      <c r="O1615" s="1" t="s">
        <v>1299</v>
      </c>
      <c r="P1615" s="1" t="s">
        <v>64</v>
      </c>
      <c r="Q1615" s="1" t="s">
        <v>64</v>
      </c>
      <c r="R1615" s="1" t="s">
        <v>63</v>
      </c>
      <c r="AV1615" s="1" t="s">
        <v>52</v>
      </c>
      <c r="AW1615" s="1" t="s">
        <v>3421</v>
      </c>
      <c r="AX1615" s="1" t="s">
        <v>52</v>
      </c>
      <c r="AY1615" s="1" t="s">
        <v>52</v>
      </c>
      <c r="AZ1615" s="1" t="s">
        <v>52</v>
      </c>
    </row>
    <row r="1616" spans="1:52" ht="30" customHeight="1" x14ac:dyDescent="0.3">
      <c r="A1616" s="15" t="s">
        <v>1707</v>
      </c>
      <c r="B1616" s="15" t="s">
        <v>3422</v>
      </c>
      <c r="C1616" s="15" t="s">
        <v>1692</v>
      </c>
      <c r="D1616" s="16">
        <v>0.34499999999999997</v>
      </c>
      <c r="E1616" s="18">
        <f>단가대비표!O162</f>
        <v>2692</v>
      </c>
      <c r="F1616" s="21">
        <f>TRUNC(E1616*D1616,1)</f>
        <v>928.7</v>
      </c>
      <c r="G1616" s="18">
        <f>단가대비표!P162</f>
        <v>0</v>
      </c>
      <c r="H1616" s="21">
        <f>TRUNC(G1616*D1616,1)</f>
        <v>0</v>
      </c>
      <c r="I1616" s="18">
        <f>단가대비표!V162</f>
        <v>0</v>
      </c>
      <c r="J1616" s="21">
        <f>TRUNC(I1616*D1616,1)</f>
        <v>0</v>
      </c>
      <c r="K1616" s="18">
        <f t="shared" si="233"/>
        <v>2692</v>
      </c>
      <c r="L1616" s="21">
        <f t="shared" si="233"/>
        <v>928.7</v>
      </c>
      <c r="M1616" s="15" t="s">
        <v>52</v>
      </c>
      <c r="N1616" s="1" t="s">
        <v>2491</v>
      </c>
      <c r="O1616" s="1" t="s">
        <v>3423</v>
      </c>
      <c r="P1616" s="1" t="s">
        <v>64</v>
      </c>
      <c r="Q1616" s="1" t="s">
        <v>64</v>
      </c>
      <c r="R1616" s="1" t="s">
        <v>63</v>
      </c>
      <c r="AV1616" s="1" t="s">
        <v>52</v>
      </c>
      <c r="AW1616" s="1" t="s">
        <v>3424</v>
      </c>
      <c r="AX1616" s="1" t="s">
        <v>52</v>
      </c>
      <c r="AY1616" s="1" t="s">
        <v>52</v>
      </c>
      <c r="AZ1616" s="1" t="s">
        <v>52</v>
      </c>
    </row>
    <row r="1617" spans="1:52" ht="30" customHeight="1" x14ac:dyDescent="0.3">
      <c r="A1617" s="15" t="s">
        <v>1229</v>
      </c>
      <c r="B1617" s="15" t="s">
        <v>52</v>
      </c>
      <c r="C1617" s="15" t="s">
        <v>52</v>
      </c>
      <c r="D1617" s="16"/>
      <c r="E1617" s="18"/>
      <c r="F1617" s="21">
        <f>TRUNC(SUMIF(N1614:N1616, N1613, F1614:F1616),0)</f>
        <v>928</v>
      </c>
      <c r="G1617" s="18"/>
      <c r="H1617" s="21">
        <f>TRUNC(SUMIF(N1614:N1616, N1613, H1614:H1616),0)</f>
        <v>16857</v>
      </c>
      <c r="I1617" s="18"/>
      <c r="J1617" s="21">
        <f>TRUNC(SUMIF(N1614:N1616, N1613, J1614:J1616),0)</f>
        <v>0</v>
      </c>
      <c r="K1617" s="18"/>
      <c r="L1617" s="21">
        <f>F1617+H1617+J1617</f>
        <v>17785</v>
      </c>
      <c r="M1617" s="15" t="s">
        <v>52</v>
      </c>
      <c r="N1617" s="1" t="s">
        <v>92</v>
      </c>
      <c r="O1617" s="1" t="s">
        <v>92</v>
      </c>
      <c r="P1617" s="1" t="s">
        <v>52</v>
      </c>
      <c r="Q1617" s="1" t="s">
        <v>52</v>
      </c>
      <c r="R1617" s="1" t="s">
        <v>52</v>
      </c>
      <c r="AV1617" s="1" t="s">
        <v>52</v>
      </c>
      <c r="AW1617" s="1" t="s">
        <v>52</v>
      </c>
      <c r="AX1617" s="1" t="s">
        <v>52</v>
      </c>
      <c r="AY1617" s="1" t="s">
        <v>52</v>
      </c>
      <c r="AZ1617" s="1" t="s">
        <v>52</v>
      </c>
    </row>
    <row r="1618" spans="1:52" ht="30" customHeight="1" x14ac:dyDescent="0.3">
      <c r="A1618" s="16"/>
      <c r="B1618" s="16"/>
      <c r="C1618" s="16"/>
      <c r="D1618" s="16"/>
      <c r="E1618" s="18"/>
      <c r="F1618" s="21"/>
      <c r="G1618" s="18"/>
      <c r="H1618" s="21"/>
      <c r="I1618" s="18"/>
      <c r="J1618" s="21"/>
      <c r="K1618" s="18"/>
      <c r="L1618" s="21"/>
      <c r="M1618" s="16"/>
    </row>
    <row r="1619" spans="1:52" ht="30" customHeight="1" x14ac:dyDescent="0.3">
      <c r="A1619" s="12" t="s">
        <v>3425</v>
      </c>
      <c r="B1619" s="13"/>
      <c r="C1619" s="13"/>
      <c r="D1619" s="13"/>
      <c r="E1619" s="17"/>
      <c r="F1619" s="20"/>
      <c r="G1619" s="17"/>
      <c r="H1619" s="20"/>
      <c r="I1619" s="17"/>
      <c r="J1619" s="20"/>
      <c r="K1619" s="17"/>
      <c r="L1619" s="20"/>
      <c r="M1619" s="14"/>
      <c r="N1619" s="1" t="s">
        <v>2548</v>
      </c>
    </row>
    <row r="1620" spans="1:52" ht="30" customHeight="1" x14ac:dyDescent="0.3">
      <c r="A1620" s="15" t="s">
        <v>2584</v>
      </c>
      <c r="B1620" s="15" t="s">
        <v>1291</v>
      </c>
      <c r="C1620" s="15" t="s">
        <v>1292</v>
      </c>
      <c r="D1620" s="16">
        <v>4.3999999999999997E-2</v>
      </c>
      <c r="E1620" s="18">
        <f>단가대비표!O274</f>
        <v>0</v>
      </c>
      <c r="F1620" s="21">
        <f>TRUNC(E1620*D1620,1)</f>
        <v>0</v>
      </c>
      <c r="G1620" s="18">
        <f>단가대비표!P274</f>
        <v>252249</v>
      </c>
      <c r="H1620" s="21">
        <f>TRUNC(G1620*D1620,1)</f>
        <v>11098.9</v>
      </c>
      <c r="I1620" s="18">
        <f>단가대비표!V274</f>
        <v>0</v>
      </c>
      <c r="J1620" s="21">
        <f>TRUNC(I1620*D1620,1)</f>
        <v>0</v>
      </c>
      <c r="K1620" s="18">
        <f t="shared" ref="K1620:L1622" si="234">TRUNC(E1620+G1620+I1620,1)</f>
        <v>252249</v>
      </c>
      <c r="L1620" s="21">
        <f t="shared" si="234"/>
        <v>11098.9</v>
      </c>
      <c r="M1620" s="15" t="s">
        <v>52</v>
      </c>
      <c r="N1620" s="1" t="s">
        <v>2548</v>
      </c>
      <c r="O1620" s="1" t="s">
        <v>2585</v>
      </c>
      <c r="P1620" s="1" t="s">
        <v>64</v>
      </c>
      <c r="Q1620" s="1" t="s">
        <v>64</v>
      </c>
      <c r="R1620" s="1" t="s">
        <v>63</v>
      </c>
      <c r="V1620">
        <v>1</v>
      </c>
      <c r="AV1620" s="1" t="s">
        <v>52</v>
      </c>
      <c r="AW1620" s="1" t="s">
        <v>3426</v>
      </c>
      <c r="AX1620" s="1" t="s">
        <v>52</v>
      </c>
      <c r="AY1620" s="1" t="s">
        <v>52</v>
      </c>
      <c r="AZ1620" s="1" t="s">
        <v>52</v>
      </c>
    </row>
    <row r="1621" spans="1:52" ht="30" customHeight="1" x14ac:dyDescent="0.3">
      <c r="A1621" s="15" t="s">
        <v>1298</v>
      </c>
      <c r="B1621" s="15" t="s">
        <v>1291</v>
      </c>
      <c r="C1621" s="15" t="s">
        <v>1292</v>
      </c>
      <c r="D1621" s="16">
        <v>2.1999999999999999E-2</v>
      </c>
      <c r="E1621" s="18">
        <f>단가대비표!O256</f>
        <v>0</v>
      </c>
      <c r="F1621" s="21">
        <f>TRUNC(E1621*D1621,1)</f>
        <v>0</v>
      </c>
      <c r="G1621" s="18">
        <f>단가대비표!P256</f>
        <v>169804</v>
      </c>
      <c r="H1621" s="21">
        <f>TRUNC(G1621*D1621,1)</f>
        <v>3735.6</v>
      </c>
      <c r="I1621" s="18">
        <f>단가대비표!V256</f>
        <v>0</v>
      </c>
      <c r="J1621" s="21">
        <f>TRUNC(I1621*D1621,1)</f>
        <v>0</v>
      </c>
      <c r="K1621" s="18">
        <f t="shared" si="234"/>
        <v>169804</v>
      </c>
      <c r="L1621" s="21">
        <f t="shared" si="234"/>
        <v>3735.6</v>
      </c>
      <c r="M1621" s="15" t="s">
        <v>52</v>
      </c>
      <c r="N1621" s="1" t="s">
        <v>2548</v>
      </c>
      <c r="O1621" s="1" t="s">
        <v>1299</v>
      </c>
      <c r="P1621" s="1" t="s">
        <v>64</v>
      </c>
      <c r="Q1621" s="1" t="s">
        <v>64</v>
      </c>
      <c r="R1621" s="1" t="s">
        <v>63</v>
      </c>
      <c r="V1621">
        <v>1</v>
      </c>
      <c r="AV1621" s="1" t="s">
        <v>52</v>
      </c>
      <c r="AW1621" s="1" t="s">
        <v>3427</v>
      </c>
      <c r="AX1621" s="1" t="s">
        <v>52</v>
      </c>
      <c r="AY1621" s="1" t="s">
        <v>52</v>
      </c>
      <c r="AZ1621" s="1" t="s">
        <v>52</v>
      </c>
    </row>
    <row r="1622" spans="1:52" ht="30" customHeight="1" x14ac:dyDescent="0.3">
      <c r="A1622" s="15" t="s">
        <v>1597</v>
      </c>
      <c r="B1622" s="15" t="s">
        <v>2917</v>
      </c>
      <c r="C1622" s="15" t="s">
        <v>602</v>
      </c>
      <c r="D1622" s="16">
        <v>1</v>
      </c>
      <c r="E1622" s="18">
        <v>0</v>
      </c>
      <c r="F1622" s="21">
        <f>TRUNC(E1622*D1622,1)</f>
        <v>0</v>
      </c>
      <c r="G1622" s="18">
        <v>0</v>
      </c>
      <c r="H1622" s="21">
        <f>TRUNC(G1622*D1622,1)</f>
        <v>0</v>
      </c>
      <c r="I1622" s="18">
        <f>TRUNC(SUMIF(V1620:V1622, RIGHTB(O1622, 1), H1620:H1622)*U1622, 2)</f>
        <v>148.34</v>
      </c>
      <c r="J1622" s="21">
        <f>TRUNC(I1622*D1622,1)</f>
        <v>148.30000000000001</v>
      </c>
      <c r="K1622" s="18">
        <f t="shared" si="234"/>
        <v>148.30000000000001</v>
      </c>
      <c r="L1622" s="21">
        <f t="shared" si="234"/>
        <v>148.30000000000001</v>
      </c>
      <c r="M1622" s="15" t="s">
        <v>52</v>
      </c>
      <c r="N1622" s="1" t="s">
        <v>2548</v>
      </c>
      <c r="O1622" s="1" t="s">
        <v>1079</v>
      </c>
      <c r="P1622" s="1" t="s">
        <v>64</v>
      </c>
      <c r="Q1622" s="1" t="s">
        <v>64</v>
      </c>
      <c r="R1622" s="1" t="s">
        <v>64</v>
      </c>
      <c r="S1622">
        <v>1</v>
      </c>
      <c r="T1622">
        <v>2</v>
      </c>
      <c r="U1622">
        <v>0.01</v>
      </c>
      <c r="AV1622" s="1" t="s">
        <v>52</v>
      </c>
      <c r="AW1622" s="1" t="s">
        <v>3428</v>
      </c>
      <c r="AX1622" s="1" t="s">
        <v>52</v>
      </c>
      <c r="AY1622" s="1" t="s">
        <v>52</v>
      </c>
      <c r="AZ1622" s="1" t="s">
        <v>52</v>
      </c>
    </row>
    <row r="1623" spans="1:52" ht="30" customHeight="1" x14ac:dyDescent="0.3">
      <c r="A1623" s="15" t="s">
        <v>1229</v>
      </c>
      <c r="B1623" s="15" t="s">
        <v>52</v>
      </c>
      <c r="C1623" s="15" t="s">
        <v>52</v>
      </c>
      <c r="D1623" s="16"/>
      <c r="E1623" s="18"/>
      <c r="F1623" s="21">
        <f>TRUNC(SUMIF(N1620:N1622, N1619, F1620:F1622),0)</f>
        <v>0</v>
      </c>
      <c r="G1623" s="18"/>
      <c r="H1623" s="21">
        <f>TRUNC(SUMIF(N1620:N1622, N1619, H1620:H1622),0)</f>
        <v>14834</v>
      </c>
      <c r="I1623" s="18"/>
      <c r="J1623" s="21">
        <f>TRUNC(SUMIF(N1620:N1622, N1619, J1620:J1622),0)</f>
        <v>148</v>
      </c>
      <c r="K1623" s="18"/>
      <c r="L1623" s="21">
        <f>F1623+H1623+J1623</f>
        <v>14982</v>
      </c>
      <c r="M1623" s="15" t="s">
        <v>52</v>
      </c>
      <c r="N1623" s="1" t="s">
        <v>92</v>
      </c>
      <c r="O1623" s="1" t="s">
        <v>92</v>
      </c>
      <c r="P1623" s="1" t="s">
        <v>52</v>
      </c>
      <c r="Q1623" s="1" t="s">
        <v>52</v>
      </c>
      <c r="R1623" s="1" t="s">
        <v>52</v>
      </c>
      <c r="AV1623" s="1" t="s">
        <v>52</v>
      </c>
      <c r="AW1623" s="1" t="s">
        <v>52</v>
      </c>
      <c r="AX1623" s="1" t="s">
        <v>52</v>
      </c>
      <c r="AY1623" s="1" t="s">
        <v>52</v>
      </c>
      <c r="AZ1623" s="1" t="s">
        <v>52</v>
      </c>
    </row>
    <row r="1624" spans="1:52" ht="30" customHeight="1" x14ac:dyDescent="0.3">
      <c r="A1624" s="16"/>
      <c r="B1624" s="16"/>
      <c r="C1624" s="16"/>
      <c r="D1624" s="16"/>
      <c r="E1624" s="18"/>
      <c r="F1624" s="21"/>
      <c r="G1624" s="18"/>
      <c r="H1624" s="21"/>
      <c r="I1624" s="18"/>
      <c r="J1624" s="21"/>
      <c r="K1624" s="18"/>
      <c r="L1624" s="21"/>
      <c r="M1624" s="16"/>
    </row>
    <row r="1625" spans="1:52" ht="30" customHeight="1" x14ac:dyDescent="0.3">
      <c r="A1625" s="12" t="s">
        <v>3429</v>
      </c>
      <c r="B1625" s="13"/>
      <c r="C1625" s="13"/>
      <c r="D1625" s="13"/>
      <c r="E1625" s="17"/>
      <c r="F1625" s="20"/>
      <c r="G1625" s="17"/>
      <c r="H1625" s="20"/>
      <c r="I1625" s="17"/>
      <c r="J1625" s="20"/>
      <c r="K1625" s="17"/>
      <c r="L1625" s="20"/>
      <c r="M1625" s="14"/>
      <c r="N1625" s="1" t="s">
        <v>2553</v>
      </c>
    </row>
    <row r="1626" spans="1:52" ht="30" customHeight="1" x14ac:dyDescent="0.3">
      <c r="A1626" s="15" t="s">
        <v>2168</v>
      </c>
      <c r="B1626" s="15" t="s">
        <v>3430</v>
      </c>
      <c r="C1626" s="15" t="s">
        <v>72</v>
      </c>
      <c r="D1626" s="16">
        <v>1.05</v>
      </c>
      <c r="E1626" s="18">
        <f>단가대비표!O191</f>
        <v>3520</v>
      </c>
      <c r="F1626" s="21">
        <f>TRUNC(E1626*D1626,1)</f>
        <v>3696</v>
      </c>
      <c r="G1626" s="18">
        <f>단가대비표!P191</f>
        <v>0</v>
      </c>
      <c r="H1626" s="21">
        <f>TRUNC(G1626*D1626,1)</f>
        <v>0</v>
      </c>
      <c r="I1626" s="18">
        <f>단가대비표!V191</f>
        <v>0</v>
      </c>
      <c r="J1626" s="21">
        <f>TRUNC(I1626*D1626,1)</f>
        <v>0</v>
      </c>
      <c r="K1626" s="18">
        <f t="shared" ref="K1626:L1628" si="235">TRUNC(E1626+G1626+I1626,1)</f>
        <v>3520</v>
      </c>
      <c r="L1626" s="21">
        <f t="shared" si="235"/>
        <v>3696</v>
      </c>
      <c r="M1626" s="15" t="s">
        <v>52</v>
      </c>
      <c r="N1626" s="1" t="s">
        <v>2553</v>
      </c>
      <c r="O1626" s="1" t="s">
        <v>3431</v>
      </c>
      <c r="P1626" s="1" t="s">
        <v>64</v>
      </c>
      <c r="Q1626" s="1" t="s">
        <v>64</v>
      </c>
      <c r="R1626" s="1" t="s">
        <v>63</v>
      </c>
      <c r="AV1626" s="1" t="s">
        <v>52</v>
      </c>
      <c r="AW1626" s="1" t="s">
        <v>3432</v>
      </c>
      <c r="AX1626" s="1" t="s">
        <v>52</v>
      </c>
      <c r="AY1626" s="1" t="s">
        <v>52</v>
      </c>
      <c r="AZ1626" s="1" t="s">
        <v>52</v>
      </c>
    </row>
    <row r="1627" spans="1:52" ht="30" customHeight="1" x14ac:dyDescent="0.3">
      <c r="A1627" s="15" t="s">
        <v>2024</v>
      </c>
      <c r="B1627" s="15" t="s">
        <v>2025</v>
      </c>
      <c r="C1627" s="15" t="s">
        <v>1692</v>
      </c>
      <c r="D1627" s="16">
        <v>2.38</v>
      </c>
      <c r="E1627" s="18">
        <f>일위대가목록!E152</f>
        <v>91</v>
      </c>
      <c r="F1627" s="21">
        <f>TRUNC(E1627*D1627,1)</f>
        <v>216.5</v>
      </c>
      <c r="G1627" s="18">
        <f>일위대가목록!F152</f>
        <v>3033</v>
      </c>
      <c r="H1627" s="21">
        <f>TRUNC(G1627*D1627,1)</f>
        <v>7218.5</v>
      </c>
      <c r="I1627" s="18">
        <f>일위대가목록!G152</f>
        <v>151</v>
      </c>
      <c r="J1627" s="21">
        <f>TRUNC(I1627*D1627,1)</f>
        <v>359.3</v>
      </c>
      <c r="K1627" s="18">
        <f t="shared" si="235"/>
        <v>3275</v>
      </c>
      <c r="L1627" s="21">
        <f t="shared" si="235"/>
        <v>7794.3</v>
      </c>
      <c r="M1627" s="15" t="s">
        <v>2026</v>
      </c>
      <c r="N1627" s="1" t="s">
        <v>2553</v>
      </c>
      <c r="O1627" s="1" t="s">
        <v>2027</v>
      </c>
      <c r="P1627" s="1" t="s">
        <v>63</v>
      </c>
      <c r="Q1627" s="1" t="s">
        <v>64</v>
      </c>
      <c r="R1627" s="1" t="s">
        <v>64</v>
      </c>
      <c r="AV1627" s="1" t="s">
        <v>52</v>
      </c>
      <c r="AW1627" s="1" t="s">
        <v>3433</v>
      </c>
      <c r="AX1627" s="1" t="s">
        <v>52</v>
      </c>
      <c r="AY1627" s="1" t="s">
        <v>52</v>
      </c>
      <c r="AZ1627" s="1" t="s">
        <v>52</v>
      </c>
    </row>
    <row r="1628" spans="1:52" ht="30" customHeight="1" x14ac:dyDescent="0.3">
      <c r="A1628" s="15" t="s">
        <v>2076</v>
      </c>
      <c r="B1628" s="15" t="s">
        <v>2077</v>
      </c>
      <c r="C1628" s="15" t="s">
        <v>1692</v>
      </c>
      <c r="D1628" s="16">
        <v>-0.11899999999999999</v>
      </c>
      <c r="E1628" s="18">
        <f>단가대비표!O20</f>
        <v>345</v>
      </c>
      <c r="F1628" s="21">
        <f>TRUNC(E1628*D1628,1)</f>
        <v>-41</v>
      </c>
      <c r="G1628" s="18">
        <f>단가대비표!P20</f>
        <v>0</v>
      </c>
      <c r="H1628" s="21">
        <f>TRUNC(G1628*D1628,1)</f>
        <v>0</v>
      </c>
      <c r="I1628" s="18">
        <f>단가대비표!V20</f>
        <v>0</v>
      </c>
      <c r="J1628" s="21">
        <f>TRUNC(I1628*D1628,1)</f>
        <v>0</v>
      </c>
      <c r="K1628" s="18">
        <f t="shared" si="235"/>
        <v>345</v>
      </c>
      <c r="L1628" s="21">
        <f t="shared" si="235"/>
        <v>-41</v>
      </c>
      <c r="M1628" s="15" t="s">
        <v>2078</v>
      </c>
      <c r="N1628" s="1" t="s">
        <v>2553</v>
      </c>
      <c r="O1628" s="1" t="s">
        <v>2079</v>
      </c>
      <c r="P1628" s="1" t="s">
        <v>64</v>
      </c>
      <c r="Q1628" s="1" t="s">
        <v>64</v>
      </c>
      <c r="R1628" s="1" t="s">
        <v>63</v>
      </c>
      <c r="AV1628" s="1" t="s">
        <v>52</v>
      </c>
      <c r="AW1628" s="1" t="s">
        <v>3434</v>
      </c>
      <c r="AX1628" s="1" t="s">
        <v>52</v>
      </c>
      <c r="AY1628" s="1" t="s">
        <v>52</v>
      </c>
      <c r="AZ1628" s="1" t="s">
        <v>52</v>
      </c>
    </row>
    <row r="1629" spans="1:52" ht="30" customHeight="1" x14ac:dyDescent="0.3">
      <c r="A1629" s="15" t="s">
        <v>1229</v>
      </c>
      <c r="B1629" s="15" t="s">
        <v>52</v>
      </c>
      <c r="C1629" s="15" t="s">
        <v>52</v>
      </c>
      <c r="D1629" s="16"/>
      <c r="E1629" s="18"/>
      <c r="F1629" s="21">
        <f>TRUNC(SUMIF(N1626:N1628, N1625, F1626:F1628),0)</f>
        <v>3871</v>
      </c>
      <c r="G1629" s="18"/>
      <c r="H1629" s="21">
        <f>TRUNC(SUMIF(N1626:N1628, N1625, H1626:H1628),0)</f>
        <v>7218</v>
      </c>
      <c r="I1629" s="18"/>
      <c r="J1629" s="21">
        <f>TRUNC(SUMIF(N1626:N1628, N1625, J1626:J1628),0)</f>
        <v>359</v>
      </c>
      <c r="K1629" s="18"/>
      <c r="L1629" s="21">
        <f>F1629+H1629+J1629</f>
        <v>11448</v>
      </c>
      <c r="M1629" s="15" t="s">
        <v>52</v>
      </c>
      <c r="N1629" s="1" t="s">
        <v>92</v>
      </c>
      <c r="O1629" s="1" t="s">
        <v>92</v>
      </c>
      <c r="P1629" s="1" t="s">
        <v>52</v>
      </c>
      <c r="Q1629" s="1" t="s">
        <v>52</v>
      </c>
      <c r="R1629" s="1" t="s">
        <v>52</v>
      </c>
      <c r="AV1629" s="1" t="s">
        <v>52</v>
      </c>
      <c r="AW1629" s="1" t="s">
        <v>52</v>
      </c>
      <c r="AX1629" s="1" t="s">
        <v>52</v>
      </c>
      <c r="AY1629" s="1" t="s">
        <v>52</v>
      </c>
      <c r="AZ1629" s="1" t="s">
        <v>52</v>
      </c>
    </row>
    <row r="1630" spans="1:52" ht="30" customHeight="1" x14ac:dyDescent="0.3">
      <c r="A1630" s="16"/>
      <c r="B1630" s="16"/>
      <c r="C1630" s="16"/>
      <c r="D1630" s="16"/>
      <c r="E1630" s="18"/>
      <c r="F1630" s="21"/>
      <c r="G1630" s="18"/>
      <c r="H1630" s="21"/>
      <c r="I1630" s="18"/>
      <c r="J1630" s="21"/>
      <c r="K1630" s="18"/>
      <c r="L1630" s="21"/>
      <c r="M1630" s="16"/>
    </row>
    <row r="1631" spans="1:52" ht="30" customHeight="1" x14ac:dyDescent="0.3">
      <c r="A1631" s="12" t="s">
        <v>3435</v>
      </c>
      <c r="B1631" s="13"/>
      <c r="C1631" s="13"/>
      <c r="D1631" s="13"/>
      <c r="E1631" s="17"/>
      <c r="F1631" s="20"/>
      <c r="G1631" s="17"/>
      <c r="H1631" s="20"/>
      <c r="I1631" s="17"/>
      <c r="J1631" s="20"/>
      <c r="K1631" s="17"/>
      <c r="L1631" s="20"/>
      <c r="M1631" s="14"/>
      <c r="N1631" s="1" t="s">
        <v>2560</v>
      </c>
    </row>
    <row r="1632" spans="1:52" ht="30" customHeight="1" x14ac:dyDescent="0.3">
      <c r="A1632" s="15" t="s">
        <v>2584</v>
      </c>
      <c r="B1632" s="15" t="s">
        <v>1291</v>
      </c>
      <c r="C1632" s="15" t="s">
        <v>1292</v>
      </c>
      <c r="D1632" s="16">
        <v>4.3999999999999997E-2</v>
      </c>
      <c r="E1632" s="18">
        <f>단가대비표!O274</f>
        <v>0</v>
      </c>
      <c r="F1632" s="21">
        <f>TRUNC(E1632*D1632,1)</f>
        <v>0</v>
      </c>
      <c r="G1632" s="18">
        <f>단가대비표!P274</f>
        <v>252249</v>
      </c>
      <c r="H1632" s="21">
        <f>TRUNC(G1632*D1632,1)</f>
        <v>11098.9</v>
      </c>
      <c r="I1632" s="18">
        <f>단가대비표!V274</f>
        <v>0</v>
      </c>
      <c r="J1632" s="21">
        <f>TRUNC(I1632*D1632,1)</f>
        <v>0</v>
      </c>
      <c r="K1632" s="18">
        <f t="shared" ref="K1632:L1634" si="236">TRUNC(E1632+G1632+I1632,1)</f>
        <v>252249</v>
      </c>
      <c r="L1632" s="21">
        <f t="shared" si="236"/>
        <v>11098.9</v>
      </c>
      <c r="M1632" s="15" t="s">
        <v>52</v>
      </c>
      <c r="N1632" s="1" t="s">
        <v>2560</v>
      </c>
      <c r="O1632" s="1" t="s">
        <v>2585</v>
      </c>
      <c r="P1632" s="1" t="s">
        <v>64</v>
      </c>
      <c r="Q1632" s="1" t="s">
        <v>64</v>
      </c>
      <c r="R1632" s="1" t="s">
        <v>63</v>
      </c>
      <c r="V1632">
        <v>1</v>
      </c>
      <c r="AV1632" s="1" t="s">
        <v>52</v>
      </c>
      <c r="AW1632" s="1" t="s">
        <v>3436</v>
      </c>
      <c r="AX1632" s="1" t="s">
        <v>52</v>
      </c>
      <c r="AY1632" s="1" t="s">
        <v>52</v>
      </c>
      <c r="AZ1632" s="1" t="s">
        <v>52</v>
      </c>
    </row>
    <row r="1633" spans="1:52" ht="30" customHeight="1" x14ac:dyDescent="0.3">
      <c r="A1633" s="15" t="s">
        <v>1298</v>
      </c>
      <c r="B1633" s="15" t="s">
        <v>1291</v>
      </c>
      <c r="C1633" s="15" t="s">
        <v>1292</v>
      </c>
      <c r="D1633" s="16">
        <v>2.1999999999999999E-2</v>
      </c>
      <c r="E1633" s="18">
        <f>단가대비표!O256</f>
        <v>0</v>
      </c>
      <c r="F1633" s="21">
        <f>TRUNC(E1633*D1633,1)</f>
        <v>0</v>
      </c>
      <c r="G1633" s="18">
        <f>단가대비표!P256</f>
        <v>169804</v>
      </c>
      <c r="H1633" s="21">
        <f>TRUNC(G1633*D1633,1)</f>
        <v>3735.6</v>
      </c>
      <c r="I1633" s="18">
        <f>단가대비표!V256</f>
        <v>0</v>
      </c>
      <c r="J1633" s="21">
        <f>TRUNC(I1633*D1633,1)</f>
        <v>0</v>
      </c>
      <c r="K1633" s="18">
        <f t="shared" si="236"/>
        <v>169804</v>
      </c>
      <c r="L1633" s="21">
        <f t="shared" si="236"/>
        <v>3735.6</v>
      </c>
      <c r="M1633" s="15" t="s">
        <v>52</v>
      </c>
      <c r="N1633" s="1" t="s">
        <v>2560</v>
      </c>
      <c r="O1633" s="1" t="s">
        <v>1299</v>
      </c>
      <c r="P1633" s="1" t="s">
        <v>64</v>
      </c>
      <c r="Q1633" s="1" t="s">
        <v>64</v>
      </c>
      <c r="R1633" s="1" t="s">
        <v>63</v>
      </c>
      <c r="V1633">
        <v>1</v>
      </c>
      <c r="AV1633" s="1" t="s">
        <v>52</v>
      </c>
      <c r="AW1633" s="1" t="s">
        <v>3437</v>
      </c>
      <c r="AX1633" s="1" t="s">
        <v>52</v>
      </c>
      <c r="AY1633" s="1" t="s">
        <v>52</v>
      </c>
      <c r="AZ1633" s="1" t="s">
        <v>52</v>
      </c>
    </row>
    <row r="1634" spans="1:52" ht="30" customHeight="1" x14ac:dyDescent="0.3">
      <c r="A1634" s="15" t="s">
        <v>1597</v>
      </c>
      <c r="B1634" s="15" t="s">
        <v>2917</v>
      </c>
      <c r="C1634" s="15" t="s">
        <v>602</v>
      </c>
      <c r="D1634" s="16">
        <v>1</v>
      </c>
      <c r="E1634" s="18">
        <v>0</v>
      </c>
      <c r="F1634" s="21">
        <f>TRUNC(E1634*D1634,1)</f>
        <v>0</v>
      </c>
      <c r="G1634" s="18">
        <v>0</v>
      </c>
      <c r="H1634" s="21">
        <f>TRUNC(G1634*D1634,1)</f>
        <v>0</v>
      </c>
      <c r="I1634" s="18">
        <f>TRUNC(SUMIF(V1632:V1634, RIGHTB(O1634, 1), H1632:H1634)*U1634, 2)</f>
        <v>148.34</v>
      </c>
      <c r="J1634" s="21">
        <f>TRUNC(I1634*D1634,1)</f>
        <v>148.30000000000001</v>
      </c>
      <c r="K1634" s="18">
        <f t="shared" si="236"/>
        <v>148.30000000000001</v>
      </c>
      <c r="L1634" s="21">
        <f t="shared" si="236"/>
        <v>148.30000000000001</v>
      </c>
      <c r="M1634" s="15" t="s">
        <v>52</v>
      </c>
      <c r="N1634" s="1" t="s">
        <v>2560</v>
      </c>
      <c r="O1634" s="1" t="s">
        <v>1079</v>
      </c>
      <c r="P1634" s="1" t="s">
        <v>64</v>
      </c>
      <c r="Q1634" s="1" t="s">
        <v>64</v>
      </c>
      <c r="R1634" s="1" t="s">
        <v>64</v>
      </c>
      <c r="S1634">
        <v>1</v>
      </c>
      <c r="T1634">
        <v>2</v>
      </c>
      <c r="U1634">
        <v>0.01</v>
      </c>
      <c r="AV1634" s="1" t="s">
        <v>52</v>
      </c>
      <c r="AW1634" s="1" t="s">
        <v>3438</v>
      </c>
      <c r="AX1634" s="1" t="s">
        <v>52</v>
      </c>
      <c r="AY1634" s="1" t="s">
        <v>52</v>
      </c>
      <c r="AZ1634" s="1" t="s">
        <v>52</v>
      </c>
    </row>
    <row r="1635" spans="1:52" ht="30" customHeight="1" x14ac:dyDescent="0.3">
      <c r="A1635" s="15" t="s">
        <v>1229</v>
      </c>
      <c r="B1635" s="15" t="s">
        <v>52</v>
      </c>
      <c r="C1635" s="15" t="s">
        <v>52</v>
      </c>
      <c r="D1635" s="16"/>
      <c r="E1635" s="18"/>
      <c r="F1635" s="21">
        <f>TRUNC(SUMIF(N1632:N1634, N1631, F1632:F1634),0)</f>
        <v>0</v>
      </c>
      <c r="G1635" s="18"/>
      <c r="H1635" s="21">
        <f>TRUNC(SUMIF(N1632:N1634, N1631, H1632:H1634),0)</f>
        <v>14834</v>
      </c>
      <c r="I1635" s="18"/>
      <c r="J1635" s="21">
        <f>TRUNC(SUMIF(N1632:N1634, N1631, J1632:J1634),0)</f>
        <v>148</v>
      </c>
      <c r="K1635" s="18"/>
      <c r="L1635" s="21">
        <f>F1635+H1635+J1635</f>
        <v>14982</v>
      </c>
      <c r="M1635" s="15" t="s">
        <v>52</v>
      </c>
      <c r="N1635" s="1" t="s">
        <v>92</v>
      </c>
      <c r="O1635" s="1" t="s">
        <v>92</v>
      </c>
      <c r="P1635" s="1" t="s">
        <v>52</v>
      </c>
      <c r="Q1635" s="1" t="s">
        <v>52</v>
      </c>
      <c r="R1635" s="1" t="s">
        <v>52</v>
      </c>
      <c r="AV1635" s="1" t="s">
        <v>52</v>
      </c>
      <c r="AW1635" s="1" t="s">
        <v>52</v>
      </c>
      <c r="AX1635" s="1" t="s">
        <v>52</v>
      </c>
      <c r="AY1635" s="1" t="s">
        <v>52</v>
      </c>
      <c r="AZ1635" s="1" t="s">
        <v>52</v>
      </c>
    </row>
    <row r="1636" spans="1:52" ht="30" customHeight="1" x14ac:dyDescent="0.3">
      <c r="A1636" s="16"/>
      <c r="B1636" s="16"/>
      <c r="C1636" s="16"/>
      <c r="D1636" s="16"/>
      <c r="E1636" s="18"/>
      <c r="F1636" s="21"/>
      <c r="G1636" s="18"/>
      <c r="H1636" s="21"/>
      <c r="I1636" s="18"/>
      <c r="J1636" s="21"/>
      <c r="K1636" s="18"/>
      <c r="L1636" s="21"/>
      <c r="M1636" s="16"/>
    </row>
    <row r="1637" spans="1:52" ht="30" customHeight="1" x14ac:dyDescent="0.3">
      <c r="A1637" s="12" t="s">
        <v>3439</v>
      </c>
      <c r="B1637" s="13"/>
      <c r="C1637" s="13"/>
      <c r="D1637" s="13"/>
      <c r="E1637" s="17"/>
      <c r="F1637" s="20"/>
      <c r="G1637" s="17"/>
      <c r="H1637" s="20"/>
      <c r="I1637" s="17"/>
      <c r="J1637" s="20"/>
      <c r="K1637" s="17"/>
      <c r="L1637" s="20"/>
      <c r="M1637" s="14"/>
      <c r="N1637" s="1" t="s">
        <v>2568</v>
      </c>
    </row>
    <row r="1638" spans="1:52" ht="30" customHeight="1" x14ac:dyDescent="0.3">
      <c r="A1638" s="15" t="s">
        <v>2405</v>
      </c>
      <c r="B1638" s="15" t="s">
        <v>2406</v>
      </c>
      <c r="C1638" s="15" t="s">
        <v>365</v>
      </c>
      <c r="D1638" s="16">
        <v>1</v>
      </c>
      <c r="E1638" s="18">
        <f>단가대비표!O248</f>
        <v>1640</v>
      </c>
      <c r="F1638" s="21">
        <f>TRUNC(E1638*D1638,1)</f>
        <v>1640</v>
      </c>
      <c r="G1638" s="18">
        <f>단가대비표!P248</f>
        <v>7820</v>
      </c>
      <c r="H1638" s="21">
        <f>TRUNC(G1638*D1638,1)</f>
        <v>7820</v>
      </c>
      <c r="I1638" s="18">
        <f>단가대비표!V248</f>
        <v>0</v>
      </c>
      <c r="J1638" s="21">
        <f>TRUNC(I1638*D1638,1)</f>
        <v>0</v>
      </c>
      <c r="K1638" s="18">
        <f t="shared" ref="K1638:L1640" si="237">TRUNC(E1638+G1638+I1638,1)</f>
        <v>9460</v>
      </c>
      <c r="L1638" s="21">
        <f t="shared" si="237"/>
        <v>9460</v>
      </c>
      <c r="M1638" s="15" t="s">
        <v>52</v>
      </c>
      <c r="N1638" s="1" t="s">
        <v>2568</v>
      </c>
      <c r="O1638" s="1" t="s">
        <v>2407</v>
      </c>
      <c r="P1638" s="1" t="s">
        <v>64</v>
      </c>
      <c r="Q1638" s="1" t="s">
        <v>64</v>
      </c>
      <c r="R1638" s="1" t="s">
        <v>63</v>
      </c>
      <c r="AV1638" s="1" t="s">
        <v>52</v>
      </c>
      <c r="AW1638" s="1" t="s">
        <v>3440</v>
      </c>
      <c r="AX1638" s="1" t="s">
        <v>52</v>
      </c>
      <c r="AY1638" s="1" t="s">
        <v>52</v>
      </c>
      <c r="AZ1638" s="1" t="s">
        <v>52</v>
      </c>
    </row>
    <row r="1639" spans="1:52" ht="30" customHeight="1" x14ac:dyDescent="0.3">
      <c r="A1639" s="15" t="s">
        <v>2422</v>
      </c>
      <c r="B1639" s="15" t="s">
        <v>2441</v>
      </c>
      <c r="C1639" s="15" t="s">
        <v>112</v>
      </c>
      <c r="D1639" s="16">
        <v>1</v>
      </c>
      <c r="E1639" s="18">
        <f>일위대가목록!E255</f>
        <v>795</v>
      </c>
      <c r="F1639" s="21">
        <f>TRUNC(E1639*D1639,1)</f>
        <v>795</v>
      </c>
      <c r="G1639" s="18">
        <f>일위대가목록!F255</f>
        <v>0</v>
      </c>
      <c r="H1639" s="21">
        <f>TRUNC(G1639*D1639,1)</f>
        <v>0</v>
      </c>
      <c r="I1639" s="18">
        <f>일위대가목록!G255</f>
        <v>0</v>
      </c>
      <c r="J1639" s="21">
        <f>TRUNC(I1639*D1639,1)</f>
        <v>0</v>
      </c>
      <c r="K1639" s="18">
        <f t="shared" si="237"/>
        <v>795</v>
      </c>
      <c r="L1639" s="21">
        <f t="shared" si="237"/>
        <v>795</v>
      </c>
      <c r="M1639" s="15" t="s">
        <v>2442</v>
      </c>
      <c r="N1639" s="1" t="s">
        <v>2568</v>
      </c>
      <c r="O1639" s="1" t="s">
        <v>2443</v>
      </c>
      <c r="P1639" s="1" t="s">
        <v>63</v>
      </c>
      <c r="Q1639" s="1" t="s">
        <v>64</v>
      </c>
      <c r="R1639" s="1" t="s">
        <v>64</v>
      </c>
      <c r="AV1639" s="1" t="s">
        <v>52</v>
      </c>
      <c r="AW1639" s="1" t="s">
        <v>3441</v>
      </c>
      <c r="AX1639" s="1" t="s">
        <v>52</v>
      </c>
      <c r="AY1639" s="1" t="s">
        <v>52</v>
      </c>
      <c r="AZ1639" s="1" t="s">
        <v>52</v>
      </c>
    </row>
    <row r="1640" spans="1:52" ht="30" customHeight="1" x14ac:dyDescent="0.3">
      <c r="A1640" s="15" t="s">
        <v>2427</v>
      </c>
      <c r="B1640" s="15" t="s">
        <v>2453</v>
      </c>
      <c r="C1640" s="15" t="s">
        <v>112</v>
      </c>
      <c r="D1640" s="16">
        <v>1</v>
      </c>
      <c r="E1640" s="18">
        <f>일위대가목록!E257</f>
        <v>135</v>
      </c>
      <c r="F1640" s="21">
        <f>TRUNC(E1640*D1640,1)</f>
        <v>135</v>
      </c>
      <c r="G1640" s="18">
        <f>일위대가목록!F257</f>
        <v>8113</v>
      </c>
      <c r="H1640" s="21">
        <f>TRUNC(G1640*D1640,1)</f>
        <v>8113</v>
      </c>
      <c r="I1640" s="18">
        <f>일위대가목록!G257</f>
        <v>0</v>
      </c>
      <c r="J1640" s="21">
        <f>TRUNC(I1640*D1640,1)</f>
        <v>0</v>
      </c>
      <c r="K1640" s="18">
        <f t="shared" si="237"/>
        <v>8248</v>
      </c>
      <c r="L1640" s="21">
        <f t="shared" si="237"/>
        <v>8248</v>
      </c>
      <c r="M1640" s="15" t="s">
        <v>2454</v>
      </c>
      <c r="N1640" s="1" t="s">
        <v>2568</v>
      </c>
      <c r="O1640" s="1" t="s">
        <v>2455</v>
      </c>
      <c r="P1640" s="1" t="s">
        <v>63</v>
      </c>
      <c r="Q1640" s="1" t="s">
        <v>64</v>
      </c>
      <c r="R1640" s="1" t="s">
        <v>64</v>
      </c>
      <c r="AV1640" s="1" t="s">
        <v>52</v>
      </c>
      <c r="AW1640" s="1" t="s">
        <v>3442</v>
      </c>
      <c r="AX1640" s="1" t="s">
        <v>52</v>
      </c>
      <c r="AY1640" s="1" t="s">
        <v>52</v>
      </c>
      <c r="AZ1640" s="1" t="s">
        <v>52</v>
      </c>
    </row>
    <row r="1641" spans="1:52" ht="30" customHeight="1" x14ac:dyDescent="0.3">
      <c r="A1641" s="15" t="s">
        <v>1229</v>
      </c>
      <c r="B1641" s="15" t="s">
        <v>52</v>
      </c>
      <c r="C1641" s="15" t="s">
        <v>52</v>
      </c>
      <c r="D1641" s="16"/>
      <c r="E1641" s="18"/>
      <c r="F1641" s="21">
        <f>TRUNC(SUMIF(N1638:N1640, N1637, F1638:F1640),0)</f>
        <v>2570</v>
      </c>
      <c r="G1641" s="18"/>
      <c r="H1641" s="21">
        <f>TRUNC(SUMIF(N1638:N1640, N1637, H1638:H1640),0)</f>
        <v>15933</v>
      </c>
      <c r="I1641" s="18"/>
      <c r="J1641" s="21">
        <f>TRUNC(SUMIF(N1638:N1640, N1637, J1638:J1640),0)</f>
        <v>0</v>
      </c>
      <c r="K1641" s="18"/>
      <c r="L1641" s="21">
        <f>F1641+H1641+J1641</f>
        <v>18503</v>
      </c>
      <c r="M1641" s="15" t="s">
        <v>52</v>
      </c>
      <c r="N1641" s="1" t="s">
        <v>92</v>
      </c>
      <c r="O1641" s="1" t="s">
        <v>92</v>
      </c>
      <c r="P1641" s="1" t="s">
        <v>52</v>
      </c>
      <c r="Q1641" s="1" t="s">
        <v>52</v>
      </c>
      <c r="R1641" s="1" t="s">
        <v>52</v>
      </c>
      <c r="AV1641" s="1" t="s">
        <v>52</v>
      </c>
      <c r="AW1641" s="1" t="s">
        <v>52</v>
      </c>
      <c r="AX1641" s="1" t="s">
        <v>52</v>
      </c>
      <c r="AY1641" s="1" t="s">
        <v>52</v>
      </c>
      <c r="AZ1641" s="1" t="s">
        <v>52</v>
      </c>
    </row>
    <row r="1642" spans="1:52" ht="30" customHeight="1" x14ac:dyDescent="0.3">
      <c r="A1642" s="16"/>
      <c r="B1642" s="16"/>
      <c r="C1642" s="16"/>
      <c r="D1642" s="16"/>
      <c r="E1642" s="18"/>
      <c r="F1642" s="21"/>
      <c r="G1642" s="18"/>
      <c r="H1642" s="21"/>
      <c r="I1642" s="18"/>
      <c r="J1642" s="21"/>
      <c r="K1642" s="18"/>
      <c r="L1642" s="21"/>
      <c r="M1642" s="16"/>
    </row>
    <row r="1643" spans="1:52" ht="30" customHeight="1" x14ac:dyDescent="0.3">
      <c r="A1643" s="12" t="s">
        <v>3443</v>
      </c>
      <c r="B1643" s="13"/>
      <c r="C1643" s="13"/>
      <c r="D1643" s="13"/>
      <c r="E1643" s="17"/>
      <c r="F1643" s="20"/>
      <c r="G1643" s="17"/>
      <c r="H1643" s="20"/>
      <c r="I1643" s="17"/>
      <c r="J1643" s="20"/>
      <c r="K1643" s="17"/>
      <c r="L1643" s="20"/>
      <c r="M1643" s="14"/>
      <c r="N1643" s="1" t="s">
        <v>2602</v>
      </c>
    </row>
    <row r="1644" spans="1:52" ht="30" customHeight="1" x14ac:dyDescent="0.3">
      <c r="A1644" s="15" t="s">
        <v>3036</v>
      </c>
      <c r="B1644" s="15" t="s">
        <v>1291</v>
      </c>
      <c r="C1644" s="15" t="s">
        <v>1292</v>
      </c>
      <c r="D1644" s="16">
        <v>0.08</v>
      </c>
      <c r="E1644" s="18">
        <f>단가대비표!O272</f>
        <v>0</v>
      </c>
      <c r="F1644" s="21">
        <f>TRUNC(E1644*D1644,1)</f>
        <v>0</v>
      </c>
      <c r="G1644" s="18">
        <f>단가대비표!P272</f>
        <v>284337</v>
      </c>
      <c r="H1644" s="21">
        <f>TRUNC(G1644*D1644,1)</f>
        <v>22746.9</v>
      </c>
      <c r="I1644" s="18">
        <f>단가대비표!V272</f>
        <v>0</v>
      </c>
      <c r="J1644" s="21">
        <f>TRUNC(I1644*D1644,1)</f>
        <v>0</v>
      </c>
      <c r="K1644" s="18">
        <f t="shared" ref="K1644:L1646" si="238">TRUNC(E1644+G1644+I1644,1)</f>
        <v>284337</v>
      </c>
      <c r="L1644" s="21">
        <f t="shared" si="238"/>
        <v>22746.9</v>
      </c>
      <c r="M1644" s="15" t="s">
        <v>52</v>
      </c>
      <c r="N1644" s="1" t="s">
        <v>2602</v>
      </c>
      <c r="O1644" s="1" t="s">
        <v>3037</v>
      </c>
      <c r="P1644" s="1" t="s">
        <v>64</v>
      </c>
      <c r="Q1644" s="1" t="s">
        <v>64</v>
      </c>
      <c r="R1644" s="1" t="s">
        <v>63</v>
      </c>
      <c r="V1644">
        <v>1</v>
      </c>
      <c r="AV1644" s="1" t="s">
        <v>52</v>
      </c>
      <c r="AW1644" s="1" t="s">
        <v>3444</v>
      </c>
      <c r="AX1644" s="1" t="s">
        <v>52</v>
      </c>
      <c r="AY1644" s="1" t="s">
        <v>52</v>
      </c>
      <c r="AZ1644" s="1" t="s">
        <v>52</v>
      </c>
    </row>
    <row r="1645" spans="1:52" ht="30" customHeight="1" x14ac:dyDescent="0.3">
      <c r="A1645" s="15" t="s">
        <v>1298</v>
      </c>
      <c r="B1645" s="15" t="s">
        <v>1291</v>
      </c>
      <c r="C1645" s="15" t="s">
        <v>1292</v>
      </c>
      <c r="D1645" s="16">
        <v>0.04</v>
      </c>
      <c r="E1645" s="18">
        <f>단가대비표!O256</f>
        <v>0</v>
      </c>
      <c r="F1645" s="21">
        <f>TRUNC(E1645*D1645,1)</f>
        <v>0</v>
      </c>
      <c r="G1645" s="18">
        <f>단가대비표!P256</f>
        <v>169804</v>
      </c>
      <c r="H1645" s="21">
        <f>TRUNC(G1645*D1645,1)</f>
        <v>6792.1</v>
      </c>
      <c r="I1645" s="18">
        <f>단가대비표!V256</f>
        <v>0</v>
      </c>
      <c r="J1645" s="21">
        <f>TRUNC(I1645*D1645,1)</f>
        <v>0</v>
      </c>
      <c r="K1645" s="18">
        <f t="shared" si="238"/>
        <v>169804</v>
      </c>
      <c r="L1645" s="21">
        <f t="shared" si="238"/>
        <v>6792.1</v>
      </c>
      <c r="M1645" s="15" t="s">
        <v>52</v>
      </c>
      <c r="N1645" s="1" t="s">
        <v>2602</v>
      </c>
      <c r="O1645" s="1" t="s">
        <v>1299</v>
      </c>
      <c r="P1645" s="1" t="s">
        <v>64</v>
      </c>
      <c r="Q1645" s="1" t="s">
        <v>64</v>
      </c>
      <c r="R1645" s="1" t="s">
        <v>63</v>
      </c>
      <c r="V1645">
        <v>1</v>
      </c>
      <c r="AV1645" s="1" t="s">
        <v>52</v>
      </c>
      <c r="AW1645" s="1" t="s">
        <v>3445</v>
      </c>
      <c r="AX1645" s="1" t="s">
        <v>52</v>
      </c>
      <c r="AY1645" s="1" t="s">
        <v>52</v>
      </c>
      <c r="AZ1645" s="1" t="s">
        <v>52</v>
      </c>
    </row>
    <row r="1646" spans="1:52" ht="30" customHeight="1" x14ac:dyDescent="0.3">
      <c r="A1646" s="15" t="s">
        <v>1597</v>
      </c>
      <c r="B1646" s="15" t="s">
        <v>2588</v>
      </c>
      <c r="C1646" s="15" t="s">
        <v>602</v>
      </c>
      <c r="D1646" s="16">
        <v>1</v>
      </c>
      <c r="E1646" s="18">
        <v>0</v>
      </c>
      <c r="F1646" s="21">
        <f>TRUNC(E1646*D1646,1)</f>
        <v>0</v>
      </c>
      <c r="G1646" s="18">
        <v>0</v>
      </c>
      <c r="H1646" s="21">
        <f>TRUNC(G1646*D1646,1)</f>
        <v>0</v>
      </c>
      <c r="I1646" s="18">
        <f>TRUNC(SUMIF(V1644:V1646, RIGHTB(O1646, 1), H1644:H1646)*U1646, 2)</f>
        <v>886.17</v>
      </c>
      <c r="J1646" s="21">
        <f>TRUNC(I1646*D1646,1)</f>
        <v>886.1</v>
      </c>
      <c r="K1646" s="18">
        <f t="shared" si="238"/>
        <v>886.1</v>
      </c>
      <c r="L1646" s="21">
        <f t="shared" si="238"/>
        <v>886.1</v>
      </c>
      <c r="M1646" s="15" t="s">
        <v>52</v>
      </c>
      <c r="N1646" s="1" t="s">
        <v>2602</v>
      </c>
      <c r="O1646" s="1" t="s">
        <v>1079</v>
      </c>
      <c r="P1646" s="1" t="s">
        <v>64</v>
      </c>
      <c r="Q1646" s="1" t="s">
        <v>64</v>
      </c>
      <c r="R1646" s="1" t="s">
        <v>64</v>
      </c>
      <c r="S1646">
        <v>1</v>
      </c>
      <c r="T1646">
        <v>2</v>
      </c>
      <c r="U1646">
        <v>0.03</v>
      </c>
      <c r="AV1646" s="1" t="s">
        <v>52</v>
      </c>
      <c r="AW1646" s="1" t="s">
        <v>3446</v>
      </c>
      <c r="AX1646" s="1" t="s">
        <v>52</v>
      </c>
      <c r="AY1646" s="1" t="s">
        <v>52</v>
      </c>
      <c r="AZ1646" s="1" t="s">
        <v>52</v>
      </c>
    </row>
    <row r="1647" spans="1:52" ht="30" customHeight="1" x14ac:dyDescent="0.3">
      <c r="A1647" s="15" t="s">
        <v>1229</v>
      </c>
      <c r="B1647" s="15" t="s">
        <v>52</v>
      </c>
      <c r="C1647" s="15" t="s">
        <v>52</v>
      </c>
      <c r="D1647" s="16"/>
      <c r="E1647" s="18"/>
      <c r="F1647" s="21">
        <f>TRUNC(SUMIF(N1644:N1646, N1643, F1644:F1646),0)</f>
        <v>0</v>
      </c>
      <c r="G1647" s="18"/>
      <c r="H1647" s="21">
        <f>TRUNC(SUMIF(N1644:N1646, N1643, H1644:H1646),0)</f>
        <v>29539</v>
      </c>
      <c r="I1647" s="18"/>
      <c r="J1647" s="21">
        <f>TRUNC(SUMIF(N1644:N1646, N1643, J1644:J1646),0)</f>
        <v>886</v>
      </c>
      <c r="K1647" s="18"/>
      <c r="L1647" s="21">
        <f>F1647+H1647+J1647</f>
        <v>30425</v>
      </c>
      <c r="M1647" s="15" t="s">
        <v>52</v>
      </c>
      <c r="N1647" s="1" t="s">
        <v>92</v>
      </c>
      <c r="O1647" s="1" t="s">
        <v>92</v>
      </c>
      <c r="P1647" s="1" t="s">
        <v>52</v>
      </c>
      <c r="Q1647" s="1" t="s">
        <v>52</v>
      </c>
      <c r="R1647" s="1" t="s">
        <v>52</v>
      </c>
      <c r="AV1647" s="1" t="s">
        <v>52</v>
      </c>
      <c r="AW1647" s="1" t="s">
        <v>52</v>
      </c>
      <c r="AX1647" s="1" t="s">
        <v>52</v>
      </c>
      <c r="AY1647" s="1" t="s">
        <v>52</v>
      </c>
      <c r="AZ1647" s="1" t="s">
        <v>52</v>
      </c>
    </row>
    <row r="1648" spans="1:52" ht="30" customHeight="1" x14ac:dyDescent="0.3">
      <c r="A1648" s="16"/>
      <c r="B1648" s="16"/>
      <c r="C1648" s="16"/>
      <c r="D1648" s="16"/>
      <c r="E1648" s="18"/>
      <c r="F1648" s="21"/>
      <c r="G1648" s="18"/>
      <c r="H1648" s="21"/>
      <c r="I1648" s="18"/>
      <c r="J1648" s="21"/>
      <c r="K1648" s="18"/>
      <c r="L1648" s="21"/>
      <c r="M1648" s="16"/>
    </row>
    <row r="1649" spans="1:52" ht="30" customHeight="1" x14ac:dyDescent="0.3">
      <c r="A1649" s="12" t="s">
        <v>3447</v>
      </c>
      <c r="B1649" s="13"/>
      <c r="C1649" s="13"/>
      <c r="D1649" s="13"/>
      <c r="E1649" s="17"/>
      <c r="F1649" s="20"/>
      <c r="G1649" s="17"/>
      <c r="H1649" s="20"/>
      <c r="I1649" s="17"/>
      <c r="J1649" s="20"/>
      <c r="K1649" s="17"/>
      <c r="L1649" s="20"/>
      <c r="M1649" s="14"/>
      <c r="N1649" s="1" t="s">
        <v>3448</v>
      </c>
    </row>
    <row r="1650" spans="1:52" ht="30" customHeight="1" x14ac:dyDescent="0.3">
      <c r="A1650" s="15" t="s">
        <v>2861</v>
      </c>
      <c r="B1650" s="15" t="s">
        <v>3449</v>
      </c>
      <c r="C1650" s="15" t="s">
        <v>106</v>
      </c>
      <c r="D1650" s="16">
        <v>0.28199999999999997</v>
      </c>
      <c r="E1650" s="18">
        <f>단가대비표!O7</f>
        <v>0</v>
      </c>
      <c r="F1650" s="21">
        <f>TRUNC(E1650*D1650,1)</f>
        <v>0</v>
      </c>
      <c r="G1650" s="18">
        <f>단가대비표!P7</f>
        <v>0</v>
      </c>
      <c r="H1650" s="21">
        <f>TRUNC(G1650*D1650,1)</f>
        <v>0</v>
      </c>
      <c r="I1650" s="18">
        <f>단가대비표!V7</f>
        <v>36694</v>
      </c>
      <c r="J1650" s="21">
        <f>TRUNC(I1650*D1650,1)</f>
        <v>10347.700000000001</v>
      </c>
      <c r="K1650" s="18">
        <f t="shared" ref="K1650:L1653" si="239">TRUNC(E1650+G1650+I1650,1)</f>
        <v>36694</v>
      </c>
      <c r="L1650" s="21">
        <f t="shared" si="239"/>
        <v>10347.700000000001</v>
      </c>
      <c r="M1650" s="15" t="s">
        <v>2745</v>
      </c>
      <c r="N1650" s="1" t="s">
        <v>3448</v>
      </c>
      <c r="O1650" s="1" t="s">
        <v>3451</v>
      </c>
      <c r="P1650" s="1" t="s">
        <v>64</v>
      </c>
      <c r="Q1650" s="1" t="s">
        <v>64</v>
      </c>
      <c r="R1650" s="1" t="s">
        <v>63</v>
      </c>
      <c r="AV1650" s="1" t="s">
        <v>52</v>
      </c>
      <c r="AW1650" s="1" t="s">
        <v>3452</v>
      </c>
      <c r="AX1650" s="1" t="s">
        <v>52</v>
      </c>
      <c r="AY1650" s="1" t="s">
        <v>52</v>
      </c>
      <c r="AZ1650" s="1" t="s">
        <v>52</v>
      </c>
    </row>
    <row r="1651" spans="1:52" ht="30" customHeight="1" x14ac:dyDescent="0.3">
      <c r="A1651" s="15" t="s">
        <v>2748</v>
      </c>
      <c r="B1651" s="15" t="s">
        <v>2749</v>
      </c>
      <c r="C1651" s="15" t="s">
        <v>1830</v>
      </c>
      <c r="D1651" s="16">
        <v>9.3000000000000007</v>
      </c>
      <c r="E1651" s="18">
        <f>단가대비표!O26</f>
        <v>1346.36</v>
      </c>
      <c r="F1651" s="21">
        <f>TRUNC(E1651*D1651,1)</f>
        <v>12521.1</v>
      </c>
      <c r="G1651" s="18">
        <f>단가대비표!P26</f>
        <v>0</v>
      </c>
      <c r="H1651" s="21">
        <f>TRUNC(G1651*D1651,1)</f>
        <v>0</v>
      </c>
      <c r="I1651" s="18">
        <f>단가대비표!V26</f>
        <v>0</v>
      </c>
      <c r="J1651" s="21">
        <f>TRUNC(I1651*D1651,1)</f>
        <v>0</v>
      </c>
      <c r="K1651" s="18">
        <f t="shared" si="239"/>
        <v>1346.3</v>
      </c>
      <c r="L1651" s="21">
        <f t="shared" si="239"/>
        <v>12521.1</v>
      </c>
      <c r="M1651" s="15" t="s">
        <v>52</v>
      </c>
      <c r="N1651" s="1" t="s">
        <v>3448</v>
      </c>
      <c r="O1651" s="1" t="s">
        <v>2750</v>
      </c>
      <c r="P1651" s="1" t="s">
        <v>64</v>
      </c>
      <c r="Q1651" s="1" t="s">
        <v>64</v>
      </c>
      <c r="R1651" s="1" t="s">
        <v>63</v>
      </c>
      <c r="V1651">
        <v>1</v>
      </c>
      <c r="AV1651" s="1" t="s">
        <v>52</v>
      </c>
      <c r="AW1651" s="1" t="s">
        <v>3453</v>
      </c>
      <c r="AX1651" s="1" t="s">
        <v>52</v>
      </c>
      <c r="AY1651" s="1" t="s">
        <v>52</v>
      </c>
      <c r="AZ1651" s="1" t="s">
        <v>52</v>
      </c>
    </row>
    <row r="1652" spans="1:52" ht="30" customHeight="1" x14ac:dyDescent="0.3">
      <c r="A1652" s="15" t="s">
        <v>1503</v>
      </c>
      <c r="B1652" s="15" t="s">
        <v>2866</v>
      </c>
      <c r="C1652" s="15" t="s">
        <v>602</v>
      </c>
      <c r="D1652" s="16">
        <v>1</v>
      </c>
      <c r="E1652" s="18">
        <f>TRUNC(SUMIF(V1650:V1653, RIGHTB(O1652, 1), F1650:F1653)*U1652, 2)</f>
        <v>4758.01</v>
      </c>
      <c r="F1652" s="21">
        <f>TRUNC(E1652*D1652,1)</f>
        <v>4758</v>
      </c>
      <c r="G1652" s="18">
        <v>0</v>
      </c>
      <c r="H1652" s="21">
        <f>TRUNC(G1652*D1652,1)</f>
        <v>0</v>
      </c>
      <c r="I1652" s="18">
        <v>0</v>
      </c>
      <c r="J1652" s="21">
        <f>TRUNC(I1652*D1652,1)</f>
        <v>0</v>
      </c>
      <c r="K1652" s="18">
        <f t="shared" si="239"/>
        <v>4758</v>
      </c>
      <c r="L1652" s="21">
        <f t="shared" si="239"/>
        <v>4758</v>
      </c>
      <c r="M1652" s="15" t="s">
        <v>52</v>
      </c>
      <c r="N1652" s="1" t="s">
        <v>3448</v>
      </c>
      <c r="O1652" s="1" t="s">
        <v>1079</v>
      </c>
      <c r="P1652" s="1" t="s">
        <v>64</v>
      </c>
      <c r="Q1652" s="1" t="s">
        <v>64</v>
      </c>
      <c r="R1652" s="1" t="s">
        <v>64</v>
      </c>
      <c r="S1652">
        <v>0</v>
      </c>
      <c r="T1652">
        <v>0</v>
      </c>
      <c r="U1652">
        <v>0.38</v>
      </c>
      <c r="AV1652" s="1" t="s">
        <v>52</v>
      </c>
      <c r="AW1652" s="1" t="s">
        <v>3454</v>
      </c>
      <c r="AX1652" s="1" t="s">
        <v>52</v>
      </c>
      <c r="AY1652" s="1" t="s">
        <v>52</v>
      </c>
      <c r="AZ1652" s="1" t="s">
        <v>52</v>
      </c>
    </row>
    <row r="1653" spans="1:52" ht="30" customHeight="1" x14ac:dyDescent="0.3">
      <c r="A1653" s="15" t="s">
        <v>2795</v>
      </c>
      <c r="B1653" s="15" t="s">
        <v>1291</v>
      </c>
      <c r="C1653" s="15" t="s">
        <v>1292</v>
      </c>
      <c r="D1653" s="16">
        <v>1</v>
      </c>
      <c r="E1653" s="18">
        <f>TRUNC(단가대비표!O280*1/8*16/12*25/20, 1)</f>
        <v>0</v>
      </c>
      <c r="F1653" s="21">
        <f>TRUNC(E1653*D1653,1)</f>
        <v>0</v>
      </c>
      <c r="G1653" s="18">
        <f>TRUNC(단가대비표!P280*1/8*16/12*25/20, 1)</f>
        <v>49479.1</v>
      </c>
      <c r="H1653" s="21">
        <f>TRUNC(G1653*D1653,1)</f>
        <v>49479.1</v>
      </c>
      <c r="I1653" s="18">
        <f>TRUNC(단가대비표!V280*1/8*16/12*25/20, 1)</f>
        <v>0</v>
      </c>
      <c r="J1653" s="21">
        <f>TRUNC(I1653*D1653,1)</f>
        <v>0</v>
      </c>
      <c r="K1653" s="18">
        <f t="shared" si="239"/>
        <v>49479.1</v>
      </c>
      <c r="L1653" s="21">
        <f t="shared" si="239"/>
        <v>49479.1</v>
      </c>
      <c r="M1653" s="15" t="s">
        <v>52</v>
      </c>
      <c r="N1653" s="1" t="s">
        <v>3448</v>
      </c>
      <c r="O1653" s="1" t="s">
        <v>2796</v>
      </c>
      <c r="P1653" s="1" t="s">
        <v>64</v>
      </c>
      <c r="Q1653" s="1" t="s">
        <v>64</v>
      </c>
      <c r="R1653" s="1" t="s">
        <v>63</v>
      </c>
      <c r="AV1653" s="1" t="s">
        <v>52</v>
      </c>
      <c r="AW1653" s="1" t="s">
        <v>3455</v>
      </c>
      <c r="AX1653" s="1" t="s">
        <v>63</v>
      </c>
      <c r="AY1653" s="1" t="s">
        <v>52</v>
      </c>
      <c r="AZ1653" s="1" t="s">
        <v>52</v>
      </c>
    </row>
    <row r="1654" spans="1:52" ht="30" customHeight="1" x14ac:dyDescent="0.3">
      <c r="A1654" s="15" t="s">
        <v>1229</v>
      </c>
      <c r="B1654" s="15" t="s">
        <v>52</v>
      </c>
      <c r="C1654" s="15" t="s">
        <v>52</v>
      </c>
      <c r="D1654" s="16"/>
      <c r="E1654" s="18"/>
      <c r="F1654" s="21">
        <f>TRUNC(SUMIF(N1650:N1653, N1649, F1650:F1653),0)</f>
        <v>17279</v>
      </c>
      <c r="G1654" s="18"/>
      <c r="H1654" s="21">
        <f>TRUNC(SUMIF(N1650:N1653, N1649, H1650:H1653),0)</f>
        <v>49479</v>
      </c>
      <c r="I1654" s="18"/>
      <c r="J1654" s="21">
        <f>TRUNC(SUMIF(N1650:N1653, N1649, J1650:J1653),0)</f>
        <v>10347</v>
      </c>
      <c r="K1654" s="18"/>
      <c r="L1654" s="21">
        <f>F1654+H1654+J1654</f>
        <v>77105</v>
      </c>
      <c r="M1654" s="15" t="s">
        <v>52</v>
      </c>
      <c r="N1654" s="1" t="s">
        <v>92</v>
      </c>
      <c r="O1654" s="1" t="s">
        <v>92</v>
      </c>
      <c r="P1654" s="1" t="s">
        <v>52</v>
      </c>
      <c r="Q1654" s="1" t="s">
        <v>52</v>
      </c>
      <c r="R1654" s="1" t="s">
        <v>52</v>
      </c>
      <c r="AV1654" s="1" t="s">
        <v>52</v>
      </c>
      <c r="AW1654" s="1" t="s">
        <v>52</v>
      </c>
      <c r="AX1654" s="1" t="s">
        <v>52</v>
      </c>
      <c r="AY1654" s="1" t="s">
        <v>52</v>
      </c>
      <c r="AZ1654" s="1" t="s">
        <v>52</v>
      </c>
    </row>
    <row r="1655" spans="1:52" ht="30" customHeight="1" x14ac:dyDescent="0.3">
      <c r="A1655" s="16"/>
      <c r="B1655" s="16"/>
      <c r="C1655" s="16"/>
      <c r="D1655" s="16"/>
      <c r="E1655" s="18"/>
      <c r="F1655" s="21"/>
      <c r="G1655" s="18"/>
      <c r="H1655" s="21"/>
      <c r="I1655" s="18"/>
      <c r="J1655" s="21"/>
      <c r="K1655" s="18"/>
      <c r="L1655" s="21"/>
      <c r="M1655" s="16"/>
    </row>
    <row r="1656" spans="1:52" ht="30" customHeight="1" x14ac:dyDescent="0.3">
      <c r="A1656" s="12" t="s">
        <v>3456</v>
      </c>
      <c r="B1656" s="13"/>
      <c r="C1656" s="13"/>
      <c r="D1656" s="13"/>
      <c r="E1656" s="17"/>
      <c r="F1656" s="20"/>
      <c r="G1656" s="17"/>
      <c r="H1656" s="20"/>
      <c r="I1656" s="17"/>
      <c r="J1656" s="20"/>
      <c r="K1656" s="17"/>
      <c r="L1656" s="20"/>
      <c r="M1656" s="14"/>
      <c r="N1656" s="1" t="s">
        <v>3457</v>
      </c>
    </row>
    <row r="1657" spans="1:52" ht="30" customHeight="1" x14ac:dyDescent="0.3">
      <c r="A1657" s="15" t="s">
        <v>3458</v>
      </c>
      <c r="B1657" s="15" t="s">
        <v>3459</v>
      </c>
      <c r="C1657" s="15" t="s">
        <v>106</v>
      </c>
      <c r="D1657" s="16">
        <v>0.2576</v>
      </c>
      <c r="E1657" s="18">
        <f>단가대비표!O13</f>
        <v>0</v>
      </c>
      <c r="F1657" s="21">
        <f>TRUNC(E1657*D1657,1)</f>
        <v>0</v>
      </c>
      <c r="G1657" s="18">
        <f>단가대비표!P13</f>
        <v>0</v>
      </c>
      <c r="H1657" s="21">
        <f>TRUNC(G1657*D1657,1)</f>
        <v>0</v>
      </c>
      <c r="I1657" s="18">
        <f>단가대비표!V13</f>
        <v>65504</v>
      </c>
      <c r="J1657" s="21">
        <f>TRUNC(I1657*D1657,1)</f>
        <v>16873.8</v>
      </c>
      <c r="K1657" s="18">
        <f t="shared" ref="K1657:L1660" si="240">TRUNC(E1657+G1657+I1657,1)</f>
        <v>65504</v>
      </c>
      <c r="L1657" s="21">
        <f t="shared" si="240"/>
        <v>16873.8</v>
      </c>
      <c r="M1657" s="15" t="s">
        <v>2745</v>
      </c>
      <c r="N1657" s="1" t="s">
        <v>3457</v>
      </c>
      <c r="O1657" s="1" t="s">
        <v>3461</v>
      </c>
      <c r="P1657" s="1" t="s">
        <v>64</v>
      </c>
      <c r="Q1657" s="1" t="s">
        <v>64</v>
      </c>
      <c r="R1657" s="1" t="s">
        <v>63</v>
      </c>
      <c r="AV1657" s="1" t="s">
        <v>52</v>
      </c>
      <c r="AW1657" s="1" t="s">
        <v>3462</v>
      </c>
      <c r="AX1657" s="1" t="s">
        <v>52</v>
      </c>
      <c r="AY1657" s="1" t="s">
        <v>52</v>
      </c>
      <c r="AZ1657" s="1" t="s">
        <v>52</v>
      </c>
    </row>
    <row r="1658" spans="1:52" ht="30" customHeight="1" x14ac:dyDescent="0.3">
      <c r="A1658" s="15" t="s">
        <v>2748</v>
      </c>
      <c r="B1658" s="15" t="s">
        <v>2749</v>
      </c>
      <c r="C1658" s="15" t="s">
        <v>1830</v>
      </c>
      <c r="D1658" s="16">
        <v>16.5</v>
      </c>
      <c r="E1658" s="18">
        <f>단가대비표!O26</f>
        <v>1346.36</v>
      </c>
      <c r="F1658" s="21">
        <f>TRUNC(E1658*D1658,1)</f>
        <v>22214.9</v>
      </c>
      <c r="G1658" s="18">
        <f>단가대비표!P26</f>
        <v>0</v>
      </c>
      <c r="H1658" s="21">
        <f>TRUNC(G1658*D1658,1)</f>
        <v>0</v>
      </c>
      <c r="I1658" s="18">
        <f>단가대비표!V26</f>
        <v>0</v>
      </c>
      <c r="J1658" s="21">
        <f>TRUNC(I1658*D1658,1)</f>
        <v>0</v>
      </c>
      <c r="K1658" s="18">
        <f t="shared" si="240"/>
        <v>1346.3</v>
      </c>
      <c r="L1658" s="21">
        <f t="shared" si="240"/>
        <v>22214.9</v>
      </c>
      <c r="M1658" s="15" t="s">
        <v>52</v>
      </c>
      <c r="N1658" s="1" t="s">
        <v>3457</v>
      </c>
      <c r="O1658" s="1" t="s">
        <v>2750</v>
      </c>
      <c r="P1658" s="1" t="s">
        <v>64</v>
      </c>
      <c r="Q1658" s="1" t="s">
        <v>64</v>
      </c>
      <c r="R1658" s="1" t="s">
        <v>63</v>
      </c>
      <c r="V1658">
        <v>1</v>
      </c>
      <c r="AV1658" s="1" t="s">
        <v>52</v>
      </c>
      <c r="AW1658" s="1" t="s">
        <v>3463</v>
      </c>
      <c r="AX1658" s="1" t="s">
        <v>52</v>
      </c>
      <c r="AY1658" s="1" t="s">
        <v>52</v>
      </c>
      <c r="AZ1658" s="1" t="s">
        <v>52</v>
      </c>
    </row>
    <row r="1659" spans="1:52" ht="30" customHeight="1" x14ac:dyDescent="0.3">
      <c r="A1659" s="15" t="s">
        <v>1503</v>
      </c>
      <c r="B1659" s="15" t="s">
        <v>2752</v>
      </c>
      <c r="C1659" s="15" t="s">
        <v>602</v>
      </c>
      <c r="D1659" s="16">
        <v>1</v>
      </c>
      <c r="E1659" s="18">
        <f>TRUNC(SUMIF(V1657:V1660, RIGHTB(O1659, 1), F1657:F1660)*U1659, 2)</f>
        <v>8663.81</v>
      </c>
      <c r="F1659" s="21">
        <f>TRUNC(E1659*D1659,1)</f>
        <v>8663.7999999999993</v>
      </c>
      <c r="G1659" s="18">
        <v>0</v>
      </c>
      <c r="H1659" s="21">
        <f>TRUNC(G1659*D1659,1)</f>
        <v>0</v>
      </c>
      <c r="I1659" s="18">
        <v>0</v>
      </c>
      <c r="J1659" s="21">
        <f>TRUNC(I1659*D1659,1)</f>
        <v>0</v>
      </c>
      <c r="K1659" s="18">
        <f t="shared" si="240"/>
        <v>8663.7999999999993</v>
      </c>
      <c r="L1659" s="21">
        <f t="shared" si="240"/>
        <v>8663.7999999999993</v>
      </c>
      <c r="M1659" s="15" t="s">
        <v>52</v>
      </c>
      <c r="N1659" s="1" t="s">
        <v>3457</v>
      </c>
      <c r="O1659" s="1" t="s">
        <v>1079</v>
      </c>
      <c r="P1659" s="1" t="s">
        <v>64</v>
      </c>
      <c r="Q1659" s="1" t="s">
        <v>64</v>
      </c>
      <c r="R1659" s="1" t="s">
        <v>64</v>
      </c>
      <c r="S1659">
        <v>0</v>
      </c>
      <c r="T1659">
        <v>0</v>
      </c>
      <c r="U1659">
        <v>0.39</v>
      </c>
      <c r="AV1659" s="1" t="s">
        <v>52</v>
      </c>
      <c r="AW1659" s="1" t="s">
        <v>3464</v>
      </c>
      <c r="AX1659" s="1" t="s">
        <v>52</v>
      </c>
      <c r="AY1659" s="1" t="s">
        <v>52</v>
      </c>
      <c r="AZ1659" s="1" t="s">
        <v>52</v>
      </c>
    </row>
    <row r="1660" spans="1:52" ht="30" customHeight="1" x14ac:dyDescent="0.3">
      <c r="A1660" s="15" t="s">
        <v>2754</v>
      </c>
      <c r="B1660" s="15" t="s">
        <v>1291</v>
      </c>
      <c r="C1660" s="15" t="s">
        <v>1292</v>
      </c>
      <c r="D1660" s="16">
        <v>1</v>
      </c>
      <c r="E1660" s="18">
        <f>TRUNC(단가대비표!O279*1/8*16/12*25/20, 1)</f>
        <v>0</v>
      </c>
      <c r="F1660" s="21">
        <f>TRUNC(E1660*D1660,1)</f>
        <v>0</v>
      </c>
      <c r="G1660" s="18">
        <f>TRUNC(단가대비표!P279*1/8*16/12*25/20, 1)</f>
        <v>57077.2</v>
      </c>
      <c r="H1660" s="21">
        <f>TRUNC(G1660*D1660,1)</f>
        <v>57077.2</v>
      </c>
      <c r="I1660" s="18">
        <f>TRUNC(단가대비표!V279*1/8*16/12*25/20, 1)</f>
        <v>0</v>
      </c>
      <c r="J1660" s="21">
        <f>TRUNC(I1660*D1660,1)</f>
        <v>0</v>
      </c>
      <c r="K1660" s="18">
        <f t="shared" si="240"/>
        <v>57077.2</v>
      </c>
      <c r="L1660" s="21">
        <f t="shared" si="240"/>
        <v>57077.2</v>
      </c>
      <c r="M1660" s="15" t="s">
        <v>52</v>
      </c>
      <c r="N1660" s="1" t="s">
        <v>3457</v>
      </c>
      <c r="O1660" s="1" t="s">
        <v>2755</v>
      </c>
      <c r="P1660" s="1" t="s">
        <v>64</v>
      </c>
      <c r="Q1660" s="1" t="s">
        <v>64</v>
      </c>
      <c r="R1660" s="1" t="s">
        <v>63</v>
      </c>
      <c r="AV1660" s="1" t="s">
        <v>52</v>
      </c>
      <c r="AW1660" s="1" t="s">
        <v>3465</v>
      </c>
      <c r="AX1660" s="1" t="s">
        <v>63</v>
      </c>
      <c r="AY1660" s="1" t="s">
        <v>52</v>
      </c>
      <c r="AZ1660" s="1" t="s">
        <v>52</v>
      </c>
    </row>
    <row r="1661" spans="1:52" ht="30" customHeight="1" x14ac:dyDescent="0.3">
      <c r="A1661" s="15" t="s">
        <v>1229</v>
      </c>
      <c r="B1661" s="15" t="s">
        <v>52</v>
      </c>
      <c r="C1661" s="15" t="s">
        <v>52</v>
      </c>
      <c r="D1661" s="16"/>
      <c r="E1661" s="18"/>
      <c r="F1661" s="21">
        <f>TRUNC(SUMIF(N1657:N1660, N1656, F1657:F1660),0)</f>
        <v>30878</v>
      </c>
      <c r="G1661" s="18"/>
      <c r="H1661" s="21">
        <f>TRUNC(SUMIF(N1657:N1660, N1656, H1657:H1660),0)</f>
        <v>57077</v>
      </c>
      <c r="I1661" s="18"/>
      <c r="J1661" s="21">
        <f>TRUNC(SUMIF(N1657:N1660, N1656, J1657:J1660),0)</f>
        <v>16873</v>
      </c>
      <c r="K1661" s="18"/>
      <c r="L1661" s="21">
        <f>F1661+H1661+J1661</f>
        <v>104828</v>
      </c>
      <c r="M1661" s="15" t="s">
        <v>52</v>
      </c>
      <c r="N1661" s="1" t="s">
        <v>92</v>
      </c>
      <c r="O1661" s="1" t="s">
        <v>92</v>
      </c>
      <c r="P1661" s="1" t="s">
        <v>52</v>
      </c>
      <c r="Q1661" s="1" t="s">
        <v>52</v>
      </c>
      <c r="R1661" s="1" t="s">
        <v>52</v>
      </c>
      <c r="AV1661" s="1" t="s">
        <v>52</v>
      </c>
      <c r="AW1661" s="1" t="s">
        <v>52</v>
      </c>
      <c r="AX1661" s="1" t="s">
        <v>52</v>
      </c>
      <c r="AY1661" s="1" t="s">
        <v>52</v>
      </c>
      <c r="AZ1661" s="1" t="s">
        <v>52</v>
      </c>
    </row>
    <row r="1662" spans="1:52" ht="30" customHeight="1" x14ac:dyDescent="0.3">
      <c r="A1662" s="16"/>
      <c r="B1662" s="16"/>
      <c r="C1662" s="16"/>
      <c r="D1662" s="16"/>
      <c r="E1662" s="18"/>
      <c r="F1662" s="21"/>
      <c r="G1662" s="18"/>
      <c r="H1662" s="21"/>
      <c r="I1662" s="18"/>
      <c r="J1662" s="21"/>
      <c r="K1662" s="18"/>
      <c r="L1662" s="21"/>
      <c r="M1662" s="16"/>
    </row>
    <row r="1663" spans="1:52" ht="30" customHeight="1" x14ac:dyDescent="0.3">
      <c r="A1663" s="12" t="s">
        <v>3466</v>
      </c>
      <c r="B1663" s="13"/>
      <c r="C1663" s="13"/>
      <c r="D1663" s="13"/>
      <c r="E1663" s="17"/>
      <c r="F1663" s="20"/>
      <c r="G1663" s="17"/>
      <c r="H1663" s="20"/>
      <c r="I1663" s="17"/>
      <c r="J1663" s="20"/>
      <c r="K1663" s="17"/>
      <c r="L1663" s="20"/>
      <c r="M1663" s="14"/>
      <c r="N1663" s="1" t="s">
        <v>2718</v>
      </c>
    </row>
    <row r="1664" spans="1:52" ht="30" customHeight="1" x14ac:dyDescent="0.3">
      <c r="A1664" s="15" t="s">
        <v>2716</v>
      </c>
      <c r="B1664" s="15" t="s">
        <v>2717</v>
      </c>
      <c r="C1664" s="15" t="s">
        <v>106</v>
      </c>
      <c r="D1664" s="16">
        <v>0.20849999999999999</v>
      </c>
      <c r="E1664" s="18">
        <f>단가대비표!O6</f>
        <v>0</v>
      </c>
      <c r="F1664" s="21">
        <f>TRUNC(E1664*D1664,1)</f>
        <v>0</v>
      </c>
      <c r="G1664" s="18">
        <f>단가대비표!P6</f>
        <v>0</v>
      </c>
      <c r="H1664" s="21">
        <f>TRUNC(G1664*D1664,1)</f>
        <v>0</v>
      </c>
      <c r="I1664" s="18">
        <f>단가대비표!V6</f>
        <v>138873</v>
      </c>
      <c r="J1664" s="21">
        <f>TRUNC(I1664*D1664,1)</f>
        <v>28955</v>
      </c>
      <c r="K1664" s="18">
        <f t="shared" ref="K1664:L1667" si="241">TRUNC(E1664+G1664+I1664,1)</f>
        <v>138873</v>
      </c>
      <c r="L1664" s="21">
        <f t="shared" si="241"/>
        <v>28955</v>
      </c>
      <c r="M1664" s="15" t="s">
        <v>2745</v>
      </c>
      <c r="N1664" s="1" t="s">
        <v>2718</v>
      </c>
      <c r="O1664" s="1" t="s">
        <v>3468</v>
      </c>
      <c r="P1664" s="1" t="s">
        <v>64</v>
      </c>
      <c r="Q1664" s="1" t="s">
        <v>64</v>
      </c>
      <c r="R1664" s="1" t="s">
        <v>63</v>
      </c>
      <c r="AV1664" s="1" t="s">
        <v>52</v>
      </c>
      <c r="AW1664" s="1" t="s">
        <v>3469</v>
      </c>
      <c r="AX1664" s="1" t="s">
        <v>52</v>
      </c>
      <c r="AY1664" s="1" t="s">
        <v>52</v>
      </c>
      <c r="AZ1664" s="1" t="s">
        <v>52</v>
      </c>
    </row>
    <row r="1665" spans="1:52" ht="30" customHeight="1" x14ac:dyDescent="0.3">
      <c r="A1665" s="15" t="s">
        <v>2748</v>
      </c>
      <c r="B1665" s="15" t="s">
        <v>2749</v>
      </c>
      <c r="C1665" s="15" t="s">
        <v>1830</v>
      </c>
      <c r="D1665" s="16">
        <v>19.5</v>
      </c>
      <c r="E1665" s="18">
        <f>단가대비표!O26</f>
        <v>1346.36</v>
      </c>
      <c r="F1665" s="21">
        <f>TRUNC(E1665*D1665,1)</f>
        <v>26254</v>
      </c>
      <c r="G1665" s="18">
        <f>단가대비표!P26</f>
        <v>0</v>
      </c>
      <c r="H1665" s="21">
        <f>TRUNC(G1665*D1665,1)</f>
        <v>0</v>
      </c>
      <c r="I1665" s="18">
        <f>단가대비표!V26</f>
        <v>0</v>
      </c>
      <c r="J1665" s="21">
        <f>TRUNC(I1665*D1665,1)</f>
        <v>0</v>
      </c>
      <c r="K1665" s="18">
        <f t="shared" si="241"/>
        <v>1346.3</v>
      </c>
      <c r="L1665" s="21">
        <f t="shared" si="241"/>
        <v>26254</v>
      </c>
      <c r="M1665" s="15" t="s">
        <v>52</v>
      </c>
      <c r="N1665" s="1" t="s">
        <v>2718</v>
      </c>
      <c r="O1665" s="1" t="s">
        <v>2750</v>
      </c>
      <c r="P1665" s="1" t="s">
        <v>64</v>
      </c>
      <c r="Q1665" s="1" t="s">
        <v>64</v>
      </c>
      <c r="R1665" s="1" t="s">
        <v>63</v>
      </c>
      <c r="V1665">
        <v>1</v>
      </c>
      <c r="AV1665" s="1" t="s">
        <v>52</v>
      </c>
      <c r="AW1665" s="1" t="s">
        <v>3470</v>
      </c>
      <c r="AX1665" s="1" t="s">
        <v>52</v>
      </c>
      <c r="AY1665" s="1" t="s">
        <v>52</v>
      </c>
      <c r="AZ1665" s="1" t="s">
        <v>52</v>
      </c>
    </row>
    <row r="1666" spans="1:52" ht="30" customHeight="1" x14ac:dyDescent="0.3">
      <c r="A1666" s="15" t="s">
        <v>1503</v>
      </c>
      <c r="B1666" s="15" t="s">
        <v>2856</v>
      </c>
      <c r="C1666" s="15" t="s">
        <v>602</v>
      </c>
      <c r="D1666" s="16">
        <v>1</v>
      </c>
      <c r="E1666" s="18">
        <f>TRUNC(SUMIF(V1664:V1667, RIGHTB(O1666, 1), F1664:F1667)*U1666, 2)</f>
        <v>5775.88</v>
      </c>
      <c r="F1666" s="21">
        <f>TRUNC(E1666*D1666,1)</f>
        <v>5775.8</v>
      </c>
      <c r="G1666" s="18">
        <v>0</v>
      </c>
      <c r="H1666" s="21">
        <f>TRUNC(G1666*D1666,1)</f>
        <v>0</v>
      </c>
      <c r="I1666" s="18">
        <v>0</v>
      </c>
      <c r="J1666" s="21">
        <f>TRUNC(I1666*D1666,1)</f>
        <v>0</v>
      </c>
      <c r="K1666" s="18">
        <f t="shared" si="241"/>
        <v>5775.8</v>
      </c>
      <c r="L1666" s="21">
        <f t="shared" si="241"/>
        <v>5775.8</v>
      </c>
      <c r="M1666" s="15" t="s">
        <v>52</v>
      </c>
      <c r="N1666" s="1" t="s">
        <v>2718</v>
      </c>
      <c r="O1666" s="1" t="s">
        <v>1079</v>
      </c>
      <c r="P1666" s="1" t="s">
        <v>64</v>
      </c>
      <c r="Q1666" s="1" t="s">
        <v>64</v>
      </c>
      <c r="R1666" s="1" t="s">
        <v>64</v>
      </c>
      <c r="S1666">
        <v>0</v>
      </c>
      <c r="T1666">
        <v>0</v>
      </c>
      <c r="U1666">
        <v>0.22</v>
      </c>
      <c r="AV1666" s="1" t="s">
        <v>52</v>
      </c>
      <c r="AW1666" s="1" t="s">
        <v>3471</v>
      </c>
      <c r="AX1666" s="1" t="s">
        <v>52</v>
      </c>
      <c r="AY1666" s="1" t="s">
        <v>52</v>
      </c>
      <c r="AZ1666" s="1" t="s">
        <v>52</v>
      </c>
    </row>
    <row r="1667" spans="1:52" ht="30" customHeight="1" x14ac:dyDescent="0.3">
      <c r="A1667" s="15" t="s">
        <v>2754</v>
      </c>
      <c r="B1667" s="15" t="s">
        <v>1291</v>
      </c>
      <c r="C1667" s="15" t="s">
        <v>1292</v>
      </c>
      <c r="D1667" s="16">
        <v>1</v>
      </c>
      <c r="E1667" s="18">
        <f>TRUNC(단가대비표!O279*1/8*16/12*25/20, 1)</f>
        <v>0</v>
      </c>
      <c r="F1667" s="21">
        <f>TRUNC(E1667*D1667,1)</f>
        <v>0</v>
      </c>
      <c r="G1667" s="18">
        <f>TRUNC(단가대비표!P279*1/8*16/12*25/20, 1)</f>
        <v>57077.2</v>
      </c>
      <c r="H1667" s="21">
        <f>TRUNC(G1667*D1667,1)</f>
        <v>57077.2</v>
      </c>
      <c r="I1667" s="18">
        <f>TRUNC(단가대비표!V279*1/8*16/12*25/20, 1)</f>
        <v>0</v>
      </c>
      <c r="J1667" s="21">
        <f>TRUNC(I1667*D1667,1)</f>
        <v>0</v>
      </c>
      <c r="K1667" s="18">
        <f t="shared" si="241"/>
        <v>57077.2</v>
      </c>
      <c r="L1667" s="21">
        <f t="shared" si="241"/>
        <v>57077.2</v>
      </c>
      <c r="M1667" s="15" t="s">
        <v>52</v>
      </c>
      <c r="N1667" s="1" t="s">
        <v>2718</v>
      </c>
      <c r="O1667" s="1" t="s">
        <v>2755</v>
      </c>
      <c r="P1667" s="1" t="s">
        <v>64</v>
      </c>
      <c r="Q1667" s="1" t="s">
        <v>64</v>
      </c>
      <c r="R1667" s="1" t="s">
        <v>63</v>
      </c>
      <c r="AV1667" s="1" t="s">
        <v>52</v>
      </c>
      <c r="AW1667" s="1" t="s">
        <v>3472</v>
      </c>
      <c r="AX1667" s="1" t="s">
        <v>63</v>
      </c>
      <c r="AY1667" s="1" t="s">
        <v>52</v>
      </c>
      <c r="AZ1667" s="1" t="s">
        <v>52</v>
      </c>
    </row>
    <row r="1668" spans="1:52" ht="30" customHeight="1" x14ac:dyDescent="0.3">
      <c r="A1668" s="15" t="s">
        <v>1229</v>
      </c>
      <c r="B1668" s="15" t="s">
        <v>52</v>
      </c>
      <c r="C1668" s="15" t="s">
        <v>52</v>
      </c>
      <c r="D1668" s="16"/>
      <c r="E1668" s="18"/>
      <c r="F1668" s="21">
        <f>TRUNC(SUMIF(N1664:N1667, N1663, F1664:F1667),0)</f>
        <v>32029</v>
      </c>
      <c r="G1668" s="18"/>
      <c r="H1668" s="21">
        <f>TRUNC(SUMIF(N1664:N1667, N1663, H1664:H1667),0)</f>
        <v>57077</v>
      </c>
      <c r="I1668" s="18"/>
      <c r="J1668" s="21">
        <f>TRUNC(SUMIF(N1664:N1667, N1663, J1664:J1667),0)</f>
        <v>28955</v>
      </c>
      <c r="K1668" s="18"/>
      <c r="L1668" s="21">
        <f>F1668+H1668+J1668</f>
        <v>118061</v>
      </c>
      <c r="M1668" s="15" t="s">
        <v>52</v>
      </c>
      <c r="N1668" s="1" t="s">
        <v>92</v>
      </c>
      <c r="O1668" s="1" t="s">
        <v>92</v>
      </c>
      <c r="P1668" s="1" t="s">
        <v>52</v>
      </c>
      <c r="Q1668" s="1" t="s">
        <v>52</v>
      </c>
      <c r="R1668" s="1" t="s">
        <v>52</v>
      </c>
      <c r="AV1668" s="1" t="s">
        <v>52</v>
      </c>
      <c r="AW1668" s="1" t="s">
        <v>52</v>
      </c>
      <c r="AX1668" s="1" t="s">
        <v>52</v>
      </c>
      <c r="AY1668" s="1" t="s">
        <v>52</v>
      </c>
      <c r="AZ1668" s="1" t="s">
        <v>52</v>
      </c>
    </row>
    <row r="1669" spans="1:52" ht="30" customHeight="1" x14ac:dyDescent="0.3">
      <c r="A1669" s="16"/>
      <c r="B1669" s="16"/>
      <c r="C1669" s="16"/>
      <c r="D1669" s="16"/>
      <c r="E1669" s="18"/>
      <c r="F1669" s="21"/>
      <c r="G1669" s="18"/>
      <c r="H1669" s="21"/>
      <c r="I1669" s="18"/>
      <c r="J1669" s="21"/>
      <c r="K1669" s="18"/>
      <c r="L1669" s="21"/>
      <c r="M1669" s="16"/>
    </row>
    <row r="1670" spans="1:52" ht="30" customHeight="1" x14ac:dyDescent="0.3">
      <c r="A1670" s="12" t="s">
        <v>3473</v>
      </c>
      <c r="B1670" s="13"/>
      <c r="C1670" s="13"/>
      <c r="D1670" s="13"/>
      <c r="E1670" s="17"/>
      <c r="F1670" s="20"/>
      <c r="G1670" s="17"/>
      <c r="H1670" s="20"/>
      <c r="I1670" s="17"/>
      <c r="J1670" s="20"/>
      <c r="K1670" s="17"/>
      <c r="L1670" s="20"/>
      <c r="M1670" s="14"/>
      <c r="N1670" s="1" t="s">
        <v>2725</v>
      </c>
    </row>
    <row r="1671" spans="1:52" ht="30" customHeight="1" x14ac:dyDescent="0.3">
      <c r="A1671" s="15" t="s">
        <v>3475</v>
      </c>
      <c r="B1671" s="15" t="s">
        <v>1291</v>
      </c>
      <c r="C1671" s="15" t="s">
        <v>1292</v>
      </c>
      <c r="D1671" s="16">
        <v>22</v>
      </c>
      <c r="E1671" s="18">
        <f>단가대비표!O281</f>
        <v>0</v>
      </c>
      <c r="F1671" s="21">
        <f>TRUNC(E1671*D1671,1)</f>
        <v>0</v>
      </c>
      <c r="G1671" s="18">
        <f>단가대비표!P281</f>
        <v>146440</v>
      </c>
      <c r="H1671" s="21">
        <f>TRUNC(G1671*D1671,1)</f>
        <v>3221680</v>
      </c>
      <c r="I1671" s="18">
        <f>단가대비표!V281</f>
        <v>0</v>
      </c>
      <c r="J1671" s="21">
        <f>TRUNC(I1671*D1671,1)</f>
        <v>0</v>
      </c>
      <c r="K1671" s="18">
        <f>TRUNC(E1671+G1671+I1671,1)</f>
        <v>146440</v>
      </c>
      <c r="L1671" s="21">
        <f>TRUNC(F1671+H1671+J1671,1)</f>
        <v>3221680</v>
      </c>
      <c r="M1671" s="15" t="s">
        <v>1218</v>
      </c>
      <c r="N1671" s="1" t="s">
        <v>52</v>
      </c>
      <c r="O1671" s="1" t="s">
        <v>3476</v>
      </c>
      <c r="P1671" s="1" t="s">
        <v>64</v>
      </c>
      <c r="Q1671" s="1" t="s">
        <v>64</v>
      </c>
      <c r="R1671" s="1" t="s">
        <v>63</v>
      </c>
      <c r="V1671">
        <v>1</v>
      </c>
      <c r="AV1671" s="1" t="s">
        <v>52</v>
      </c>
      <c r="AW1671" s="1" t="s">
        <v>3477</v>
      </c>
      <c r="AX1671" s="1" t="s">
        <v>52</v>
      </c>
      <c r="AY1671" s="1" t="s">
        <v>1221</v>
      </c>
      <c r="AZ1671" s="1" t="s">
        <v>52</v>
      </c>
    </row>
    <row r="1672" spans="1:52" ht="30" customHeight="1" x14ac:dyDescent="0.3">
      <c r="A1672" s="15" t="s">
        <v>1226</v>
      </c>
      <c r="B1672" s="15" t="s">
        <v>1329</v>
      </c>
      <c r="C1672" s="15" t="s">
        <v>602</v>
      </c>
      <c r="D1672" s="16">
        <v>1</v>
      </c>
      <c r="E1672" s="18">
        <v>0</v>
      </c>
      <c r="F1672" s="21">
        <f>TRUNC(E1672*D1672,1)</f>
        <v>0</v>
      </c>
      <c r="G1672" s="18">
        <v>0</v>
      </c>
      <c r="H1672" s="21">
        <f>TRUNC(G1672*D1672,1)</f>
        <v>0</v>
      </c>
      <c r="I1672" s="18">
        <f>TRUNC(SUMIF(V1671:V1672, RIGHTB(O1672, 1), H1671:H1672)*U1672, 2)</f>
        <v>3221680</v>
      </c>
      <c r="J1672" s="21">
        <f>TRUNC(I1672*D1672,1)</f>
        <v>3221680</v>
      </c>
      <c r="K1672" s="18">
        <f>TRUNC(E1672+G1672+I1672,1)</f>
        <v>3221680</v>
      </c>
      <c r="L1672" s="21">
        <f>TRUNC(F1672+H1672+J1672,1)</f>
        <v>3221680</v>
      </c>
      <c r="M1672" s="15" t="s">
        <v>52</v>
      </c>
      <c r="N1672" s="1" t="s">
        <v>2725</v>
      </c>
      <c r="O1672" s="1" t="s">
        <v>1079</v>
      </c>
      <c r="P1672" s="1" t="s">
        <v>64</v>
      </c>
      <c r="Q1672" s="1" t="s">
        <v>64</v>
      </c>
      <c r="R1672" s="1" t="s">
        <v>64</v>
      </c>
      <c r="S1672">
        <v>1</v>
      </c>
      <c r="T1672">
        <v>2</v>
      </c>
      <c r="U1672">
        <v>1</v>
      </c>
      <c r="AV1672" s="1" t="s">
        <v>52</v>
      </c>
      <c r="AW1672" s="1" t="s">
        <v>3478</v>
      </c>
      <c r="AX1672" s="1" t="s">
        <v>52</v>
      </c>
      <c r="AY1672" s="1" t="s">
        <v>52</v>
      </c>
      <c r="AZ1672" s="1" t="s">
        <v>52</v>
      </c>
    </row>
    <row r="1673" spans="1:52" ht="30" customHeight="1" x14ac:dyDescent="0.3">
      <c r="A1673" s="15" t="s">
        <v>1229</v>
      </c>
      <c r="B1673" s="15" t="s">
        <v>52</v>
      </c>
      <c r="C1673" s="15" t="s">
        <v>52</v>
      </c>
      <c r="D1673" s="16"/>
      <c r="E1673" s="18"/>
      <c r="F1673" s="21">
        <f>TRUNC(SUMIF(N1671:N1672, N1670, F1671:F1672),0)</f>
        <v>0</v>
      </c>
      <c r="G1673" s="18"/>
      <c r="H1673" s="21">
        <f>TRUNC(SUMIF(N1671:N1672, N1670, H1671:H1672),0)</f>
        <v>0</v>
      </c>
      <c r="I1673" s="18"/>
      <c r="J1673" s="21">
        <f>TRUNC(SUMIF(N1671:N1672, N1670, J1671:J1672),0)</f>
        <v>3221680</v>
      </c>
      <c r="K1673" s="18"/>
      <c r="L1673" s="21">
        <f>F1673+H1673+J1673</f>
        <v>3221680</v>
      </c>
      <c r="M1673" s="15" t="s">
        <v>52</v>
      </c>
      <c r="N1673" s="1" t="s">
        <v>92</v>
      </c>
      <c r="O1673" s="1" t="s">
        <v>92</v>
      </c>
      <c r="P1673" s="1" t="s">
        <v>52</v>
      </c>
      <c r="Q1673" s="1" t="s">
        <v>52</v>
      </c>
      <c r="R1673" s="1" t="s">
        <v>52</v>
      </c>
      <c r="AV1673" s="1" t="s">
        <v>52</v>
      </c>
      <c r="AW1673" s="1" t="s">
        <v>52</v>
      </c>
      <c r="AX1673" s="1" t="s">
        <v>52</v>
      </c>
      <c r="AY1673" s="1" t="s">
        <v>52</v>
      </c>
      <c r="AZ1673" s="1" t="s">
        <v>52</v>
      </c>
    </row>
  </sheetData>
  <mergeCells count="45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opLeftCell="B1" workbookViewId="0"/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  <col min="12" max="12" width="20.625" hidden="1" customWidth="1"/>
  </cols>
  <sheetData>
    <row r="1" spans="1:12" ht="30" customHeight="1" x14ac:dyDescent="0.3">
      <c r="A1" s="3"/>
      <c r="B1" s="2" t="s">
        <v>3479</v>
      </c>
      <c r="C1" s="3"/>
      <c r="D1" s="3"/>
      <c r="E1" s="3"/>
      <c r="F1" s="3"/>
      <c r="G1" s="3"/>
      <c r="H1" s="3"/>
      <c r="I1" s="3"/>
      <c r="J1" s="3"/>
    </row>
    <row r="2" spans="1:12" ht="30" customHeight="1" x14ac:dyDescent="0.3">
      <c r="A2" s="10"/>
      <c r="B2" s="11" t="s">
        <v>1</v>
      </c>
      <c r="C2" s="5"/>
      <c r="D2" s="5"/>
      <c r="E2" s="5"/>
      <c r="F2" s="5"/>
      <c r="G2" s="5"/>
      <c r="H2" s="5"/>
      <c r="I2" s="5"/>
      <c r="J2" s="6"/>
    </row>
    <row r="3" spans="1:12" ht="30" customHeight="1" x14ac:dyDescent="0.3">
      <c r="A3" s="7" t="s">
        <v>1195</v>
      </c>
      <c r="B3" s="7" t="s">
        <v>2</v>
      </c>
      <c r="C3" s="7" t="s">
        <v>3</v>
      </c>
      <c r="D3" s="7" t="s">
        <v>4</v>
      </c>
      <c r="E3" s="7" t="s">
        <v>1196</v>
      </c>
      <c r="F3" s="7" t="s">
        <v>1197</v>
      </c>
      <c r="G3" s="7" t="s">
        <v>1198</v>
      </c>
      <c r="H3" s="7" t="s">
        <v>1199</v>
      </c>
      <c r="I3" s="7" t="s">
        <v>1200</v>
      </c>
      <c r="J3" s="7" t="s">
        <v>3480</v>
      </c>
      <c r="K3" s="1" t="s">
        <v>3481</v>
      </c>
      <c r="L3" s="1" t="s">
        <v>1204</v>
      </c>
    </row>
    <row r="4" spans="1:12" ht="30" customHeight="1" x14ac:dyDescent="0.3">
      <c r="A4" s="22" t="s">
        <v>189</v>
      </c>
      <c r="B4" s="22" t="s">
        <v>186</v>
      </c>
      <c r="C4" s="22" t="s">
        <v>187</v>
      </c>
      <c r="D4" s="22" t="s">
        <v>146</v>
      </c>
      <c r="E4" s="23">
        <f>단가산출서!B20</f>
        <v>323</v>
      </c>
      <c r="F4" s="23">
        <f>단가산출서!C20</f>
        <v>967</v>
      </c>
      <c r="G4" s="23">
        <f>단가산출서!D20</f>
        <v>407</v>
      </c>
      <c r="H4" s="23">
        <f>단가산출서!E20</f>
        <v>1697</v>
      </c>
      <c r="I4" s="22" t="s">
        <v>188</v>
      </c>
      <c r="J4" s="22" t="s">
        <v>52</v>
      </c>
      <c r="K4" s="1" t="s">
        <v>189</v>
      </c>
      <c r="L4" s="1" t="s">
        <v>3490</v>
      </c>
    </row>
    <row r="5" spans="1:12" ht="30" customHeight="1" x14ac:dyDescent="0.3">
      <c r="A5" s="22" t="s">
        <v>194</v>
      </c>
      <c r="B5" s="22" t="s">
        <v>191</v>
      </c>
      <c r="C5" s="22" t="s">
        <v>192</v>
      </c>
      <c r="D5" s="22" t="s">
        <v>146</v>
      </c>
      <c r="E5" s="23">
        <f>단가산출서!B39</f>
        <v>248</v>
      </c>
      <c r="F5" s="23">
        <f>단가산출서!C39</f>
        <v>744</v>
      </c>
      <c r="G5" s="23">
        <f>단가산출서!D39</f>
        <v>313</v>
      </c>
      <c r="H5" s="23">
        <f>단가산출서!E39</f>
        <v>1305</v>
      </c>
      <c r="I5" s="22" t="s">
        <v>193</v>
      </c>
      <c r="J5" s="22" t="s">
        <v>52</v>
      </c>
      <c r="K5" s="1" t="s">
        <v>194</v>
      </c>
      <c r="L5" s="1" t="s">
        <v>3520</v>
      </c>
    </row>
    <row r="6" spans="1:12" ht="30" customHeight="1" x14ac:dyDescent="0.3">
      <c r="A6" s="22" t="s">
        <v>199</v>
      </c>
      <c r="B6" s="22" t="s">
        <v>196</v>
      </c>
      <c r="C6" s="22" t="s">
        <v>197</v>
      </c>
      <c r="D6" s="22" t="s">
        <v>146</v>
      </c>
      <c r="E6" s="23">
        <f>단가산출서!B88</f>
        <v>2941</v>
      </c>
      <c r="F6" s="23">
        <f>단가산출서!C88</f>
        <v>5683</v>
      </c>
      <c r="G6" s="23">
        <f>단가산출서!D88</f>
        <v>2061</v>
      </c>
      <c r="H6" s="23">
        <f>단가산출서!E88</f>
        <v>10685</v>
      </c>
      <c r="I6" s="22" t="s">
        <v>198</v>
      </c>
      <c r="J6" s="22" t="s">
        <v>52</v>
      </c>
      <c r="K6" s="1" t="s">
        <v>199</v>
      </c>
      <c r="L6" s="1" t="s">
        <v>3544</v>
      </c>
    </row>
    <row r="7" spans="1:12" ht="30" customHeight="1" x14ac:dyDescent="0.3">
      <c r="A7" s="22" t="s">
        <v>995</v>
      </c>
      <c r="B7" s="22" t="s">
        <v>992</v>
      </c>
      <c r="C7" s="22" t="s">
        <v>993</v>
      </c>
      <c r="D7" s="22" t="s">
        <v>989</v>
      </c>
      <c r="E7" s="23">
        <f>단가산출서!B159</f>
        <v>0</v>
      </c>
      <c r="F7" s="23">
        <f>단가산출서!C159</f>
        <v>0</v>
      </c>
      <c r="G7" s="23">
        <f>단가산출서!D159</f>
        <v>1475</v>
      </c>
      <c r="H7" s="23">
        <f>단가산출서!E159</f>
        <v>1475</v>
      </c>
      <c r="I7" s="22" t="s">
        <v>994</v>
      </c>
      <c r="J7" s="22" t="s">
        <v>52</v>
      </c>
      <c r="K7" s="1" t="s">
        <v>995</v>
      </c>
      <c r="L7" s="1" t="s">
        <v>3544</v>
      </c>
    </row>
    <row r="8" spans="1:12" ht="30" customHeight="1" x14ac:dyDescent="0.3">
      <c r="A8" s="22" t="s">
        <v>1000</v>
      </c>
      <c r="B8" s="22" t="s">
        <v>997</v>
      </c>
      <c r="C8" s="22" t="s">
        <v>998</v>
      </c>
      <c r="D8" s="22" t="s">
        <v>180</v>
      </c>
      <c r="E8" s="23">
        <f>단가산출서!B217</f>
        <v>0</v>
      </c>
      <c r="F8" s="23">
        <f>단가산출서!C217</f>
        <v>0</v>
      </c>
      <c r="G8" s="23">
        <f>단가산출서!D217</f>
        <v>10925</v>
      </c>
      <c r="H8" s="23">
        <f>단가산출서!E217</f>
        <v>10925</v>
      </c>
      <c r="I8" s="22" t="s">
        <v>999</v>
      </c>
      <c r="J8" s="22" t="s">
        <v>52</v>
      </c>
      <c r="K8" s="1" t="s">
        <v>1000</v>
      </c>
      <c r="L8" s="1" t="s">
        <v>52</v>
      </c>
    </row>
    <row r="9" spans="1:12" ht="30" customHeight="1" x14ac:dyDescent="0.3">
      <c r="A9" s="22" t="s">
        <v>1004</v>
      </c>
      <c r="B9" s="22" t="s">
        <v>997</v>
      </c>
      <c r="C9" s="22" t="s">
        <v>1002</v>
      </c>
      <c r="D9" s="22" t="s">
        <v>180</v>
      </c>
      <c r="E9" s="23">
        <f>단가산출서!B275</f>
        <v>0</v>
      </c>
      <c r="F9" s="23">
        <f>단가산출서!C275</f>
        <v>0</v>
      </c>
      <c r="G9" s="23">
        <f>단가산출서!D275</f>
        <v>10925</v>
      </c>
      <c r="H9" s="23">
        <f>단가산출서!E275</f>
        <v>10925</v>
      </c>
      <c r="I9" s="22" t="s">
        <v>1003</v>
      </c>
      <c r="J9" s="22" t="s">
        <v>52</v>
      </c>
      <c r="K9" s="1" t="s">
        <v>1004</v>
      </c>
      <c r="L9" s="1" t="s">
        <v>52</v>
      </c>
    </row>
  </sheetData>
  <phoneticPr fontId="1" type="noConversion"/>
  <pageMargins left="0.78740157480314954" right="0" top="0.39370078740157477" bottom="0.39370078740157477" header="0" footer="0"/>
  <pageSetup paperSize="9" scale="8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5"/>
  <sheetViews>
    <sheetView workbookViewId="0"/>
  </sheetViews>
  <sheetFormatPr defaultRowHeight="16.5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  <col min="13" max="14" width="6.625" hidden="1" customWidth="1"/>
    <col min="15" max="20" width="2.625" hidden="1" customWidth="1"/>
  </cols>
  <sheetData>
    <row r="1" spans="1:20" ht="30" customHeight="1" x14ac:dyDescent="0.3">
      <c r="A1" s="2" t="s">
        <v>3482</v>
      </c>
      <c r="B1" s="3"/>
      <c r="C1" s="3"/>
      <c r="D1" s="3"/>
      <c r="E1" s="3"/>
      <c r="F1" s="3"/>
    </row>
    <row r="2" spans="1:20" ht="30" customHeight="1" x14ac:dyDescent="0.3">
      <c r="A2" s="4" t="s">
        <v>1</v>
      </c>
      <c r="B2" s="5"/>
      <c r="C2" s="5"/>
      <c r="D2" s="5"/>
      <c r="E2" s="5"/>
      <c r="F2" s="6"/>
    </row>
    <row r="3" spans="1:20" ht="30" customHeight="1" x14ac:dyDescent="0.3">
      <c r="A3" s="7" t="s">
        <v>3483</v>
      </c>
      <c r="B3" s="7" t="s">
        <v>1196</v>
      </c>
      <c r="C3" s="7" t="s">
        <v>1197</v>
      </c>
      <c r="D3" s="7" t="s">
        <v>1198</v>
      </c>
      <c r="E3" s="7" t="s">
        <v>1199</v>
      </c>
      <c r="F3" s="7" t="s">
        <v>3480</v>
      </c>
      <c r="G3" s="1" t="s">
        <v>3481</v>
      </c>
      <c r="H3" s="1" t="s">
        <v>3484</v>
      </c>
      <c r="I3" s="1" t="s">
        <v>3485</v>
      </c>
      <c r="J3" s="1" t="s">
        <v>3486</v>
      </c>
      <c r="K3" s="1" t="s">
        <v>4</v>
      </c>
      <c r="L3" s="1" t="s">
        <v>5</v>
      </c>
      <c r="M3" s="1" t="s">
        <v>14</v>
      </c>
      <c r="N3" s="1" t="s">
        <v>3487</v>
      </c>
      <c r="O3" s="1" t="s">
        <v>3488</v>
      </c>
      <c r="P3" s="1" t="s">
        <v>3488</v>
      </c>
      <c r="Q3" s="1" t="s">
        <v>3488</v>
      </c>
      <c r="R3" s="1" t="s">
        <v>3488</v>
      </c>
      <c r="S3" s="1" t="s">
        <v>3488</v>
      </c>
      <c r="T3" s="1" t="s">
        <v>3489</v>
      </c>
    </row>
    <row r="4" spans="1:20" ht="20.100000000000001" customHeight="1" x14ac:dyDescent="0.3">
      <c r="A4" s="24" t="s">
        <v>3491</v>
      </c>
      <c r="B4" s="24"/>
      <c r="C4" s="24"/>
      <c r="D4" s="24"/>
      <c r="E4" s="24"/>
      <c r="F4" s="25" t="s">
        <v>52</v>
      </c>
      <c r="G4" s="1" t="s">
        <v>189</v>
      </c>
      <c r="I4" s="1" t="s">
        <v>186</v>
      </c>
      <c r="J4" s="1" t="s">
        <v>187</v>
      </c>
      <c r="K4" s="1" t="s">
        <v>146</v>
      </c>
    </row>
    <row r="5" spans="1:20" ht="20.100000000000001" customHeight="1" x14ac:dyDescent="0.3">
      <c r="A5" s="26" t="s">
        <v>52</v>
      </c>
      <c r="B5" s="27"/>
      <c r="C5" s="27"/>
      <c r="D5" s="27"/>
      <c r="E5" s="27"/>
      <c r="F5" s="26" t="s">
        <v>52</v>
      </c>
      <c r="G5" s="1" t="s">
        <v>189</v>
      </c>
      <c r="H5" s="1" t="s">
        <v>3492</v>
      </c>
      <c r="I5" s="1" t="s">
        <v>52</v>
      </c>
      <c r="J5" s="1" t="s">
        <v>52</v>
      </c>
      <c r="K5" s="1" t="s">
        <v>52</v>
      </c>
      <c r="L5">
        <v>1</v>
      </c>
      <c r="M5" s="1" t="s">
        <v>52</v>
      </c>
      <c r="O5" s="1" t="s">
        <v>52</v>
      </c>
      <c r="P5" s="1" t="s">
        <v>52</v>
      </c>
      <c r="Q5" s="1" t="s">
        <v>52</v>
      </c>
      <c r="R5" s="1" t="s">
        <v>52</v>
      </c>
      <c r="S5" s="1" t="s">
        <v>52</v>
      </c>
      <c r="T5" s="1" t="s">
        <v>52</v>
      </c>
    </row>
    <row r="6" spans="1:20" ht="20.100000000000001" customHeight="1" x14ac:dyDescent="0.3">
      <c r="A6" s="26" t="s">
        <v>3493</v>
      </c>
      <c r="B6" s="27">
        <v>0</v>
      </c>
      <c r="C6" s="27">
        <v>0</v>
      </c>
      <c r="D6" s="27">
        <v>0</v>
      </c>
      <c r="E6" s="27">
        <v>0</v>
      </c>
      <c r="F6" s="26" t="s">
        <v>52</v>
      </c>
      <c r="G6" s="1" t="s">
        <v>189</v>
      </c>
      <c r="H6" s="1" t="s">
        <v>3494</v>
      </c>
      <c r="I6" s="1" t="s">
        <v>3495</v>
      </c>
      <c r="J6" s="1" t="s">
        <v>52</v>
      </c>
      <c r="K6" s="1" t="s">
        <v>52</v>
      </c>
      <c r="M6" s="1" t="s">
        <v>52</v>
      </c>
      <c r="O6" s="1" t="s">
        <v>52</v>
      </c>
      <c r="P6" s="1" t="s">
        <v>52</v>
      </c>
      <c r="Q6" s="1" t="s">
        <v>52</v>
      </c>
      <c r="R6" s="1" t="s">
        <v>52</v>
      </c>
      <c r="S6" s="1" t="s">
        <v>52</v>
      </c>
      <c r="T6" s="1" t="s">
        <v>52</v>
      </c>
    </row>
    <row r="7" spans="1:20" ht="20.100000000000001" customHeight="1" x14ac:dyDescent="0.3">
      <c r="A7" s="26" t="s">
        <v>3496</v>
      </c>
      <c r="B7" s="27">
        <v>0</v>
      </c>
      <c r="C7" s="27">
        <v>0</v>
      </c>
      <c r="D7" s="27">
        <v>0</v>
      </c>
      <c r="E7" s="27">
        <v>0</v>
      </c>
      <c r="F7" s="26" t="s">
        <v>52</v>
      </c>
      <c r="G7" s="1" t="s">
        <v>189</v>
      </c>
      <c r="H7" s="1" t="s">
        <v>3494</v>
      </c>
      <c r="I7" s="1" t="s">
        <v>3496</v>
      </c>
      <c r="J7" s="1" t="s">
        <v>52</v>
      </c>
      <c r="K7" s="1" t="s">
        <v>52</v>
      </c>
      <c r="M7" s="1" t="s">
        <v>52</v>
      </c>
      <c r="O7" s="1" t="s">
        <v>52</v>
      </c>
      <c r="P7" s="1" t="s">
        <v>52</v>
      </c>
      <c r="Q7" s="1" t="s">
        <v>52</v>
      </c>
      <c r="R7" s="1" t="s">
        <v>52</v>
      </c>
      <c r="S7" s="1" t="s">
        <v>52</v>
      </c>
      <c r="T7" s="1" t="s">
        <v>52</v>
      </c>
    </row>
    <row r="8" spans="1:20" ht="20.100000000000001" customHeight="1" x14ac:dyDescent="0.3">
      <c r="A8" s="26" t="s">
        <v>3497</v>
      </c>
      <c r="B8" s="27">
        <v>0</v>
      </c>
      <c r="C8" s="27">
        <v>0</v>
      </c>
      <c r="D8" s="27">
        <v>0</v>
      </c>
      <c r="E8" s="27">
        <v>0</v>
      </c>
      <c r="F8" s="26" t="s">
        <v>52</v>
      </c>
      <c r="G8" s="1" t="s">
        <v>189</v>
      </c>
      <c r="H8" s="1" t="s">
        <v>3494</v>
      </c>
      <c r="I8" s="1" t="s">
        <v>3498</v>
      </c>
      <c r="J8" s="1" t="s">
        <v>52</v>
      </c>
      <c r="K8" s="1" t="s">
        <v>52</v>
      </c>
      <c r="M8" s="1" t="s">
        <v>52</v>
      </c>
      <c r="O8" s="1" t="s">
        <v>52</v>
      </c>
      <c r="P8" s="1" t="s">
        <v>52</v>
      </c>
      <c r="Q8" s="1" t="s">
        <v>52</v>
      </c>
      <c r="R8" s="1" t="s">
        <v>52</v>
      </c>
      <c r="S8" s="1" t="s">
        <v>52</v>
      </c>
      <c r="T8" s="1" t="s">
        <v>52</v>
      </c>
    </row>
    <row r="9" spans="1:20" ht="20.100000000000001" customHeight="1" x14ac:dyDescent="0.3">
      <c r="A9" s="26" t="s">
        <v>3499</v>
      </c>
      <c r="B9" s="27">
        <v>0</v>
      </c>
      <c r="C9" s="27">
        <v>0</v>
      </c>
      <c r="D9" s="27">
        <v>0</v>
      </c>
      <c r="E9" s="27">
        <v>0</v>
      </c>
      <c r="F9" s="26" t="s">
        <v>52</v>
      </c>
      <c r="G9" s="1" t="s">
        <v>189</v>
      </c>
      <c r="H9" s="1" t="s">
        <v>3494</v>
      </c>
      <c r="I9" s="1" t="s">
        <v>3500</v>
      </c>
      <c r="J9" s="1" t="s">
        <v>52</v>
      </c>
      <c r="K9" s="1" t="s">
        <v>52</v>
      </c>
      <c r="M9" s="1" t="s">
        <v>52</v>
      </c>
      <c r="O9" s="1" t="s">
        <v>52</v>
      </c>
      <c r="P9" s="1" t="s">
        <v>52</v>
      </c>
      <c r="Q9" s="1" t="s">
        <v>52</v>
      </c>
      <c r="R9" s="1" t="s">
        <v>52</v>
      </c>
      <c r="S9" s="1" t="s">
        <v>52</v>
      </c>
      <c r="T9" s="1" t="s">
        <v>52</v>
      </c>
    </row>
    <row r="10" spans="1:20" ht="20.100000000000001" customHeight="1" x14ac:dyDescent="0.3">
      <c r="A10" s="26" t="s">
        <v>3501</v>
      </c>
      <c r="B10" s="27">
        <v>0</v>
      </c>
      <c r="C10" s="27">
        <v>0</v>
      </c>
      <c r="D10" s="27">
        <v>0</v>
      </c>
      <c r="E10" s="27">
        <v>0</v>
      </c>
      <c r="F10" s="26" t="s">
        <v>52</v>
      </c>
      <c r="G10" s="1" t="s">
        <v>189</v>
      </c>
      <c r="H10" s="1" t="s">
        <v>3494</v>
      </c>
      <c r="I10" s="1" t="s">
        <v>3502</v>
      </c>
      <c r="J10" s="1" t="s">
        <v>52</v>
      </c>
      <c r="K10" s="1" t="s">
        <v>52</v>
      </c>
      <c r="M10" s="1" t="s">
        <v>52</v>
      </c>
      <c r="O10" s="1" t="s">
        <v>52</v>
      </c>
      <c r="P10" s="1" t="s">
        <v>52</v>
      </c>
      <c r="Q10" s="1" t="s">
        <v>52</v>
      </c>
      <c r="R10" s="1" t="s">
        <v>52</v>
      </c>
      <c r="S10" s="1" t="s">
        <v>52</v>
      </c>
      <c r="T10" s="1" t="s">
        <v>52</v>
      </c>
    </row>
    <row r="11" spans="1:20" ht="20.100000000000001" customHeight="1" x14ac:dyDescent="0.3">
      <c r="A11" s="26" t="s">
        <v>3503</v>
      </c>
      <c r="B11" s="27">
        <v>0</v>
      </c>
      <c r="C11" s="27">
        <v>0</v>
      </c>
      <c r="D11" s="27">
        <v>0</v>
      </c>
      <c r="E11" s="27">
        <v>0</v>
      </c>
      <c r="F11" s="26" t="s">
        <v>52</v>
      </c>
      <c r="G11" s="1" t="s">
        <v>189</v>
      </c>
      <c r="H11" s="1" t="s">
        <v>3494</v>
      </c>
      <c r="I11" s="1" t="s">
        <v>3504</v>
      </c>
      <c r="J11" s="1" t="s">
        <v>52</v>
      </c>
      <c r="K11" s="1" t="s">
        <v>52</v>
      </c>
      <c r="M11" s="1" t="s">
        <v>52</v>
      </c>
      <c r="O11" s="1" t="s">
        <v>52</v>
      </c>
      <c r="P11" s="1" t="s">
        <v>52</v>
      </c>
      <c r="Q11" s="1" t="s">
        <v>52</v>
      </c>
      <c r="R11" s="1" t="s">
        <v>52</v>
      </c>
      <c r="S11" s="1" t="s">
        <v>52</v>
      </c>
      <c r="T11" s="1" t="s">
        <v>52</v>
      </c>
    </row>
    <row r="12" spans="1:20" ht="20.100000000000001" customHeight="1" x14ac:dyDescent="0.3">
      <c r="A12" s="26" t="s">
        <v>3505</v>
      </c>
      <c r="B12" s="27">
        <v>0</v>
      </c>
      <c r="C12" s="27">
        <v>0</v>
      </c>
      <c r="D12" s="27">
        <v>0</v>
      </c>
      <c r="E12" s="27">
        <v>0</v>
      </c>
      <c r="F12" s="26" t="s">
        <v>52</v>
      </c>
      <c r="G12" s="1" t="s">
        <v>189</v>
      </c>
      <c r="H12" s="1" t="s">
        <v>3494</v>
      </c>
      <c r="I12" s="1" t="s">
        <v>3506</v>
      </c>
      <c r="J12" s="1" t="s">
        <v>52</v>
      </c>
      <c r="K12" s="1" t="s">
        <v>52</v>
      </c>
      <c r="M12" s="1" t="s">
        <v>52</v>
      </c>
      <c r="O12" s="1" t="s">
        <v>52</v>
      </c>
      <c r="P12" s="1" t="s">
        <v>52</v>
      </c>
      <c r="Q12" s="1" t="s">
        <v>52</v>
      </c>
      <c r="R12" s="1" t="s">
        <v>52</v>
      </c>
      <c r="S12" s="1" t="s">
        <v>52</v>
      </c>
      <c r="T12" s="1" t="s">
        <v>52</v>
      </c>
    </row>
    <row r="13" spans="1:20" ht="20.100000000000001" customHeight="1" x14ac:dyDescent="0.3">
      <c r="A13" s="26" t="s">
        <v>3507</v>
      </c>
      <c r="B13" s="27">
        <v>0</v>
      </c>
      <c r="C13" s="27">
        <v>0</v>
      </c>
      <c r="D13" s="27">
        <v>0</v>
      </c>
      <c r="E13" s="27">
        <v>0</v>
      </c>
      <c r="F13" s="26" t="s">
        <v>52</v>
      </c>
      <c r="G13" s="1" t="s">
        <v>189</v>
      </c>
      <c r="H13" s="1" t="s">
        <v>3494</v>
      </c>
      <c r="I13" s="1" t="s">
        <v>3508</v>
      </c>
      <c r="J13" s="1" t="s">
        <v>52</v>
      </c>
      <c r="K13" s="1" t="s">
        <v>52</v>
      </c>
      <c r="M13" s="1" t="s">
        <v>52</v>
      </c>
      <c r="O13" s="1" t="s">
        <v>52</v>
      </c>
      <c r="P13" s="1" t="s">
        <v>52</v>
      </c>
      <c r="Q13" s="1" t="s">
        <v>52</v>
      </c>
      <c r="R13" s="1" t="s">
        <v>52</v>
      </c>
      <c r="S13" s="1" t="s">
        <v>52</v>
      </c>
      <c r="T13" s="1" t="s">
        <v>52</v>
      </c>
    </row>
    <row r="14" spans="1:20" ht="20.100000000000001" customHeight="1" x14ac:dyDescent="0.3">
      <c r="A14" s="26" t="s">
        <v>3509</v>
      </c>
      <c r="B14" s="27">
        <v>0</v>
      </c>
      <c r="C14" s="27">
        <v>0</v>
      </c>
      <c r="D14" s="27">
        <v>0</v>
      </c>
      <c r="E14" s="27">
        <v>0</v>
      </c>
      <c r="F14" s="26" t="s">
        <v>52</v>
      </c>
      <c r="G14" s="1" t="s">
        <v>189</v>
      </c>
      <c r="H14" s="1" t="s">
        <v>3494</v>
      </c>
      <c r="I14" s="1" t="s">
        <v>3510</v>
      </c>
      <c r="J14" s="1" t="s">
        <v>52</v>
      </c>
      <c r="K14" s="1" t="s">
        <v>52</v>
      </c>
      <c r="M14" s="1" t="s">
        <v>52</v>
      </c>
      <c r="O14" s="1" t="s">
        <v>52</v>
      </c>
      <c r="P14" s="1" t="s">
        <v>52</v>
      </c>
      <c r="Q14" s="1" t="s">
        <v>52</v>
      </c>
      <c r="R14" s="1" t="s">
        <v>52</v>
      </c>
      <c r="S14" s="1" t="s">
        <v>52</v>
      </c>
      <c r="T14" s="1" t="s">
        <v>52</v>
      </c>
    </row>
    <row r="15" spans="1:20" ht="20.100000000000001" customHeight="1" x14ac:dyDescent="0.3">
      <c r="A15" s="26" t="s">
        <v>3496</v>
      </c>
      <c r="B15" s="27">
        <v>0</v>
      </c>
      <c r="C15" s="27">
        <v>0</v>
      </c>
      <c r="D15" s="27">
        <v>0</v>
      </c>
      <c r="E15" s="27">
        <v>0</v>
      </c>
      <c r="F15" s="26" t="s">
        <v>52</v>
      </c>
      <c r="G15" s="1" t="s">
        <v>189</v>
      </c>
      <c r="H15" s="1" t="s">
        <v>3494</v>
      </c>
      <c r="I15" s="1" t="s">
        <v>52</v>
      </c>
      <c r="J15" s="1" t="s">
        <v>52</v>
      </c>
      <c r="K15" s="1" t="s">
        <v>52</v>
      </c>
      <c r="M15" s="1" t="s">
        <v>52</v>
      </c>
      <c r="O15" s="1" t="s">
        <v>52</v>
      </c>
      <c r="P15" s="1" t="s">
        <v>52</v>
      </c>
      <c r="Q15" s="1" t="s">
        <v>52</v>
      </c>
      <c r="R15" s="1" t="s">
        <v>52</v>
      </c>
      <c r="S15" s="1" t="s">
        <v>52</v>
      </c>
      <c r="T15" s="1" t="s">
        <v>52</v>
      </c>
    </row>
    <row r="16" spans="1:20" ht="20.100000000000001" customHeight="1" x14ac:dyDescent="0.3">
      <c r="A16" s="26" t="s">
        <v>3511</v>
      </c>
      <c r="B16" s="27">
        <v>323.10000000000002</v>
      </c>
      <c r="C16" s="27">
        <v>0</v>
      </c>
      <c r="D16" s="27">
        <v>0</v>
      </c>
      <c r="E16" s="27">
        <v>323.10000000000002</v>
      </c>
      <c r="F16" s="26" t="s">
        <v>52</v>
      </c>
      <c r="G16" s="1" t="s">
        <v>189</v>
      </c>
      <c r="H16" s="1" t="s">
        <v>3494</v>
      </c>
      <c r="I16" s="1" t="s">
        <v>3512</v>
      </c>
      <c r="J16" s="1" t="s">
        <v>52</v>
      </c>
      <c r="K16" s="1" t="s">
        <v>52</v>
      </c>
      <c r="M16" s="1" t="s">
        <v>52</v>
      </c>
      <c r="O16" s="1" t="s">
        <v>52</v>
      </c>
      <c r="P16" s="1" t="s">
        <v>52</v>
      </c>
      <c r="Q16" s="1" t="s">
        <v>52</v>
      </c>
      <c r="R16" s="1" t="s">
        <v>52</v>
      </c>
      <c r="S16" s="1" t="s">
        <v>52</v>
      </c>
      <c r="T16" s="1" t="s">
        <v>52</v>
      </c>
    </row>
    <row r="17" spans="1:20" ht="20.100000000000001" customHeight="1" x14ac:dyDescent="0.3">
      <c r="A17" s="26" t="s">
        <v>3513</v>
      </c>
      <c r="B17" s="27">
        <v>0</v>
      </c>
      <c r="C17" s="27">
        <v>967.9</v>
      </c>
      <c r="D17" s="27">
        <v>0</v>
      </c>
      <c r="E17" s="27">
        <v>967.9</v>
      </c>
      <c r="F17" s="26" t="s">
        <v>52</v>
      </c>
      <c r="G17" s="1" t="s">
        <v>189</v>
      </c>
      <c r="H17" s="1" t="s">
        <v>3494</v>
      </c>
      <c r="I17" s="1" t="s">
        <v>3514</v>
      </c>
      <c r="J17" s="1" t="s">
        <v>52</v>
      </c>
      <c r="K17" s="1" t="s">
        <v>52</v>
      </c>
      <c r="M17" s="1" t="s">
        <v>52</v>
      </c>
      <c r="O17" s="1" t="s">
        <v>52</v>
      </c>
      <c r="P17" s="1" t="s">
        <v>52</v>
      </c>
      <c r="Q17" s="1" t="s">
        <v>52</v>
      </c>
      <c r="R17" s="1" t="s">
        <v>52</v>
      </c>
      <c r="S17" s="1" t="s">
        <v>52</v>
      </c>
      <c r="T17" s="1" t="s">
        <v>52</v>
      </c>
    </row>
    <row r="18" spans="1:20" ht="20.100000000000001" customHeight="1" x14ac:dyDescent="0.3">
      <c r="A18" s="26" t="s">
        <v>3515</v>
      </c>
      <c r="B18" s="27">
        <v>0</v>
      </c>
      <c r="C18" s="27">
        <v>0</v>
      </c>
      <c r="D18" s="27">
        <v>407</v>
      </c>
      <c r="E18" s="27">
        <v>407</v>
      </c>
      <c r="F18" s="26" t="s">
        <v>52</v>
      </c>
      <c r="G18" s="1" t="s">
        <v>189</v>
      </c>
      <c r="H18" s="1" t="s">
        <v>3494</v>
      </c>
      <c r="I18" s="1" t="s">
        <v>3516</v>
      </c>
      <c r="J18" s="1" t="s">
        <v>52</v>
      </c>
      <c r="K18" s="1" t="s">
        <v>52</v>
      </c>
      <c r="M18" s="1" t="s">
        <v>52</v>
      </c>
      <c r="O18" s="1" t="s">
        <v>52</v>
      </c>
      <c r="P18" s="1" t="s">
        <v>52</v>
      </c>
      <c r="Q18" s="1" t="s">
        <v>52</v>
      </c>
      <c r="R18" s="1" t="s">
        <v>52</v>
      </c>
      <c r="S18" s="1" t="s">
        <v>52</v>
      </c>
      <c r="T18" s="1" t="s">
        <v>52</v>
      </c>
    </row>
    <row r="19" spans="1:20" ht="20.100000000000001" customHeight="1" x14ac:dyDescent="0.3">
      <c r="A19" s="26" t="s">
        <v>3517</v>
      </c>
      <c r="B19" s="27">
        <v>323.10000000000002</v>
      </c>
      <c r="C19" s="27">
        <v>967.9</v>
      </c>
      <c r="D19" s="27">
        <v>407</v>
      </c>
      <c r="E19" s="27">
        <v>1698</v>
      </c>
      <c r="F19" s="26" t="s">
        <v>52</v>
      </c>
      <c r="G19" s="1" t="s">
        <v>189</v>
      </c>
      <c r="H19" s="1" t="s">
        <v>3494</v>
      </c>
      <c r="I19" s="1" t="s">
        <v>3518</v>
      </c>
      <c r="J19" s="1" t="s">
        <v>52</v>
      </c>
      <c r="K19" s="1" t="s">
        <v>52</v>
      </c>
      <c r="M19" s="1" t="s">
        <v>52</v>
      </c>
      <c r="O19" s="1" t="s">
        <v>52</v>
      </c>
      <c r="P19" s="1" t="s">
        <v>52</v>
      </c>
      <c r="Q19" s="1" t="s">
        <v>52</v>
      </c>
      <c r="R19" s="1" t="s">
        <v>52</v>
      </c>
      <c r="S19" s="1" t="s">
        <v>52</v>
      </c>
      <c r="T19" s="1" t="s">
        <v>52</v>
      </c>
    </row>
    <row r="20" spans="1:20" ht="20.100000000000001" customHeight="1" x14ac:dyDescent="0.3">
      <c r="A20" s="26" t="s">
        <v>3519</v>
      </c>
      <c r="B20" s="28">
        <v>323</v>
      </c>
      <c r="C20" s="28">
        <v>967</v>
      </c>
      <c r="D20" s="28">
        <v>407</v>
      </c>
      <c r="E20" s="28">
        <v>1697</v>
      </c>
      <c r="F20" s="29"/>
    </row>
    <row r="21" spans="1:20" ht="20.100000000000001" customHeight="1" x14ac:dyDescent="0.3">
      <c r="A21" s="29"/>
      <c r="B21" s="29"/>
      <c r="C21" s="29"/>
      <c r="D21" s="29"/>
      <c r="E21" s="29"/>
      <c r="F21" s="29"/>
    </row>
    <row r="22" spans="1:20" ht="20.100000000000001" customHeight="1" x14ac:dyDescent="0.3">
      <c r="A22" s="29" t="s">
        <v>3521</v>
      </c>
      <c r="B22" s="29"/>
      <c r="C22" s="29"/>
      <c r="D22" s="29"/>
      <c r="E22" s="29"/>
      <c r="F22" s="26" t="s">
        <v>52</v>
      </c>
      <c r="G22" s="1" t="s">
        <v>194</v>
      </c>
      <c r="I22" s="1" t="s">
        <v>191</v>
      </c>
      <c r="J22" s="1" t="s">
        <v>192</v>
      </c>
      <c r="K22" s="1" t="s">
        <v>146</v>
      </c>
    </row>
    <row r="23" spans="1:20" ht="20.100000000000001" customHeight="1" x14ac:dyDescent="0.3">
      <c r="A23" s="26" t="s">
        <v>52</v>
      </c>
      <c r="B23" s="27"/>
      <c r="C23" s="27"/>
      <c r="D23" s="27"/>
      <c r="E23" s="27"/>
      <c r="F23" s="26" t="s">
        <v>52</v>
      </c>
      <c r="G23" s="1" t="s">
        <v>194</v>
      </c>
      <c r="H23" s="1" t="s">
        <v>3492</v>
      </c>
      <c r="I23" s="1" t="s">
        <v>52</v>
      </c>
      <c r="J23" s="1" t="s">
        <v>52</v>
      </c>
      <c r="K23" s="1" t="s">
        <v>146</v>
      </c>
      <c r="L23">
        <v>1</v>
      </c>
      <c r="M23" s="1" t="s">
        <v>52</v>
      </c>
      <c r="O23" s="1" t="s">
        <v>52</v>
      </c>
      <c r="P23" s="1" t="s">
        <v>52</v>
      </c>
      <c r="Q23" s="1" t="s">
        <v>52</v>
      </c>
      <c r="R23" s="1" t="s">
        <v>52</v>
      </c>
      <c r="S23" s="1" t="s">
        <v>52</v>
      </c>
      <c r="T23" s="1" t="s">
        <v>52</v>
      </c>
    </row>
    <row r="24" spans="1:20" ht="20.100000000000001" customHeight="1" x14ac:dyDescent="0.3">
      <c r="A24" s="26" t="s">
        <v>3522</v>
      </c>
      <c r="B24" s="27">
        <v>0</v>
      </c>
      <c r="C24" s="27">
        <v>0</v>
      </c>
      <c r="D24" s="27">
        <v>0</v>
      </c>
      <c r="E24" s="27">
        <v>0</v>
      </c>
      <c r="F24" s="26" t="s">
        <v>52</v>
      </c>
      <c r="G24" s="1" t="s">
        <v>194</v>
      </c>
      <c r="H24" s="1" t="s">
        <v>3494</v>
      </c>
      <c r="I24" s="1" t="s">
        <v>3523</v>
      </c>
      <c r="J24" s="1" t="s">
        <v>52</v>
      </c>
      <c r="K24" s="1" t="s">
        <v>52</v>
      </c>
      <c r="M24" s="1" t="s">
        <v>52</v>
      </c>
      <c r="O24" s="1" t="s">
        <v>52</v>
      </c>
      <c r="P24" s="1" t="s">
        <v>52</v>
      </c>
      <c r="Q24" s="1" t="s">
        <v>52</v>
      </c>
      <c r="R24" s="1" t="s">
        <v>52</v>
      </c>
      <c r="S24" s="1" t="s">
        <v>52</v>
      </c>
      <c r="T24" s="1" t="s">
        <v>52</v>
      </c>
    </row>
    <row r="25" spans="1:20" ht="20.100000000000001" customHeight="1" x14ac:dyDescent="0.3">
      <c r="A25" s="26" t="s">
        <v>3524</v>
      </c>
      <c r="B25" s="27">
        <v>0</v>
      </c>
      <c r="C25" s="27">
        <v>0</v>
      </c>
      <c r="D25" s="27">
        <v>0</v>
      </c>
      <c r="E25" s="27">
        <v>0</v>
      </c>
      <c r="F25" s="26" t="s">
        <v>52</v>
      </c>
      <c r="G25" s="1" t="s">
        <v>194</v>
      </c>
      <c r="H25" s="1" t="s">
        <v>3494</v>
      </c>
      <c r="I25" s="1" t="s">
        <v>3525</v>
      </c>
      <c r="J25" s="1" t="s">
        <v>52</v>
      </c>
      <c r="K25" s="1" t="s">
        <v>52</v>
      </c>
      <c r="M25" s="1" t="s">
        <v>52</v>
      </c>
      <c r="O25" s="1" t="s">
        <v>52</v>
      </c>
      <c r="P25" s="1" t="s">
        <v>52</v>
      </c>
      <c r="Q25" s="1" t="s">
        <v>52</v>
      </c>
      <c r="R25" s="1" t="s">
        <v>52</v>
      </c>
      <c r="S25" s="1" t="s">
        <v>52</v>
      </c>
      <c r="T25" s="1" t="s">
        <v>52</v>
      </c>
    </row>
    <row r="26" spans="1:20" ht="20.100000000000001" customHeight="1" x14ac:dyDescent="0.3">
      <c r="A26" s="26" t="s">
        <v>3526</v>
      </c>
      <c r="B26" s="27">
        <v>0</v>
      </c>
      <c r="C26" s="27">
        <v>0</v>
      </c>
      <c r="D26" s="27">
        <v>0</v>
      </c>
      <c r="E26" s="27">
        <v>0</v>
      </c>
      <c r="F26" s="26" t="s">
        <v>52</v>
      </c>
      <c r="G26" s="1" t="s">
        <v>194</v>
      </c>
      <c r="H26" s="1" t="s">
        <v>3494</v>
      </c>
      <c r="I26" s="1" t="s">
        <v>3527</v>
      </c>
      <c r="J26" s="1" t="s">
        <v>52</v>
      </c>
      <c r="K26" s="1" t="s">
        <v>52</v>
      </c>
      <c r="M26" s="1" t="s">
        <v>52</v>
      </c>
      <c r="O26" s="1" t="s">
        <v>52</v>
      </c>
      <c r="P26" s="1" t="s">
        <v>52</v>
      </c>
      <c r="Q26" s="1" t="s">
        <v>52</v>
      </c>
      <c r="R26" s="1" t="s">
        <v>52</v>
      </c>
      <c r="S26" s="1" t="s">
        <v>52</v>
      </c>
      <c r="T26" s="1" t="s">
        <v>52</v>
      </c>
    </row>
    <row r="27" spans="1:20" ht="20.100000000000001" customHeight="1" x14ac:dyDescent="0.3">
      <c r="A27" s="26" t="s">
        <v>3528</v>
      </c>
      <c r="B27" s="27">
        <v>0</v>
      </c>
      <c r="C27" s="27">
        <v>0</v>
      </c>
      <c r="D27" s="27">
        <v>0</v>
      </c>
      <c r="E27" s="27">
        <v>0</v>
      </c>
      <c r="F27" s="26" t="s">
        <v>52</v>
      </c>
      <c r="G27" s="1" t="s">
        <v>194</v>
      </c>
      <c r="H27" s="1" t="s">
        <v>3494</v>
      </c>
      <c r="I27" s="1" t="s">
        <v>3529</v>
      </c>
      <c r="J27" s="1" t="s">
        <v>52</v>
      </c>
      <c r="K27" s="1" t="s">
        <v>52</v>
      </c>
      <c r="M27" s="1" t="s">
        <v>52</v>
      </c>
      <c r="O27" s="1" t="s">
        <v>52</v>
      </c>
      <c r="P27" s="1" t="s">
        <v>52</v>
      </c>
      <c r="Q27" s="1" t="s">
        <v>52</v>
      </c>
      <c r="R27" s="1" t="s">
        <v>52</v>
      </c>
      <c r="S27" s="1" t="s">
        <v>52</v>
      </c>
      <c r="T27" s="1" t="s">
        <v>52</v>
      </c>
    </row>
    <row r="28" spans="1:20" ht="20.100000000000001" customHeight="1" x14ac:dyDescent="0.3">
      <c r="A28" s="26" t="s">
        <v>3530</v>
      </c>
      <c r="B28" s="27">
        <v>0</v>
      </c>
      <c r="C28" s="27">
        <v>0</v>
      </c>
      <c r="D28" s="27">
        <v>0</v>
      </c>
      <c r="E28" s="27">
        <v>0</v>
      </c>
      <c r="F28" s="26" t="s">
        <v>52</v>
      </c>
      <c r="G28" s="1" t="s">
        <v>194</v>
      </c>
      <c r="H28" s="1" t="s">
        <v>3494</v>
      </c>
      <c r="I28" s="1" t="s">
        <v>3531</v>
      </c>
      <c r="J28" s="1" t="s">
        <v>52</v>
      </c>
      <c r="K28" s="1" t="s">
        <v>52</v>
      </c>
      <c r="M28" s="1" t="s">
        <v>52</v>
      </c>
      <c r="O28" s="1" t="s">
        <v>52</v>
      </c>
      <c r="P28" s="1" t="s">
        <v>52</v>
      </c>
      <c r="Q28" s="1" t="s">
        <v>52</v>
      </c>
      <c r="R28" s="1" t="s">
        <v>52</v>
      </c>
      <c r="S28" s="1" t="s">
        <v>52</v>
      </c>
      <c r="T28" s="1" t="s">
        <v>52</v>
      </c>
    </row>
    <row r="29" spans="1:20" ht="20.100000000000001" customHeight="1" x14ac:dyDescent="0.3">
      <c r="A29" s="26" t="s">
        <v>3532</v>
      </c>
      <c r="B29" s="27">
        <v>0</v>
      </c>
      <c r="C29" s="27">
        <v>0</v>
      </c>
      <c r="D29" s="27">
        <v>0</v>
      </c>
      <c r="E29" s="27">
        <v>0</v>
      </c>
      <c r="F29" s="26" t="s">
        <v>52</v>
      </c>
      <c r="G29" s="1" t="s">
        <v>194</v>
      </c>
      <c r="H29" s="1" t="s">
        <v>3494</v>
      </c>
      <c r="I29" s="1" t="s">
        <v>3533</v>
      </c>
      <c r="J29" s="1" t="s">
        <v>52</v>
      </c>
      <c r="K29" s="1" t="s">
        <v>52</v>
      </c>
      <c r="M29" s="1" t="s">
        <v>52</v>
      </c>
      <c r="O29" s="1" t="s">
        <v>52</v>
      </c>
      <c r="P29" s="1" t="s">
        <v>52</v>
      </c>
      <c r="Q29" s="1" t="s">
        <v>52</v>
      </c>
      <c r="R29" s="1" t="s">
        <v>52</v>
      </c>
      <c r="S29" s="1" t="s">
        <v>52</v>
      </c>
      <c r="T29" s="1" t="s">
        <v>52</v>
      </c>
    </row>
    <row r="30" spans="1:20" ht="20.100000000000001" customHeight="1" x14ac:dyDescent="0.3">
      <c r="A30" s="26" t="s">
        <v>3534</v>
      </c>
      <c r="B30" s="27">
        <v>0</v>
      </c>
      <c r="C30" s="27">
        <v>0</v>
      </c>
      <c r="D30" s="27">
        <v>0</v>
      </c>
      <c r="E30" s="27">
        <v>0</v>
      </c>
      <c r="F30" s="26" t="s">
        <v>52</v>
      </c>
      <c r="G30" s="1" t="s">
        <v>194</v>
      </c>
      <c r="H30" s="1" t="s">
        <v>3494</v>
      </c>
      <c r="I30" s="1" t="s">
        <v>3535</v>
      </c>
      <c r="J30" s="1" t="s">
        <v>52</v>
      </c>
      <c r="K30" s="1" t="s">
        <v>52</v>
      </c>
      <c r="M30" s="1" t="s">
        <v>52</v>
      </c>
      <c r="O30" s="1" t="s">
        <v>52</v>
      </c>
      <c r="P30" s="1" t="s">
        <v>52</v>
      </c>
      <c r="Q30" s="1" t="s">
        <v>52</v>
      </c>
      <c r="R30" s="1" t="s">
        <v>52</v>
      </c>
      <c r="S30" s="1" t="s">
        <v>52</v>
      </c>
      <c r="T30" s="1" t="s">
        <v>52</v>
      </c>
    </row>
    <row r="31" spans="1:20" ht="20.100000000000001" customHeight="1" x14ac:dyDescent="0.3">
      <c r="A31" s="26" t="s">
        <v>3536</v>
      </c>
      <c r="B31" s="27">
        <v>0</v>
      </c>
      <c r="C31" s="27">
        <v>0</v>
      </c>
      <c r="D31" s="27">
        <v>0</v>
      </c>
      <c r="E31" s="27">
        <v>0</v>
      </c>
      <c r="F31" s="26" t="s">
        <v>52</v>
      </c>
      <c r="G31" s="1" t="s">
        <v>194</v>
      </c>
      <c r="H31" s="1" t="s">
        <v>3494</v>
      </c>
      <c r="I31" s="1" t="s">
        <v>3537</v>
      </c>
      <c r="J31" s="1" t="s">
        <v>52</v>
      </c>
      <c r="K31" s="1" t="s">
        <v>52</v>
      </c>
      <c r="M31" s="1" t="s">
        <v>52</v>
      </c>
      <c r="O31" s="1" t="s">
        <v>52</v>
      </c>
      <c r="P31" s="1" t="s">
        <v>52</v>
      </c>
      <c r="Q31" s="1" t="s">
        <v>52</v>
      </c>
      <c r="R31" s="1" t="s">
        <v>52</v>
      </c>
      <c r="S31" s="1" t="s">
        <v>52</v>
      </c>
      <c r="T31" s="1" t="s">
        <v>52</v>
      </c>
    </row>
    <row r="32" spans="1:20" ht="20.100000000000001" customHeight="1" x14ac:dyDescent="0.3">
      <c r="A32" s="26" t="s">
        <v>3538</v>
      </c>
      <c r="B32" s="27">
        <v>0</v>
      </c>
      <c r="C32" s="27">
        <v>0</v>
      </c>
      <c r="D32" s="27">
        <v>0</v>
      </c>
      <c r="E32" s="27">
        <v>0</v>
      </c>
      <c r="F32" s="26" t="s">
        <v>52</v>
      </c>
      <c r="G32" s="1" t="s">
        <v>194</v>
      </c>
      <c r="H32" s="1" t="s">
        <v>3494</v>
      </c>
      <c r="I32" s="1" t="s">
        <v>3510</v>
      </c>
      <c r="J32" s="1" t="s">
        <v>52</v>
      </c>
      <c r="K32" s="1" t="s">
        <v>52</v>
      </c>
      <c r="M32" s="1" t="s">
        <v>52</v>
      </c>
      <c r="O32" s="1" t="s">
        <v>52</v>
      </c>
      <c r="P32" s="1" t="s">
        <v>52</v>
      </c>
      <c r="Q32" s="1" t="s">
        <v>52</v>
      </c>
      <c r="R32" s="1" t="s">
        <v>52</v>
      </c>
      <c r="S32" s="1" t="s">
        <v>52</v>
      </c>
      <c r="T32" s="1" t="s">
        <v>52</v>
      </c>
    </row>
    <row r="33" spans="1:20" ht="20.100000000000001" customHeight="1" x14ac:dyDescent="0.3">
      <c r="A33" s="26" t="s">
        <v>3539</v>
      </c>
      <c r="B33" s="27">
        <v>248.4</v>
      </c>
      <c r="C33" s="27">
        <v>0</v>
      </c>
      <c r="D33" s="27">
        <v>0</v>
      </c>
      <c r="E33" s="27">
        <v>248.4</v>
      </c>
      <c r="F33" s="26" t="s">
        <v>52</v>
      </c>
      <c r="G33" s="1" t="s">
        <v>194</v>
      </c>
      <c r="H33" s="1" t="s">
        <v>3494</v>
      </c>
      <c r="I33" s="1" t="s">
        <v>3512</v>
      </c>
      <c r="J33" s="1" t="s">
        <v>52</v>
      </c>
      <c r="K33" s="1" t="s">
        <v>52</v>
      </c>
      <c r="M33" s="1" t="s">
        <v>52</v>
      </c>
      <c r="O33" s="1" t="s">
        <v>52</v>
      </c>
      <c r="P33" s="1" t="s">
        <v>52</v>
      </c>
      <c r="Q33" s="1" t="s">
        <v>52</v>
      </c>
      <c r="R33" s="1" t="s">
        <v>52</v>
      </c>
      <c r="S33" s="1" t="s">
        <v>52</v>
      </c>
      <c r="T33" s="1" t="s">
        <v>52</v>
      </c>
    </row>
    <row r="34" spans="1:20" ht="20.100000000000001" customHeight="1" x14ac:dyDescent="0.3">
      <c r="A34" s="26" t="s">
        <v>3540</v>
      </c>
      <c r="B34" s="27">
        <v>0</v>
      </c>
      <c r="C34" s="27">
        <v>744.4</v>
      </c>
      <c r="D34" s="27">
        <v>0</v>
      </c>
      <c r="E34" s="27">
        <v>744.4</v>
      </c>
      <c r="F34" s="26" t="s">
        <v>52</v>
      </c>
      <c r="G34" s="1" t="s">
        <v>194</v>
      </c>
      <c r="H34" s="1" t="s">
        <v>3494</v>
      </c>
      <c r="I34" s="1" t="s">
        <v>3514</v>
      </c>
      <c r="J34" s="1" t="s">
        <v>52</v>
      </c>
      <c r="K34" s="1" t="s">
        <v>52</v>
      </c>
      <c r="M34" s="1" t="s">
        <v>52</v>
      </c>
      <c r="O34" s="1" t="s">
        <v>52</v>
      </c>
      <c r="P34" s="1" t="s">
        <v>52</v>
      </c>
      <c r="Q34" s="1" t="s">
        <v>52</v>
      </c>
      <c r="R34" s="1" t="s">
        <v>52</v>
      </c>
      <c r="S34" s="1" t="s">
        <v>52</v>
      </c>
      <c r="T34" s="1" t="s">
        <v>52</v>
      </c>
    </row>
    <row r="35" spans="1:20" ht="20.100000000000001" customHeight="1" x14ac:dyDescent="0.3">
      <c r="A35" s="26" t="s">
        <v>3541</v>
      </c>
      <c r="B35" s="27">
        <v>0</v>
      </c>
      <c r="C35" s="27">
        <v>0</v>
      </c>
      <c r="D35" s="27">
        <v>313</v>
      </c>
      <c r="E35" s="27">
        <v>313</v>
      </c>
      <c r="F35" s="26" t="s">
        <v>52</v>
      </c>
      <c r="G35" s="1" t="s">
        <v>194</v>
      </c>
      <c r="H35" s="1" t="s">
        <v>3494</v>
      </c>
      <c r="I35" s="1" t="s">
        <v>3516</v>
      </c>
      <c r="J35" s="1" t="s">
        <v>52</v>
      </c>
      <c r="K35" s="1" t="s">
        <v>52</v>
      </c>
      <c r="M35" s="1" t="s">
        <v>52</v>
      </c>
      <c r="O35" s="1" t="s">
        <v>52</v>
      </c>
      <c r="P35" s="1" t="s">
        <v>52</v>
      </c>
      <c r="Q35" s="1" t="s">
        <v>52</v>
      </c>
      <c r="R35" s="1" t="s">
        <v>52</v>
      </c>
      <c r="S35" s="1" t="s">
        <v>52</v>
      </c>
      <c r="T35" s="1" t="s">
        <v>52</v>
      </c>
    </row>
    <row r="36" spans="1:20" ht="20.100000000000001" customHeight="1" x14ac:dyDescent="0.3">
      <c r="A36" s="26" t="s">
        <v>3517</v>
      </c>
      <c r="B36" s="27">
        <v>248.4</v>
      </c>
      <c r="C36" s="27">
        <v>744.4</v>
      </c>
      <c r="D36" s="27">
        <v>313</v>
      </c>
      <c r="E36" s="27">
        <v>1305.8</v>
      </c>
      <c r="F36" s="26" t="s">
        <v>52</v>
      </c>
      <c r="G36" s="1" t="s">
        <v>194</v>
      </c>
      <c r="H36" s="1" t="s">
        <v>3494</v>
      </c>
      <c r="I36" s="1" t="s">
        <v>3518</v>
      </c>
      <c r="J36" s="1" t="s">
        <v>52</v>
      </c>
      <c r="K36" s="1" t="s">
        <v>52</v>
      </c>
      <c r="M36" s="1" t="s">
        <v>52</v>
      </c>
      <c r="O36" s="1" t="s">
        <v>52</v>
      </c>
      <c r="P36" s="1" t="s">
        <v>52</v>
      </c>
      <c r="Q36" s="1" t="s">
        <v>52</v>
      </c>
      <c r="R36" s="1" t="s">
        <v>52</v>
      </c>
      <c r="S36" s="1" t="s">
        <v>52</v>
      </c>
      <c r="T36" s="1" t="s">
        <v>52</v>
      </c>
    </row>
    <row r="37" spans="1:20" ht="20.100000000000001" customHeight="1" x14ac:dyDescent="0.3">
      <c r="A37" s="26" t="s">
        <v>3496</v>
      </c>
      <c r="B37" s="27">
        <v>0</v>
      </c>
      <c r="C37" s="27">
        <v>0</v>
      </c>
      <c r="D37" s="27">
        <v>0</v>
      </c>
      <c r="E37" s="27">
        <v>0</v>
      </c>
      <c r="F37" s="26" t="s">
        <v>52</v>
      </c>
      <c r="G37" s="1" t="s">
        <v>194</v>
      </c>
      <c r="H37" s="1" t="s">
        <v>3494</v>
      </c>
      <c r="I37" s="1" t="s">
        <v>52</v>
      </c>
      <c r="J37" s="1" t="s">
        <v>52</v>
      </c>
      <c r="K37" s="1" t="s">
        <v>52</v>
      </c>
      <c r="M37" s="1" t="s">
        <v>52</v>
      </c>
      <c r="O37" s="1" t="s">
        <v>52</v>
      </c>
      <c r="P37" s="1" t="s">
        <v>52</v>
      </c>
      <c r="Q37" s="1" t="s">
        <v>52</v>
      </c>
      <c r="R37" s="1" t="s">
        <v>52</v>
      </c>
      <c r="S37" s="1" t="s">
        <v>52</v>
      </c>
      <c r="T37" s="1" t="s">
        <v>52</v>
      </c>
    </row>
    <row r="38" spans="1:20" ht="20.100000000000001" customHeight="1" x14ac:dyDescent="0.3">
      <c r="A38" s="26" t="s">
        <v>3542</v>
      </c>
      <c r="B38" s="27">
        <v>248.4</v>
      </c>
      <c r="C38" s="27">
        <v>744.4</v>
      </c>
      <c r="D38" s="27">
        <v>313</v>
      </c>
      <c r="E38" s="27">
        <v>1305.8</v>
      </c>
      <c r="F38" s="26" t="s">
        <v>52</v>
      </c>
      <c r="G38" s="1" t="s">
        <v>194</v>
      </c>
      <c r="H38" s="1" t="s">
        <v>3494</v>
      </c>
      <c r="I38" s="1" t="s">
        <v>3543</v>
      </c>
      <c r="J38" s="1" t="s">
        <v>52</v>
      </c>
      <c r="K38" s="1" t="s">
        <v>52</v>
      </c>
      <c r="M38" s="1" t="s">
        <v>52</v>
      </c>
      <c r="O38" s="1" t="s">
        <v>52</v>
      </c>
      <c r="P38" s="1" t="s">
        <v>52</v>
      </c>
      <c r="Q38" s="1" t="s">
        <v>52</v>
      </c>
      <c r="R38" s="1" t="s">
        <v>52</v>
      </c>
      <c r="S38" s="1" t="s">
        <v>52</v>
      </c>
      <c r="T38" s="1" t="s">
        <v>52</v>
      </c>
    </row>
    <row r="39" spans="1:20" ht="20.100000000000001" customHeight="1" x14ac:dyDescent="0.3">
      <c r="A39" s="26" t="s">
        <v>3519</v>
      </c>
      <c r="B39" s="28">
        <v>248</v>
      </c>
      <c r="C39" s="28">
        <v>744</v>
      </c>
      <c r="D39" s="28">
        <v>313</v>
      </c>
      <c r="E39" s="28">
        <v>1305</v>
      </c>
      <c r="F39" s="29"/>
    </row>
    <row r="40" spans="1:20" ht="20.100000000000001" customHeight="1" x14ac:dyDescent="0.3">
      <c r="A40" s="29"/>
      <c r="B40" s="29"/>
      <c r="C40" s="29"/>
      <c r="D40" s="29"/>
      <c r="E40" s="29"/>
      <c r="F40" s="29"/>
    </row>
    <row r="41" spans="1:20" ht="20.100000000000001" customHeight="1" x14ac:dyDescent="0.3">
      <c r="A41" s="29" t="s">
        <v>3545</v>
      </c>
      <c r="B41" s="29"/>
      <c r="C41" s="29"/>
      <c r="D41" s="29"/>
      <c r="E41" s="29"/>
      <c r="F41" s="26" t="s">
        <v>52</v>
      </c>
      <c r="G41" s="1" t="s">
        <v>199</v>
      </c>
      <c r="I41" s="1" t="s">
        <v>196</v>
      </c>
      <c r="J41" s="1" t="s">
        <v>197</v>
      </c>
      <c r="K41" s="1" t="s">
        <v>146</v>
      </c>
    </row>
    <row r="42" spans="1:20" ht="20.100000000000001" customHeight="1" x14ac:dyDescent="0.3">
      <c r="A42" s="26" t="s">
        <v>52</v>
      </c>
      <c r="B42" s="27"/>
      <c r="C42" s="27"/>
      <c r="D42" s="27"/>
      <c r="E42" s="27"/>
      <c r="F42" s="26" t="s">
        <v>52</v>
      </c>
      <c r="G42" s="1" t="s">
        <v>199</v>
      </c>
      <c r="H42" s="1" t="s">
        <v>3492</v>
      </c>
      <c r="I42" s="1" t="s">
        <v>52</v>
      </c>
      <c r="J42" s="1" t="s">
        <v>52</v>
      </c>
      <c r="K42" s="1" t="s">
        <v>146</v>
      </c>
      <c r="L42">
        <v>1</v>
      </c>
      <c r="M42" s="1" t="s">
        <v>52</v>
      </c>
      <c r="O42" s="1" t="s">
        <v>52</v>
      </c>
      <c r="P42" s="1" t="s">
        <v>52</v>
      </c>
      <c r="Q42" s="1" t="s">
        <v>52</v>
      </c>
      <c r="R42" s="1" t="s">
        <v>52</v>
      </c>
      <c r="S42" s="1" t="s">
        <v>52</v>
      </c>
      <c r="T42" s="1" t="s">
        <v>52</v>
      </c>
    </row>
    <row r="43" spans="1:20" ht="20.100000000000001" customHeight="1" x14ac:dyDescent="0.3">
      <c r="A43" s="26" t="s">
        <v>3546</v>
      </c>
      <c r="B43" s="27">
        <v>0</v>
      </c>
      <c r="C43" s="27">
        <v>0</v>
      </c>
      <c r="D43" s="27">
        <v>0</v>
      </c>
      <c r="E43" s="27">
        <v>0</v>
      </c>
      <c r="F43" s="26" t="s">
        <v>52</v>
      </c>
      <c r="G43" s="1" t="s">
        <v>199</v>
      </c>
      <c r="H43" s="1" t="s">
        <v>3494</v>
      </c>
      <c r="I43" s="1" t="s">
        <v>3547</v>
      </c>
      <c r="J43" s="1" t="s">
        <v>52</v>
      </c>
      <c r="K43" s="1" t="s">
        <v>52</v>
      </c>
      <c r="M43" s="1" t="s">
        <v>52</v>
      </c>
      <c r="O43" s="1" t="s">
        <v>52</v>
      </c>
      <c r="P43" s="1" t="s">
        <v>52</v>
      </c>
      <c r="Q43" s="1" t="s">
        <v>52</v>
      </c>
      <c r="R43" s="1" t="s">
        <v>52</v>
      </c>
      <c r="S43" s="1" t="s">
        <v>52</v>
      </c>
      <c r="T43" s="1" t="s">
        <v>52</v>
      </c>
    </row>
    <row r="44" spans="1:20" ht="20.100000000000001" customHeight="1" x14ac:dyDescent="0.3">
      <c r="A44" s="26" t="s">
        <v>3548</v>
      </c>
      <c r="B44" s="27">
        <v>0</v>
      </c>
      <c r="C44" s="27">
        <v>0</v>
      </c>
      <c r="D44" s="27">
        <v>0</v>
      </c>
      <c r="E44" s="27">
        <v>0</v>
      </c>
      <c r="F44" s="26" t="s">
        <v>52</v>
      </c>
      <c r="G44" s="1" t="s">
        <v>199</v>
      </c>
      <c r="H44" s="1" t="s">
        <v>3494</v>
      </c>
      <c r="I44" s="1" t="s">
        <v>3549</v>
      </c>
      <c r="J44" s="1" t="s">
        <v>52</v>
      </c>
      <c r="K44" s="1" t="s">
        <v>52</v>
      </c>
      <c r="M44" s="1" t="s">
        <v>52</v>
      </c>
      <c r="O44" s="1" t="s">
        <v>52</v>
      </c>
      <c r="P44" s="1" t="s">
        <v>52</v>
      </c>
      <c r="Q44" s="1" t="s">
        <v>52</v>
      </c>
      <c r="R44" s="1" t="s">
        <v>52</v>
      </c>
      <c r="S44" s="1" t="s">
        <v>52</v>
      </c>
      <c r="T44" s="1" t="s">
        <v>52</v>
      </c>
    </row>
    <row r="45" spans="1:20" ht="20.100000000000001" customHeight="1" x14ac:dyDescent="0.3">
      <c r="A45" s="26" t="s">
        <v>3550</v>
      </c>
      <c r="B45" s="27">
        <v>0</v>
      </c>
      <c r="C45" s="27">
        <v>0</v>
      </c>
      <c r="D45" s="27">
        <v>0</v>
      </c>
      <c r="E45" s="27">
        <v>0</v>
      </c>
      <c r="F45" s="26" t="s">
        <v>52</v>
      </c>
      <c r="G45" s="1" t="s">
        <v>199</v>
      </c>
      <c r="H45" s="1" t="s">
        <v>3494</v>
      </c>
      <c r="I45" s="1" t="s">
        <v>3551</v>
      </c>
      <c r="J45" s="1" t="s">
        <v>52</v>
      </c>
      <c r="K45" s="1" t="s">
        <v>52</v>
      </c>
      <c r="M45" s="1" t="s">
        <v>52</v>
      </c>
      <c r="O45" s="1" t="s">
        <v>52</v>
      </c>
      <c r="P45" s="1" t="s">
        <v>52</v>
      </c>
      <c r="Q45" s="1" t="s">
        <v>52</v>
      </c>
      <c r="R45" s="1" t="s">
        <v>52</v>
      </c>
      <c r="S45" s="1" t="s">
        <v>52</v>
      </c>
      <c r="T45" s="1" t="s">
        <v>52</v>
      </c>
    </row>
    <row r="46" spans="1:20" ht="20.100000000000001" customHeight="1" x14ac:dyDescent="0.3">
      <c r="A46" s="26" t="s">
        <v>3552</v>
      </c>
      <c r="B46" s="27">
        <v>0</v>
      </c>
      <c r="C46" s="27">
        <v>0</v>
      </c>
      <c r="D46" s="27">
        <v>0</v>
      </c>
      <c r="E46" s="27">
        <v>0</v>
      </c>
      <c r="F46" s="26" t="s">
        <v>52</v>
      </c>
      <c r="G46" s="1" t="s">
        <v>199</v>
      </c>
      <c r="H46" s="1" t="s">
        <v>3494</v>
      </c>
      <c r="I46" s="1" t="s">
        <v>3553</v>
      </c>
      <c r="J46" s="1" t="s">
        <v>52</v>
      </c>
      <c r="K46" s="1" t="s">
        <v>52</v>
      </c>
      <c r="M46" s="1" t="s">
        <v>52</v>
      </c>
      <c r="O46" s="1" t="s">
        <v>52</v>
      </c>
      <c r="P46" s="1" t="s">
        <v>52</v>
      </c>
      <c r="Q46" s="1" t="s">
        <v>52</v>
      </c>
      <c r="R46" s="1" t="s">
        <v>52</v>
      </c>
      <c r="S46" s="1" t="s">
        <v>52</v>
      </c>
      <c r="T46" s="1" t="s">
        <v>52</v>
      </c>
    </row>
    <row r="47" spans="1:20" ht="20.100000000000001" customHeight="1" x14ac:dyDescent="0.3">
      <c r="A47" s="26" t="s">
        <v>3496</v>
      </c>
      <c r="B47" s="27">
        <v>0</v>
      </c>
      <c r="C47" s="27">
        <v>0</v>
      </c>
      <c r="D47" s="27">
        <v>0</v>
      </c>
      <c r="E47" s="27">
        <v>0</v>
      </c>
      <c r="F47" s="26" t="s">
        <v>52</v>
      </c>
      <c r="G47" s="1" t="s">
        <v>199</v>
      </c>
      <c r="H47" s="1" t="s">
        <v>3494</v>
      </c>
      <c r="I47" s="1" t="s">
        <v>52</v>
      </c>
      <c r="J47" s="1" t="s">
        <v>52</v>
      </c>
      <c r="K47" s="1" t="s">
        <v>52</v>
      </c>
      <c r="M47" s="1" t="s">
        <v>52</v>
      </c>
      <c r="O47" s="1" t="s">
        <v>52</v>
      </c>
      <c r="P47" s="1" t="s">
        <v>52</v>
      </c>
      <c r="Q47" s="1" t="s">
        <v>52</v>
      </c>
      <c r="R47" s="1" t="s">
        <v>52</v>
      </c>
      <c r="S47" s="1" t="s">
        <v>52</v>
      </c>
      <c r="T47" s="1" t="s">
        <v>52</v>
      </c>
    </row>
    <row r="48" spans="1:20" ht="20.100000000000001" customHeight="1" x14ac:dyDescent="0.3">
      <c r="A48" s="26" t="s">
        <v>3554</v>
      </c>
      <c r="B48" s="27">
        <v>0</v>
      </c>
      <c r="C48" s="27">
        <v>0</v>
      </c>
      <c r="D48" s="27">
        <v>0</v>
      </c>
      <c r="E48" s="27">
        <v>0</v>
      </c>
      <c r="F48" s="26" t="s">
        <v>52</v>
      </c>
      <c r="G48" s="1" t="s">
        <v>199</v>
      </c>
      <c r="H48" s="1" t="s">
        <v>3494</v>
      </c>
      <c r="I48" s="1" t="s">
        <v>3555</v>
      </c>
      <c r="J48" s="1" t="s">
        <v>52</v>
      </c>
      <c r="K48" s="1" t="s">
        <v>52</v>
      </c>
      <c r="M48" s="1" t="s">
        <v>52</v>
      </c>
      <c r="O48" s="1" t="s">
        <v>52</v>
      </c>
      <c r="P48" s="1" t="s">
        <v>52</v>
      </c>
      <c r="Q48" s="1" t="s">
        <v>52</v>
      </c>
      <c r="R48" s="1" t="s">
        <v>52</v>
      </c>
      <c r="S48" s="1" t="s">
        <v>52</v>
      </c>
      <c r="T48" s="1" t="s">
        <v>52</v>
      </c>
    </row>
    <row r="49" spans="1:20" ht="20.100000000000001" customHeight="1" x14ac:dyDescent="0.3">
      <c r="A49" s="26" t="s">
        <v>3556</v>
      </c>
      <c r="B49" s="27">
        <v>0</v>
      </c>
      <c r="C49" s="27">
        <v>0</v>
      </c>
      <c r="D49" s="27">
        <v>0</v>
      </c>
      <c r="E49" s="27">
        <v>0</v>
      </c>
      <c r="F49" s="26" t="s">
        <v>52</v>
      </c>
      <c r="G49" s="1" t="s">
        <v>199</v>
      </c>
      <c r="H49" s="1" t="s">
        <v>3494</v>
      </c>
      <c r="I49" s="1" t="s">
        <v>3557</v>
      </c>
      <c r="J49" s="1" t="s">
        <v>52</v>
      </c>
      <c r="K49" s="1" t="s">
        <v>52</v>
      </c>
      <c r="M49" s="1" t="s">
        <v>52</v>
      </c>
      <c r="O49" s="1" t="s">
        <v>52</v>
      </c>
      <c r="P49" s="1" t="s">
        <v>52</v>
      </c>
      <c r="Q49" s="1" t="s">
        <v>52</v>
      </c>
      <c r="R49" s="1" t="s">
        <v>52</v>
      </c>
      <c r="S49" s="1" t="s">
        <v>52</v>
      </c>
      <c r="T49" s="1" t="s">
        <v>52</v>
      </c>
    </row>
    <row r="50" spans="1:20" ht="20.100000000000001" customHeight="1" x14ac:dyDescent="0.3">
      <c r="A50" s="26" t="s">
        <v>3558</v>
      </c>
      <c r="B50" s="27">
        <v>0</v>
      </c>
      <c r="C50" s="27">
        <v>0</v>
      </c>
      <c r="D50" s="27">
        <v>0</v>
      </c>
      <c r="E50" s="27">
        <v>0</v>
      </c>
      <c r="F50" s="26" t="s">
        <v>52</v>
      </c>
      <c r="G50" s="1" t="s">
        <v>199</v>
      </c>
      <c r="H50" s="1" t="s">
        <v>3494</v>
      </c>
      <c r="I50" s="1" t="s">
        <v>3559</v>
      </c>
      <c r="J50" s="1" t="s">
        <v>52</v>
      </c>
      <c r="K50" s="1" t="s">
        <v>52</v>
      </c>
      <c r="M50" s="1" t="s">
        <v>52</v>
      </c>
      <c r="O50" s="1" t="s">
        <v>52</v>
      </c>
      <c r="P50" s="1" t="s">
        <v>52</v>
      </c>
      <c r="Q50" s="1" t="s">
        <v>52</v>
      </c>
      <c r="R50" s="1" t="s">
        <v>52</v>
      </c>
      <c r="S50" s="1" t="s">
        <v>52</v>
      </c>
      <c r="T50" s="1" t="s">
        <v>52</v>
      </c>
    </row>
    <row r="51" spans="1:20" ht="20.100000000000001" customHeight="1" x14ac:dyDescent="0.3">
      <c r="A51" s="26" t="s">
        <v>3560</v>
      </c>
      <c r="B51" s="27">
        <v>0</v>
      </c>
      <c r="C51" s="27">
        <v>0</v>
      </c>
      <c r="D51" s="27">
        <v>0</v>
      </c>
      <c r="E51" s="27">
        <v>0</v>
      </c>
      <c r="F51" s="26" t="s">
        <v>52</v>
      </c>
      <c r="G51" s="1" t="s">
        <v>199</v>
      </c>
      <c r="H51" s="1" t="s">
        <v>3494</v>
      </c>
      <c r="I51" s="1" t="s">
        <v>3561</v>
      </c>
      <c r="J51" s="1" t="s">
        <v>52</v>
      </c>
      <c r="K51" s="1" t="s">
        <v>52</v>
      </c>
      <c r="M51" s="1" t="s">
        <v>52</v>
      </c>
      <c r="O51" s="1" t="s">
        <v>52</v>
      </c>
      <c r="P51" s="1" t="s">
        <v>52</v>
      </c>
      <c r="Q51" s="1" t="s">
        <v>52</v>
      </c>
      <c r="R51" s="1" t="s">
        <v>52</v>
      </c>
      <c r="S51" s="1" t="s">
        <v>52</v>
      </c>
      <c r="T51" s="1" t="s">
        <v>52</v>
      </c>
    </row>
    <row r="52" spans="1:20" ht="20.100000000000001" customHeight="1" x14ac:dyDescent="0.3">
      <c r="A52" s="26" t="s">
        <v>3562</v>
      </c>
      <c r="B52" s="27">
        <v>0</v>
      </c>
      <c r="C52" s="27">
        <v>0</v>
      </c>
      <c r="D52" s="27">
        <v>0</v>
      </c>
      <c r="E52" s="27">
        <v>0</v>
      </c>
      <c r="F52" s="26" t="s">
        <v>52</v>
      </c>
      <c r="G52" s="1" t="s">
        <v>199</v>
      </c>
      <c r="H52" s="1" t="s">
        <v>3494</v>
      </c>
      <c r="I52" s="1" t="s">
        <v>3563</v>
      </c>
      <c r="J52" s="1" t="s">
        <v>52</v>
      </c>
      <c r="K52" s="1" t="s">
        <v>52</v>
      </c>
      <c r="M52" s="1" t="s">
        <v>52</v>
      </c>
      <c r="O52" s="1" t="s">
        <v>52</v>
      </c>
      <c r="P52" s="1" t="s">
        <v>52</v>
      </c>
      <c r="Q52" s="1" t="s">
        <v>52</v>
      </c>
      <c r="R52" s="1" t="s">
        <v>52</v>
      </c>
      <c r="S52" s="1" t="s">
        <v>52</v>
      </c>
      <c r="T52" s="1" t="s">
        <v>52</v>
      </c>
    </row>
    <row r="53" spans="1:20" ht="20.100000000000001" customHeight="1" x14ac:dyDescent="0.3">
      <c r="A53" s="26" t="s">
        <v>3564</v>
      </c>
      <c r="B53" s="27">
        <v>0</v>
      </c>
      <c r="C53" s="27">
        <v>0</v>
      </c>
      <c r="D53" s="27">
        <v>0</v>
      </c>
      <c r="E53" s="27">
        <v>0</v>
      </c>
      <c r="F53" s="26" t="s">
        <v>52</v>
      </c>
      <c r="G53" s="1" t="s">
        <v>199</v>
      </c>
      <c r="H53" s="1" t="s">
        <v>3494</v>
      </c>
      <c r="I53" s="1" t="s">
        <v>3565</v>
      </c>
      <c r="J53" s="1" t="s">
        <v>52</v>
      </c>
      <c r="K53" s="1" t="s">
        <v>52</v>
      </c>
      <c r="M53" s="1" t="s">
        <v>52</v>
      </c>
      <c r="O53" s="1" t="s">
        <v>52</v>
      </c>
      <c r="P53" s="1" t="s">
        <v>52</v>
      </c>
      <c r="Q53" s="1" t="s">
        <v>52</v>
      </c>
      <c r="R53" s="1" t="s">
        <v>52</v>
      </c>
      <c r="S53" s="1" t="s">
        <v>52</v>
      </c>
      <c r="T53" s="1" t="s">
        <v>52</v>
      </c>
    </row>
    <row r="54" spans="1:20" ht="20.100000000000001" customHeight="1" x14ac:dyDescent="0.3">
      <c r="A54" s="26" t="s">
        <v>3566</v>
      </c>
      <c r="B54" s="27">
        <v>0</v>
      </c>
      <c r="C54" s="27">
        <v>0</v>
      </c>
      <c r="D54" s="27">
        <v>0</v>
      </c>
      <c r="E54" s="27">
        <v>0</v>
      </c>
      <c r="F54" s="26" t="s">
        <v>52</v>
      </c>
      <c r="G54" s="1" t="s">
        <v>199</v>
      </c>
      <c r="H54" s="1" t="s">
        <v>3494</v>
      </c>
      <c r="I54" s="1" t="s">
        <v>3567</v>
      </c>
      <c r="J54" s="1" t="s">
        <v>52</v>
      </c>
      <c r="K54" s="1" t="s">
        <v>52</v>
      </c>
      <c r="M54" s="1" t="s">
        <v>52</v>
      </c>
      <c r="O54" s="1" t="s">
        <v>52</v>
      </c>
      <c r="P54" s="1" t="s">
        <v>52</v>
      </c>
      <c r="Q54" s="1" t="s">
        <v>52</v>
      </c>
      <c r="R54" s="1" t="s">
        <v>52</v>
      </c>
      <c r="S54" s="1" t="s">
        <v>52</v>
      </c>
      <c r="T54" s="1" t="s">
        <v>52</v>
      </c>
    </row>
    <row r="55" spans="1:20" ht="20.100000000000001" customHeight="1" x14ac:dyDescent="0.3">
      <c r="A55" s="26" t="s">
        <v>3568</v>
      </c>
      <c r="B55" s="27">
        <v>0</v>
      </c>
      <c r="C55" s="27">
        <v>0</v>
      </c>
      <c r="D55" s="27">
        <v>0</v>
      </c>
      <c r="E55" s="27">
        <v>0</v>
      </c>
      <c r="F55" s="26" t="s">
        <v>52</v>
      </c>
      <c r="G55" s="1" t="s">
        <v>199</v>
      </c>
      <c r="H55" s="1" t="s">
        <v>3494</v>
      </c>
      <c r="I55" s="1" t="s">
        <v>3569</v>
      </c>
      <c r="J55" s="1" t="s">
        <v>52</v>
      </c>
      <c r="K55" s="1" t="s">
        <v>52</v>
      </c>
      <c r="M55" s="1" t="s">
        <v>52</v>
      </c>
      <c r="O55" s="1" t="s">
        <v>52</v>
      </c>
      <c r="P55" s="1" t="s">
        <v>52</v>
      </c>
      <c r="Q55" s="1" t="s">
        <v>52</v>
      </c>
      <c r="R55" s="1" t="s">
        <v>52</v>
      </c>
      <c r="S55" s="1" t="s">
        <v>52</v>
      </c>
      <c r="T55" s="1" t="s">
        <v>52</v>
      </c>
    </row>
    <row r="56" spans="1:20" ht="20.100000000000001" customHeight="1" x14ac:dyDescent="0.3">
      <c r="A56" s="26" t="s">
        <v>3570</v>
      </c>
      <c r="B56" s="27">
        <v>0</v>
      </c>
      <c r="C56" s="27">
        <v>0</v>
      </c>
      <c r="D56" s="27">
        <v>0</v>
      </c>
      <c r="E56" s="27">
        <v>0</v>
      </c>
      <c r="F56" s="26" t="s">
        <v>52</v>
      </c>
      <c r="G56" s="1" t="s">
        <v>199</v>
      </c>
      <c r="H56" s="1" t="s">
        <v>3494</v>
      </c>
      <c r="I56" s="1" t="s">
        <v>3571</v>
      </c>
      <c r="J56" s="1" t="s">
        <v>52</v>
      </c>
      <c r="K56" s="1" t="s">
        <v>52</v>
      </c>
      <c r="M56" s="1" t="s">
        <v>52</v>
      </c>
      <c r="O56" s="1" t="s">
        <v>52</v>
      </c>
      <c r="P56" s="1" t="s">
        <v>52</v>
      </c>
      <c r="Q56" s="1" t="s">
        <v>52</v>
      </c>
      <c r="R56" s="1" t="s">
        <v>52</v>
      </c>
      <c r="S56" s="1" t="s">
        <v>52</v>
      </c>
      <c r="T56" s="1" t="s">
        <v>52</v>
      </c>
    </row>
    <row r="57" spans="1:20" ht="20.100000000000001" customHeight="1" x14ac:dyDescent="0.3">
      <c r="A57" s="26" t="s">
        <v>3572</v>
      </c>
      <c r="B57" s="27">
        <v>0</v>
      </c>
      <c r="C57" s="27">
        <v>0</v>
      </c>
      <c r="D57" s="27">
        <v>0</v>
      </c>
      <c r="E57" s="27">
        <v>0</v>
      </c>
      <c r="F57" s="26" t="s">
        <v>52</v>
      </c>
      <c r="G57" s="1" t="s">
        <v>199</v>
      </c>
      <c r="H57" s="1" t="s">
        <v>3494</v>
      </c>
      <c r="I57" s="1" t="s">
        <v>3573</v>
      </c>
      <c r="J57" s="1" t="s">
        <v>52</v>
      </c>
      <c r="K57" s="1" t="s">
        <v>52</v>
      </c>
      <c r="M57" s="1" t="s">
        <v>52</v>
      </c>
      <c r="O57" s="1" t="s">
        <v>52</v>
      </c>
      <c r="P57" s="1" t="s">
        <v>52</v>
      </c>
      <c r="Q57" s="1" t="s">
        <v>52</v>
      </c>
      <c r="R57" s="1" t="s">
        <v>52</v>
      </c>
      <c r="S57" s="1" t="s">
        <v>52</v>
      </c>
      <c r="T57" s="1" t="s">
        <v>52</v>
      </c>
    </row>
    <row r="58" spans="1:20" ht="20.100000000000001" customHeight="1" x14ac:dyDescent="0.3">
      <c r="A58" s="26" t="s">
        <v>3574</v>
      </c>
      <c r="B58" s="27">
        <v>0</v>
      </c>
      <c r="C58" s="27">
        <v>0</v>
      </c>
      <c r="D58" s="27">
        <v>0</v>
      </c>
      <c r="E58" s="27">
        <v>0</v>
      </c>
      <c r="F58" s="26" t="s">
        <v>52</v>
      </c>
      <c r="G58" s="1" t="s">
        <v>199</v>
      </c>
      <c r="H58" s="1" t="s">
        <v>3494</v>
      </c>
      <c r="I58" s="1" t="s">
        <v>3575</v>
      </c>
      <c r="J58" s="1" t="s">
        <v>52</v>
      </c>
      <c r="K58" s="1" t="s">
        <v>52</v>
      </c>
      <c r="M58" s="1" t="s">
        <v>52</v>
      </c>
      <c r="O58" s="1" t="s">
        <v>52</v>
      </c>
      <c r="P58" s="1" t="s">
        <v>52</v>
      </c>
      <c r="Q58" s="1" t="s">
        <v>52</v>
      </c>
      <c r="R58" s="1" t="s">
        <v>52</v>
      </c>
      <c r="S58" s="1" t="s">
        <v>52</v>
      </c>
      <c r="T58" s="1" t="s">
        <v>52</v>
      </c>
    </row>
    <row r="59" spans="1:20" ht="20.100000000000001" customHeight="1" x14ac:dyDescent="0.3">
      <c r="A59" s="26" t="s">
        <v>3576</v>
      </c>
      <c r="B59" s="27">
        <v>0</v>
      </c>
      <c r="C59" s="27">
        <v>0</v>
      </c>
      <c r="D59" s="27">
        <v>0</v>
      </c>
      <c r="E59" s="27">
        <v>0</v>
      </c>
      <c r="F59" s="26" t="s">
        <v>52</v>
      </c>
      <c r="G59" s="1" t="s">
        <v>199</v>
      </c>
      <c r="H59" s="1" t="s">
        <v>3494</v>
      </c>
      <c r="I59" s="1" t="s">
        <v>3577</v>
      </c>
      <c r="J59" s="1" t="s">
        <v>52</v>
      </c>
      <c r="K59" s="1" t="s">
        <v>52</v>
      </c>
      <c r="M59" s="1" t="s">
        <v>52</v>
      </c>
      <c r="O59" s="1" t="s">
        <v>52</v>
      </c>
      <c r="P59" s="1" t="s">
        <v>52</v>
      </c>
      <c r="Q59" s="1" t="s">
        <v>52</v>
      </c>
      <c r="R59" s="1" t="s">
        <v>52</v>
      </c>
      <c r="S59" s="1" t="s">
        <v>52</v>
      </c>
      <c r="T59" s="1" t="s">
        <v>52</v>
      </c>
    </row>
    <row r="60" spans="1:20" ht="20.100000000000001" customHeight="1" x14ac:dyDescent="0.3">
      <c r="A60" s="26" t="s">
        <v>3578</v>
      </c>
      <c r="B60" s="27">
        <v>0</v>
      </c>
      <c r="C60" s="27">
        <v>0</v>
      </c>
      <c r="D60" s="27">
        <v>0</v>
      </c>
      <c r="E60" s="27">
        <v>0</v>
      </c>
      <c r="F60" s="26" t="s">
        <v>52</v>
      </c>
      <c r="G60" s="1" t="s">
        <v>199</v>
      </c>
      <c r="H60" s="1" t="s">
        <v>3494</v>
      </c>
      <c r="I60" s="1" t="s">
        <v>3579</v>
      </c>
      <c r="J60" s="1" t="s">
        <v>52</v>
      </c>
      <c r="K60" s="1" t="s">
        <v>52</v>
      </c>
      <c r="M60" s="1" t="s">
        <v>52</v>
      </c>
      <c r="O60" s="1" t="s">
        <v>52</v>
      </c>
      <c r="P60" s="1" t="s">
        <v>52</v>
      </c>
      <c r="Q60" s="1" t="s">
        <v>52</v>
      </c>
      <c r="R60" s="1" t="s">
        <v>52</v>
      </c>
      <c r="S60" s="1" t="s">
        <v>52</v>
      </c>
      <c r="T60" s="1" t="s">
        <v>52</v>
      </c>
    </row>
    <row r="61" spans="1:20" ht="20.100000000000001" customHeight="1" x14ac:dyDescent="0.3">
      <c r="A61" s="26" t="s">
        <v>3580</v>
      </c>
      <c r="B61" s="27">
        <v>0</v>
      </c>
      <c r="C61" s="27">
        <v>0</v>
      </c>
      <c r="D61" s="27">
        <v>0</v>
      </c>
      <c r="E61" s="27">
        <v>0</v>
      </c>
      <c r="F61" s="26" t="s">
        <v>52</v>
      </c>
      <c r="G61" s="1" t="s">
        <v>199</v>
      </c>
      <c r="H61" s="1" t="s">
        <v>3494</v>
      </c>
      <c r="I61" s="1" t="s">
        <v>3581</v>
      </c>
      <c r="J61" s="1" t="s">
        <v>52</v>
      </c>
      <c r="K61" s="1" t="s">
        <v>52</v>
      </c>
      <c r="M61" s="1" t="s">
        <v>52</v>
      </c>
      <c r="O61" s="1" t="s">
        <v>52</v>
      </c>
      <c r="P61" s="1" t="s">
        <v>52</v>
      </c>
      <c r="Q61" s="1" t="s">
        <v>52</v>
      </c>
      <c r="R61" s="1" t="s">
        <v>52</v>
      </c>
      <c r="S61" s="1" t="s">
        <v>52</v>
      </c>
      <c r="T61" s="1" t="s">
        <v>52</v>
      </c>
    </row>
    <row r="62" spans="1:20" ht="20.100000000000001" customHeight="1" x14ac:dyDescent="0.3">
      <c r="A62" s="26" t="s">
        <v>3582</v>
      </c>
      <c r="B62" s="27">
        <v>0</v>
      </c>
      <c r="C62" s="27">
        <v>0</v>
      </c>
      <c r="D62" s="27">
        <v>0</v>
      </c>
      <c r="E62" s="27">
        <v>0</v>
      </c>
      <c r="F62" s="26" t="s">
        <v>52</v>
      </c>
      <c r="G62" s="1" t="s">
        <v>199</v>
      </c>
      <c r="H62" s="1" t="s">
        <v>3494</v>
      </c>
      <c r="I62" s="1" t="s">
        <v>3583</v>
      </c>
      <c r="J62" s="1" t="s">
        <v>52</v>
      </c>
      <c r="K62" s="1" t="s">
        <v>52</v>
      </c>
      <c r="M62" s="1" t="s">
        <v>52</v>
      </c>
      <c r="O62" s="1" t="s">
        <v>52</v>
      </c>
      <c r="P62" s="1" t="s">
        <v>52</v>
      </c>
      <c r="Q62" s="1" t="s">
        <v>52</v>
      </c>
      <c r="R62" s="1" t="s">
        <v>52</v>
      </c>
      <c r="S62" s="1" t="s">
        <v>52</v>
      </c>
      <c r="T62" s="1" t="s">
        <v>52</v>
      </c>
    </row>
    <row r="63" spans="1:20" ht="20.100000000000001" customHeight="1" x14ac:dyDescent="0.3">
      <c r="A63" s="26" t="s">
        <v>3584</v>
      </c>
      <c r="B63" s="27">
        <v>0</v>
      </c>
      <c r="C63" s="27">
        <v>0</v>
      </c>
      <c r="D63" s="27">
        <v>0</v>
      </c>
      <c r="E63" s="27">
        <v>0</v>
      </c>
      <c r="F63" s="26" t="s">
        <v>52</v>
      </c>
      <c r="G63" s="1" t="s">
        <v>199</v>
      </c>
      <c r="H63" s="1" t="s">
        <v>3494</v>
      </c>
      <c r="I63" s="1" t="s">
        <v>3585</v>
      </c>
      <c r="J63" s="1" t="s">
        <v>52</v>
      </c>
      <c r="K63" s="1" t="s">
        <v>52</v>
      </c>
      <c r="M63" s="1" t="s">
        <v>52</v>
      </c>
      <c r="O63" s="1" t="s">
        <v>52</v>
      </c>
      <c r="P63" s="1" t="s">
        <v>52</v>
      </c>
      <c r="Q63" s="1" t="s">
        <v>52</v>
      </c>
      <c r="R63" s="1" t="s">
        <v>52</v>
      </c>
      <c r="S63" s="1" t="s">
        <v>52</v>
      </c>
      <c r="T63" s="1" t="s">
        <v>52</v>
      </c>
    </row>
    <row r="64" spans="1:20" ht="20.100000000000001" customHeight="1" x14ac:dyDescent="0.3">
      <c r="A64" s="26" t="s">
        <v>3586</v>
      </c>
      <c r="B64" s="27">
        <v>0</v>
      </c>
      <c r="C64" s="27">
        <v>0</v>
      </c>
      <c r="D64" s="27">
        <v>0</v>
      </c>
      <c r="E64" s="27">
        <v>0</v>
      </c>
      <c r="F64" s="26" t="s">
        <v>52</v>
      </c>
      <c r="G64" s="1" t="s">
        <v>199</v>
      </c>
      <c r="H64" s="1" t="s">
        <v>3494</v>
      </c>
      <c r="I64" s="1" t="s">
        <v>3587</v>
      </c>
      <c r="J64" s="1" t="s">
        <v>52</v>
      </c>
      <c r="K64" s="1" t="s">
        <v>52</v>
      </c>
      <c r="M64" s="1" t="s">
        <v>52</v>
      </c>
      <c r="O64" s="1" t="s">
        <v>52</v>
      </c>
      <c r="P64" s="1" t="s">
        <v>52</v>
      </c>
      <c r="Q64" s="1" t="s">
        <v>52</v>
      </c>
      <c r="R64" s="1" t="s">
        <v>52</v>
      </c>
      <c r="S64" s="1" t="s">
        <v>52</v>
      </c>
      <c r="T64" s="1" t="s">
        <v>52</v>
      </c>
    </row>
    <row r="65" spans="1:20" ht="20.100000000000001" customHeight="1" x14ac:dyDescent="0.3">
      <c r="A65" s="26" t="s">
        <v>3496</v>
      </c>
      <c r="B65" s="27">
        <v>0</v>
      </c>
      <c r="C65" s="27">
        <v>0</v>
      </c>
      <c r="D65" s="27">
        <v>0</v>
      </c>
      <c r="E65" s="27">
        <v>0</v>
      </c>
      <c r="F65" s="26" t="s">
        <v>52</v>
      </c>
      <c r="G65" s="1" t="s">
        <v>199</v>
      </c>
      <c r="H65" s="1" t="s">
        <v>3494</v>
      </c>
      <c r="I65" s="1" t="s">
        <v>52</v>
      </c>
      <c r="J65" s="1" t="s">
        <v>52</v>
      </c>
      <c r="K65" s="1" t="s">
        <v>52</v>
      </c>
      <c r="M65" s="1" t="s">
        <v>52</v>
      </c>
      <c r="O65" s="1" t="s">
        <v>52</v>
      </c>
      <c r="P65" s="1" t="s">
        <v>52</v>
      </c>
      <c r="Q65" s="1" t="s">
        <v>52</v>
      </c>
      <c r="R65" s="1" t="s">
        <v>52</v>
      </c>
      <c r="S65" s="1" t="s">
        <v>52</v>
      </c>
      <c r="T65" s="1" t="s">
        <v>52</v>
      </c>
    </row>
    <row r="66" spans="1:20" ht="20.100000000000001" customHeight="1" x14ac:dyDescent="0.3">
      <c r="A66" s="26" t="s">
        <v>3588</v>
      </c>
      <c r="B66" s="27">
        <v>0</v>
      </c>
      <c r="C66" s="27">
        <v>0</v>
      </c>
      <c r="D66" s="27">
        <v>0</v>
      </c>
      <c r="E66" s="27">
        <v>0</v>
      </c>
      <c r="F66" s="26" t="s">
        <v>52</v>
      </c>
      <c r="G66" s="1" t="s">
        <v>199</v>
      </c>
      <c r="H66" s="1" t="s">
        <v>3494</v>
      </c>
      <c r="I66" s="1" t="s">
        <v>3589</v>
      </c>
      <c r="J66" s="1" t="s">
        <v>52</v>
      </c>
      <c r="K66" s="1" t="s">
        <v>52</v>
      </c>
      <c r="M66" s="1" t="s">
        <v>52</v>
      </c>
      <c r="O66" s="1" t="s">
        <v>52</v>
      </c>
      <c r="P66" s="1" t="s">
        <v>52</v>
      </c>
      <c r="Q66" s="1" t="s">
        <v>52</v>
      </c>
      <c r="R66" s="1" t="s">
        <v>52</v>
      </c>
      <c r="S66" s="1" t="s">
        <v>52</v>
      </c>
      <c r="T66" s="1" t="s">
        <v>52</v>
      </c>
    </row>
    <row r="67" spans="1:20" ht="20.100000000000001" customHeight="1" x14ac:dyDescent="0.3">
      <c r="A67" s="26" t="s">
        <v>3590</v>
      </c>
      <c r="B67" s="27">
        <v>0</v>
      </c>
      <c r="C67" s="27">
        <v>0</v>
      </c>
      <c r="D67" s="27">
        <v>0</v>
      </c>
      <c r="E67" s="27">
        <v>0</v>
      </c>
      <c r="F67" s="26" t="s">
        <v>52</v>
      </c>
      <c r="G67" s="1" t="s">
        <v>199</v>
      </c>
      <c r="H67" s="1" t="s">
        <v>3494</v>
      </c>
      <c r="I67" s="1" t="s">
        <v>3591</v>
      </c>
      <c r="J67" s="1" t="s">
        <v>52</v>
      </c>
      <c r="K67" s="1" t="s">
        <v>52</v>
      </c>
      <c r="M67" s="1" t="s">
        <v>52</v>
      </c>
      <c r="O67" s="1" t="s">
        <v>52</v>
      </c>
      <c r="P67" s="1" t="s">
        <v>52</v>
      </c>
      <c r="Q67" s="1" t="s">
        <v>52</v>
      </c>
      <c r="R67" s="1" t="s">
        <v>52</v>
      </c>
      <c r="S67" s="1" t="s">
        <v>52</v>
      </c>
      <c r="T67" s="1" t="s">
        <v>52</v>
      </c>
    </row>
    <row r="68" spans="1:20" ht="20.100000000000001" customHeight="1" x14ac:dyDescent="0.3">
      <c r="A68" s="26" t="s">
        <v>3592</v>
      </c>
      <c r="B68" s="27">
        <v>0</v>
      </c>
      <c r="C68" s="27">
        <v>0</v>
      </c>
      <c r="D68" s="27">
        <v>0</v>
      </c>
      <c r="E68" s="27">
        <v>0</v>
      </c>
      <c r="F68" s="26" t="s">
        <v>52</v>
      </c>
      <c r="G68" s="1" t="s">
        <v>199</v>
      </c>
      <c r="H68" s="1" t="s">
        <v>3494</v>
      </c>
      <c r="I68" s="1" t="s">
        <v>3593</v>
      </c>
      <c r="J68" s="1" t="s">
        <v>52</v>
      </c>
      <c r="K68" s="1" t="s">
        <v>52</v>
      </c>
      <c r="M68" s="1" t="s">
        <v>52</v>
      </c>
      <c r="O68" s="1" t="s">
        <v>52</v>
      </c>
      <c r="P68" s="1" t="s">
        <v>52</v>
      </c>
      <c r="Q68" s="1" t="s">
        <v>52</v>
      </c>
      <c r="R68" s="1" t="s">
        <v>52</v>
      </c>
      <c r="S68" s="1" t="s">
        <v>52</v>
      </c>
      <c r="T68" s="1" t="s">
        <v>52</v>
      </c>
    </row>
    <row r="69" spans="1:20" ht="20.100000000000001" customHeight="1" x14ac:dyDescent="0.3">
      <c r="A69" s="26" t="s">
        <v>3594</v>
      </c>
      <c r="B69" s="27">
        <v>0</v>
      </c>
      <c r="C69" s="27">
        <v>0</v>
      </c>
      <c r="D69" s="27">
        <v>0</v>
      </c>
      <c r="E69" s="27">
        <v>0</v>
      </c>
      <c r="F69" s="26" t="s">
        <v>52</v>
      </c>
      <c r="G69" s="1" t="s">
        <v>199</v>
      </c>
      <c r="H69" s="1" t="s">
        <v>3494</v>
      </c>
      <c r="I69" s="1" t="s">
        <v>3595</v>
      </c>
      <c r="J69" s="1" t="s">
        <v>52</v>
      </c>
      <c r="K69" s="1" t="s">
        <v>52</v>
      </c>
      <c r="M69" s="1" t="s">
        <v>52</v>
      </c>
      <c r="O69" s="1" t="s">
        <v>52</v>
      </c>
      <c r="P69" s="1" t="s">
        <v>52</v>
      </c>
      <c r="Q69" s="1" t="s">
        <v>52</v>
      </c>
      <c r="R69" s="1" t="s">
        <v>52</v>
      </c>
      <c r="S69" s="1" t="s">
        <v>52</v>
      </c>
      <c r="T69" s="1" t="s">
        <v>52</v>
      </c>
    </row>
    <row r="70" spans="1:20" ht="20.100000000000001" customHeight="1" x14ac:dyDescent="0.3">
      <c r="A70" s="26" t="s">
        <v>3596</v>
      </c>
      <c r="B70" s="27">
        <v>0</v>
      </c>
      <c r="C70" s="27">
        <v>0</v>
      </c>
      <c r="D70" s="27">
        <v>0</v>
      </c>
      <c r="E70" s="27">
        <v>0</v>
      </c>
      <c r="F70" s="26" t="s">
        <v>52</v>
      </c>
      <c r="G70" s="1" t="s">
        <v>199</v>
      </c>
      <c r="H70" s="1" t="s">
        <v>3494</v>
      </c>
      <c r="I70" s="1" t="s">
        <v>3597</v>
      </c>
      <c r="J70" s="1" t="s">
        <v>52</v>
      </c>
      <c r="K70" s="1" t="s">
        <v>52</v>
      </c>
      <c r="M70" s="1" t="s">
        <v>52</v>
      </c>
      <c r="O70" s="1" t="s">
        <v>52</v>
      </c>
      <c r="P70" s="1" t="s">
        <v>52</v>
      </c>
      <c r="Q70" s="1" t="s">
        <v>52</v>
      </c>
      <c r="R70" s="1" t="s">
        <v>52</v>
      </c>
      <c r="S70" s="1" t="s">
        <v>52</v>
      </c>
      <c r="T70" s="1" t="s">
        <v>52</v>
      </c>
    </row>
    <row r="71" spans="1:20" ht="20.100000000000001" customHeight="1" x14ac:dyDescent="0.3">
      <c r="A71" s="26" t="s">
        <v>3496</v>
      </c>
      <c r="B71" s="27">
        <v>0</v>
      </c>
      <c r="C71" s="27">
        <v>0</v>
      </c>
      <c r="D71" s="27">
        <v>0</v>
      </c>
      <c r="E71" s="27">
        <v>0</v>
      </c>
      <c r="F71" s="26" t="s">
        <v>52</v>
      </c>
      <c r="G71" s="1" t="s">
        <v>199</v>
      </c>
      <c r="H71" s="1" t="s">
        <v>3494</v>
      </c>
      <c r="I71" s="1" t="s">
        <v>52</v>
      </c>
      <c r="J71" s="1" t="s">
        <v>52</v>
      </c>
      <c r="K71" s="1" t="s">
        <v>52</v>
      </c>
      <c r="M71" s="1" t="s">
        <v>52</v>
      </c>
      <c r="O71" s="1" t="s">
        <v>52</v>
      </c>
      <c r="P71" s="1" t="s">
        <v>52</v>
      </c>
      <c r="Q71" s="1" t="s">
        <v>52</v>
      </c>
      <c r="R71" s="1" t="s">
        <v>52</v>
      </c>
      <c r="S71" s="1" t="s">
        <v>52</v>
      </c>
      <c r="T71" s="1" t="s">
        <v>52</v>
      </c>
    </row>
    <row r="72" spans="1:20" ht="20.100000000000001" customHeight="1" x14ac:dyDescent="0.3">
      <c r="A72" s="26" t="s">
        <v>3598</v>
      </c>
      <c r="B72" s="27">
        <v>0</v>
      </c>
      <c r="C72" s="27">
        <v>0</v>
      </c>
      <c r="D72" s="27">
        <v>0</v>
      </c>
      <c r="E72" s="27">
        <v>0</v>
      </c>
      <c r="F72" s="26" t="s">
        <v>52</v>
      </c>
      <c r="G72" s="1" t="s">
        <v>199</v>
      </c>
      <c r="H72" s="1" t="s">
        <v>3494</v>
      </c>
      <c r="I72" s="1" t="s">
        <v>3599</v>
      </c>
      <c r="J72" s="1" t="s">
        <v>52</v>
      </c>
      <c r="K72" s="1" t="s">
        <v>52</v>
      </c>
      <c r="M72" s="1" t="s">
        <v>52</v>
      </c>
      <c r="O72" s="1" t="s">
        <v>52</v>
      </c>
      <c r="P72" s="1" t="s">
        <v>52</v>
      </c>
      <c r="Q72" s="1" t="s">
        <v>52</v>
      </c>
      <c r="R72" s="1" t="s">
        <v>52</v>
      </c>
      <c r="S72" s="1" t="s">
        <v>52</v>
      </c>
      <c r="T72" s="1" t="s">
        <v>52</v>
      </c>
    </row>
    <row r="73" spans="1:20" ht="20.100000000000001" customHeight="1" x14ac:dyDescent="0.3">
      <c r="A73" s="26" t="s">
        <v>3600</v>
      </c>
      <c r="B73" s="27">
        <v>0</v>
      </c>
      <c r="C73" s="27">
        <v>0</v>
      </c>
      <c r="D73" s="27">
        <v>0</v>
      </c>
      <c r="E73" s="27">
        <v>0</v>
      </c>
      <c r="F73" s="26" t="s">
        <v>52</v>
      </c>
      <c r="G73" s="1" t="s">
        <v>199</v>
      </c>
      <c r="H73" s="1" t="s">
        <v>3494</v>
      </c>
      <c r="I73" s="1" t="s">
        <v>3601</v>
      </c>
      <c r="J73" s="1" t="s">
        <v>52</v>
      </c>
      <c r="K73" s="1" t="s">
        <v>52</v>
      </c>
      <c r="M73" s="1" t="s">
        <v>52</v>
      </c>
      <c r="O73" s="1" t="s">
        <v>52</v>
      </c>
      <c r="P73" s="1" t="s">
        <v>52</v>
      </c>
      <c r="Q73" s="1" t="s">
        <v>52</v>
      </c>
      <c r="R73" s="1" t="s">
        <v>52</v>
      </c>
      <c r="S73" s="1" t="s">
        <v>52</v>
      </c>
      <c r="T73" s="1" t="s">
        <v>52</v>
      </c>
    </row>
    <row r="74" spans="1:20" ht="20.100000000000001" customHeight="1" x14ac:dyDescent="0.3">
      <c r="A74" s="26" t="s">
        <v>3602</v>
      </c>
      <c r="B74" s="27">
        <v>0</v>
      </c>
      <c r="C74" s="27">
        <v>0</v>
      </c>
      <c r="D74" s="27">
        <v>0</v>
      </c>
      <c r="E74" s="27">
        <v>0</v>
      </c>
      <c r="F74" s="26" t="s">
        <v>52</v>
      </c>
      <c r="G74" s="1" t="s">
        <v>199</v>
      </c>
      <c r="H74" s="1" t="s">
        <v>3494</v>
      </c>
      <c r="I74" s="1" t="s">
        <v>3603</v>
      </c>
      <c r="J74" s="1" t="s">
        <v>52</v>
      </c>
      <c r="K74" s="1" t="s">
        <v>52</v>
      </c>
      <c r="M74" s="1" t="s">
        <v>52</v>
      </c>
      <c r="O74" s="1" t="s">
        <v>52</v>
      </c>
      <c r="P74" s="1" t="s">
        <v>52</v>
      </c>
      <c r="Q74" s="1" t="s">
        <v>52</v>
      </c>
      <c r="R74" s="1" t="s">
        <v>52</v>
      </c>
      <c r="S74" s="1" t="s">
        <v>52</v>
      </c>
      <c r="T74" s="1" t="s">
        <v>52</v>
      </c>
    </row>
    <row r="75" spans="1:20" ht="20.100000000000001" customHeight="1" x14ac:dyDescent="0.3">
      <c r="A75" s="26" t="s">
        <v>3604</v>
      </c>
      <c r="B75" s="27">
        <v>0</v>
      </c>
      <c r="C75" s="27">
        <v>0</v>
      </c>
      <c r="D75" s="27">
        <v>0</v>
      </c>
      <c r="E75" s="27">
        <v>0</v>
      </c>
      <c r="F75" s="26" t="s">
        <v>52</v>
      </c>
      <c r="G75" s="1" t="s">
        <v>199</v>
      </c>
      <c r="H75" s="1" t="s">
        <v>3494</v>
      </c>
      <c r="I75" s="1" t="s">
        <v>3605</v>
      </c>
      <c r="J75" s="1" t="s">
        <v>52</v>
      </c>
      <c r="K75" s="1" t="s">
        <v>52</v>
      </c>
      <c r="M75" s="1" t="s">
        <v>52</v>
      </c>
      <c r="O75" s="1" t="s">
        <v>52</v>
      </c>
      <c r="P75" s="1" t="s">
        <v>52</v>
      </c>
      <c r="Q75" s="1" t="s">
        <v>52</v>
      </c>
      <c r="R75" s="1" t="s">
        <v>52</v>
      </c>
      <c r="S75" s="1" t="s">
        <v>52</v>
      </c>
      <c r="T75" s="1" t="s">
        <v>52</v>
      </c>
    </row>
    <row r="76" spans="1:20" ht="20.100000000000001" customHeight="1" x14ac:dyDescent="0.3">
      <c r="A76" s="26" t="s">
        <v>3606</v>
      </c>
      <c r="B76" s="27">
        <v>0</v>
      </c>
      <c r="C76" s="27">
        <v>0</v>
      </c>
      <c r="D76" s="27">
        <v>0</v>
      </c>
      <c r="E76" s="27">
        <v>0</v>
      </c>
      <c r="F76" s="26" t="s">
        <v>52</v>
      </c>
      <c r="G76" s="1" t="s">
        <v>199</v>
      </c>
      <c r="H76" s="1" t="s">
        <v>3494</v>
      </c>
      <c r="I76" s="1" t="s">
        <v>3607</v>
      </c>
      <c r="J76" s="1" t="s">
        <v>52</v>
      </c>
      <c r="K76" s="1" t="s">
        <v>52</v>
      </c>
      <c r="M76" s="1" t="s">
        <v>52</v>
      </c>
      <c r="O76" s="1" t="s">
        <v>52</v>
      </c>
      <c r="P76" s="1" t="s">
        <v>52</v>
      </c>
      <c r="Q76" s="1" t="s">
        <v>52</v>
      </c>
      <c r="R76" s="1" t="s">
        <v>52</v>
      </c>
      <c r="S76" s="1" t="s">
        <v>52</v>
      </c>
      <c r="T76" s="1" t="s">
        <v>52</v>
      </c>
    </row>
    <row r="77" spans="1:20" ht="20.100000000000001" customHeight="1" x14ac:dyDescent="0.3">
      <c r="A77" s="26" t="s">
        <v>3608</v>
      </c>
      <c r="B77" s="27">
        <v>2941.4</v>
      </c>
      <c r="C77" s="27">
        <v>0</v>
      </c>
      <c r="D77" s="27">
        <v>0</v>
      </c>
      <c r="E77" s="27">
        <v>2941.4</v>
      </c>
      <c r="F77" s="26" t="s">
        <v>52</v>
      </c>
      <c r="G77" s="1" t="s">
        <v>199</v>
      </c>
      <c r="H77" s="1" t="s">
        <v>3494</v>
      </c>
      <c r="I77" s="1" t="s">
        <v>3609</v>
      </c>
      <c r="J77" s="1" t="s">
        <v>52</v>
      </c>
      <c r="K77" s="1" t="s">
        <v>52</v>
      </c>
      <c r="M77" s="1" t="s">
        <v>52</v>
      </c>
      <c r="O77" s="1" t="s">
        <v>52</v>
      </c>
      <c r="P77" s="1" t="s">
        <v>52</v>
      </c>
      <c r="Q77" s="1" t="s">
        <v>52</v>
      </c>
      <c r="R77" s="1" t="s">
        <v>52</v>
      </c>
      <c r="S77" s="1" t="s">
        <v>52</v>
      </c>
      <c r="T77" s="1" t="s">
        <v>52</v>
      </c>
    </row>
    <row r="78" spans="1:20" ht="20.100000000000001" customHeight="1" x14ac:dyDescent="0.3">
      <c r="A78" s="26" t="s">
        <v>3610</v>
      </c>
      <c r="B78" s="27">
        <v>0</v>
      </c>
      <c r="C78" s="27">
        <v>5683.2</v>
      </c>
      <c r="D78" s="27">
        <v>0</v>
      </c>
      <c r="E78" s="27">
        <v>5683.2</v>
      </c>
      <c r="F78" s="26" t="s">
        <v>52</v>
      </c>
      <c r="G78" s="1" t="s">
        <v>199</v>
      </c>
      <c r="H78" s="1" t="s">
        <v>3494</v>
      </c>
      <c r="I78" s="1" t="s">
        <v>3611</v>
      </c>
      <c r="J78" s="1" t="s">
        <v>52</v>
      </c>
      <c r="K78" s="1" t="s">
        <v>52</v>
      </c>
      <c r="M78" s="1" t="s">
        <v>52</v>
      </c>
      <c r="O78" s="1" t="s">
        <v>52</v>
      </c>
      <c r="P78" s="1" t="s">
        <v>52</v>
      </c>
      <c r="Q78" s="1" t="s">
        <v>52</v>
      </c>
      <c r="R78" s="1" t="s">
        <v>52</v>
      </c>
      <c r="S78" s="1" t="s">
        <v>52</v>
      </c>
      <c r="T78" s="1" t="s">
        <v>52</v>
      </c>
    </row>
    <row r="79" spans="1:20" ht="20.100000000000001" customHeight="1" x14ac:dyDescent="0.3">
      <c r="A79" s="26" t="s">
        <v>3612</v>
      </c>
      <c r="B79" s="27">
        <v>0</v>
      </c>
      <c r="C79" s="27">
        <v>0</v>
      </c>
      <c r="D79" s="27">
        <v>2018.9</v>
      </c>
      <c r="E79" s="27">
        <v>2018.9</v>
      </c>
      <c r="F79" s="26" t="s">
        <v>52</v>
      </c>
      <c r="G79" s="1" t="s">
        <v>199</v>
      </c>
      <c r="H79" s="1" t="s">
        <v>3494</v>
      </c>
      <c r="I79" s="1" t="s">
        <v>3613</v>
      </c>
      <c r="J79" s="1" t="s">
        <v>52</v>
      </c>
      <c r="K79" s="1" t="s">
        <v>52</v>
      </c>
      <c r="M79" s="1" t="s">
        <v>52</v>
      </c>
      <c r="O79" s="1" t="s">
        <v>52</v>
      </c>
      <c r="P79" s="1" t="s">
        <v>52</v>
      </c>
      <c r="Q79" s="1" t="s">
        <v>52</v>
      </c>
      <c r="R79" s="1" t="s">
        <v>52</v>
      </c>
      <c r="S79" s="1" t="s">
        <v>52</v>
      </c>
      <c r="T79" s="1" t="s">
        <v>52</v>
      </c>
    </row>
    <row r="80" spans="1:20" ht="20.100000000000001" customHeight="1" x14ac:dyDescent="0.3">
      <c r="A80" s="26" t="s">
        <v>3614</v>
      </c>
      <c r="B80" s="27">
        <v>2941.4</v>
      </c>
      <c r="C80" s="27">
        <v>5683.2</v>
      </c>
      <c r="D80" s="27">
        <v>2018.9</v>
      </c>
      <c r="E80" s="27">
        <v>10643.5</v>
      </c>
      <c r="F80" s="26" t="s">
        <v>52</v>
      </c>
      <c r="G80" s="1" t="s">
        <v>199</v>
      </c>
      <c r="H80" s="1" t="s">
        <v>3494</v>
      </c>
      <c r="I80" s="1" t="s">
        <v>3615</v>
      </c>
      <c r="J80" s="1" t="s">
        <v>52</v>
      </c>
      <c r="K80" s="1" t="s">
        <v>52</v>
      </c>
      <c r="M80" s="1" t="s">
        <v>52</v>
      </c>
      <c r="O80" s="1" t="s">
        <v>52</v>
      </c>
      <c r="P80" s="1" t="s">
        <v>52</v>
      </c>
      <c r="Q80" s="1" t="s">
        <v>52</v>
      </c>
      <c r="R80" s="1" t="s">
        <v>52</v>
      </c>
      <c r="S80" s="1" t="s">
        <v>52</v>
      </c>
      <c r="T80" s="1" t="s">
        <v>52</v>
      </c>
    </row>
    <row r="81" spans="1:20" ht="20.100000000000001" customHeight="1" x14ac:dyDescent="0.3">
      <c r="A81" s="26" t="s">
        <v>3496</v>
      </c>
      <c r="B81" s="27">
        <v>0</v>
      </c>
      <c r="C81" s="27">
        <v>0</v>
      </c>
      <c r="D81" s="27">
        <v>0</v>
      </c>
      <c r="E81" s="27">
        <v>0</v>
      </c>
      <c r="F81" s="26" t="s">
        <v>52</v>
      </c>
      <c r="G81" s="1" t="s">
        <v>199</v>
      </c>
      <c r="H81" s="1" t="s">
        <v>3494</v>
      </c>
      <c r="I81" s="1" t="s">
        <v>52</v>
      </c>
      <c r="J81" s="1" t="s">
        <v>52</v>
      </c>
      <c r="K81" s="1" t="s">
        <v>52</v>
      </c>
      <c r="M81" s="1" t="s">
        <v>52</v>
      </c>
      <c r="O81" s="1" t="s">
        <v>52</v>
      </c>
      <c r="P81" s="1" t="s">
        <v>52</v>
      </c>
      <c r="Q81" s="1" t="s">
        <v>52</v>
      </c>
      <c r="R81" s="1" t="s">
        <v>52</v>
      </c>
      <c r="S81" s="1" t="s">
        <v>52</v>
      </c>
      <c r="T81" s="1" t="s">
        <v>52</v>
      </c>
    </row>
    <row r="82" spans="1:20" ht="20.100000000000001" customHeight="1" x14ac:dyDescent="0.3">
      <c r="A82" s="26" t="s">
        <v>3616</v>
      </c>
      <c r="B82" s="27">
        <v>0</v>
      </c>
      <c r="C82" s="27">
        <v>0</v>
      </c>
      <c r="D82" s="27">
        <v>0</v>
      </c>
      <c r="E82" s="27">
        <v>0</v>
      </c>
      <c r="F82" s="26" t="s">
        <v>52</v>
      </c>
      <c r="G82" s="1" t="s">
        <v>199</v>
      </c>
      <c r="H82" s="1" t="s">
        <v>3494</v>
      </c>
      <c r="I82" s="1" t="s">
        <v>3617</v>
      </c>
      <c r="J82" s="1" t="s">
        <v>52</v>
      </c>
      <c r="K82" s="1" t="s">
        <v>52</v>
      </c>
      <c r="M82" s="1" t="s">
        <v>52</v>
      </c>
      <c r="O82" s="1" t="s">
        <v>52</v>
      </c>
      <c r="P82" s="1" t="s">
        <v>52</v>
      </c>
      <c r="Q82" s="1" t="s">
        <v>52</v>
      </c>
      <c r="R82" s="1" t="s">
        <v>52</v>
      </c>
      <c r="S82" s="1" t="s">
        <v>52</v>
      </c>
      <c r="T82" s="1" t="s">
        <v>52</v>
      </c>
    </row>
    <row r="83" spans="1:20" ht="20.100000000000001" customHeight="1" x14ac:dyDescent="0.3">
      <c r="A83" s="26" t="s">
        <v>3618</v>
      </c>
      <c r="B83" s="27">
        <v>0</v>
      </c>
      <c r="C83" s="27">
        <v>0</v>
      </c>
      <c r="D83" s="27">
        <v>0</v>
      </c>
      <c r="E83" s="27">
        <v>0</v>
      </c>
      <c r="F83" s="26" t="s">
        <v>52</v>
      </c>
      <c r="G83" s="1" t="s">
        <v>199</v>
      </c>
      <c r="H83" s="1" t="s">
        <v>3494</v>
      </c>
      <c r="I83" s="1" t="s">
        <v>3619</v>
      </c>
      <c r="J83" s="1" t="s">
        <v>52</v>
      </c>
      <c r="K83" s="1" t="s">
        <v>52</v>
      </c>
      <c r="M83" s="1" t="s">
        <v>52</v>
      </c>
      <c r="O83" s="1" t="s">
        <v>52</v>
      </c>
      <c r="P83" s="1" t="s">
        <v>52</v>
      </c>
      <c r="Q83" s="1" t="s">
        <v>52</v>
      </c>
      <c r="R83" s="1" t="s">
        <v>52</v>
      </c>
      <c r="S83" s="1" t="s">
        <v>52</v>
      </c>
      <c r="T83" s="1" t="s">
        <v>52</v>
      </c>
    </row>
    <row r="84" spans="1:20" ht="20.100000000000001" customHeight="1" x14ac:dyDescent="0.3">
      <c r="A84" s="26" t="s">
        <v>3620</v>
      </c>
      <c r="B84" s="27">
        <v>0</v>
      </c>
      <c r="C84" s="27">
        <v>0</v>
      </c>
      <c r="D84" s="27">
        <v>0</v>
      </c>
      <c r="E84" s="27">
        <v>0</v>
      </c>
      <c r="F84" s="26" t="s">
        <v>52</v>
      </c>
      <c r="G84" s="1" t="s">
        <v>199</v>
      </c>
      <c r="H84" s="1" t="s">
        <v>3494</v>
      </c>
      <c r="I84" s="1" t="s">
        <v>3621</v>
      </c>
      <c r="J84" s="1" t="s">
        <v>52</v>
      </c>
      <c r="K84" s="1" t="s">
        <v>52</v>
      </c>
      <c r="M84" s="1" t="s">
        <v>52</v>
      </c>
      <c r="O84" s="1" t="s">
        <v>52</v>
      </c>
      <c r="P84" s="1" t="s">
        <v>52</v>
      </c>
      <c r="Q84" s="1" t="s">
        <v>52</v>
      </c>
      <c r="R84" s="1" t="s">
        <v>52</v>
      </c>
      <c r="S84" s="1" t="s">
        <v>52</v>
      </c>
      <c r="T84" s="1" t="s">
        <v>52</v>
      </c>
    </row>
    <row r="85" spans="1:20" ht="20.100000000000001" customHeight="1" x14ac:dyDescent="0.3">
      <c r="A85" s="26" t="s">
        <v>3622</v>
      </c>
      <c r="B85" s="27">
        <v>0</v>
      </c>
      <c r="C85" s="27">
        <v>0</v>
      </c>
      <c r="D85" s="27">
        <v>42.8</v>
      </c>
      <c r="E85" s="27">
        <v>42.8</v>
      </c>
      <c r="F85" s="26" t="s">
        <v>52</v>
      </c>
      <c r="G85" s="1" t="s">
        <v>199</v>
      </c>
      <c r="H85" s="1" t="s">
        <v>3494</v>
      </c>
      <c r="I85" s="1" t="s">
        <v>3623</v>
      </c>
      <c r="J85" s="1" t="s">
        <v>52</v>
      </c>
      <c r="K85" s="1" t="s">
        <v>52</v>
      </c>
      <c r="M85" s="1" t="s">
        <v>52</v>
      </c>
      <c r="O85" s="1" t="s">
        <v>52</v>
      </c>
      <c r="P85" s="1" t="s">
        <v>52</v>
      </c>
      <c r="Q85" s="1" t="s">
        <v>52</v>
      </c>
      <c r="R85" s="1" t="s">
        <v>52</v>
      </c>
      <c r="S85" s="1" t="s">
        <v>52</v>
      </c>
      <c r="T85" s="1" t="s">
        <v>52</v>
      </c>
    </row>
    <row r="86" spans="1:20" ht="20.100000000000001" customHeight="1" x14ac:dyDescent="0.3">
      <c r="A86" s="26" t="s">
        <v>3614</v>
      </c>
      <c r="B86" s="27">
        <v>0</v>
      </c>
      <c r="C86" s="27">
        <v>0</v>
      </c>
      <c r="D86" s="27">
        <v>42.8</v>
      </c>
      <c r="E86" s="27">
        <v>42.8</v>
      </c>
      <c r="F86" s="26" t="s">
        <v>52</v>
      </c>
      <c r="G86" s="1" t="s">
        <v>199</v>
      </c>
      <c r="H86" s="1" t="s">
        <v>3494</v>
      </c>
      <c r="I86" s="1" t="s">
        <v>3615</v>
      </c>
      <c r="J86" s="1" t="s">
        <v>52</v>
      </c>
      <c r="K86" s="1" t="s">
        <v>52</v>
      </c>
      <c r="M86" s="1" t="s">
        <v>52</v>
      </c>
      <c r="O86" s="1" t="s">
        <v>52</v>
      </c>
      <c r="P86" s="1" t="s">
        <v>52</v>
      </c>
      <c r="Q86" s="1" t="s">
        <v>52</v>
      </c>
      <c r="R86" s="1" t="s">
        <v>52</v>
      </c>
      <c r="S86" s="1" t="s">
        <v>52</v>
      </c>
      <c r="T86" s="1" t="s">
        <v>52</v>
      </c>
    </row>
    <row r="87" spans="1:20" ht="20.100000000000001" customHeight="1" x14ac:dyDescent="0.3">
      <c r="A87" s="26" t="s">
        <v>3496</v>
      </c>
      <c r="B87" s="27">
        <v>0</v>
      </c>
      <c r="C87" s="27">
        <v>0</v>
      </c>
      <c r="D87" s="27">
        <v>0</v>
      </c>
      <c r="E87" s="27">
        <v>0</v>
      </c>
      <c r="F87" s="26" t="s">
        <v>52</v>
      </c>
      <c r="G87" s="1" t="s">
        <v>199</v>
      </c>
      <c r="H87" s="1" t="s">
        <v>3494</v>
      </c>
      <c r="I87" s="1" t="s">
        <v>52</v>
      </c>
      <c r="J87" s="1" t="s">
        <v>52</v>
      </c>
      <c r="K87" s="1" t="s">
        <v>52</v>
      </c>
      <c r="M87" s="1" t="s">
        <v>52</v>
      </c>
      <c r="O87" s="1" t="s">
        <v>52</v>
      </c>
      <c r="P87" s="1" t="s">
        <v>52</v>
      </c>
      <c r="Q87" s="1" t="s">
        <v>52</v>
      </c>
      <c r="R87" s="1" t="s">
        <v>52</v>
      </c>
      <c r="S87" s="1" t="s">
        <v>52</v>
      </c>
      <c r="T87" s="1" t="s">
        <v>52</v>
      </c>
    </row>
    <row r="88" spans="1:20" ht="20.100000000000001" customHeight="1" x14ac:dyDescent="0.3">
      <c r="A88" s="26" t="s">
        <v>3519</v>
      </c>
      <c r="B88" s="28">
        <v>2941</v>
      </c>
      <c r="C88" s="28">
        <v>5683</v>
      </c>
      <c r="D88" s="28">
        <v>2061</v>
      </c>
      <c r="E88" s="28">
        <v>10685</v>
      </c>
      <c r="F88" s="29"/>
    </row>
    <row r="89" spans="1:20" ht="20.100000000000001" customHeight="1" x14ac:dyDescent="0.3">
      <c r="A89" s="29"/>
      <c r="B89" s="29"/>
      <c r="C89" s="29"/>
      <c r="D89" s="29"/>
      <c r="E89" s="29"/>
      <c r="F89" s="29"/>
    </row>
    <row r="90" spans="1:20" ht="20.100000000000001" customHeight="1" x14ac:dyDescent="0.3">
      <c r="A90" s="29" t="s">
        <v>3624</v>
      </c>
      <c r="B90" s="29"/>
      <c r="C90" s="29"/>
      <c r="D90" s="29"/>
      <c r="E90" s="29"/>
      <c r="F90" s="26" t="s">
        <v>52</v>
      </c>
      <c r="G90" s="1" t="s">
        <v>995</v>
      </c>
      <c r="I90" s="1" t="s">
        <v>992</v>
      </c>
      <c r="J90" s="1" t="s">
        <v>993</v>
      </c>
      <c r="K90" s="1" t="s">
        <v>989</v>
      </c>
    </row>
    <row r="91" spans="1:20" ht="20.100000000000001" customHeight="1" x14ac:dyDescent="0.3">
      <c r="A91" s="26" t="s">
        <v>52</v>
      </c>
      <c r="B91" s="27"/>
      <c r="C91" s="27"/>
      <c r="D91" s="27"/>
      <c r="E91" s="27"/>
      <c r="F91" s="26" t="s">
        <v>52</v>
      </c>
      <c r="G91" s="1" t="s">
        <v>995</v>
      </c>
      <c r="H91" s="1" t="s">
        <v>3492</v>
      </c>
      <c r="I91" s="1" t="s">
        <v>52</v>
      </c>
      <c r="J91" s="1" t="s">
        <v>52</v>
      </c>
      <c r="K91" s="1" t="s">
        <v>52</v>
      </c>
      <c r="L91">
        <v>1</v>
      </c>
      <c r="M91" s="1" t="s">
        <v>52</v>
      </c>
      <c r="O91" s="1" t="s">
        <v>52</v>
      </c>
      <c r="P91" s="1" t="s">
        <v>52</v>
      </c>
      <c r="Q91" s="1" t="s">
        <v>52</v>
      </c>
      <c r="R91" s="1" t="s">
        <v>52</v>
      </c>
      <c r="S91" s="1" t="s">
        <v>52</v>
      </c>
      <c r="T91" s="1" t="s">
        <v>52</v>
      </c>
    </row>
    <row r="92" spans="1:20" ht="20.100000000000001" customHeight="1" x14ac:dyDescent="0.3">
      <c r="A92" s="26" t="s">
        <v>3625</v>
      </c>
      <c r="B92" s="27">
        <v>0</v>
      </c>
      <c r="C92" s="27">
        <v>0</v>
      </c>
      <c r="D92" s="27">
        <v>0</v>
      </c>
      <c r="E92" s="27">
        <v>0</v>
      </c>
      <c r="F92" s="26" t="s">
        <v>52</v>
      </c>
      <c r="G92" s="1" t="s">
        <v>995</v>
      </c>
      <c r="H92" s="1" t="s">
        <v>3494</v>
      </c>
      <c r="I92" s="1" t="s">
        <v>3626</v>
      </c>
      <c r="J92" s="1" t="s">
        <v>52</v>
      </c>
      <c r="K92" s="1" t="s">
        <v>52</v>
      </c>
      <c r="M92" s="1" t="s">
        <v>52</v>
      </c>
      <c r="O92" s="1" t="s">
        <v>52</v>
      </c>
      <c r="P92" s="1" t="s">
        <v>52</v>
      </c>
      <c r="Q92" s="1" t="s">
        <v>52</v>
      </c>
      <c r="R92" s="1" t="s">
        <v>52</v>
      </c>
      <c r="S92" s="1" t="s">
        <v>52</v>
      </c>
      <c r="T92" s="1" t="s">
        <v>52</v>
      </c>
    </row>
    <row r="93" spans="1:20" ht="20.100000000000001" customHeight="1" x14ac:dyDescent="0.3">
      <c r="A93" s="26" t="s">
        <v>3496</v>
      </c>
      <c r="B93" s="27">
        <v>0</v>
      </c>
      <c r="C93" s="27">
        <v>0</v>
      </c>
      <c r="D93" s="27">
        <v>0</v>
      </c>
      <c r="E93" s="27">
        <v>0</v>
      </c>
      <c r="F93" s="26" t="s">
        <v>52</v>
      </c>
      <c r="G93" s="1" t="s">
        <v>995</v>
      </c>
      <c r="H93" s="1" t="s">
        <v>3494</v>
      </c>
      <c r="I93" s="1" t="s">
        <v>52</v>
      </c>
      <c r="J93" s="1" t="s">
        <v>52</v>
      </c>
      <c r="K93" s="1" t="s">
        <v>52</v>
      </c>
      <c r="M93" s="1" t="s">
        <v>52</v>
      </c>
      <c r="O93" s="1" t="s">
        <v>52</v>
      </c>
      <c r="P93" s="1" t="s">
        <v>52</v>
      </c>
      <c r="Q93" s="1" t="s">
        <v>52</v>
      </c>
      <c r="R93" s="1" t="s">
        <v>52</v>
      </c>
      <c r="S93" s="1" t="s">
        <v>52</v>
      </c>
      <c r="T93" s="1" t="s">
        <v>52</v>
      </c>
    </row>
    <row r="94" spans="1:20" ht="20.100000000000001" customHeight="1" x14ac:dyDescent="0.3">
      <c r="A94" s="26" t="s">
        <v>3627</v>
      </c>
      <c r="B94" s="27">
        <v>0</v>
      </c>
      <c r="C94" s="27">
        <v>0</v>
      </c>
      <c r="D94" s="27">
        <v>0</v>
      </c>
      <c r="E94" s="27">
        <v>0</v>
      </c>
      <c r="F94" s="26" t="s">
        <v>52</v>
      </c>
      <c r="G94" s="1" t="s">
        <v>995</v>
      </c>
      <c r="H94" s="1" t="s">
        <v>3494</v>
      </c>
      <c r="I94" s="1" t="s">
        <v>3628</v>
      </c>
      <c r="J94" s="1" t="s">
        <v>52</v>
      </c>
      <c r="K94" s="1" t="s">
        <v>52</v>
      </c>
      <c r="M94" s="1" t="s">
        <v>52</v>
      </c>
      <c r="O94" s="1" t="s">
        <v>52</v>
      </c>
      <c r="P94" s="1" t="s">
        <v>52</v>
      </c>
      <c r="Q94" s="1" t="s">
        <v>52</v>
      </c>
      <c r="R94" s="1" t="s">
        <v>52</v>
      </c>
      <c r="S94" s="1" t="s">
        <v>52</v>
      </c>
      <c r="T94" s="1" t="s">
        <v>52</v>
      </c>
    </row>
    <row r="95" spans="1:20" ht="20.100000000000001" customHeight="1" x14ac:dyDescent="0.3">
      <c r="A95" s="26" t="s">
        <v>3629</v>
      </c>
      <c r="B95" s="27">
        <v>0</v>
      </c>
      <c r="C95" s="27">
        <v>0</v>
      </c>
      <c r="D95" s="27">
        <v>0</v>
      </c>
      <c r="E95" s="27">
        <v>0</v>
      </c>
      <c r="F95" s="26" t="s">
        <v>52</v>
      </c>
      <c r="G95" s="1" t="s">
        <v>995</v>
      </c>
      <c r="H95" s="1" t="s">
        <v>3494</v>
      </c>
      <c r="I95" s="1" t="s">
        <v>3630</v>
      </c>
      <c r="J95" s="1" t="s">
        <v>52</v>
      </c>
      <c r="K95" s="1" t="s">
        <v>52</v>
      </c>
      <c r="M95" s="1" t="s">
        <v>52</v>
      </c>
      <c r="O95" s="1" t="s">
        <v>52</v>
      </c>
      <c r="P95" s="1" t="s">
        <v>52</v>
      </c>
      <c r="Q95" s="1" t="s">
        <v>52</v>
      </c>
      <c r="R95" s="1" t="s">
        <v>52</v>
      </c>
      <c r="S95" s="1" t="s">
        <v>52</v>
      </c>
      <c r="T95" s="1" t="s">
        <v>52</v>
      </c>
    </row>
    <row r="96" spans="1:20" ht="20.100000000000001" customHeight="1" x14ac:dyDescent="0.3">
      <c r="A96" s="26" t="s">
        <v>3631</v>
      </c>
      <c r="B96" s="27">
        <v>0</v>
      </c>
      <c r="C96" s="27">
        <v>0</v>
      </c>
      <c r="D96" s="27">
        <v>0</v>
      </c>
      <c r="E96" s="27">
        <v>0</v>
      </c>
      <c r="F96" s="26" t="s">
        <v>52</v>
      </c>
      <c r="G96" s="1" t="s">
        <v>995</v>
      </c>
      <c r="H96" s="1" t="s">
        <v>3494</v>
      </c>
      <c r="I96" s="1" t="s">
        <v>3632</v>
      </c>
      <c r="J96" s="1" t="s">
        <v>52</v>
      </c>
      <c r="K96" s="1" t="s">
        <v>52</v>
      </c>
      <c r="M96" s="1" t="s">
        <v>52</v>
      </c>
      <c r="O96" s="1" t="s">
        <v>52</v>
      </c>
      <c r="P96" s="1" t="s">
        <v>52</v>
      </c>
      <c r="Q96" s="1" t="s">
        <v>52</v>
      </c>
      <c r="R96" s="1" t="s">
        <v>52</v>
      </c>
      <c r="S96" s="1" t="s">
        <v>52</v>
      </c>
      <c r="T96" s="1" t="s">
        <v>52</v>
      </c>
    </row>
    <row r="97" spans="1:20" ht="20.100000000000001" customHeight="1" x14ac:dyDescent="0.3">
      <c r="A97" s="26" t="s">
        <v>3496</v>
      </c>
      <c r="B97" s="27">
        <v>0</v>
      </c>
      <c r="C97" s="27">
        <v>0</v>
      </c>
      <c r="D97" s="27">
        <v>0</v>
      </c>
      <c r="E97" s="27">
        <v>0</v>
      </c>
      <c r="F97" s="26" t="s">
        <v>52</v>
      </c>
      <c r="G97" s="1" t="s">
        <v>995</v>
      </c>
      <c r="H97" s="1" t="s">
        <v>3494</v>
      </c>
      <c r="I97" s="1" t="s">
        <v>52</v>
      </c>
      <c r="J97" s="1" t="s">
        <v>52</v>
      </c>
      <c r="K97" s="1" t="s">
        <v>52</v>
      </c>
      <c r="M97" s="1" t="s">
        <v>52</v>
      </c>
      <c r="O97" s="1" t="s">
        <v>52</v>
      </c>
      <c r="P97" s="1" t="s">
        <v>52</v>
      </c>
      <c r="Q97" s="1" t="s">
        <v>52</v>
      </c>
      <c r="R97" s="1" t="s">
        <v>52</v>
      </c>
      <c r="S97" s="1" t="s">
        <v>52</v>
      </c>
      <c r="T97" s="1" t="s">
        <v>52</v>
      </c>
    </row>
    <row r="98" spans="1:20" ht="20.100000000000001" customHeight="1" x14ac:dyDescent="0.3">
      <c r="A98" s="26" t="s">
        <v>3633</v>
      </c>
      <c r="B98" s="27">
        <v>0</v>
      </c>
      <c r="C98" s="27">
        <v>0</v>
      </c>
      <c r="D98" s="27">
        <v>0</v>
      </c>
      <c r="E98" s="27">
        <v>0</v>
      </c>
      <c r="F98" s="26" t="s">
        <v>52</v>
      </c>
      <c r="G98" s="1" t="s">
        <v>995</v>
      </c>
      <c r="H98" s="1" t="s">
        <v>3494</v>
      </c>
      <c r="I98" s="1" t="s">
        <v>3634</v>
      </c>
      <c r="J98" s="1" t="s">
        <v>52</v>
      </c>
      <c r="K98" s="1" t="s">
        <v>52</v>
      </c>
      <c r="M98" s="1" t="s">
        <v>52</v>
      </c>
      <c r="O98" s="1" t="s">
        <v>52</v>
      </c>
      <c r="P98" s="1" t="s">
        <v>52</v>
      </c>
      <c r="Q98" s="1" t="s">
        <v>52</v>
      </c>
      <c r="R98" s="1" t="s">
        <v>52</v>
      </c>
      <c r="S98" s="1" t="s">
        <v>52</v>
      </c>
      <c r="T98" s="1" t="s">
        <v>52</v>
      </c>
    </row>
    <row r="99" spans="1:20" ht="20.100000000000001" customHeight="1" x14ac:dyDescent="0.3">
      <c r="A99" s="26" t="s">
        <v>3635</v>
      </c>
      <c r="B99" s="27">
        <v>0</v>
      </c>
      <c r="C99" s="27">
        <v>0</v>
      </c>
      <c r="D99" s="27">
        <v>0</v>
      </c>
      <c r="E99" s="27">
        <v>0</v>
      </c>
      <c r="F99" s="26" t="s">
        <v>52</v>
      </c>
      <c r="G99" s="1" t="s">
        <v>995</v>
      </c>
      <c r="H99" s="1" t="s">
        <v>3494</v>
      </c>
      <c r="I99" s="1" t="s">
        <v>3636</v>
      </c>
      <c r="J99" s="1" t="s">
        <v>52</v>
      </c>
      <c r="K99" s="1" t="s">
        <v>52</v>
      </c>
      <c r="M99" s="1" t="s">
        <v>52</v>
      </c>
      <c r="O99" s="1" t="s">
        <v>52</v>
      </c>
      <c r="P99" s="1" t="s">
        <v>52</v>
      </c>
      <c r="Q99" s="1" t="s">
        <v>52</v>
      </c>
      <c r="R99" s="1" t="s">
        <v>52</v>
      </c>
      <c r="S99" s="1" t="s">
        <v>52</v>
      </c>
      <c r="T99" s="1" t="s">
        <v>52</v>
      </c>
    </row>
    <row r="100" spans="1:20" ht="20.100000000000001" customHeight="1" x14ac:dyDescent="0.3">
      <c r="A100" s="26" t="s">
        <v>3637</v>
      </c>
      <c r="B100" s="27">
        <v>0</v>
      </c>
      <c r="C100" s="27">
        <v>0</v>
      </c>
      <c r="D100" s="27">
        <v>0</v>
      </c>
      <c r="E100" s="27">
        <v>0</v>
      </c>
      <c r="F100" s="26" t="s">
        <v>52</v>
      </c>
      <c r="G100" s="1" t="s">
        <v>995</v>
      </c>
      <c r="H100" s="1" t="s">
        <v>3494</v>
      </c>
      <c r="I100" s="1" t="s">
        <v>3638</v>
      </c>
      <c r="J100" s="1" t="s">
        <v>52</v>
      </c>
      <c r="K100" s="1" t="s">
        <v>52</v>
      </c>
      <c r="M100" s="1" t="s">
        <v>52</v>
      </c>
      <c r="O100" s="1" t="s">
        <v>52</v>
      </c>
      <c r="P100" s="1" t="s">
        <v>52</v>
      </c>
      <c r="Q100" s="1" t="s">
        <v>52</v>
      </c>
      <c r="R100" s="1" t="s">
        <v>52</v>
      </c>
      <c r="S100" s="1" t="s">
        <v>52</v>
      </c>
      <c r="T100" s="1" t="s">
        <v>52</v>
      </c>
    </row>
    <row r="101" spans="1:20" ht="20.100000000000001" customHeight="1" x14ac:dyDescent="0.3">
      <c r="A101" s="26" t="s">
        <v>3639</v>
      </c>
      <c r="B101" s="27">
        <v>0</v>
      </c>
      <c r="C101" s="27">
        <v>0</v>
      </c>
      <c r="D101" s="27">
        <v>0</v>
      </c>
      <c r="E101" s="27">
        <v>0</v>
      </c>
      <c r="F101" s="26" t="s">
        <v>52</v>
      </c>
      <c r="G101" s="1" t="s">
        <v>995</v>
      </c>
      <c r="H101" s="1" t="s">
        <v>3494</v>
      </c>
      <c r="I101" s="1" t="s">
        <v>3640</v>
      </c>
      <c r="J101" s="1" t="s">
        <v>52</v>
      </c>
      <c r="K101" s="1" t="s">
        <v>52</v>
      </c>
      <c r="M101" s="1" t="s">
        <v>52</v>
      </c>
      <c r="O101" s="1" t="s">
        <v>52</v>
      </c>
      <c r="P101" s="1" t="s">
        <v>52</v>
      </c>
      <c r="Q101" s="1" t="s">
        <v>52</v>
      </c>
      <c r="R101" s="1" t="s">
        <v>52</v>
      </c>
      <c r="S101" s="1" t="s">
        <v>52</v>
      </c>
      <c r="T101" s="1" t="s">
        <v>52</v>
      </c>
    </row>
    <row r="102" spans="1:20" ht="20.100000000000001" customHeight="1" x14ac:dyDescent="0.3">
      <c r="A102" s="26" t="s">
        <v>3641</v>
      </c>
      <c r="B102" s="27">
        <v>0</v>
      </c>
      <c r="C102" s="27">
        <v>0</v>
      </c>
      <c r="D102" s="27">
        <v>0</v>
      </c>
      <c r="E102" s="27">
        <v>0</v>
      </c>
      <c r="F102" s="26" t="s">
        <v>52</v>
      </c>
      <c r="G102" s="1" t="s">
        <v>995</v>
      </c>
      <c r="H102" s="1" t="s">
        <v>3494</v>
      </c>
      <c r="I102" s="1" t="s">
        <v>3642</v>
      </c>
      <c r="J102" s="1" t="s">
        <v>52</v>
      </c>
      <c r="K102" s="1" t="s">
        <v>52</v>
      </c>
      <c r="M102" s="1" t="s">
        <v>52</v>
      </c>
      <c r="O102" s="1" t="s">
        <v>52</v>
      </c>
      <c r="P102" s="1" t="s">
        <v>52</v>
      </c>
      <c r="Q102" s="1" t="s">
        <v>52</v>
      </c>
      <c r="R102" s="1" t="s">
        <v>52</v>
      </c>
      <c r="S102" s="1" t="s">
        <v>52</v>
      </c>
      <c r="T102" s="1" t="s">
        <v>52</v>
      </c>
    </row>
    <row r="103" spans="1:20" ht="20.100000000000001" customHeight="1" x14ac:dyDescent="0.3">
      <c r="A103" s="26" t="s">
        <v>3643</v>
      </c>
      <c r="B103" s="27">
        <v>0</v>
      </c>
      <c r="C103" s="27">
        <v>0</v>
      </c>
      <c r="D103" s="27">
        <v>0</v>
      </c>
      <c r="E103" s="27">
        <v>0</v>
      </c>
      <c r="F103" s="26" t="s">
        <v>52</v>
      </c>
      <c r="G103" s="1" t="s">
        <v>995</v>
      </c>
      <c r="H103" s="1" t="s">
        <v>3494</v>
      </c>
      <c r="I103" s="1" t="s">
        <v>3644</v>
      </c>
      <c r="J103" s="1" t="s">
        <v>52</v>
      </c>
      <c r="K103" s="1" t="s">
        <v>52</v>
      </c>
      <c r="M103" s="1" t="s">
        <v>52</v>
      </c>
      <c r="O103" s="1" t="s">
        <v>52</v>
      </c>
      <c r="P103" s="1" t="s">
        <v>52</v>
      </c>
      <c r="Q103" s="1" t="s">
        <v>52</v>
      </c>
      <c r="R103" s="1" t="s">
        <v>52</v>
      </c>
      <c r="S103" s="1" t="s">
        <v>52</v>
      </c>
      <c r="T103" s="1" t="s">
        <v>52</v>
      </c>
    </row>
    <row r="104" spans="1:20" ht="20.100000000000001" customHeight="1" x14ac:dyDescent="0.3">
      <c r="A104" s="26" t="s">
        <v>3645</v>
      </c>
      <c r="B104" s="27">
        <v>0</v>
      </c>
      <c r="C104" s="27">
        <v>0</v>
      </c>
      <c r="D104" s="27">
        <v>0</v>
      </c>
      <c r="E104" s="27">
        <v>0</v>
      </c>
      <c r="F104" s="26" t="s">
        <v>52</v>
      </c>
      <c r="G104" s="1" t="s">
        <v>995</v>
      </c>
      <c r="H104" s="1" t="s">
        <v>3494</v>
      </c>
      <c r="I104" s="1" t="s">
        <v>3646</v>
      </c>
      <c r="J104" s="1" t="s">
        <v>52</v>
      </c>
      <c r="K104" s="1" t="s">
        <v>52</v>
      </c>
      <c r="M104" s="1" t="s">
        <v>52</v>
      </c>
      <c r="O104" s="1" t="s">
        <v>52</v>
      </c>
      <c r="P104" s="1" t="s">
        <v>52</v>
      </c>
      <c r="Q104" s="1" t="s">
        <v>52</v>
      </c>
      <c r="R104" s="1" t="s">
        <v>52</v>
      </c>
      <c r="S104" s="1" t="s">
        <v>52</v>
      </c>
      <c r="T104" s="1" t="s">
        <v>52</v>
      </c>
    </row>
    <row r="105" spans="1:20" ht="20.100000000000001" customHeight="1" x14ac:dyDescent="0.3">
      <c r="A105" s="26" t="s">
        <v>3647</v>
      </c>
      <c r="B105" s="27">
        <v>0</v>
      </c>
      <c r="C105" s="27">
        <v>0</v>
      </c>
      <c r="D105" s="27">
        <v>0</v>
      </c>
      <c r="E105" s="27">
        <v>0</v>
      </c>
      <c r="F105" s="26" t="s">
        <v>52</v>
      </c>
      <c r="G105" s="1" t="s">
        <v>995</v>
      </c>
      <c r="H105" s="1" t="s">
        <v>3494</v>
      </c>
      <c r="I105" s="1" t="s">
        <v>3648</v>
      </c>
      <c r="J105" s="1" t="s">
        <v>52</v>
      </c>
      <c r="K105" s="1" t="s">
        <v>52</v>
      </c>
      <c r="M105" s="1" t="s">
        <v>52</v>
      </c>
      <c r="O105" s="1" t="s">
        <v>52</v>
      </c>
      <c r="P105" s="1" t="s">
        <v>52</v>
      </c>
      <c r="Q105" s="1" t="s">
        <v>52</v>
      </c>
      <c r="R105" s="1" t="s">
        <v>52</v>
      </c>
      <c r="S105" s="1" t="s">
        <v>52</v>
      </c>
      <c r="T105" s="1" t="s">
        <v>52</v>
      </c>
    </row>
    <row r="106" spans="1:20" ht="20.100000000000001" customHeight="1" x14ac:dyDescent="0.3">
      <c r="A106" s="26" t="s">
        <v>3649</v>
      </c>
      <c r="B106" s="27">
        <v>0</v>
      </c>
      <c r="C106" s="27">
        <v>0</v>
      </c>
      <c r="D106" s="27">
        <v>0</v>
      </c>
      <c r="E106" s="27">
        <v>0</v>
      </c>
      <c r="F106" s="26" t="s">
        <v>52</v>
      </c>
      <c r="G106" s="1" t="s">
        <v>995</v>
      </c>
      <c r="H106" s="1" t="s">
        <v>3494</v>
      </c>
      <c r="I106" s="1" t="s">
        <v>3650</v>
      </c>
      <c r="J106" s="1" t="s">
        <v>52</v>
      </c>
      <c r="K106" s="1" t="s">
        <v>52</v>
      </c>
      <c r="M106" s="1" t="s">
        <v>52</v>
      </c>
      <c r="O106" s="1" t="s">
        <v>52</v>
      </c>
      <c r="P106" s="1" t="s">
        <v>52</v>
      </c>
      <c r="Q106" s="1" t="s">
        <v>52</v>
      </c>
      <c r="R106" s="1" t="s">
        <v>52</v>
      </c>
      <c r="S106" s="1" t="s">
        <v>52</v>
      </c>
      <c r="T106" s="1" t="s">
        <v>52</v>
      </c>
    </row>
    <row r="107" spans="1:20" ht="20.100000000000001" customHeight="1" x14ac:dyDescent="0.3">
      <c r="A107" s="26" t="s">
        <v>3651</v>
      </c>
      <c r="B107" s="27">
        <v>0</v>
      </c>
      <c r="C107" s="27">
        <v>0</v>
      </c>
      <c r="D107" s="27">
        <v>0</v>
      </c>
      <c r="E107" s="27">
        <v>0</v>
      </c>
      <c r="F107" s="26" t="s">
        <v>52</v>
      </c>
      <c r="G107" s="1" t="s">
        <v>995</v>
      </c>
      <c r="H107" s="1" t="s">
        <v>3494</v>
      </c>
      <c r="I107" s="1" t="s">
        <v>3652</v>
      </c>
      <c r="J107" s="1" t="s">
        <v>52</v>
      </c>
      <c r="K107" s="1" t="s">
        <v>52</v>
      </c>
      <c r="M107" s="1" t="s">
        <v>52</v>
      </c>
      <c r="O107" s="1" t="s">
        <v>52</v>
      </c>
      <c r="P107" s="1" t="s">
        <v>52</v>
      </c>
      <c r="Q107" s="1" t="s">
        <v>52</v>
      </c>
      <c r="R107" s="1" t="s">
        <v>52</v>
      </c>
      <c r="S107" s="1" t="s">
        <v>52</v>
      </c>
      <c r="T107" s="1" t="s">
        <v>52</v>
      </c>
    </row>
    <row r="108" spans="1:20" ht="20.100000000000001" customHeight="1" x14ac:dyDescent="0.3">
      <c r="A108" s="26" t="s">
        <v>3653</v>
      </c>
      <c r="B108" s="27">
        <v>0</v>
      </c>
      <c r="C108" s="27">
        <v>0</v>
      </c>
      <c r="D108" s="27">
        <v>0</v>
      </c>
      <c r="E108" s="27">
        <v>0</v>
      </c>
      <c r="F108" s="26" t="s">
        <v>52</v>
      </c>
      <c r="G108" s="1" t="s">
        <v>995</v>
      </c>
      <c r="H108" s="1" t="s">
        <v>3494</v>
      </c>
      <c r="I108" s="1" t="s">
        <v>3654</v>
      </c>
      <c r="J108" s="1" t="s">
        <v>52</v>
      </c>
      <c r="K108" s="1" t="s">
        <v>52</v>
      </c>
      <c r="M108" s="1" t="s">
        <v>52</v>
      </c>
      <c r="O108" s="1" t="s">
        <v>52</v>
      </c>
      <c r="P108" s="1" t="s">
        <v>52</v>
      </c>
      <c r="Q108" s="1" t="s">
        <v>52</v>
      </c>
      <c r="R108" s="1" t="s">
        <v>52</v>
      </c>
      <c r="S108" s="1" t="s">
        <v>52</v>
      </c>
      <c r="T108" s="1" t="s">
        <v>52</v>
      </c>
    </row>
    <row r="109" spans="1:20" ht="20.100000000000001" customHeight="1" x14ac:dyDescent="0.3">
      <c r="A109" s="26" t="s">
        <v>3655</v>
      </c>
      <c r="B109" s="27">
        <v>0</v>
      </c>
      <c r="C109" s="27">
        <v>0</v>
      </c>
      <c r="D109" s="27">
        <v>0</v>
      </c>
      <c r="E109" s="27">
        <v>0</v>
      </c>
      <c r="F109" s="26" t="s">
        <v>52</v>
      </c>
      <c r="G109" s="1" t="s">
        <v>995</v>
      </c>
      <c r="H109" s="1" t="s">
        <v>3494</v>
      </c>
      <c r="I109" s="1" t="s">
        <v>3656</v>
      </c>
      <c r="J109" s="1" t="s">
        <v>52</v>
      </c>
      <c r="K109" s="1" t="s">
        <v>52</v>
      </c>
      <c r="M109" s="1" t="s">
        <v>52</v>
      </c>
      <c r="O109" s="1" t="s">
        <v>52</v>
      </c>
      <c r="P109" s="1" t="s">
        <v>52</v>
      </c>
      <c r="Q109" s="1" t="s">
        <v>52</v>
      </c>
      <c r="R109" s="1" t="s">
        <v>52</v>
      </c>
      <c r="S109" s="1" t="s">
        <v>52</v>
      </c>
      <c r="T109" s="1" t="s">
        <v>52</v>
      </c>
    </row>
    <row r="110" spans="1:20" ht="20.100000000000001" customHeight="1" x14ac:dyDescent="0.3">
      <c r="A110" s="26" t="s">
        <v>3496</v>
      </c>
      <c r="B110" s="27">
        <v>0</v>
      </c>
      <c r="C110" s="27">
        <v>0</v>
      </c>
      <c r="D110" s="27">
        <v>0</v>
      </c>
      <c r="E110" s="27">
        <v>0</v>
      </c>
      <c r="F110" s="26" t="s">
        <v>52</v>
      </c>
      <c r="G110" s="1" t="s">
        <v>995</v>
      </c>
      <c r="H110" s="1" t="s">
        <v>3494</v>
      </c>
      <c r="I110" s="1" t="s">
        <v>3496</v>
      </c>
      <c r="J110" s="1" t="s">
        <v>52</v>
      </c>
      <c r="K110" s="1" t="s">
        <v>52</v>
      </c>
      <c r="M110" s="1" t="s">
        <v>52</v>
      </c>
      <c r="O110" s="1" t="s">
        <v>52</v>
      </c>
      <c r="P110" s="1" t="s">
        <v>52</v>
      </c>
      <c r="Q110" s="1" t="s">
        <v>52</v>
      </c>
      <c r="R110" s="1" t="s">
        <v>52</v>
      </c>
      <c r="S110" s="1" t="s">
        <v>52</v>
      </c>
      <c r="T110" s="1" t="s">
        <v>52</v>
      </c>
    </row>
    <row r="111" spans="1:20" ht="20.100000000000001" customHeight="1" x14ac:dyDescent="0.3">
      <c r="A111" s="26" t="s">
        <v>3657</v>
      </c>
      <c r="B111" s="27">
        <v>0</v>
      </c>
      <c r="C111" s="27">
        <v>0</v>
      </c>
      <c r="D111" s="27">
        <v>0</v>
      </c>
      <c r="E111" s="27">
        <v>0</v>
      </c>
      <c r="F111" s="26" t="s">
        <v>52</v>
      </c>
      <c r="G111" s="1" t="s">
        <v>995</v>
      </c>
      <c r="H111" s="1" t="s">
        <v>3494</v>
      </c>
      <c r="I111" s="1" t="s">
        <v>3658</v>
      </c>
      <c r="J111" s="1" t="s">
        <v>52</v>
      </c>
      <c r="K111" s="1" t="s">
        <v>52</v>
      </c>
      <c r="M111" s="1" t="s">
        <v>52</v>
      </c>
      <c r="O111" s="1" t="s">
        <v>52</v>
      </c>
      <c r="P111" s="1" t="s">
        <v>52</v>
      </c>
      <c r="Q111" s="1" t="s">
        <v>52</v>
      </c>
      <c r="R111" s="1" t="s">
        <v>52</v>
      </c>
      <c r="S111" s="1" t="s">
        <v>52</v>
      </c>
      <c r="T111" s="1" t="s">
        <v>52</v>
      </c>
    </row>
    <row r="112" spans="1:20" ht="20.100000000000001" customHeight="1" x14ac:dyDescent="0.3">
      <c r="A112" s="26" t="s">
        <v>3659</v>
      </c>
      <c r="B112" s="27">
        <v>0</v>
      </c>
      <c r="C112" s="27">
        <v>0</v>
      </c>
      <c r="D112" s="27">
        <v>0</v>
      </c>
      <c r="E112" s="27">
        <v>0</v>
      </c>
      <c r="F112" s="26" t="s">
        <v>52</v>
      </c>
      <c r="G112" s="1" t="s">
        <v>995</v>
      </c>
      <c r="H112" s="1" t="s">
        <v>3494</v>
      </c>
      <c r="I112" s="1" t="s">
        <v>3660</v>
      </c>
      <c r="J112" s="1" t="s">
        <v>52</v>
      </c>
      <c r="K112" s="1" t="s">
        <v>52</v>
      </c>
      <c r="M112" s="1" t="s">
        <v>52</v>
      </c>
      <c r="O112" s="1" t="s">
        <v>52</v>
      </c>
      <c r="P112" s="1" t="s">
        <v>52</v>
      </c>
      <c r="Q112" s="1" t="s">
        <v>52</v>
      </c>
      <c r="R112" s="1" t="s">
        <v>52</v>
      </c>
      <c r="S112" s="1" t="s">
        <v>52</v>
      </c>
      <c r="T112" s="1" t="s">
        <v>52</v>
      </c>
    </row>
    <row r="113" spans="1:20" ht="20.100000000000001" customHeight="1" x14ac:dyDescent="0.3">
      <c r="A113" s="26" t="s">
        <v>3661</v>
      </c>
      <c r="B113" s="27">
        <v>0</v>
      </c>
      <c r="C113" s="27">
        <v>0</v>
      </c>
      <c r="D113" s="27">
        <v>0</v>
      </c>
      <c r="E113" s="27">
        <v>0</v>
      </c>
      <c r="F113" s="26" t="s">
        <v>52</v>
      </c>
      <c r="G113" s="1" t="s">
        <v>995</v>
      </c>
      <c r="H113" s="1" t="s">
        <v>3494</v>
      </c>
      <c r="I113" s="1" t="s">
        <v>3662</v>
      </c>
      <c r="J113" s="1" t="s">
        <v>52</v>
      </c>
      <c r="K113" s="1" t="s">
        <v>52</v>
      </c>
      <c r="M113" s="1" t="s">
        <v>52</v>
      </c>
      <c r="O113" s="1" t="s">
        <v>52</v>
      </c>
      <c r="P113" s="1" t="s">
        <v>52</v>
      </c>
      <c r="Q113" s="1" t="s">
        <v>52</v>
      </c>
      <c r="R113" s="1" t="s">
        <v>52</v>
      </c>
      <c r="S113" s="1" t="s">
        <v>52</v>
      </c>
      <c r="T113" s="1" t="s">
        <v>52</v>
      </c>
    </row>
    <row r="114" spans="1:20" ht="20.100000000000001" customHeight="1" x14ac:dyDescent="0.3">
      <c r="A114" s="26" t="s">
        <v>3663</v>
      </c>
      <c r="B114" s="27">
        <v>0</v>
      </c>
      <c r="C114" s="27">
        <v>0</v>
      </c>
      <c r="D114" s="27">
        <v>0</v>
      </c>
      <c r="E114" s="27">
        <v>0</v>
      </c>
      <c r="F114" s="26" t="s">
        <v>52</v>
      </c>
      <c r="G114" s="1" t="s">
        <v>995</v>
      </c>
      <c r="H114" s="1" t="s">
        <v>3494</v>
      </c>
      <c r="I114" s="1" t="s">
        <v>3664</v>
      </c>
      <c r="J114" s="1" t="s">
        <v>52</v>
      </c>
      <c r="K114" s="1" t="s">
        <v>52</v>
      </c>
      <c r="M114" s="1" t="s">
        <v>52</v>
      </c>
      <c r="O114" s="1" t="s">
        <v>52</v>
      </c>
      <c r="P114" s="1" t="s">
        <v>52</v>
      </c>
      <c r="Q114" s="1" t="s">
        <v>52</v>
      </c>
      <c r="R114" s="1" t="s">
        <v>52</v>
      </c>
      <c r="S114" s="1" t="s">
        <v>52</v>
      </c>
      <c r="T114" s="1" t="s">
        <v>52</v>
      </c>
    </row>
    <row r="115" spans="1:20" ht="20.100000000000001" customHeight="1" x14ac:dyDescent="0.3">
      <c r="A115" s="26" t="s">
        <v>3665</v>
      </c>
      <c r="B115" s="27">
        <v>0</v>
      </c>
      <c r="C115" s="27">
        <v>0</v>
      </c>
      <c r="D115" s="27">
        <v>0</v>
      </c>
      <c r="E115" s="27">
        <v>0</v>
      </c>
      <c r="F115" s="26" t="s">
        <v>52</v>
      </c>
      <c r="G115" s="1" t="s">
        <v>995</v>
      </c>
      <c r="H115" s="1" t="s">
        <v>3494</v>
      </c>
      <c r="I115" s="1" t="s">
        <v>3666</v>
      </c>
      <c r="J115" s="1" t="s">
        <v>52</v>
      </c>
      <c r="K115" s="1" t="s">
        <v>52</v>
      </c>
      <c r="M115" s="1" t="s">
        <v>52</v>
      </c>
      <c r="O115" s="1" t="s">
        <v>52</v>
      </c>
      <c r="P115" s="1" t="s">
        <v>52</v>
      </c>
      <c r="Q115" s="1" t="s">
        <v>52</v>
      </c>
      <c r="R115" s="1" t="s">
        <v>52</v>
      </c>
      <c r="S115" s="1" t="s">
        <v>52</v>
      </c>
      <c r="T115" s="1" t="s">
        <v>52</v>
      </c>
    </row>
    <row r="116" spans="1:20" ht="20.100000000000001" customHeight="1" x14ac:dyDescent="0.3">
      <c r="A116" s="26" t="s">
        <v>3667</v>
      </c>
      <c r="B116" s="27">
        <v>0</v>
      </c>
      <c r="C116" s="27">
        <v>0</v>
      </c>
      <c r="D116" s="27">
        <v>0</v>
      </c>
      <c r="E116" s="27">
        <v>0</v>
      </c>
      <c r="F116" s="26" t="s">
        <v>52</v>
      </c>
      <c r="G116" s="1" t="s">
        <v>995</v>
      </c>
      <c r="H116" s="1" t="s">
        <v>3494</v>
      </c>
      <c r="I116" s="1" t="s">
        <v>3668</v>
      </c>
      <c r="J116" s="1" t="s">
        <v>52</v>
      </c>
      <c r="K116" s="1" t="s">
        <v>52</v>
      </c>
      <c r="M116" s="1" t="s">
        <v>52</v>
      </c>
      <c r="O116" s="1" t="s">
        <v>52</v>
      </c>
      <c r="P116" s="1" t="s">
        <v>52</v>
      </c>
      <c r="Q116" s="1" t="s">
        <v>52</v>
      </c>
      <c r="R116" s="1" t="s">
        <v>52</v>
      </c>
      <c r="S116" s="1" t="s">
        <v>52</v>
      </c>
      <c r="T116" s="1" t="s">
        <v>52</v>
      </c>
    </row>
    <row r="117" spans="1:20" ht="20.100000000000001" customHeight="1" x14ac:dyDescent="0.3">
      <c r="A117" s="26" t="s">
        <v>3496</v>
      </c>
      <c r="B117" s="27">
        <v>0</v>
      </c>
      <c r="C117" s="27">
        <v>0</v>
      </c>
      <c r="D117" s="27">
        <v>0</v>
      </c>
      <c r="E117" s="27">
        <v>0</v>
      </c>
      <c r="F117" s="26" t="s">
        <v>52</v>
      </c>
      <c r="G117" s="1" t="s">
        <v>995</v>
      </c>
      <c r="H117" s="1" t="s">
        <v>3494</v>
      </c>
      <c r="I117" s="1" t="s">
        <v>52</v>
      </c>
      <c r="J117" s="1" t="s">
        <v>52</v>
      </c>
      <c r="K117" s="1" t="s">
        <v>52</v>
      </c>
      <c r="M117" s="1" t="s">
        <v>52</v>
      </c>
      <c r="O117" s="1" t="s">
        <v>52</v>
      </c>
      <c r="P117" s="1" t="s">
        <v>52</v>
      </c>
      <c r="Q117" s="1" t="s">
        <v>52</v>
      </c>
      <c r="R117" s="1" t="s">
        <v>52</v>
      </c>
      <c r="S117" s="1" t="s">
        <v>52</v>
      </c>
      <c r="T117" s="1" t="s">
        <v>52</v>
      </c>
    </row>
    <row r="118" spans="1:20" ht="20.100000000000001" customHeight="1" x14ac:dyDescent="0.3">
      <c r="A118" s="26" t="s">
        <v>3669</v>
      </c>
      <c r="B118" s="27">
        <v>0</v>
      </c>
      <c r="C118" s="27">
        <v>0</v>
      </c>
      <c r="D118" s="27">
        <v>0</v>
      </c>
      <c r="E118" s="27">
        <v>0</v>
      </c>
      <c r="F118" s="26" t="s">
        <v>52</v>
      </c>
      <c r="G118" s="1" t="s">
        <v>995</v>
      </c>
      <c r="H118" s="1" t="s">
        <v>3494</v>
      </c>
      <c r="I118" s="1" t="s">
        <v>3670</v>
      </c>
      <c r="J118" s="1" t="s">
        <v>52</v>
      </c>
      <c r="K118" s="1" t="s">
        <v>52</v>
      </c>
      <c r="M118" s="1" t="s">
        <v>52</v>
      </c>
      <c r="O118" s="1" t="s">
        <v>52</v>
      </c>
      <c r="P118" s="1" t="s">
        <v>52</v>
      </c>
      <c r="Q118" s="1" t="s">
        <v>52</v>
      </c>
      <c r="R118" s="1" t="s">
        <v>52</v>
      </c>
      <c r="S118" s="1" t="s">
        <v>52</v>
      </c>
      <c r="T118" s="1" t="s">
        <v>52</v>
      </c>
    </row>
    <row r="119" spans="1:20" ht="20.100000000000001" customHeight="1" x14ac:dyDescent="0.3">
      <c r="A119" s="26" t="s">
        <v>3671</v>
      </c>
      <c r="B119" s="27">
        <v>0</v>
      </c>
      <c r="C119" s="27">
        <v>0</v>
      </c>
      <c r="D119" s="27">
        <v>0</v>
      </c>
      <c r="E119" s="27">
        <v>0</v>
      </c>
      <c r="F119" s="26" t="s">
        <v>52</v>
      </c>
      <c r="G119" s="1" t="s">
        <v>995</v>
      </c>
      <c r="H119" s="1" t="s">
        <v>3494</v>
      </c>
      <c r="I119" s="1" t="s">
        <v>3672</v>
      </c>
      <c r="J119" s="1" t="s">
        <v>52</v>
      </c>
      <c r="K119" s="1" t="s">
        <v>52</v>
      </c>
      <c r="M119" s="1" t="s">
        <v>52</v>
      </c>
      <c r="O119" s="1" t="s">
        <v>52</v>
      </c>
      <c r="P119" s="1" t="s">
        <v>52</v>
      </c>
      <c r="Q119" s="1" t="s">
        <v>52</v>
      </c>
      <c r="R119" s="1" t="s">
        <v>52</v>
      </c>
      <c r="S119" s="1" t="s">
        <v>52</v>
      </c>
      <c r="T119" s="1" t="s">
        <v>52</v>
      </c>
    </row>
    <row r="120" spans="1:20" ht="20.100000000000001" customHeight="1" x14ac:dyDescent="0.3">
      <c r="A120" s="26" t="s">
        <v>3673</v>
      </c>
      <c r="B120" s="27">
        <v>0</v>
      </c>
      <c r="C120" s="27">
        <v>0</v>
      </c>
      <c r="D120" s="27">
        <v>0</v>
      </c>
      <c r="E120" s="27">
        <v>0</v>
      </c>
      <c r="F120" s="26" t="s">
        <v>52</v>
      </c>
      <c r="G120" s="1" t="s">
        <v>995</v>
      </c>
      <c r="H120" s="1" t="s">
        <v>3494</v>
      </c>
      <c r="I120" s="1" t="s">
        <v>3674</v>
      </c>
      <c r="J120" s="1" t="s">
        <v>52</v>
      </c>
      <c r="K120" s="1" t="s">
        <v>52</v>
      </c>
      <c r="M120" s="1" t="s">
        <v>52</v>
      </c>
      <c r="O120" s="1" t="s">
        <v>52</v>
      </c>
      <c r="P120" s="1" t="s">
        <v>52</v>
      </c>
      <c r="Q120" s="1" t="s">
        <v>52</v>
      </c>
      <c r="R120" s="1" t="s">
        <v>52</v>
      </c>
      <c r="S120" s="1" t="s">
        <v>52</v>
      </c>
      <c r="T120" s="1" t="s">
        <v>52</v>
      </c>
    </row>
    <row r="121" spans="1:20" ht="20.100000000000001" customHeight="1" x14ac:dyDescent="0.3">
      <c r="A121" s="26" t="s">
        <v>3675</v>
      </c>
      <c r="B121" s="27">
        <v>0</v>
      </c>
      <c r="C121" s="27">
        <v>0</v>
      </c>
      <c r="D121" s="27">
        <v>0</v>
      </c>
      <c r="E121" s="27">
        <v>0</v>
      </c>
      <c r="F121" s="26" t="s">
        <v>52</v>
      </c>
      <c r="G121" s="1" t="s">
        <v>995</v>
      </c>
      <c r="H121" s="1" t="s">
        <v>3494</v>
      </c>
      <c r="I121" s="1" t="s">
        <v>3676</v>
      </c>
      <c r="J121" s="1" t="s">
        <v>52</v>
      </c>
      <c r="K121" s="1" t="s">
        <v>52</v>
      </c>
      <c r="M121" s="1" t="s">
        <v>52</v>
      </c>
      <c r="O121" s="1" t="s">
        <v>52</v>
      </c>
      <c r="P121" s="1" t="s">
        <v>52</v>
      </c>
      <c r="Q121" s="1" t="s">
        <v>52</v>
      </c>
      <c r="R121" s="1" t="s">
        <v>52</v>
      </c>
      <c r="S121" s="1" t="s">
        <v>52</v>
      </c>
      <c r="T121" s="1" t="s">
        <v>52</v>
      </c>
    </row>
    <row r="122" spans="1:20" ht="20.100000000000001" customHeight="1" x14ac:dyDescent="0.3">
      <c r="A122" s="26" t="s">
        <v>3677</v>
      </c>
      <c r="B122" s="27">
        <v>0</v>
      </c>
      <c r="C122" s="27">
        <v>0</v>
      </c>
      <c r="D122" s="27">
        <v>0</v>
      </c>
      <c r="E122" s="27">
        <v>0</v>
      </c>
      <c r="F122" s="26" t="s">
        <v>52</v>
      </c>
      <c r="G122" s="1" t="s">
        <v>995</v>
      </c>
      <c r="H122" s="1" t="s">
        <v>3494</v>
      </c>
      <c r="I122" s="1" t="s">
        <v>3678</v>
      </c>
      <c r="J122" s="1" t="s">
        <v>52</v>
      </c>
      <c r="K122" s="1" t="s">
        <v>52</v>
      </c>
      <c r="M122" s="1" t="s">
        <v>52</v>
      </c>
      <c r="O122" s="1" t="s">
        <v>52</v>
      </c>
      <c r="P122" s="1" t="s">
        <v>52</v>
      </c>
      <c r="Q122" s="1" t="s">
        <v>52</v>
      </c>
      <c r="R122" s="1" t="s">
        <v>52</v>
      </c>
      <c r="S122" s="1" t="s">
        <v>52</v>
      </c>
      <c r="T122" s="1" t="s">
        <v>52</v>
      </c>
    </row>
    <row r="123" spans="1:20" ht="20.100000000000001" customHeight="1" x14ac:dyDescent="0.3">
      <c r="A123" s="26" t="s">
        <v>3679</v>
      </c>
      <c r="B123" s="27">
        <v>0</v>
      </c>
      <c r="C123" s="27">
        <v>0</v>
      </c>
      <c r="D123" s="27">
        <v>0</v>
      </c>
      <c r="E123" s="27">
        <v>0</v>
      </c>
      <c r="F123" s="26" t="s">
        <v>52</v>
      </c>
      <c r="G123" s="1" t="s">
        <v>995</v>
      </c>
      <c r="H123" s="1" t="s">
        <v>3494</v>
      </c>
      <c r="I123" s="1" t="s">
        <v>3680</v>
      </c>
      <c r="J123" s="1" t="s">
        <v>52</v>
      </c>
      <c r="K123" s="1" t="s">
        <v>52</v>
      </c>
      <c r="M123" s="1" t="s">
        <v>52</v>
      </c>
      <c r="O123" s="1" t="s">
        <v>52</v>
      </c>
      <c r="P123" s="1" t="s">
        <v>52</v>
      </c>
      <c r="Q123" s="1" t="s">
        <v>52</v>
      </c>
      <c r="R123" s="1" t="s">
        <v>52</v>
      </c>
      <c r="S123" s="1" t="s">
        <v>52</v>
      </c>
      <c r="T123" s="1" t="s">
        <v>52</v>
      </c>
    </row>
    <row r="124" spans="1:20" ht="20.100000000000001" customHeight="1" x14ac:dyDescent="0.3">
      <c r="A124" s="26" t="s">
        <v>3681</v>
      </c>
      <c r="B124" s="27">
        <v>0</v>
      </c>
      <c r="C124" s="27">
        <v>0</v>
      </c>
      <c r="D124" s="27">
        <v>0</v>
      </c>
      <c r="E124" s="27">
        <v>0</v>
      </c>
      <c r="F124" s="26" t="s">
        <v>52</v>
      </c>
      <c r="G124" s="1" t="s">
        <v>995</v>
      </c>
      <c r="H124" s="1" t="s">
        <v>3494</v>
      </c>
      <c r="I124" s="1" t="s">
        <v>3682</v>
      </c>
      <c r="J124" s="1" t="s">
        <v>52</v>
      </c>
      <c r="K124" s="1" t="s">
        <v>52</v>
      </c>
      <c r="M124" s="1" t="s">
        <v>52</v>
      </c>
      <c r="O124" s="1" t="s">
        <v>52</v>
      </c>
      <c r="P124" s="1" t="s">
        <v>52</v>
      </c>
      <c r="Q124" s="1" t="s">
        <v>52</v>
      </c>
      <c r="R124" s="1" t="s">
        <v>52</v>
      </c>
      <c r="S124" s="1" t="s">
        <v>52</v>
      </c>
      <c r="T124" s="1" t="s">
        <v>52</v>
      </c>
    </row>
    <row r="125" spans="1:20" ht="20.100000000000001" customHeight="1" x14ac:dyDescent="0.3">
      <c r="A125" s="26" t="s">
        <v>3683</v>
      </c>
      <c r="B125" s="27">
        <v>0</v>
      </c>
      <c r="C125" s="27">
        <v>0</v>
      </c>
      <c r="D125" s="27">
        <v>0</v>
      </c>
      <c r="E125" s="27">
        <v>0</v>
      </c>
      <c r="F125" s="26" t="s">
        <v>52</v>
      </c>
      <c r="G125" s="1" t="s">
        <v>995</v>
      </c>
      <c r="H125" s="1" t="s">
        <v>3494</v>
      </c>
      <c r="I125" s="1" t="s">
        <v>3684</v>
      </c>
      <c r="J125" s="1" t="s">
        <v>52</v>
      </c>
      <c r="K125" s="1" t="s">
        <v>52</v>
      </c>
      <c r="M125" s="1" t="s">
        <v>52</v>
      </c>
      <c r="O125" s="1" t="s">
        <v>52</v>
      </c>
      <c r="P125" s="1" t="s">
        <v>52</v>
      </c>
      <c r="Q125" s="1" t="s">
        <v>52</v>
      </c>
      <c r="R125" s="1" t="s">
        <v>52</v>
      </c>
      <c r="S125" s="1" t="s">
        <v>52</v>
      </c>
      <c r="T125" s="1" t="s">
        <v>52</v>
      </c>
    </row>
    <row r="126" spans="1:20" ht="20.100000000000001" customHeight="1" x14ac:dyDescent="0.3">
      <c r="A126" s="26" t="s">
        <v>3685</v>
      </c>
      <c r="B126" s="27">
        <v>0</v>
      </c>
      <c r="C126" s="27">
        <v>0</v>
      </c>
      <c r="D126" s="27">
        <v>0</v>
      </c>
      <c r="E126" s="27">
        <v>0</v>
      </c>
      <c r="F126" s="26" t="s">
        <v>52</v>
      </c>
      <c r="G126" s="1" t="s">
        <v>995</v>
      </c>
      <c r="H126" s="1" t="s">
        <v>3494</v>
      </c>
      <c r="I126" s="1" t="s">
        <v>3686</v>
      </c>
      <c r="J126" s="1" t="s">
        <v>52</v>
      </c>
      <c r="K126" s="1" t="s">
        <v>52</v>
      </c>
      <c r="M126" s="1" t="s">
        <v>52</v>
      </c>
      <c r="O126" s="1" t="s">
        <v>52</v>
      </c>
      <c r="P126" s="1" t="s">
        <v>52</v>
      </c>
      <c r="Q126" s="1" t="s">
        <v>52</v>
      </c>
      <c r="R126" s="1" t="s">
        <v>52</v>
      </c>
      <c r="S126" s="1" t="s">
        <v>52</v>
      </c>
      <c r="T126" s="1" t="s">
        <v>52</v>
      </c>
    </row>
    <row r="127" spans="1:20" ht="20.100000000000001" customHeight="1" x14ac:dyDescent="0.3">
      <c r="A127" s="26" t="s">
        <v>3496</v>
      </c>
      <c r="B127" s="27">
        <v>0</v>
      </c>
      <c r="C127" s="27">
        <v>0</v>
      </c>
      <c r="D127" s="27">
        <v>0</v>
      </c>
      <c r="E127" s="27">
        <v>0</v>
      </c>
      <c r="F127" s="26" t="s">
        <v>52</v>
      </c>
      <c r="G127" s="1" t="s">
        <v>995</v>
      </c>
      <c r="H127" s="1" t="s">
        <v>3494</v>
      </c>
      <c r="I127" s="1" t="s">
        <v>3496</v>
      </c>
      <c r="J127" s="1" t="s">
        <v>52</v>
      </c>
      <c r="K127" s="1" t="s">
        <v>52</v>
      </c>
      <c r="M127" s="1" t="s">
        <v>52</v>
      </c>
      <c r="O127" s="1" t="s">
        <v>52</v>
      </c>
      <c r="P127" s="1" t="s">
        <v>52</v>
      </c>
      <c r="Q127" s="1" t="s">
        <v>52</v>
      </c>
      <c r="R127" s="1" t="s">
        <v>52</v>
      </c>
      <c r="S127" s="1" t="s">
        <v>52</v>
      </c>
      <c r="T127" s="1" t="s">
        <v>52</v>
      </c>
    </row>
    <row r="128" spans="1:20" ht="20.100000000000001" customHeight="1" x14ac:dyDescent="0.3">
      <c r="A128" s="26" t="s">
        <v>3687</v>
      </c>
      <c r="B128" s="27">
        <v>0</v>
      </c>
      <c r="C128" s="27">
        <v>0</v>
      </c>
      <c r="D128" s="27">
        <v>0</v>
      </c>
      <c r="E128" s="27">
        <v>0</v>
      </c>
      <c r="F128" s="26" t="s">
        <v>52</v>
      </c>
      <c r="G128" s="1" t="s">
        <v>995</v>
      </c>
      <c r="H128" s="1" t="s">
        <v>3494</v>
      </c>
      <c r="I128" s="1" t="s">
        <v>3688</v>
      </c>
      <c r="J128" s="1" t="s">
        <v>52</v>
      </c>
      <c r="K128" s="1" t="s">
        <v>52</v>
      </c>
      <c r="M128" s="1" t="s">
        <v>52</v>
      </c>
      <c r="O128" s="1" t="s">
        <v>52</v>
      </c>
      <c r="P128" s="1" t="s">
        <v>52</v>
      </c>
      <c r="Q128" s="1" t="s">
        <v>52</v>
      </c>
      <c r="R128" s="1" t="s">
        <v>52</v>
      </c>
      <c r="S128" s="1" t="s">
        <v>52</v>
      </c>
      <c r="T128" s="1" t="s">
        <v>52</v>
      </c>
    </row>
    <row r="129" spans="1:20" ht="20.100000000000001" customHeight="1" x14ac:dyDescent="0.3">
      <c r="A129" s="26" t="s">
        <v>3689</v>
      </c>
      <c r="B129" s="27">
        <v>0</v>
      </c>
      <c r="C129" s="27">
        <v>0</v>
      </c>
      <c r="D129" s="27">
        <v>0</v>
      </c>
      <c r="E129" s="27">
        <v>0</v>
      </c>
      <c r="F129" s="26" t="s">
        <v>52</v>
      </c>
      <c r="G129" s="1" t="s">
        <v>995</v>
      </c>
      <c r="H129" s="1" t="s">
        <v>3494</v>
      </c>
      <c r="I129" s="1" t="s">
        <v>3690</v>
      </c>
      <c r="J129" s="1" t="s">
        <v>52</v>
      </c>
      <c r="K129" s="1" t="s">
        <v>52</v>
      </c>
      <c r="M129" s="1" t="s">
        <v>52</v>
      </c>
      <c r="O129" s="1" t="s">
        <v>52</v>
      </c>
      <c r="P129" s="1" t="s">
        <v>52</v>
      </c>
      <c r="Q129" s="1" t="s">
        <v>52</v>
      </c>
      <c r="R129" s="1" t="s">
        <v>52</v>
      </c>
      <c r="S129" s="1" t="s">
        <v>52</v>
      </c>
      <c r="T129" s="1" t="s">
        <v>52</v>
      </c>
    </row>
    <row r="130" spans="1:20" ht="20.100000000000001" customHeight="1" x14ac:dyDescent="0.3">
      <c r="A130" s="26" t="s">
        <v>3691</v>
      </c>
      <c r="B130" s="27">
        <v>0</v>
      </c>
      <c r="C130" s="27">
        <v>0</v>
      </c>
      <c r="D130" s="27">
        <v>0</v>
      </c>
      <c r="E130" s="27">
        <v>0</v>
      </c>
      <c r="F130" s="26" t="s">
        <v>52</v>
      </c>
      <c r="G130" s="1" t="s">
        <v>995</v>
      </c>
      <c r="H130" s="1" t="s">
        <v>3494</v>
      </c>
      <c r="I130" s="1" t="s">
        <v>3692</v>
      </c>
      <c r="J130" s="1" t="s">
        <v>52</v>
      </c>
      <c r="K130" s="1" t="s">
        <v>52</v>
      </c>
      <c r="M130" s="1" t="s">
        <v>52</v>
      </c>
      <c r="O130" s="1" t="s">
        <v>52</v>
      </c>
      <c r="P130" s="1" t="s">
        <v>52</v>
      </c>
      <c r="Q130" s="1" t="s">
        <v>52</v>
      </c>
      <c r="R130" s="1" t="s">
        <v>52</v>
      </c>
      <c r="S130" s="1" t="s">
        <v>52</v>
      </c>
      <c r="T130" s="1" t="s">
        <v>52</v>
      </c>
    </row>
    <row r="131" spans="1:20" ht="20.100000000000001" customHeight="1" x14ac:dyDescent="0.3">
      <c r="A131" s="26" t="s">
        <v>3693</v>
      </c>
      <c r="B131" s="27">
        <v>0</v>
      </c>
      <c r="C131" s="27">
        <v>0</v>
      </c>
      <c r="D131" s="27">
        <v>0</v>
      </c>
      <c r="E131" s="27">
        <v>0</v>
      </c>
      <c r="F131" s="26" t="s">
        <v>52</v>
      </c>
      <c r="G131" s="1" t="s">
        <v>995</v>
      </c>
      <c r="H131" s="1" t="s">
        <v>3494</v>
      </c>
      <c r="I131" s="1" t="s">
        <v>3694</v>
      </c>
      <c r="J131" s="1" t="s">
        <v>52</v>
      </c>
      <c r="K131" s="1" t="s">
        <v>52</v>
      </c>
      <c r="M131" s="1" t="s">
        <v>52</v>
      </c>
      <c r="O131" s="1" t="s">
        <v>52</v>
      </c>
      <c r="P131" s="1" t="s">
        <v>52</v>
      </c>
      <c r="Q131" s="1" t="s">
        <v>52</v>
      </c>
      <c r="R131" s="1" t="s">
        <v>52</v>
      </c>
      <c r="S131" s="1" t="s">
        <v>52</v>
      </c>
      <c r="T131" s="1" t="s">
        <v>52</v>
      </c>
    </row>
    <row r="132" spans="1:20" ht="20.100000000000001" customHeight="1" x14ac:dyDescent="0.3">
      <c r="A132" s="26" t="s">
        <v>3695</v>
      </c>
      <c r="B132" s="27">
        <v>0</v>
      </c>
      <c r="C132" s="27">
        <v>0</v>
      </c>
      <c r="D132" s="27">
        <v>0</v>
      </c>
      <c r="E132" s="27">
        <v>0</v>
      </c>
      <c r="F132" s="26" t="s">
        <v>52</v>
      </c>
      <c r="G132" s="1" t="s">
        <v>995</v>
      </c>
      <c r="H132" s="1" t="s">
        <v>3494</v>
      </c>
      <c r="I132" s="1" t="s">
        <v>3696</v>
      </c>
      <c r="J132" s="1" t="s">
        <v>52</v>
      </c>
      <c r="K132" s="1" t="s">
        <v>52</v>
      </c>
      <c r="M132" s="1" t="s">
        <v>52</v>
      </c>
      <c r="O132" s="1" t="s">
        <v>52</v>
      </c>
      <c r="P132" s="1" t="s">
        <v>52</v>
      </c>
      <c r="Q132" s="1" t="s">
        <v>52</v>
      </c>
      <c r="R132" s="1" t="s">
        <v>52</v>
      </c>
      <c r="S132" s="1" t="s">
        <v>52</v>
      </c>
      <c r="T132" s="1" t="s">
        <v>52</v>
      </c>
    </row>
    <row r="133" spans="1:20" ht="20.100000000000001" customHeight="1" x14ac:dyDescent="0.3">
      <c r="A133" s="26" t="s">
        <v>3697</v>
      </c>
      <c r="B133" s="27">
        <v>0</v>
      </c>
      <c r="C133" s="27">
        <v>0</v>
      </c>
      <c r="D133" s="27">
        <v>0</v>
      </c>
      <c r="E133" s="27">
        <v>0</v>
      </c>
      <c r="F133" s="26" t="s">
        <v>52</v>
      </c>
      <c r="G133" s="1" t="s">
        <v>995</v>
      </c>
      <c r="H133" s="1" t="s">
        <v>3494</v>
      </c>
      <c r="I133" s="1" t="s">
        <v>3698</v>
      </c>
      <c r="J133" s="1" t="s">
        <v>52</v>
      </c>
      <c r="K133" s="1" t="s">
        <v>52</v>
      </c>
      <c r="M133" s="1" t="s">
        <v>52</v>
      </c>
      <c r="O133" s="1" t="s">
        <v>52</v>
      </c>
      <c r="P133" s="1" t="s">
        <v>52</v>
      </c>
      <c r="Q133" s="1" t="s">
        <v>52</v>
      </c>
      <c r="R133" s="1" t="s">
        <v>52</v>
      </c>
      <c r="S133" s="1" t="s">
        <v>52</v>
      </c>
      <c r="T133" s="1" t="s">
        <v>52</v>
      </c>
    </row>
    <row r="134" spans="1:20" ht="20.100000000000001" customHeight="1" x14ac:dyDescent="0.3">
      <c r="A134" s="26" t="s">
        <v>3496</v>
      </c>
      <c r="B134" s="27">
        <v>0</v>
      </c>
      <c r="C134" s="27">
        <v>0</v>
      </c>
      <c r="D134" s="27">
        <v>0</v>
      </c>
      <c r="E134" s="27">
        <v>0</v>
      </c>
      <c r="F134" s="26" t="s">
        <v>52</v>
      </c>
      <c r="G134" s="1" t="s">
        <v>995</v>
      </c>
      <c r="H134" s="1" t="s">
        <v>3494</v>
      </c>
      <c r="I134" s="1" t="s">
        <v>3496</v>
      </c>
      <c r="J134" s="1" t="s">
        <v>52</v>
      </c>
      <c r="K134" s="1" t="s">
        <v>52</v>
      </c>
      <c r="M134" s="1" t="s">
        <v>52</v>
      </c>
      <c r="O134" s="1" t="s">
        <v>52</v>
      </c>
      <c r="P134" s="1" t="s">
        <v>52</v>
      </c>
      <c r="Q134" s="1" t="s">
        <v>52</v>
      </c>
      <c r="R134" s="1" t="s">
        <v>52</v>
      </c>
      <c r="S134" s="1" t="s">
        <v>52</v>
      </c>
      <c r="T134" s="1" t="s">
        <v>52</v>
      </c>
    </row>
    <row r="135" spans="1:20" ht="20.100000000000001" customHeight="1" x14ac:dyDescent="0.3">
      <c r="A135" s="26" t="s">
        <v>3699</v>
      </c>
      <c r="B135" s="27">
        <v>0</v>
      </c>
      <c r="C135" s="27">
        <v>0</v>
      </c>
      <c r="D135" s="27">
        <v>0</v>
      </c>
      <c r="E135" s="27">
        <v>0</v>
      </c>
      <c r="F135" s="26" t="s">
        <v>52</v>
      </c>
      <c r="G135" s="1" t="s">
        <v>995</v>
      </c>
      <c r="H135" s="1" t="s">
        <v>3494</v>
      </c>
      <c r="I135" s="1" t="s">
        <v>3700</v>
      </c>
      <c r="J135" s="1" t="s">
        <v>52</v>
      </c>
      <c r="K135" s="1" t="s">
        <v>52</v>
      </c>
      <c r="M135" s="1" t="s">
        <v>52</v>
      </c>
      <c r="O135" s="1" t="s">
        <v>52</v>
      </c>
      <c r="P135" s="1" t="s">
        <v>52</v>
      </c>
      <c r="Q135" s="1" t="s">
        <v>52</v>
      </c>
      <c r="R135" s="1" t="s">
        <v>52</v>
      </c>
      <c r="S135" s="1" t="s">
        <v>52</v>
      </c>
      <c r="T135" s="1" t="s">
        <v>52</v>
      </c>
    </row>
    <row r="136" spans="1:20" ht="20.100000000000001" customHeight="1" x14ac:dyDescent="0.3">
      <c r="A136" s="26" t="s">
        <v>3701</v>
      </c>
      <c r="B136" s="27">
        <v>0</v>
      </c>
      <c r="C136" s="27">
        <v>0</v>
      </c>
      <c r="D136" s="27">
        <v>0</v>
      </c>
      <c r="E136" s="27">
        <v>0</v>
      </c>
      <c r="F136" s="26" t="s">
        <v>52</v>
      </c>
      <c r="G136" s="1" t="s">
        <v>995</v>
      </c>
      <c r="H136" s="1" t="s">
        <v>3494</v>
      </c>
      <c r="I136" s="1" t="s">
        <v>3702</v>
      </c>
      <c r="J136" s="1" t="s">
        <v>52</v>
      </c>
      <c r="K136" s="1" t="s">
        <v>52</v>
      </c>
      <c r="M136" s="1" t="s">
        <v>52</v>
      </c>
      <c r="O136" s="1" t="s">
        <v>52</v>
      </c>
      <c r="P136" s="1" t="s">
        <v>52</v>
      </c>
      <c r="Q136" s="1" t="s">
        <v>52</v>
      </c>
      <c r="R136" s="1" t="s">
        <v>52</v>
      </c>
      <c r="S136" s="1" t="s">
        <v>52</v>
      </c>
      <c r="T136" s="1" t="s">
        <v>52</v>
      </c>
    </row>
    <row r="137" spans="1:20" ht="20.100000000000001" customHeight="1" x14ac:dyDescent="0.3">
      <c r="A137" s="26" t="s">
        <v>3703</v>
      </c>
      <c r="B137" s="27">
        <v>0</v>
      </c>
      <c r="C137" s="27">
        <v>0</v>
      </c>
      <c r="D137" s="27">
        <v>0</v>
      </c>
      <c r="E137" s="27">
        <v>0</v>
      </c>
      <c r="F137" s="26" t="s">
        <v>52</v>
      </c>
      <c r="G137" s="1" t="s">
        <v>995</v>
      </c>
      <c r="H137" s="1" t="s">
        <v>3494</v>
      </c>
      <c r="I137" s="1" t="s">
        <v>3704</v>
      </c>
      <c r="J137" s="1" t="s">
        <v>52</v>
      </c>
      <c r="K137" s="1" t="s">
        <v>52</v>
      </c>
      <c r="M137" s="1" t="s">
        <v>52</v>
      </c>
      <c r="O137" s="1" t="s">
        <v>52</v>
      </c>
      <c r="P137" s="1" t="s">
        <v>52</v>
      </c>
      <c r="Q137" s="1" t="s">
        <v>52</v>
      </c>
      <c r="R137" s="1" t="s">
        <v>52</v>
      </c>
      <c r="S137" s="1" t="s">
        <v>52</v>
      </c>
      <c r="T137" s="1" t="s">
        <v>52</v>
      </c>
    </row>
    <row r="138" spans="1:20" ht="20.100000000000001" customHeight="1" x14ac:dyDescent="0.3">
      <c r="A138" s="26" t="s">
        <v>3705</v>
      </c>
      <c r="B138" s="27">
        <v>0</v>
      </c>
      <c r="C138" s="27">
        <v>0</v>
      </c>
      <c r="D138" s="27">
        <v>51.8</v>
      </c>
      <c r="E138" s="27">
        <v>51.8</v>
      </c>
      <c r="F138" s="26" t="s">
        <v>52</v>
      </c>
      <c r="G138" s="1" t="s">
        <v>995</v>
      </c>
      <c r="H138" s="1" t="s">
        <v>3494</v>
      </c>
      <c r="I138" s="1" t="s">
        <v>3706</v>
      </c>
      <c r="J138" s="1" t="s">
        <v>52</v>
      </c>
      <c r="K138" s="1" t="s">
        <v>52</v>
      </c>
      <c r="M138" s="1" t="s">
        <v>52</v>
      </c>
      <c r="O138" s="1" t="s">
        <v>52</v>
      </c>
      <c r="P138" s="1" t="s">
        <v>52</v>
      </c>
      <c r="Q138" s="1" t="s">
        <v>52</v>
      </c>
      <c r="R138" s="1" t="s">
        <v>52</v>
      </c>
      <c r="S138" s="1" t="s">
        <v>52</v>
      </c>
      <c r="T138" s="1" t="s">
        <v>52</v>
      </c>
    </row>
    <row r="139" spans="1:20" ht="20.100000000000001" customHeight="1" x14ac:dyDescent="0.3">
      <c r="A139" s="26" t="s">
        <v>3707</v>
      </c>
      <c r="B139" s="27">
        <v>0</v>
      </c>
      <c r="C139" s="27">
        <v>0</v>
      </c>
      <c r="D139" s="27">
        <v>194.7</v>
      </c>
      <c r="E139" s="27">
        <v>194.7</v>
      </c>
      <c r="F139" s="26" t="s">
        <v>52</v>
      </c>
      <c r="G139" s="1" t="s">
        <v>995</v>
      </c>
      <c r="H139" s="1" t="s">
        <v>3494</v>
      </c>
      <c r="I139" s="1" t="s">
        <v>3708</v>
      </c>
      <c r="J139" s="1" t="s">
        <v>52</v>
      </c>
      <c r="K139" s="1" t="s">
        <v>52</v>
      </c>
      <c r="M139" s="1" t="s">
        <v>52</v>
      </c>
      <c r="O139" s="1" t="s">
        <v>52</v>
      </c>
      <c r="P139" s="1" t="s">
        <v>52</v>
      </c>
      <c r="Q139" s="1" t="s">
        <v>52</v>
      </c>
      <c r="R139" s="1" t="s">
        <v>52</v>
      </c>
      <c r="S139" s="1" t="s">
        <v>52</v>
      </c>
      <c r="T139" s="1" t="s">
        <v>52</v>
      </c>
    </row>
    <row r="140" spans="1:20" ht="20.100000000000001" customHeight="1" x14ac:dyDescent="0.3">
      <c r="A140" s="26" t="s">
        <v>3709</v>
      </c>
      <c r="B140" s="27">
        <v>0</v>
      </c>
      <c r="C140" s="27">
        <v>0</v>
      </c>
      <c r="D140" s="27">
        <v>40.700000000000003</v>
      </c>
      <c r="E140" s="27">
        <v>40.700000000000003</v>
      </c>
      <c r="F140" s="26" t="s">
        <v>52</v>
      </c>
      <c r="G140" s="1" t="s">
        <v>995</v>
      </c>
      <c r="H140" s="1" t="s">
        <v>3494</v>
      </c>
      <c r="I140" s="1" t="s">
        <v>3710</v>
      </c>
      <c r="J140" s="1" t="s">
        <v>52</v>
      </c>
      <c r="K140" s="1" t="s">
        <v>52</v>
      </c>
      <c r="M140" s="1" t="s">
        <v>52</v>
      </c>
      <c r="O140" s="1" t="s">
        <v>52</v>
      </c>
      <c r="P140" s="1" t="s">
        <v>52</v>
      </c>
      <c r="Q140" s="1" t="s">
        <v>52</v>
      </c>
      <c r="R140" s="1" t="s">
        <v>52</v>
      </c>
      <c r="S140" s="1" t="s">
        <v>52</v>
      </c>
      <c r="T140" s="1" t="s">
        <v>52</v>
      </c>
    </row>
    <row r="141" spans="1:20" ht="20.100000000000001" customHeight="1" x14ac:dyDescent="0.3">
      <c r="A141" s="26" t="s">
        <v>3517</v>
      </c>
      <c r="B141" s="27">
        <v>0</v>
      </c>
      <c r="C141" s="27">
        <v>0</v>
      </c>
      <c r="D141" s="27">
        <v>287.2</v>
      </c>
      <c r="E141" s="27">
        <v>287.2</v>
      </c>
      <c r="F141" s="26" t="s">
        <v>52</v>
      </c>
      <c r="G141" s="1" t="s">
        <v>995</v>
      </c>
      <c r="H141" s="1" t="s">
        <v>3494</v>
      </c>
      <c r="I141" s="1" t="s">
        <v>3518</v>
      </c>
      <c r="J141" s="1" t="s">
        <v>52</v>
      </c>
      <c r="K141" s="1" t="s">
        <v>52</v>
      </c>
      <c r="M141" s="1" t="s">
        <v>52</v>
      </c>
      <c r="O141" s="1" t="s">
        <v>52</v>
      </c>
      <c r="P141" s="1" t="s">
        <v>52</v>
      </c>
      <c r="Q141" s="1" t="s">
        <v>52</v>
      </c>
      <c r="R141" s="1" t="s">
        <v>52</v>
      </c>
      <c r="S141" s="1" t="s">
        <v>52</v>
      </c>
      <c r="T141" s="1" t="s">
        <v>52</v>
      </c>
    </row>
    <row r="142" spans="1:20" ht="20.100000000000001" customHeight="1" x14ac:dyDescent="0.3">
      <c r="A142" s="26" t="s">
        <v>3496</v>
      </c>
      <c r="B142" s="27">
        <v>0</v>
      </c>
      <c r="C142" s="27">
        <v>0</v>
      </c>
      <c r="D142" s="27">
        <v>0</v>
      </c>
      <c r="E142" s="27">
        <v>0</v>
      </c>
      <c r="F142" s="26" t="s">
        <v>52</v>
      </c>
      <c r="G142" s="1" t="s">
        <v>995</v>
      </c>
      <c r="H142" s="1" t="s">
        <v>3494</v>
      </c>
      <c r="I142" s="1" t="s">
        <v>52</v>
      </c>
      <c r="J142" s="1" t="s">
        <v>52</v>
      </c>
      <c r="K142" s="1" t="s">
        <v>52</v>
      </c>
      <c r="M142" s="1" t="s">
        <v>52</v>
      </c>
      <c r="O142" s="1" t="s">
        <v>52</v>
      </c>
      <c r="P142" s="1" t="s">
        <v>52</v>
      </c>
      <c r="Q142" s="1" t="s">
        <v>52</v>
      </c>
      <c r="R142" s="1" t="s">
        <v>52</v>
      </c>
      <c r="S142" s="1" t="s">
        <v>52</v>
      </c>
      <c r="T142" s="1" t="s">
        <v>52</v>
      </c>
    </row>
    <row r="143" spans="1:20" ht="20.100000000000001" customHeight="1" x14ac:dyDescent="0.3">
      <c r="A143" s="26" t="s">
        <v>3711</v>
      </c>
      <c r="B143" s="27">
        <v>0</v>
      </c>
      <c r="C143" s="27">
        <v>0</v>
      </c>
      <c r="D143" s="27">
        <v>0</v>
      </c>
      <c r="E143" s="27">
        <v>0</v>
      </c>
      <c r="F143" s="26" t="s">
        <v>52</v>
      </c>
      <c r="G143" s="1" t="s">
        <v>995</v>
      </c>
      <c r="H143" s="1" t="s">
        <v>3494</v>
      </c>
      <c r="I143" s="1" t="s">
        <v>3712</v>
      </c>
      <c r="J143" s="1" t="s">
        <v>52</v>
      </c>
      <c r="K143" s="1" t="s">
        <v>52</v>
      </c>
      <c r="M143" s="1" t="s">
        <v>52</v>
      </c>
      <c r="O143" s="1" t="s">
        <v>52</v>
      </c>
      <c r="P143" s="1" t="s">
        <v>52</v>
      </c>
      <c r="Q143" s="1" t="s">
        <v>52</v>
      </c>
      <c r="R143" s="1" t="s">
        <v>52</v>
      </c>
      <c r="S143" s="1" t="s">
        <v>52</v>
      </c>
      <c r="T143" s="1" t="s">
        <v>52</v>
      </c>
    </row>
    <row r="144" spans="1:20" ht="20.100000000000001" customHeight="1" x14ac:dyDescent="0.3">
      <c r="A144" s="26" t="s">
        <v>3635</v>
      </c>
      <c r="B144" s="27">
        <v>0</v>
      </c>
      <c r="C144" s="27">
        <v>0</v>
      </c>
      <c r="D144" s="27">
        <v>0</v>
      </c>
      <c r="E144" s="27">
        <v>0</v>
      </c>
      <c r="F144" s="26" t="s">
        <v>52</v>
      </c>
      <c r="G144" s="1" t="s">
        <v>995</v>
      </c>
      <c r="H144" s="1" t="s">
        <v>3494</v>
      </c>
      <c r="I144" s="1" t="s">
        <v>3636</v>
      </c>
      <c r="J144" s="1" t="s">
        <v>52</v>
      </c>
      <c r="K144" s="1" t="s">
        <v>52</v>
      </c>
      <c r="M144" s="1" t="s">
        <v>52</v>
      </c>
      <c r="O144" s="1" t="s">
        <v>52</v>
      </c>
      <c r="P144" s="1" t="s">
        <v>52</v>
      </c>
      <c r="Q144" s="1" t="s">
        <v>52</v>
      </c>
      <c r="R144" s="1" t="s">
        <v>52</v>
      </c>
      <c r="S144" s="1" t="s">
        <v>52</v>
      </c>
      <c r="T144" s="1" t="s">
        <v>52</v>
      </c>
    </row>
    <row r="145" spans="1:20" ht="20.100000000000001" customHeight="1" x14ac:dyDescent="0.3">
      <c r="A145" s="26" t="s">
        <v>3637</v>
      </c>
      <c r="B145" s="27">
        <v>0</v>
      </c>
      <c r="C145" s="27">
        <v>0</v>
      </c>
      <c r="D145" s="27">
        <v>0</v>
      </c>
      <c r="E145" s="27">
        <v>0</v>
      </c>
      <c r="F145" s="26" t="s">
        <v>52</v>
      </c>
      <c r="G145" s="1" t="s">
        <v>995</v>
      </c>
      <c r="H145" s="1" t="s">
        <v>3494</v>
      </c>
      <c r="I145" s="1" t="s">
        <v>3638</v>
      </c>
      <c r="J145" s="1" t="s">
        <v>52</v>
      </c>
      <c r="K145" s="1" t="s">
        <v>52</v>
      </c>
      <c r="M145" s="1" t="s">
        <v>52</v>
      </c>
      <c r="O145" s="1" t="s">
        <v>52</v>
      </c>
      <c r="P145" s="1" t="s">
        <v>52</v>
      </c>
      <c r="Q145" s="1" t="s">
        <v>52</v>
      </c>
      <c r="R145" s="1" t="s">
        <v>52</v>
      </c>
      <c r="S145" s="1" t="s">
        <v>52</v>
      </c>
      <c r="T145" s="1" t="s">
        <v>52</v>
      </c>
    </row>
    <row r="146" spans="1:20" ht="20.100000000000001" customHeight="1" x14ac:dyDescent="0.3">
      <c r="A146" s="26" t="s">
        <v>3639</v>
      </c>
      <c r="B146" s="27">
        <v>0</v>
      </c>
      <c r="C146" s="27">
        <v>0</v>
      </c>
      <c r="D146" s="27">
        <v>0</v>
      </c>
      <c r="E146" s="27">
        <v>0</v>
      </c>
      <c r="F146" s="26" t="s">
        <v>52</v>
      </c>
      <c r="G146" s="1" t="s">
        <v>995</v>
      </c>
      <c r="H146" s="1" t="s">
        <v>3494</v>
      </c>
      <c r="I146" s="1" t="s">
        <v>3640</v>
      </c>
      <c r="J146" s="1" t="s">
        <v>52</v>
      </c>
      <c r="K146" s="1" t="s">
        <v>52</v>
      </c>
      <c r="M146" s="1" t="s">
        <v>52</v>
      </c>
      <c r="O146" s="1" t="s">
        <v>52</v>
      </c>
      <c r="P146" s="1" t="s">
        <v>52</v>
      </c>
      <c r="Q146" s="1" t="s">
        <v>52</v>
      </c>
      <c r="R146" s="1" t="s">
        <v>52</v>
      </c>
      <c r="S146" s="1" t="s">
        <v>52</v>
      </c>
      <c r="T146" s="1" t="s">
        <v>52</v>
      </c>
    </row>
    <row r="147" spans="1:20" ht="20.100000000000001" customHeight="1" x14ac:dyDescent="0.3">
      <c r="A147" s="26" t="s">
        <v>3641</v>
      </c>
      <c r="B147" s="27">
        <v>0</v>
      </c>
      <c r="C147" s="27">
        <v>0</v>
      </c>
      <c r="D147" s="27">
        <v>0</v>
      </c>
      <c r="E147" s="27">
        <v>0</v>
      </c>
      <c r="F147" s="26" t="s">
        <v>52</v>
      </c>
      <c r="G147" s="1" t="s">
        <v>995</v>
      </c>
      <c r="H147" s="1" t="s">
        <v>3494</v>
      </c>
      <c r="I147" s="1" t="s">
        <v>3642</v>
      </c>
      <c r="J147" s="1" t="s">
        <v>52</v>
      </c>
      <c r="K147" s="1" t="s">
        <v>52</v>
      </c>
      <c r="M147" s="1" t="s">
        <v>52</v>
      </c>
      <c r="O147" s="1" t="s">
        <v>52</v>
      </c>
      <c r="P147" s="1" t="s">
        <v>52</v>
      </c>
      <c r="Q147" s="1" t="s">
        <v>52</v>
      </c>
      <c r="R147" s="1" t="s">
        <v>52</v>
      </c>
      <c r="S147" s="1" t="s">
        <v>52</v>
      </c>
      <c r="T147" s="1" t="s">
        <v>52</v>
      </c>
    </row>
    <row r="148" spans="1:20" ht="20.100000000000001" customHeight="1" x14ac:dyDescent="0.3">
      <c r="A148" s="26" t="s">
        <v>3643</v>
      </c>
      <c r="B148" s="27">
        <v>0</v>
      </c>
      <c r="C148" s="27">
        <v>0</v>
      </c>
      <c r="D148" s="27">
        <v>0</v>
      </c>
      <c r="E148" s="27">
        <v>0</v>
      </c>
      <c r="F148" s="26" t="s">
        <v>52</v>
      </c>
      <c r="G148" s="1" t="s">
        <v>995</v>
      </c>
      <c r="H148" s="1" t="s">
        <v>3494</v>
      </c>
      <c r="I148" s="1" t="s">
        <v>3644</v>
      </c>
      <c r="J148" s="1" t="s">
        <v>52</v>
      </c>
      <c r="K148" s="1" t="s">
        <v>52</v>
      </c>
      <c r="M148" s="1" t="s">
        <v>52</v>
      </c>
      <c r="O148" s="1" t="s">
        <v>52</v>
      </c>
      <c r="P148" s="1" t="s">
        <v>52</v>
      </c>
      <c r="Q148" s="1" t="s">
        <v>52</v>
      </c>
      <c r="R148" s="1" t="s">
        <v>52</v>
      </c>
      <c r="S148" s="1" t="s">
        <v>52</v>
      </c>
      <c r="T148" s="1" t="s">
        <v>52</v>
      </c>
    </row>
    <row r="149" spans="1:20" ht="20.100000000000001" customHeight="1" x14ac:dyDescent="0.3">
      <c r="A149" s="26" t="s">
        <v>3645</v>
      </c>
      <c r="B149" s="27">
        <v>0</v>
      </c>
      <c r="C149" s="27">
        <v>0</v>
      </c>
      <c r="D149" s="27">
        <v>0</v>
      </c>
      <c r="E149" s="27">
        <v>0</v>
      </c>
      <c r="F149" s="26" t="s">
        <v>52</v>
      </c>
      <c r="G149" s="1" t="s">
        <v>995</v>
      </c>
      <c r="H149" s="1" t="s">
        <v>3494</v>
      </c>
      <c r="I149" s="1" t="s">
        <v>3646</v>
      </c>
      <c r="J149" s="1" t="s">
        <v>52</v>
      </c>
      <c r="K149" s="1" t="s">
        <v>52</v>
      </c>
      <c r="M149" s="1" t="s">
        <v>52</v>
      </c>
      <c r="O149" s="1" t="s">
        <v>52</v>
      </c>
      <c r="P149" s="1" t="s">
        <v>52</v>
      </c>
      <c r="Q149" s="1" t="s">
        <v>52</v>
      </c>
      <c r="R149" s="1" t="s">
        <v>52</v>
      </c>
      <c r="S149" s="1" t="s">
        <v>52</v>
      </c>
      <c r="T149" s="1" t="s">
        <v>52</v>
      </c>
    </row>
    <row r="150" spans="1:20" ht="20.100000000000001" customHeight="1" x14ac:dyDescent="0.3">
      <c r="A150" s="26" t="s">
        <v>3647</v>
      </c>
      <c r="B150" s="27">
        <v>0</v>
      </c>
      <c r="C150" s="27">
        <v>0</v>
      </c>
      <c r="D150" s="27">
        <v>0</v>
      </c>
      <c r="E150" s="27">
        <v>0</v>
      </c>
      <c r="F150" s="26" t="s">
        <v>52</v>
      </c>
      <c r="G150" s="1" t="s">
        <v>995</v>
      </c>
      <c r="H150" s="1" t="s">
        <v>3494</v>
      </c>
      <c r="I150" s="1" t="s">
        <v>3648</v>
      </c>
      <c r="J150" s="1" t="s">
        <v>52</v>
      </c>
      <c r="K150" s="1" t="s">
        <v>52</v>
      </c>
      <c r="M150" s="1" t="s">
        <v>52</v>
      </c>
      <c r="O150" s="1" t="s">
        <v>52</v>
      </c>
      <c r="P150" s="1" t="s">
        <v>52</v>
      </c>
      <c r="Q150" s="1" t="s">
        <v>52</v>
      </c>
      <c r="R150" s="1" t="s">
        <v>52</v>
      </c>
      <c r="S150" s="1" t="s">
        <v>52</v>
      </c>
      <c r="T150" s="1" t="s">
        <v>52</v>
      </c>
    </row>
    <row r="151" spans="1:20" ht="20.100000000000001" customHeight="1" x14ac:dyDescent="0.3">
      <c r="A151" s="26" t="s">
        <v>3649</v>
      </c>
      <c r="B151" s="27">
        <v>0</v>
      </c>
      <c r="C151" s="27">
        <v>0</v>
      </c>
      <c r="D151" s="27">
        <v>0</v>
      </c>
      <c r="E151" s="27">
        <v>0</v>
      </c>
      <c r="F151" s="26" t="s">
        <v>52</v>
      </c>
      <c r="G151" s="1" t="s">
        <v>995</v>
      </c>
      <c r="H151" s="1" t="s">
        <v>3494</v>
      </c>
      <c r="I151" s="1" t="s">
        <v>3650</v>
      </c>
      <c r="J151" s="1" t="s">
        <v>52</v>
      </c>
      <c r="K151" s="1" t="s">
        <v>52</v>
      </c>
      <c r="M151" s="1" t="s">
        <v>52</v>
      </c>
      <c r="O151" s="1" t="s">
        <v>52</v>
      </c>
      <c r="P151" s="1" t="s">
        <v>52</v>
      </c>
      <c r="Q151" s="1" t="s">
        <v>52</v>
      </c>
      <c r="R151" s="1" t="s">
        <v>52</v>
      </c>
      <c r="S151" s="1" t="s">
        <v>52</v>
      </c>
      <c r="T151" s="1" t="s">
        <v>52</v>
      </c>
    </row>
    <row r="152" spans="1:20" ht="20.100000000000001" customHeight="1" x14ac:dyDescent="0.3">
      <c r="A152" s="26" t="s">
        <v>3651</v>
      </c>
      <c r="B152" s="27">
        <v>0</v>
      </c>
      <c r="C152" s="27">
        <v>0</v>
      </c>
      <c r="D152" s="27">
        <v>0</v>
      </c>
      <c r="E152" s="27">
        <v>0</v>
      </c>
      <c r="F152" s="26" t="s">
        <v>52</v>
      </c>
      <c r="G152" s="1" t="s">
        <v>995</v>
      </c>
      <c r="H152" s="1" t="s">
        <v>3494</v>
      </c>
      <c r="I152" s="1" t="s">
        <v>3652</v>
      </c>
      <c r="J152" s="1" t="s">
        <v>52</v>
      </c>
      <c r="K152" s="1" t="s">
        <v>52</v>
      </c>
      <c r="M152" s="1" t="s">
        <v>52</v>
      </c>
      <c r="O152" s="1" t="s">
        <v>52</v>
      </c>
      <c r="P152" s="1" t="s">
        <v>52</v>
      </c>
      <c r="Q152" s="1" t="s">
        <v>52</v>
      </c>
      <c r="R152" s="1" t="s">
        <v>52</v>
      </c>
      <c r="S152" s="1" t="s">
        <v>52</v>
      </c>
      <c r="T152" s="1" t="s">
        <v>52</v>
      </c>
    </row>
    <row r="153" spans="1:20" ht="20.100000000000001" customHeight="1" x14ac:dyDescent="0.3">
      <c r="A153" s="26" t="s">
        <v>3653</v>
      </c>
      <c r="B153" s="27">
        <v>0</v>
      </c>
      <c r="C153" s="27">
        <v>0</v>
      </c>
      <c r="D153" s="27">
        <v>0</v>
      </c>
      <c r="E153" s="27">
        <v>0</v>
      </c>
      <c r="F153" s="26" t="s">
        <v>52</v>
      </c>
      <c r="G153" s="1" t="s">
        <v>995</v>
      </c>
      <c r="H153" s="1" t="s">
        <v>3494</v>
      </c>
      <c r="I153" s="1" t="s">
        <v>3654</v>
      </c>
      <c r="J153" s="1" t="s">
        <v>52</v>
      </c>
      <c r="K153" s="1" t="s">
        <v>52</v>
      </c>
      <c r="M153" s="1" t="s">
        <v>52</v>
      </c>
      <c r="O153" s="1" t="s">
        <v>52</v>
      </c>
      <c r="P153" s="1" t="s">
        <v>52</v>
      </c>
      <c r="Q153" s="1" t="s">
        <v>52</v>
      </c>
      <c r="R153" s="1" t="s">
        <v>52</v>
      </c>
      <c r="S153" s="1" t="s">
        <v>52</v>
      </c>
      <c r="T153" s="1" t="s">
        <v>52</v>
      </c>
    </row>
    <row r="154" spans="1:20" ht="20.100000000000001" customHeight="1" x14ac:dyDescent="0.3">
      <c r="A154" s="26" t="s">
        <v>3655</v>
      </c>
      <c r="B154" s="27">
        <v>0</v>
      </c>
      <c r="C154" s="27">
        <v>0</v>
      </c>
      <c r="D154" s="27">
        <v>0</v>
      </c>
      <c r="E154" s="27">
        <v>0</v>
      </c>
      <c r="F154" s="26" t="s">
        <v>52</v>
      </c>
      <c r="G154" s="1" t="s">
        <v>995</v>
      </c>
      <c r="H154" s="1" t="s">
        <v>3494</v>
      </c>
      <c r="I154" s="1" t="s">
        <v>3656</v>
      </c>
      <c r="J154" s="1" t="s">
        <v>52</v>
      </c>
      <c r="K154" s="1" t="s">
        <v>52</v>
      </c>
      <c r="M154" s="1" t="s">
        <v>52</v>
      </c>
      <c r="O154" s="1" t="s">
        <v>52</v>
      </c>
      <c r="P154" s="1" t="s">
        <v>52</v>
      </c>
      <c r="Q154" s="1" t="s">
        <v>52</v>
      </c>
      <c r="R154" s="1" t="s">
        <v>52</v>
      </c>
      <c r="S154" s="1" t="s">
        <v>52</v>
      </c>
      <c r="T154" s="1" t="s">
        <v>52</v>
      </c>
    </row>
    <row r="155" spans="1:20" ht="20.100000000000001" customHeight="1" x14ac:dyDescent="0.3">
      <c r="A155" s="26" t="s">
        <v>3496</v>
      </c>
      <c r="B155" s="27">
        <v>0</v>
      </c>
      <c r="C155" s="27">
        <v>0</v>
      </c>
      <c r="D155" s="27">
        <v>0</v>
      </c>
      <c r="E155" s="27">
        <v>0</v>
      </c>
      <c r="F155" s="26" t="s">
        <v>52</v>
      </c>
      <c r="G155" s="1" t="s">
        <v>995</v>
      </c>
      <c r="H155" s="1" t="s">
        <v>3494</v>
      </c>
      <c r="I155" s="1" t="s">
        <v>3496</v>
      </c>
      <c r="J155" s="1" t="s">
        <v>52</v>
      </c>
      <c r="K155" s="1" t="s">
        <v>52</v>
      </c>
      <c r="M155" s="1" t="s">
        <v>52</v>
      </c>
      <c r="O155" s="1" t="s">
        <v>52</v>
      </c>
      <c r="P155" s="1" t="s">
        <v>52</v>
      </c>
      <c r="Q155" s="1" t="s">
        <v>52</v>
      </c>
      <c r="R155" s="1" t="s">
        <v>52</v>
      </c>
      <c r="S155" s="1" t="s">
        <v>52</v>
      </c>
      <c r="T155" s="1" t="s">
        <v>52</v>
      </c>
    </row>
    <row r="156" spans="1:20" ht="20.100000000000001" customHeight="1" x14ac:dyDescent="0.3">
      <c r="A156" s="26" t="s">
        <v>3713</v>
      </c>
      <c r="B156" s="27">
        <v>0</v>
      </c>
      <c r="C156" s="27">
        <v>0</v>
      </c>
      <c r="D156" s="27">
        <v>0</v>
      </c>
      <c r="E156" s="27">
        <v>0</v>
      </c>
      <c r="F156" s="26" t="s">
        <v>52</v>
      </c>
      <c r="G156" s="1" t="s">
        <v>995</v>
      </c>
      <c r="H156" s="1" t="s">
        <v>3494</v>
      </c>
      <c r="I156" s="1" t="s">
        <v>3714</v>
      </c>
      <c r="J156" s="1" t="s">
        <v>52</v>
      </c>
      <c r="K156" s="1" t="s">
        <v>52</v>
      </c>
      <c r="M156" s="1" t="s">
        <v>52</v>
      </c>
      <c r="O156" s="1" t="s">
        <v>52</v>
      </c>
      <c r="P156" s="1" t="s">
        <v>52</v>
      </c>
      <c r="Q156" s="1" t="s">
        <v>52</v>
      </c>
      <c r="R156" s="1" t="s">
        <v>52</v>
      </c>
      <c r="S156" s="1" t="s">
        <v>52</v>
      </c>
      <c r="T156" s="1" t="s">
        <v>52</v>
      </c>
    </row>
    <row r="157" spans="1:20" ht="20.100000000000001" customHeight="1" x14ac:dyDescent="0.3">
      <c r="A157" s="26" t="s">
        <v>3715</v>
      </c>
      <c r="B157" s="27">
        <v>0</v>
      </c>
      <c r="C157" s="27">
        <v>0</v>
      </c>
      <c r="D157" s="27">
        <v>1188.5999999999999</v>
      </c>
      <c r="E157" s="27">
        <v>1188.5999999999999</v>
      </c>
      <c r="F157" s="26" t="s">
        <v>52</v>
      </c>
      <c r="G157" s="1" t="s">
        <v>995</v>
      </c>
      <c r="H157" s="1" t="s">
        <v>3494</v>
      </c>
      <c r="I157" s="1" t="s">
        <v>3716</v>
      </c>
      <c r="J157" s="1" t="s">
        <v>52</v>
      </c>
      <c r="K157" s="1" t="s">
        <v>52</v>
      </c>
      <c r="M157" s="1" t="s">
        <v>52</v>
      </c>
      <c r="O157" s="1" t="s">
        <v>52</v>
      </c>
      <c r="P157" s="1" t="s">
        <v>52</v>
      </c>
      <c r="Q157" s="1" t="s">
        <v>52</v>
      </c>
      <c r="R157" s="1" t="s">
        <v>52</v>
      </c>
      <c r="S157" s="1" t="s">
        <v>52</v>
      </c>
      <c r="T157" s="1" t="s">
        <v>52</v>
      </c>
    </row>
    <row r="158" spans="1:20" ht="20.100000000000001" customHeight="1" x14ac:dyDescent="0.3">
      <c r="A158" s="26" t="s">
        <v>3517</v>
      </c>
      <c r="B158" s="27">
        <v>0</v>
      </c>
      <c r="C158" s="27">
        <v>0</v>
      </c>
      <c r="D158" s="27">
        <v>1188.5999999999999</v>
      </c>
      <c r="E158" s="27">
        <v>1188.5999999999999</v>
      </c>
      <c r="F158" s="26" t="s">
        <v>52</v>
      </c>
      <c r="G158" s="1" t="s">
        <v>995</v>
      </c>
      <c r="H158" s="1" t="s">
        <v>3494</v>
      </c>
      <c r="I158" s="1" t="s">
        <v>3518</v>
      </c>
      <c r="J158" s="1" t="s">
        <v>52</v>
      </c>
      <c r="K158" s="1" t="s">
        <v>52</v>
      </c>
      <c r="M158" s="1" t="s">
        <v>52</v>
      </c>
      <c r="O158" s="1" t="s">
        <v>52</v>
      </c>
      <c r="P158" s="1" t="s">
        <v>52</v>
      </c>
      <c r="Q158" s="1" t="s">
        <v>52</v>
      </c>
      <c r="R158" s="1" t="s">
        <v>52</v>
      </c>
      <c r="S158" s="1" t="s">
        <v>52</v>
      </c>
      <c r="T158" s="1" t="s">
        <v>52</v>
      </c>
    </row>
    <row r="159" spans="1:20" ht="20.100000000000001" customHeight="1" x14ac:dyDescent="0.3">
      <c r="A159" s="26" t="s">
        <v>3519</v>
      </c>
      <c r="B159" s="28">
        <v>0</v>
      </c>
      <c r="C159" s="28">
        <v>0</v>
      </c>
      <c r="D159" s="28">
        <v>1475</v>
      </c>
      <c r="E159" s="28">
        <v>1475</v>
      </c>
      <c r="F159" s="29"/>
    </row>
    <row r="160" spans="1:20" ht="20.100000000000001" customHeight="1" x14ac:dyDescent="0.3">
      <c r="A160" s="29"/>
      <c r="B160" s="29"/>
      <c r="C160" s="29"/>
      <c r="D160" s="29"/>
      <c r="E160" s="29"/>
      <c r="F160" s="29"/>
    </row>
    <row r="161" spans="1:20" ht="20.100000000000001" customHeight="1" x14ac:dyDescent="0.3">
      <c r="A161" s="29" t="s">
        <v>3717</v>
      </c>
      <c r="B161" s="29"/>
      <c r="C161" s="29"/>
      <c r="D161" s="29"/>
      <c r="E161" s="29"/>
      <c r="F161" s="26" t="s">
        <v>52</v>
      </c>
      <c r="G161" s="1" t="s">
        <v>1000</v>
      </c>
      <c r="I161" s="1" t="s">
        <v>997</v>
      </c>
      <c r="J161" s="1" t="s">
        <v>998</v>
      </c>
      <c r="K161" s="1" t="s">
        <v>180</v>
      </c>
    </row>
    <row r="162" spans="1:20" ht="20.100000000000001" customHeight="1" x14ac:dyDescent="0.3">
      <c r="A162" s="26" t="s">
        <v>52</v>
      </c>
      <c r="B162" s="27"/>
      <c r="C162" s="27"/>
      <c r="D162" s="27"/>
      <c r="E162" s="27"/>
      <c r="F162" s="26" t="s">
        <v>52</v>
      </c>
      <c r="G162" s="1" t="s">
        <v>1000</v>
      </c>
      <c r="H162" s="1" t="s">
        <v>3492</v>
      </c>
      <c r="I162" s="1" t="s">
        <v>52</v>
      </c>
      <c r="J162" s="1" t="s">
        <v>52</v>
      </c>
      <c r="K162" s="1" t="s">
        <v>52</v>
      </c>
      <c r="L162">
        <v>1</v>
      </c>
      <c r="M162" s="1" t="s">
        <v>52</v>
      </c>
      <c r="O162" s="1" t="s">
        <v>52</v>
      </c>
      <c r="P162" s="1" t="s">
        <v>52</v>
      </c>
      <c r="Q162" s="1" t="s">
        <v>52</v>
      </c>
      <c r="R162" s="1" t="s">
        <v>52</v>
      </c>
      <c r="S162" s="1" t="s">
        <v>52</v>
      </c>
      <c r="T162" s="1" t="s">
        <v>52</v>
      </c>
    </row>
    <row r="163" spans="1:20" ht="20.100000000000001" customHeight="1" x14ac:dyDescent="0.3">
      <c r="A163" s="26" t="s">
        <v>3718</v>
      </c>
      <c r="B163" s="27">
        <v>0</v>
      </c>
      <c r="C163" s="27">
        <v>0</v>
      </c>
      <c r="D163" s="27">
        <v>0</v>
      </c>
      <c r="E163" s="27">
        <v>0</v>
      </c>
      <c r="F163" s="26" t="s">
        <v>52</v>
      </c>
      <c r="G163" s="1" t="s">
        <v>1000</v>
      </c>
      <c r="H163" s="1" t="s">
        <v>3494</v>
      </c>
      <c r="I163" s="1" t="s">
        <v>3719</v>
      </c>
      <c r="J163" s="1" t="s">
        <v>52</v>
      </c>
      <c r="K163" s="1" t="s">
        <v>52</v>
      </c>
      <c r="M163" s="1" t="s">
        <v>52</v>
      </c>
      <c r="O163" s="1" t="s">
        <v>52</v>
      </c>
      <c r="P163" s="1" t="s">
        <v>52</v>
      </c>
      <c r="Q163" s="1" t="s">
        <v>52</v>
      </c>
      <c r="R163" s="1" t="s">
        <v>52</v>
      </c>
      <c r="S163" s="1" t="s">
        <v>52</v>
      </c>
      <c r="T163" s="1" t="s">
        <v>52</v>
      </c>
    </row>
    <row r="164" spans="1:20" ht="20.100000000000001" customHeight="1" x14ac:dyDescent="0.3">
      <c r="A164" s="26" t="s">
        <v>3720</v>
      </c>
      <c r="B164" s="27">
        <v>0</v>
      </c>
      <c r="C164" s="27">
        <v>0</v>
      </c>
      <c r="D164" s="27">
        <v>0</v>
      </c>
      <c r="E164" s="27">
        <v>0</v>
      </c>
      <c r="F164" s="26" t="s">
        <v>52</v>
      </c>
      <c r="G164" s="1" t="s">
        <v>1000</v>
      </c>
      <c r="H164" s="1" t="s">
        <v>3494</v>
      </c>
      <c r="I164" s="1" t="s">
        <v>3721</v>
      </c>
      <c r="J164" s="1" t="s">
        <v>52</v>
      </c>
      <c r="K164" s="1" t="s">
        <v>52</v>
      </c>
      <c r="M164" s="1" t="s">
        <v>52</v>
      </c>
      <c r="O164" s="1" t="s">
        <v>52</v>
      </c>
      <c r="P164" s="1" t="s">
        <v>52</v>
      </c>
      <c r="Q164" s="1" t="s">
        <v>52</v>
      </c>
      <c r="R164" s="1" t="s">
        <v>52</v>
      </c>
      <c r="S164" s="1" t="s">
        <v>52</v>
      </c>
      <c r="T164" s="1" t="s">
        <v>52</v>
      </c>
    </row>
    <row r="165" spans="1:20" ht="20.100000000000001" customHeight="1" x14ac:dyDescent="0.3">
      <c r="A165" s="26" t="s">
        <v>3722</v>
      </c>
      <c r="B165" s="27">
        <v>0</v>
      </c>
      <c r="C165" s="27">
        <v>0</v>
      </c>
      <c r="D165" s="27">
        <v>0</v>
      </c>
      <c r="E165" s="27">
        <v>0</v>
      </c>
      <c r="F165" s="26" t="s">
        <v>52</v>
      </c>
      <c r="G165" s="1" t="s">
        <v>1000</v>
      </c>
      <c r="H165" s="1" t="s">
        <v>3494</v>
      </c>
      <c r="I165" s="1" t="s">
        <v>3723</v>
      </c>
      <c r="J165" s="1" t="s">
        <v>52</v>
      </c>
      <c r="K165" s="1" t="s">
        <v>52</v>
      </c>
      <c r="M165" s="1" t="s">
        <v>52</v>
      </c>
      <c r="O165" s="1" t="s">
        <v>52</v>
      </c>
      <c r="P165" s="1" t="s">
        <v>52</v>
      </c>
      <c r="Q165" s="1" t="s">
        <v>52</v>
      </c>
      <c r="R165" s="1" t="s">
        <v>52</v>
      </c>
      <c r="S165" s="1" t="s">
        <v>52</v>
      </c>
      <c r="T165" s="1" t="s">
        <v>52</v>
      </c>
    </row>
    <row r="166" spans="1:20" ht="20.100000000000001" customHeight="1" x14ac:dyDescent="0.3">
      <c r="A166" s="26" t="s">
        <v>3496</v>
      </c>
      <c r="B166" s="27">
        <v>0</v>
      </c>
      <c r="C166" s="27">
        <v>0</v>
      </c>
      <c r="D166" s="27">
        <v>0</v>
      </c>
      <c r="E166" s="27">
        <v>0</v>
      </c>
      <c r="F166" s="26" t="s">
        <v>52</v>
      </c>
      <c r="G166" s="1" t="s">
        <v>1000</v>
      </c>
      <c r="H166" s="1" t="s">
        <v>3494</v>
      </c>
      <c r="I166" s="1" t="s">
        <v>52</v>
      </c>
      <c r="J166" s="1" t="s">
        <v>52</v>
      </c>
      <c r="K166" s="1" t="s">
        <v>52</v>
      </c>
      <c r="M166" s="1" t="s">
        <v>52</v>
      </c>
      <c r="O166" s="1" t="s">
        <v>52</v>
      </c>
      <c r="P166" s="1" t="s">
        <v>52</v>
      </c>
      <c r="Q166" s="1" t="s">
        <v>52</v>
      </c>
      <c r="R166" s="1" t="s">
        <v>52</v>
      </c>
      <c r="S166" s="1" t="s">
        <v>52</v>
      </c>
      <c r="T166" s="1" t="s">
        <v>52</v>
      </c>
    </row>
    <row r="167" spans="1:20" ht="20.100000000000001" customHeight="1" x14ac:dyDescent="0.3">
      <c r="A167" s="26" t="s">
        <v>3724</v>
      </c>
      <c r="B167" s="27">
        <v>0</v>
      </c>
      <c r="C167" s="27">
        <v>0</v>
      </c>
      <c r="D167" s="27">
        <v>0</v>
      </c>
      <c r="E167" s="27">
        <v>0</v>
      </c>
      <c r="F167" s="26" t="s">
        <v>52</v>
      </c>
      <c r="G167" s="1" t="s">
        <v>1000</v>
      </c>
      <c r="H167" s="1" t="s">
        <v>3494</v>
      </c>
      <c r="I167" s="1" t="s">
        <v>3725</v>
      </c>
      <c r="J167" s="1" t="s">
        <v>52</v>
      </c>
      <c r="K167" s="1" t="s">
        <v>52</v>
      </c>
      <c r="M167" s="1" t="s">
        <v>52</v>
      </c>
      <c r="O167" s="1" t="s">
        <v>52</v>
      </c>
      <c r="P167" s="1" t="s">
        <v>52</v>
      </c>
      <c r="Q167" s="1" t="s">
        <v>52</v>
      </c>
      <c r="R167" s="1" t="s">
        <v>52</v>
      </c>
      <c r="S167" s="1" t="s">
        <v>52</v>
      </c>
      <c r="T167" s="1" t="s">
        <v>52</v>
      </c>
    </row>
    <row r="168" spans="1:20" ht="20.100000000000001" customHeight="1" x14ac:dyDescent="0.3">
      <c r="A168" s="26" t="s">
        <v>3726</v>
      </c>
      <c r="B168" s="27">
        <v>0</v>
      </c>
      <c r="C168" s="27">
        <v>0</v>
      </c>
      <c r="D168" s="27">
        <v>0</v>
      </c>
      <c r="E168" s="27">
        <v>0</v>
      </c>
      <c r="F168" s="26" t="s">
        <v>52</v>
      </c>
      <c r="G168" s="1" t="s">
        <v>1000</v>
      </c>
      <c r="H168" s="1" t="s">
        <v>3494</v>
      </c>
      <c r="I168" s="1" t="s">
        <v>3727</v>
      </c>
      <c r="J168" s="1" t="s">
        <v>52</v>
      </c>
      <c r="K168" s="1" t="s">
        <v>52</v>
      </c>
      <c r="M168" s="1" t="s">
        <v>52</v>
      </c>
      <c r="O168" s="1" t="s">
        <v>52</v>
      </c>
      <c r="P168" s="1" t="s">
        <v>52</v>
      </c>
      <c r="Q168" s="1" t="s">
        <v>52</v>
      </c>
      <c r="R168" s="1" t="s">
        <v>52</v>
      </c>
      <c r="S168" s="1" t="s">
        <v>52</v>
      </c>
      <c r="T168" s="1" t="s">
        <v>52</v>
      </c>
    </row>
    <row r="169" spans="1:20" ht="20.100000000000001" customHeight="1" x14ac:dyDescent="0.3">
      <c r="A169" s="26" t="s">
        <v>3728</v>
      </c>
      <c r="B169" s="27">
        <v>0</v>
      </c>
      <c r="C169" s="27">
        <v>0</v>
      </c>
      <c r="D169" s="27">
        <v>0</v>
      </c>
      <c r="E169" s="27">
        <v>0</v>
      </c>
      <c r="F169" s="26" t="s">
        <v>52</v>
      </c>
      <c r="G169" s="1" t="s">
        <v>1000</v>
      </c>
      <c r="H169" s="1" t="s">
        <v>3494</v>
      </c>
      <c r="I169" s="1" t="s">
        <v>3729</v>
      </c>
      <c r="J169" s="1" t="s">
        <v>52</v>
      </c>
      <c r="K169" s="1" t="s">
        <v>52</v>
      </c>
      <c r="M169" s="1" t="s">
        <v>52</v>
      </c>
      <c r="O169" s="1" t="s">
        <v>52</v>
      </c>
      <c r="P169" s="1" t="s">
        <v>52</v>
      </c>
      <c r="Q169" s="1" t="s">
        <v>52</v>
      </c>
      <c r="R169" s="1" t="s">
        <v>52</v>
      </c>
      <c r="S169" s="1" t="s">
        <v>52</v>
      </c>
      <c r="T169" s="1" t="s">
        <v>52</v>
      </c>
    </row>
    <row r="170" spans="1:20" ht="20.100000000000001" customHeight="1" x14ac:dyDescent="0.3">
      <c r="A170" s="26" t="s">
        <v>3496</v>
      </c>
      <c r="B170" s="27">
        <v>0</v>
      </c>
      <c r="C170" s="27">
        <v>0</v>
      </c>
      <c r="D170" s="27">
        <v>0</v>
      </c>
      <c r="E170" s="27">
        <v>0</v>
      </c>
      <c r="F170" s="26" t="s">
        <v>52</v>
      </c>
      <c r="G170" s="1" t="s">
        <v>1000</v>
      </c>
      <c r="H170" s="1" t="s">
        <v>3494</v>
      </c>
      <c r="I170" s="1" t="s">
        <v>52</v>
      </c>
      <c r="J170" s="1" t="s">
        <v>52</v>
      </c>
      <c r="K170" s="1" t="s">
        <v>52</v>
      </c>
      <c r="M170" s="1" t="s">
        <v>52</v>
      </c>
      <c r="O170" s="1" t="s">
        <v>52</v>
      </c>
      <c r="P170" s="1" t="s">
        <v>52</v>
      </c>
      <c r="Q170" s="1" t="s">
        <v>52</v>
      </c>
      <c r="R170" s="1" t="s">
        <v>52</v>
      </c>
      <c r="S170" s="1" t="s">
        <v>52</v>
      </c>
      <c r="T170" s="1" t="s">
        <v>52</v>
      </c>
    </row>
    <row r="171" spans="1:20" ht="20.100000000000001" customHeight="1" x14ac:dyDescent="0.3">
      <c r="A171" s="26" t="s">
        <v>3730</v>
      </c>
      <c r="B171" s="27">
        <v>0</v>
      </c>
      <c r="C171" s="27">
        <v>0</v>
      </c>
      <c r="D171" s="27">
        <v>0</v>
      </c>
      <c r="E171" s="27">
        <v>0</v>
      </c>
      <c r="F171" s="26" t="s">
        <v>52</v>
      </c>
      <c r="G171" s="1" t="s">
        <v>1000</v>
      </c>
      <c r="H171" s="1" t="s">
        <v>3494</v>
      </c>
      <c r="I171" s="1" t="s">
        <v>3731</v>
      </c>
      <c r="J171" s="1" t="s">
        <v>52</v>
      </c>
      <c r="K171" s="1" t="s">
        <v>52</v>
      </c>
      <c r="M171" s="1" t="s">
        <v>52</v>
      </c>
      <c r="O171" s="1" t="s">
        <v>52</v>
      </c>
      <c r="P171" s="1" t="s">
        <v>52</v>
      </c>
      <c r="Q171" s="1" t="s">
        <v>52</v>
      </c>
      <c r="R171" s="1" t="s">
        <v>52</v>
      </c>
      <c r="S171" s="1" t="s">
        <v>52</v>
      </c>
      <c r="T171" s="1" t="s">
        <v>52</v>
      </c>
    </row>
    <row r="172" spans="1:20" ht="20.100000000000001" customHeight="1" x14ac:dyDescent="0.3">
      <c r="A172" s="26" t="s">
        <v>3732</v>
      </c>
      <c r="B172" s="27">
        <v>0</v>
      </c>
      <c r="C172" s="27">
        <v>0</v>
      </c>
      <c r="D172" s="27">
        <v>0</v>
      </c>
      <c r="E172" s="27">
        <v>0</v>
      </c>
      <c r="F172" s="26" t="s">
        <v>52</v>
      </c>
      <c r="G172" s="1" t="s">
        <v>1000</v>
      </c>
      <c r="H172" s="1" t="s">
        <v>3494</v>
      </c>
      <c r="I172" s="1" t="s">
        <v>3733</v>
      </c>
      <c r="J172" s="1" t="s">
        <v>52</v>
      </c>
      <c r="K172" s="1" t="s">
        <v>52</v>
      </c>
      <c r="M172" s="1" t="s">
        <v>52</v>
      </c>
      <c r="O172" s="1" t="s">
        <v>52</v>
      </c>
      <c r="P172" s="1" t="s">
        <v>52</v>
      </c>
      <c r="Q172" s="1" t="s">
        <v>52</v>
      </c>
      <c r="R172" s="1" t="s">
        <v>52</v>
      </c>
      <c r="S172" s="1" t="s">
        <v>52</v>
      </c>
      <c r="T172" s="1" t="s">
        <v>52</v>
      </c>
    </row>
    <row r="173" spans="1:20" ht="20.100000000000001" customHeight="1" x14ac:dyDescent="0.3">
      <c r="A173" s="26" t="s">
        <v>3734</v>
      </c>
      <c r="B173" s="27">
        <v>0</v>
      </c>
      <c r="C173" s="27">
        <v>0</v>
      </c>
      <c r="D173" s="27">
        <v>0</v>
      </c>
      <c r="E173" s="27">
        <v>0</v>
      </c>
      <c r="F173" s="26" t="s">
        <v>52</v>
      </c>
      <c r="G173" s="1" t="s">
        <v>1000</v>
      </c>
      <c r="H173" s="1" t="s">
        <v>3494</v>
      </c>
      <c r="I173" s="1" t="s">
        <v>3735</v>
      </c>
      <c r="J173" s="1" t="s">
        <v>52</v>
      </c>
      <c r="K173" s="1" t="s">
        <v>52</v>
      </c>
      <c r="M173" s="1" t="s">
        <v>52</v>
      </c>
      <c r="O173" s="1" t="s">
        <v>52</v>
      </c>
      <c r="P173" s="1" t="s">
        <v>52</v>
      </c>
      <c r="Q173" s="1" t="s">
        <v>52</v>
      </c>
      <c r="R173" s="1" t="s">
        <v>52</v>
      </c>
      <c r="S173" s="1" t="s">
        <v>52</v>
      </c>
      <c r="T173" s="1" t="s">
        <v>52</v>
      </c>
    </row>
    <row r="174" spans="1:20" ht="20.100000000000001" customHeight="1" x14ac:dyDescent="0.3">
      <c r="A174" s="26" t="s">
        <v>3736</v>
      </c>
      <c r="B174" s="27">
        <v>0</v>
      </c>
      <c r="C174" s="27">
        <v>0</v>
      </c>
      <c r="D174" s="27">
        <v>0</v>
      </c>
      <c r="E174" s="27">
        <v>0</v>
      </c>
      <c r="F174" s="26" t="s">
        <v>52</v>
      </c>
      <c r="G174" s="1" t="s">
        <v>1000</v>
      </c>
      <c r="H174" s="1" t="s">
        <v>3494</v>
      </c>
      <c r="I174" s="1" t="s">
        <v>3737</v>
      </c>
      <c r="J174" s="1" t="s">
        <v>52</v>
      </c>
      <c r="K174" s="1" t="s">
        <v>52</v>
      </c>
      <c r="M174" s="1" t="s">
        <v>52</v>
      </c>
      <c r="O174" s="1" t="s">
        <v>52</v>
      </c>
      <c r="P174" s="1" t="s">
        <v>52</v>
      </c>
      <c r="Q174" s="1" t="s">
        <v>52</v>
      </c>
      <c r="R174" s="1" t="s">
        <v>52</v>
      </c>
      <c r="S174" s="1" t="s">
        <v>52</v>
      </c>
      <c r="T174" s="1" t="s">
        <v>52</v>
      </c>
    </row>
    <row r="175" spans="1:20" ht="20.100000000000001" customHeight="1" x14ac:dyDescent="0.3">
      <c r="A175" s="26" t="s">
        <v>3667</v>
      </c>
      <c r="B175" s="27">
        <v>0</v>
      </c>
      <c r="C175" s="27">
        <v>0</v>
      </c>
      <c r="D175" s="27">
        <v>0</v>
      </c>
      <c r="E175" s="27">
        <v>0</v>
      </c>
      <c r="F175" s="26" t="s">
        <v>52</v>
      </c>
      <c r="G175" s="1" t="s">
        <v>1000</v>
      </c>
      <c r="H175" s="1" t="s">
        <v>3494</v>
      </c>
      <c r="I175" s="1" t="s">
        <v>3668</v>
      </c>
      <c r="J175" s="1" t="s">
        <v>52</v>
      </c>
      <c r="K175" s="1" t="s">
        <v>52</v>
      </c>
      <c r="M175" s="1" t="s">
        <v>52</v>
      </c>
      <c r="O175" s="1" t="s">
        <v>52</v>
      </c>
      <c r="P175" s="1" t="s">
        <v>52</v>
      </c>
      <c r="Q175" s="1" t="s">
        <v>52</v>
      </c>
      <c r="R175" s="1" t="s">
        <v>52</v>
      </c>
      <c r="S175" s="1" t="s">
        <v>52</v>
      </c>
      <c r="T175" s="1" t="s">
        <v>52</v>
      </c>
    </row>
    <row r="176" spans="1:20" ht="20.100000000000001" customHeight="1" x14ac:dyDescent="0.3">
      <c r="A176" s="26" t="s">
        <v>3738</v>
      </c>
      <c r="B176" s="27">
        <v>0</v>
      </c>
      <c r="C176" s="27">
        <v>0</v>
      </c>
      <c r="D176" s="27">
        <v>0</v>
      </c>
      <c r="E176" s="27">
        <v>0</v>
      </c>
      <c r="F176" s="26" t="s">
        <v>52</v>
      </c>
      <c r="G176" s="1" t="s">
        <v>1000</v>
      </c>
      <c r="H176" s="1" t="s">
        <v>3494</v>
      </c>
      <c r="I176" s="1" t="s">
        <v>3739</v>
      </c>
      <c r="J176" s="1" t="s">
        <v>52</v>
      </c>
      <c r="K176" s="1" t="s">
        <v>52</v>
      </c>
      <c r="M176" s="1" t="s">
        <v>52</v>
      </c>
      <c r="O176" s="1" t="s">
        <v>52</v>
      </c>
      <c r="P176" s="1" t="s">
        <v>52</v>
      </c>
      <c r="Q176" s="1" t="s">
        <v>52</v>
      </c>
      <c r="R176" s="1" t="s">
        <v>52</v>
      </c>
      <c r="S176" s="1" t="s">
        <v>52</v>
      </c>
      <c r="T176" s="1" t="s">
        <v>52</v>
      </c>
    </row>
    <row r="177" spans="1:20" ht="20.100000000000001" customHeight="1" x14ac:dyDescent="0.3">
      <c r="A177" s="26" t="s">
        <v>3740</v>
      </c>
      <c r="B177" s="27">
        <v>0</v>
      </c>
      <c r="C177" s="27">
        <v>0</v>
      </c>
      <c r="D177" s="27">
        <v>0</v>
      </c>
      <c r="E177" s="27">
        <v>0</v>
      </c>
      <c r="F177" s="26" t="s">
        <v>52</v>
      </c>
      <c r="G177" s="1" t="s">
        <v>1000</v>
      </c>
      <c r="H177" s="1" t="s">
        <v>3494</v>
      </c>
      <c r="I177" s="1" t="s">
        <v>3741</v>
      </c>
      <c r="J177" s="1" t="s">
        <v>52</v>
      </c>
      <c r="K177" s="1" t="s">
        <v>52</v>
      </c>
      <c r="M177" s="1" t="s">
        <v>52</v>
      </c>
      <c r="O177" s="1" t="s">
        <v>52</v>
      </c>
      <c r="P177" s="1" t="s">
        <v>52</v>
      </c>
      <c r="Q177" s="1" t="s">
        <v>52</v>
      </c>
      <c r="R177" s="1" t="s">
        <v>52</v>
      </c>
      <c r="S177" s="1" t="s">
        <v>52</v>
      </c>
      <c r="T177" s="1" t="s">
        <v>52</v>
      </c>
    </row>
    <row r="178" spans="1:20" ht="20.100000000000001" customHeight="1" x14ac:dyDescent="0.3">
      <c r="A178" s="26" t="s">
        <v>3742</v>
      </c>
      <c r="B178" s="27">
        <v>0</v>
      </c>
      <c r="C178" s="27">
        <v>0</v>
      </c>
      <c r="D178" s="27">
        <v>0</v>
      </c>
      <c r="E178" s="27">
        <v>0</v>
      </c>
      <c r="F178" s="26" t="s">
        <v>52</v>
      </c>
      <c r="G178" s="1" t="s">
        <v>1000</v>
      </c>
      <c r="H178" s="1" t="s">
        <v>3494</v>
      </c>
      <c r="I178" s="1" t="s">
        <v>3743</v>
      </c>
      <c r="J178" s="1" t="s">
        <v>52</v>
      </c>
      <c r="K178" s="1" t="s">
        <v>52</v>
      </c>
      <c r="M178" s="1" t="s">
        <v>52</v>
      </c>
      <c r="O178" s="1" t="s">
        <v>52</v>
      </c>
      <c r="P178" s="1" t="s">
        <v>52</v>
      </c>
      <c r="Q178" s="1" t="s">
        <v>52</v>
      </c>
      <c r="R178" s="1" t="s">
        <v>52</v>
      </c>
      <c r="S178" s="1" t="s">
        <v>52</v>
      </c>
      <c r="T178" s="1" t="s">
        <v>52</v>
      </c>
    </row>
    <row r="179" spans="1:20" ht="20.100000000000001" customHeight="1" x14ac:dyDescent="0.3">
      <c r="A179" s="26" t="s">
        <v>3744</v>
      </c>
      <c r="B179" s="27">
        <v>0</v>
      </c>
      <c r="C179" s="27">
        <v>0</v>
      </c>
      <c r="D179" s="27">
        <v>0</v>
      </c>
      <c r="E179" s="27">
        <v>0</v>
      </c>
      <c r="F179" s="26" t="s">
        <v>52</v>
      </c>
      <c r="G179" s="1" t="s">
        <v>1000</v>
      </c>
      <c r="H179" s="1" t="s">
        <v>3494</v>
      </c>
      <c r="I179" s="1" t="s">
        <v>3745</v>
      </c>
      <c r="J179" s="1" t="s">
        <v>52</v>
      </c>
      <c r="K179" s="1" t="s">
        <v>52</v>
      </c>
      <c r="M179" s="1" t="s">
        <v>52</v>
      </c>
      <c r="O179" s="1" t="s">
        <v>52</v>
      </c>
      <c r="P179" s="1" t="s">
        <v>52</v>
      </c>
      <c r="Q179" s="1" t="s">
        <v>52</v>
      </c>
      <c r="R179" s="1" t="s">
        <v>52</v>
      </c>
      <c r="S179" s="1" t="s">
        <v>52</v>
      </c>
      <c r="T179" s="1" t="s">
        <v>52</v>
      </c>
    </row>
    <row r="180" spans="1:20" ht="20.100000000000001" customHeight="1" x14ac:dyDescent="0.3">
      <c r="A180" s="26" t="s">
        <v>3746</v>
      </c>
      <c r="B180" s="27">
        <v>0</v>
      </c>
      <c r="C180" s="27">
        <v>0</v>
      </c>
      <c r="D180" s="27">
        <v>0</v>
      </c>
      <c r="E180" s="27">
        <v>0</v>
      </c>
      <c r="F180" s="26" t="s">
        <v>52</v>
      </c>
      <c r="G180" s="1" t="s">
        <v>1000</v>
      </c>
      <c r="H180" s="1" t="s">
        <v>3494</v>
      </c>
      <c r="I180" s="1" t="s">
        <v>3747</v>
      </c>
      <c r="J180" s="1" t="s">
        <v>52</v>
      </c>
      <c r="K180" s="1" t="s">
        <v>52</v>
      </c>
      <c r="M180" s="1" t="s">
        <v>52</v>
      </c>
      <c r="O180" s="1" t="s">
        <v>52</v>
      </c>
      <c r="P180" s="1" t="s">
        <v>52</v>
      </c>
      <c r="Q180" s="1" t="s">
        <v>52</v>
      </c>
      <c r="R180" s="1" t="s">
        <v>52</v>
      </c>
      <c r="S180" s="1" t="s">
        <v>52</v>
      </c>
      <c r="T180" s="1" t="s">
        <v>52</v>
      </c>
    </row>
    <row r="181" spans="1:20" ht="20.100000000000001" customHeight="1" x14ac:dyDescent="0.3">
      <c r="A181" s="26" t="s">
        <v>3671</v>
      </c>
      <c r="B181" s="27">
        <v>0</v>
      </c>
      <c r="C181" s="27">
        <v>0</v>
      </c>
      <c r="D181" s="27">
        <v>0</v>
      </c>
      <c r="E181" s="27">
        <v>0</v>
      </c>
      <c r="F181" s="26" t="s">
        <v>52</v>
      </c>
      <c r="G181" s="1" t="s">
        <v>1000</v>
      </c>
      <c r="H181" s="1" t="s">
        <v>3494</v>
      </c>
      <c r="I181" s="1" t="s">
        <v>3672</v>
      </c>
      <c r="J181" s="1" t="s">
        <v>52</v>
      </c>
      <c r="K181" s="1" t="s">
        <v>52</v>
      </c>
      <c r="M181" s="1" t="s">
        <v>52</v>
      </c>
      <c r="O181" s="1" t="s">
        <v>52</v>
      </c>
      <c r="P181" s="1" t="s">
        <v>52</v>
      </c>
      <c r="Q181" s="1" t="s">
        <v>52</v>
      </c>
      <c r="R181" s="1" t="s">
        <v>52</v>
      </c>
      <c r="S181" s="1" t="s">
        <v>52</v>
      </c>
      <c r="T181" s="1" t="s">
        <v>52</v>
      </c>
    </row>
    <row r="182" spans="1:20" ht="20.100000000000001" customHeight="1" x14ac:dyDescent="0.3">
      <c r="A182" s="26" t="s">
        <v>3673</v>
      </c>
      <c r="B182" s="27">
        <v>0</v>
      </c>
      <c r="C182" s="27">
        <v>0</v>
      </c>
      <c r="D182" s="27">
        <v>0</v>
      </c>
      <c r="E182" s="27">
        <v>0</v>
      </c>
      <c r="F182" s="26" t="s">
        <v>52</v>
      </c>
      <c r="G182" s="1" t="s">
        <v>1000</v>
      </c>
      <c r="H182" s="1" t="s">
        <v>3494</v>
      </c>
      <c r="I182" s="1" t="s">
        <v>3674</v>
      </c>
      <c r="J182" s="1" t="s">
        <v>52</v>
      </c>
      <c r="K182" s="1" t="s">
        <v>52</v>
      </c>
      <c r="M182" s="1" t="s">
        <v>52</v>
      </c>
      <c r="O182" s="1" t="s">
        <v>52</v>
      </c>
      <c r="P182" s="1" t="s">
        <v>52</v>
      </c>
      <c r="Q182" s="1" t="s">
        <v>52</v>
      </c>
      <c r="R182" s="1" t="s">
        <v>52</v>
      </c>
      <c r="S182" s="1" t="s">
        <v>52</v>
      </c>
      <c r="T182" s="1" t="s">
        <v>52</v>
      </c>
    </row>
    <row r="183" spans="1:20" ht="20.100000000000001" customHeight="1" x14ac:dyDescent="0.3">
      <c r="A183" s="26" t="s">
        <v>3748</v>
      </c>
      <c r="B183" s="27">
        <v>0</v>
      </c>
      <c r="C183" s="27">
        <v>0</v>
      </c>
      <c r="D183" s="27">
        <v>0</v>
      </c>
      <c r="E183" s="27">
        <v>0</v>
      </c>
      <c r="F183" s="26" t="s">
        <v>52</v>
      </c>
      <c r="G183" s="1" t="s">
        <v>1000</v>
      </c>
      <c r="H183" s="1" t="s">
        <v>3494</v>
      </c>
      <c r="I183" s="1" t="s">
        <v>3749</v>
      </c>
      <c r="J183" s="1" t="s">
        <v>52</v>
      </c>
      <c r="K183" s="1" t="s">
        <v>52</v>
      </c>
      <c r="M183" s="1" t="s">
        <v>52</v>
      </c>
      <c r="O183" s="1" t="s">
        <v>52</v>
      </c>
      <c r="P183" s="1" t="s">
        <v>52</v>
      </c>
      <c r="Q183" s="1" t="s">
        <v>52</v>
      </c>
      <c r="R183" s="1" t="s">
        <v>52</v>
      </c>
      <c r="S183" s="1" t="s">
        <v>52</v>
      </c>
      <c r="T183" s="1" t="s">
        <v>52</v>
      </c>
    </row>
    <row r="184" spans="1:20" ht="20.100000000000001" customHeight="1" x14ac:dyDescent="0.3">
      <c r="A184" s="26" t="s">
        <v>3750</v>
      </c>
      <c r="B184" s="27">
        <v>0</v>
      </c>
      <c r="C184" s="27">
        <v>0</v>
      </c>
      <c r="D184" s="27">
        <v>0</v>
      </c>
      <c r="E184" s="27">
        <v>0</v>
      </c>
      <c r="F184" s="26" t="s">
        <v>52</v>
      </c>
      <c r="G184" s="1" t="s">
        <v>1000</v>
      </c>
      <c r="H184" s="1" t="s">
        <v>3494</v>
      </c>
      <c r="I184" s="1" t="s">
        <v>3751</v>
      </c>
      <c r="J184" s="1" t="s">
        <v>52</v>
      </c>
      <c r="K184" s="1" t="s">
        <v>52</v>
      </c>
      <c r="M184" s="1" t="s">
        <v>52</v>
      </c>
      <c r="O184" s="1" t="s">
        <v>52</v>
      </c>
      <c r="P184" s="1" t="s">
        <v>52</v>
      </c>
      <c r="Q184" s="1" t="s">
        <v>52</v>
      </c>
      <c r="R184" s="1" t="s">
        <v>52</v>
      </c>
      <c r="S184" s="1" t="s">
        <v>52</v>
      </c>
      <c r="T184" s="1" t="s">
        <v>52</v>
      </c>
    </row>
    <row r="185" spans="1:20" ht="20.100000000000001" customHeight="1" x14ac:dyDescent="0.3">
      <c r="A185" s="26" t="s">
        <v>3752</v>
      </c>
      <c r="B185" s="27">
        <v>0</v>
      </c>
      <c r="C185" s="27">
        <v>0</v>
      </c>
      <c r="D185" s="27">
        <v>0</v>
      </c>
      <c r="E185" s="27">
        <v>0</v>
      </c>
      <c r="F185" s="26" t="s">
        <v>52</v>
      </c>
      <c r="G185" s="1" t="s">
        <v>1000</v>
      </c>
      <c r="H185" s="1" t="s">
        <v>3494</v>
      </c>
      <c r="I185" s="1" t="s">
        <v>3753</v>
      </c>
      <c r="J185" s="1" t="s">
        <v>52</v>
      </c>
      <c r="K185" s="1" t="s">
        <v>52</v>
      </c>
      <c r="M185" s="1" t="s">
        <v>52</v>
      </c>
      <c r="O185" s="1" t="s">
        <v>52</v>
      </c>
      <c r="P185" s="1" t="s">
        <v>52</v>
      </c>
      <c r="Q185" s="1" t="s">
        <v>52</v>
      </c>
      <c r="R185" s="1" t="s">
        <v>52</v>
      </c>
      <c r="S185" s="1" t="s">
        <v>52</v>
      </c>
      <c r="T185" s="1" t="s">
        <v>52</v>
      </c>
    </row>
    <row r="186" spans="1:20" ht="20.100000000000001" customHeight="1" x14ac:dyDescent="0.3">
      <c r="A186" s="26" t="s">
        <v>3754</v>
      </c>
      <c r="B186" s="27">
        <v>0</v>
      </c>
      <c r="C186" s="27">
        <v>0</v>
      </c>
      <c r="D186" s="27">
        <v>0</v>
      </c>
      <c r="E186" s="27">
        <v>0</v>
      </c>
      <c r="F186" s="26" t="s">
        <v>52</v>
      </c>
      <c r="G186" s="1" t="s">
        <v>1000</v>
      </c>
      <c r="H186" s="1" t="s">
        <v>3494</v>
      </c>
      <c r="I186" s="1" t="s">
        <v>3755</v>
      </c>
      <c r="J186" s="1" t="s">
        <v>52</v>
      </c>
      <c r="K186" s="1" t="s">
        <v>52</v>
      </c>
      <c r="M186" s="1" t="s">
        <v>52</v>
      </c>
      <c r="O186" s="1" t="s">
        <v>52</v>
      </c>
      <c r="P186" s="1" t="s">
        <v>52</v>
      </c>
      <c r="Q186" s="1" t="s">
        <v>52</v>
      </c>
      <c r="R186" s="1" t="s">
        <v>52</v>
      </c>
      <c r="S186" s="1" t="s">
        <v>52</v>
      </c>
      <c r="T186" s="1" t="s">
        <v>52</v>
      </c>
    </row>
    <row r="187" spans="1:20" ht="20.100000000000001" customHeight="1" x14ac:dyDescent="0.3">
      <c r="A187" s="26" t="s">
        <v>3756</v>
      </c>
      <c r="B187" s="27">
        <v>0</v>
      </c>
      <c r="C187" s="27">
        <v>0</v>
      </c>
      <c r="D187" s="27">
        <v>0</v>
      </c>
      <c r="E187" s="27">
        <v>0</v>
      </c>
      <c r="F187" s="26" t="s">
        <v>52</v>
      </c>
      <c r="G187" s="1" t="s">
        <v>1000</v>
      </c>
      <c r="H187" s="1" t="s">
        <v>3494</v>
      </c>
      <c r="I187" s="1" t="s">
        <v>3757</v>
      </c>
      <c r="J187" s="1" t="s">
        <v>52</v>
      </c>
      <c r="K187" s="1" t="s">
        <v>52</v>
      </c>
      <c r="M187" s="1" t="s">
        <v>52</v>
      </c>
      <c r="O187" s="1" t="s">
        <v>52</v>
      </c>
      <c r="P187" s="1" t="s">
        <v>52</v>
      </c>
      <c r="Q187" s="1" t="s">
        <v>52</v>
      </c>
      <c r="R187" s="1" t="s">
        <v>52</v>
      </c>
      <c r="S187" s="1" t="s">
        <v>52</v>
      </c>
      <c r="T187" s="1" t="s">
        <v>52</v>
      </c>
    </row>
    <row r="188" spans="1:20" ht="20.100000000000001" customHeight="1" x14ac:dyDescent="0.3">
      <c r="A188" s="26" t="s">
        <v>3693</v>
      </c>
      <c r="B188" s="27">
        <v>0</v>
      </c>
      <c r="C188" s="27">
        <v>0</v>
      </c>
      <c r="D188" s="27">
        <v>0</v>
      </c>
      <c r="E188" s="27">
        <v>0</v>
      </c>
      <c r="F188" s="26" t="s">
        <v>52</v>
      </c>
      <c r="G188" s="1" t="s">
        <v>1000</v>
      </c>
      <c r="H188" s="1" t="s">
        <v>3494</v>
      </c>
      <c r="I188" s="1" t="s">
        <v>3694</v>
      </c>
      <c r="J188" s="1" t="s">
        <v>52</v>
      </c>
      <c r="K188" s="1" t="s">
        <v>52</v>
      </c>
      <c r="M188" s="1" t="s">
        <v>52</v>
      </c>
      <c r="O188" s="1" t="s">
        <v>52</v>
      </c>
      <c r="P188" s="1" t="s">
        <v>52</v>
      </c>
      <c r="Q188" s="1" t="s">
        <v>52</v>
      </c>
      <c r="R188" s="1" t="s">
        <v>52</v>
      </c>
      <c r="S188" s="1" t="s">
        <v>52</v>
      </c>
      <c r="T188" s="1" t="s">
        <v>52</v>
      </c>
    </row>
    <row r="189" spans="1:20" ht="20.100000000000001" customHeight="1" x14ac:dyDescent="0.3">
      <c r="A189" s="26" t="s">
        <v>3697</v>
      </c>
      <c r="B189" s="27">
        <v>0</v>
      </c>
      <c r="C189" s="27">
        <v>0</v>
      </c>
      <c r="D189" s="27">
        <v>0</v>
      </c>
      <c r="E189" s="27">
        <v>0</v>
      </c>
      <c r="F189" s="26" t="s">
        <v>52</v>
      </c>
      <c r="G189" s="1" t="s">
        <v>1000</v>
      </c>
      <c r="H189" s="1" t="s">
        <v>3494</v>
      </c>
      <c r="I189" s="1" t="s">
        <v>3698</v>
      </c>
      <c r="J189" s="1" t="s">
        <v>52</v>
      </c>
      <c r="K189" s="1" t="s">
        <v>52</v>
      </c>
      <c r="M189" s="1" t="s">
        <v>52</v>
      </c>
      <c r="O189" s="1" t="s">
        <v>52</v>
      </c>
      <c r="P189" s="1" t="s">
        <v>52</v>
      </c>
      <c r="Q189" s="1" t="s">
        <v>52</v>
      </c>
      <c r="R189" s="1" t="s">
        <v>52</v>
      </c>
      <c r="S189" s="1" t="s">
        <v>52</v>
      </c>
      <c r="T189" s="1" t="s">
        <v>52</v>
      </c>
    </row>
    <row r="190" spans="1:20" ht="20.100000000000001" customHeight="1" x14ac:dyDescent="0.3">
      <c r="A190" s="26" t="s">
        <v>3758</v>
      </c>
      <c r="B190" s="27">
        <v>0</v>
      </c>
      <c r="C190" s="27">
        <v>0</v>
      </c>
      <c r="D190" s="27">
        <v>0</v>
      </c>
      <c r="E190" s="27">
        <v>0</v>
      </c>
      <c r="F190" s="26" t="s">
        <v>52</v>
      </c>
      <c r="G190" s="1" t="s">
        <v>1000</v>
      </c>
      <c r="H190" s="1" t="s">
        <v>3494</v>
      </c>
      <c r="I190" s="1" t="s">
        <v>3759</v>
      </c>
      <c r="J190" s="1" t="s">
        <v>52</v>
      </c>
      <c r="K190" s="1" t="s">
        <v>52</v>
      </c>
      <c r="M190" s="1" t="s">
        <v>52</v>
      </c>
      <c r="O190" s="1" t="s">
        <v>52</v>
      </c>
      <c r="P190" s="1" t="s">
        <v>52</v>
      </c>
      <c r="Q190" s="1" t="s">
        <v>52</v>
      </c>
      <c r="R190" s="1" t="s">
        <v>52</v>
      </c>
      <c r="S190" s="1" t="s">
        <v>52</v>
      </c>
      <c r="T190" s="1" t="s">
        <v>52</v>
      </c>
    </row>
    <row r="191" spans="1:20" ht="20.100000000000001" customHeight="1" x14ac:dyDescent="0.3">
      <c r="A191" s="26" t="s">
        <v>3760</v>
      </c>
      <c r="B191" s="27">
        <v>0</v>
      </c>
      <c r="C191" s="27">
        <v>0</v>
      </c>
      <c r="D191" s="27">
        <v>0</v>
      </c>
      <c r="E191" s="27">
        <v>0</v>
      </c>
      <c r="F191" s="26" t="s">
        <v>52</v>
      </c>
      <c r="G191" s="1" t="s">
        <v>1000</v>
      </c>
      <c r="H191" s="1" t="s">
        <v>3494</v>
      </c>
      <c r="I191" s="1" t="s">
        <v>3761</v>
      </c>
      <c r="J191" s="1" t="s">
        <v>52</v>
      </c>
      <c r="K191" s="1" t="s">
        <v>52</v>
      </c>
      <c r="M191" s="1" t="s">
        <v>52</v>
      </c>
      <c r="O191" s="1" t="s">
        <v>52</v>
      </c>
      <c r="P191" s="1" t="s">
        <v>52</v>
      </c>
      <c r="Q191" s="1" t="s">
        <v>52</v>
      </c>
      <c r="R191" s="1" t="s">
        <v>52</v>
      </c>
      <c r="S191" s="1" t="s">
        <v>52</v>
      </c>
      <c r="T191" s="1" t="s">
        <v>52</v>
      </c>
    </row>
    <row r="192" spans="1:20" ht="20.100000000000001" customHeight="1" x14ac:dyDescent="0.3">
      <c r="A192" s="26" t="s">
        <v>3762</v>
      </c>
      <c r="B192" s="27">
        <v>0</v>
      </c>
      <c r="C192" s="27">
        <v>0</v>
      </c>
      <c r="D192" s="27">
        <v>0</v>
      </c>
      <c r="E192" s="27">
        <v>0</v>
      </c>
      <c r="F192" s="26" t="s">
        <v>52</v>
      </c>
      <c r="G192" s="1" t="s">
        <v>1000</v>
      </c>
      <c r="H192" s="1" t="s">
        <v>3494</v>
      </c>
      <c r="I192" s="1" t="s">
        <v>3763</v>
      </c>
      <c r="J192" s="1" t="s">
        <v>52</v>
      </c>
      <c r="K192" s="1" t="s">
        <v>52</v>
      </c>
      <c r="M192" s="1" t="s">
        <v>52</v>
      </c>
      <c r="O192" s="1" t="s">
        <v>52</v>
      </c>
      <c r="P192" s="1" t="s">
        <v>52</v>
      </c>
      <c r="Q192" s="1" t="s">
        <v>52</v>
      </c>
      <c r="R192" s="1" t="s">
        <v>52</v>
      </c>
      <c r="S192" s="1" t="s">
        <v>52</v>
      </c>
      <c r="T192" s="1" t="s">
        <v>52</v>
      </c>
    </row>
    <row r="193" spans="1:20" ht="20.100000000000001" customHeight="1" x14ac:dyDescent="0.3">
      <c r="A193" s="26" t="s">
        <v>3764</v>
      </c>
      <c r="B193" s="27">
        <v>0</v>
      </c>
      <c r="C193" s="27">
        <v>0</v>
      </c>
      <c r="D193" s="27">
        <v>76.900000000000006</v>
      </c>
      <c r="E193" s="27">
        <v>76.900000000000006</v>
      </c>
      <c r="F193" s="26" t="s">
        <v>52</v>
      </c>
      <c r="G193" s="1" t="s">
        <v>1000</v>
      </c>
      <c r="H193" s="1" t="s">
        <v>3494</v>
      </c>
      <c r="I193" s="1" t="s">
        <v>3765</v>
      </c>
      <c r="J193" s="1" t="s">
        <v>52</v>
      </c>
      <c r="K193" s="1" t="s">
        <v>52</v>
      </c>
      <c r="M193" s="1" t="s">
        <v>52</v>
      </c>
      <c r="O193" s="1" t="s">
        <v>52</v>
      </c>
      <c r="P193" s="1" t="s">
        <v>52</v>
      </c>
      <c r="Q193" s="1" t="s">
        <v>52</v>
      </c>
      <c r="R193" s="1" t="s">
        <v>52</v>
      </c>
      <c r="S193" s="1" t="s">
        <v>52</v>
      </c>
      <c r="T193" s="1" t="s">
        <v>52</v>
      </c>
    </row>
    <row r="194" spans="1:20" ht="20.100000000000001" customHeight="1" x14ac:dyDescent="0.3">
      <c r="A194" s="26" t="s">
        <v>3766</v>
      </c>
      <c r="B194" s="27">
        <v>0</v>
      </c>
      <c r="C194" s="27">
        <v>0</v>
      </c>
      <c r="D194" s="27">
        <v>4905.6000000000004</v>
      </c>
      <c r="E194" s="27">
        <v>4905.6000000000004</v>
      </c>
      <c r="F194" s="26" t="s">
        <v>52</v>
      </c>
      <c r="G194" s="1" t="s">
        <v>1000</v>
      </c>
      <c r="H194" s="1" t="s">
        <v>3494</v>
      </c>
      <c r="I194" s="1" t="s">
        <v>3767</v>
      </c>
      <c r="J194" s="1" t="s">
        <v>52</v>
      </c>
      <c r="K194" s="1" t="s">
        <v>52</v>
      </c>
      <c r="M194" s="1" t="s">
        <v>52</v>
      </c>
      <c r="O194" s="1" t="s">
        <v>52</v>
      </c>
      <c r="P194" s="1" t="s">
        <v>52</v>
      </c>
      <c r="Q194" s="1" t="s">
        <v>52</v>
      </c>
      <c r="R194" s="1" t="s">
        <v>52</v>
      </c>
      <c r="S194" s="1" t="s">
        <v>52</v>
      </c>
      <c r="T194" s="1" t="s">
        <v>52</v>
      </c>
    </row>
    <row r="195" spans="1:20" ht="20.100000000000001" customHeight="1" x14ac:dyDescent="0.3">
      <c r="A195" s="26" t="s">
        <v>3768</v>
      </c>
      <c r="B195" s="27">
        <v>0</v>
      </c>
      <c r="C195" s="27">
        <v>0</v>
      </c>
      <c r="D195" s="27">
        <v>1450.1</v>
      </c>
      <c r="E195" s="27">
        <v>1450.1</v>
      </c>
      <c r="F195" s="26" t="s">
        <v>52</v>
      </c>
      <c r="G195" s="1" t="s">
        <v>1000</v>
      </c>
      <c r="H195" s="1" t="s">
        <v>3494</v>
      </c>
      <c r="I195" s="1" t="s">
        <v>3769</v>
      </c>
      <c r="J195" s="1" t="s">
        <v>52</v>
      </c>
      <c r="K195" s="1" t="s">
        <v>52</v>
      </c>
      <c r="M195" s="1" t="s">
        <v>52</v>
      </c>
      <c r="O195" s="1" t="s">
        <v>52</v>
      </c>
      <c r="P195" s="1" t="s">
        <v>52</v>
      </c>
      <c r="Q195" s="1" t="s">
        <v>52</v>
      </c>
      <c r="R195" s="1" t="s">
        <v>52</v>
      </c>
      <c r="S195" s="1" t="s">
        <v>52</v>
      </c>
      <c r="T195" s="1" t="s">
        <v>52</v>
      </c>
    </row>
    <row r="196" spans="1:20" ht="20.100000000000001" customHeight="1" x14ac:dyDescent="0.3">
      <c r="A196" s="26" t="s">
        <v>3517</v>
      </c>
      <c r="B196" s="27">
        <v>0</v>
      </c>
      <c r="C196" s="27">
        <v>0</v>
      </c>
      <c r="D196" s="27">
        <v>6432.6</v>
      </c>
      <c r="E196" s="27">
        <v>6432.6</v>
      </c>
      <c r="F196" s="26" t="s">
        <v>52</v>
      </c>
      <c r="G196" s="1" t="s">
        <v>1000</v>
      </c>
      <c r="H196" s="1" t="s">
        <v>3494</v>
      </c>
      <c r="I196" s="1" t="s">
        <v>3518</v>
      </c>
      <c r="J196" s="1" t="s">
        <v>52</v>
      </c>
      <c r="K196" s="1" t="s">
        <v>52</v>
      </c>
      <c r="M196" s="1" t="s">
        <v>52</v>
      </c>
      <c r="O196" s="1" t="s">
        <v>52</v>
      </c>
      <c r="P196" s="1" t="s">
        <v>52</v>
      </c>
      <c r="Q196" s="1" t="s">
        <v>52</v>
      </c>
      <c r="R196" s="1" t="s">
        <v>52</v>
      </c>
      <c r="S196" s="1" t="s">
        <v>52</v>
      </c>
      <c r="T196" s="1" t="s">
        <v>52</v>
      </c>
    </row>
    <row r="197" spans="1:20" ht="20.100000000000001" customHeight="1" x14ac:dyDescent="0.3">
      <c r="A197" s="26" t="s">
        <v>3496</v>
      </c>
      <c r="B197" s="27">
        <v>0</v>
      </c>
      <c r="C197" s="27">
        <v>0</v>
      </c>
      <c r="D197" s="27">
        <v>0</v>
      </c>
      <c r="E197" s="27">
        <v>0</v>
      </c>
      <c r="F197" s="26" t="s">
        <v>52</v>
      </c>
      <c r="G197" s="1" t="s">
        <v>1000</v>
      </c>
      <c r="H197" s="1" t="s">
        <v>3494</v>
      </c>
      <c r="I197" s="1" t="s">
        <v>52</v>
      </c>
      <c r="J197" s="1" t="s">
        <v>52</v>
      </c>
      <c r="K197" s="1" t="s">
        <v>52</v>
      </c>
      <c r="M197" s="1" t="s">
        <v>52</v>
      </c>
      <c r="O197" s="1" t="s">
        <v>52</v>
      </c>
      <c r="P197" s="1" t="s">
        <v>52</v>
      </c>
      <c r="Q197" s="1" t="s">
        <v>52</v>
      </c>
      <c r="R197" s="1" t="s">
        <v>52</v>
      </c>
      <c r="S197" s="1" t="s">
        <v>52</v>
      </c>
      <c r="T197" s="1" t="s">
        <v>52</v>
      </c>
    </row>
    <row r="198" spans="1:20" ht="20.100000000000001" customHeight="1" x14ac:dyDescent="0.3">
      <c r="A198" s="26" t="s">
        <v>3770</v>
      </c>
      <c r="B198" s="27">
        <v>0</v>
      </c>
      <c r="C198" s="27">
        <v>0</v>
      </c>
      <c r="D198" s="27">
        <v>0</v>
      </c>
      <c r="E198" s="27">
        <v>0</v>
      </c>
      <c r="F198" s="26" t="s">
        <v>52</v>
      </c>
      <c r="G198" s="1" t="s">
        <v>1000</v>
      </c>
      <c r="H198" s="1" t="s">
        <v>3494</v>
      </c>
      <c r="I198" s="1" t="s">
        <v>3771</v>
      </c>
      <c r="J198" s="1" t="s">
        <v>52</v>
      </c>
      <c r="K198" s="1" t="s">
        <v>52</v>
      </c>
      <c r="M198" s="1" t="s">
        <v>52</v>
      </c>
      <c r="O198" s="1" t="s">
        <v>52</v>
      </c>
      <c r="P198" s="1" t="s">
        <v>52</v>
      </c>
      <c r="Q198" s="1" t="s">
        <v>52</v>
      </c>
      <c r="R198" s="1" t="s">
        <v>52</v>
      </c>
      <c r="S198" s="1" t="s">
        <v>52</v>
      </c>
      <c r="T198" s="1" t="s">
        <v>52</v>
      </c>
    </row>
    <row r="199" spans="1:20" ht="20.100000000000001" customHeight="1" x14ac:dyDescent="0.3">
      <c r="A199" s="26" t="s">
        <v>3734</v>
      </c>
      <c r="B199" s="27">
        <v>0</v>
      </c>
      <c r="C199" s="27">
        <v>0</v>
      </c>
      <c r="D199" s="27">
        <v>0</v>
      </c>
      <c r="E199" s="27">
        <v>0</v>
      </c>
      <c r="F199" s="26" t="s">
        <v>52</v>
      </c>
      <c r="G199" s="1" t="s">
        <v>1000</v>
      </c>
      <c r="H199" s="1" t="s">
        <v>3494</v>
      </c>
      <c r="I199" s="1" t="s">
        <v>3735</v>
      </c>
      <c r="J199" s="1" t="s">
        <v>52</v>
      </c>
      <c r="K199" s="1" t="s">
        <v>52</v>
      </c>
      <c r="M199" s="1" t="s">
        <v>52</v>
      </c>
      <c r="O199" s="1" t="s">
        <v>52</v>
      </c>
      <c r="P199" s="1" t="s">
        <v>52</v>
      </c>
      <c r="Q199" s="1" t="s">
        <v>52</v>
      </c>
      <c r="R199" s="1" t="s">
        <v>52</v>
      </c>
      <c r="S199" s="1" t="s">
        <v>52</v>
      </c>
      <c r="T199" s="1" t="s">
        <v>52</v>
      </c>
    </row>
    <row r="200" spans="1:20" ht="20.100000000000001" customHeight="1" x14ac:dyDescent="0.3">
      <c r="A200" s="26" t="s">
        <v>3736</v>
      </c>
      <c r="B200" s="27">
        <v>0</v>
      </c>
      <c r="C200" s="27">
        <v>0</v>
      </c>
      <c r="D200" s="27">
        <v>0</v>
      </c>
      <c r="E200" s="27">
        <v>0</v>
      </c>
      <c r="F200" s="26" t="s">
        <v>52</v>
      </c>
      <c r="G200" s="1" t="s">
        <v>1000</v>
      </c>
      <c r="H200" s="1" t="s">
        <v>3494</v>
      </c>
      <c r="I200" s="1" t="s">
        <v>3737</v>
      </c>
      <c r="J200" s="1" t="s">
        <v>52</v>
      </c>
      <c r="K200" s="1" t="s">
        <v>52</v>
      </c>
      <c r="M200" s="1" t="s">
        <v>52</v>
      </c>
      <c r="O200" s="1" t="s">
        <v>52</v>
      </c>
      <c r="P200" s="1" t="s">
        <v>52</v>
      </c>
      <c r="Q200" s="1" t="s">
        <v>52</v>
      </c>
      <c r="R200" s="1" t="s">
        <v>52</v>
      </c>
      <c r="S200" s="1" t="s">
        <v>52</v>
      </c>
      <c r="T200" s="1" t="s">
        <v>52</v>
      </c>
    </row>
    <row r="201" spans="1:20" ht="20.100000000000001" customHeight="1" x14ac:dyDescent="0.3">
      <c r="A201" s="26" t="s">
        <v>3772</v>
      </c>
      <c r="B201" s="27">
        <v>0</v>
      </c>
      <c r="C201" s="27">
        <v>0</v>
      </c>
      <c r="D201" s="27">
        <v>0</v>
      </c>
      <c r="E201" s="27">
        <v>0</v>
      </c>
      <c r="F201" s="26" t="s">
        <v>52</v>
      </c>
      <c r="G201" s="1" t="s">
        <v>1000</v>
      </c>
      <c r="H201" s="1" t="s">
        <v>3494</v>
      </c>
      <c r="I201" s="1" t="s">
        <v>3773</v>
      </c>
      <c r="J201" s="1" t="s">
        <v>52</v>
      </c>
      <c r="K201" s="1" t="s">
        <v>52</v>
      </c>
      <c r="M201" s="1" t="s">
        <v>52</v>
      </c>
      <c r="O201" s="1" t="s">
        <v>52</v>
      </c>
      <c r="P201" s="1" t="s">
        <v>52</v>
      </c>
      <c r="Q201" s="1" t="s">
        <v>52</v>
      </c>
      <c r="R201" s="1" t="s">
        <v>52</v>
      </c>
      <c r="S201" s="1" t="s">
        <v>52</v>
      </c>
      <c r="T201" s="1" t="s">
        <v>52</v>
      </c>
    </row>
    <row r="202" spans="1:20" ht="20.100000000000001" customHeight="1" x14ac:dyDescent="0.3">
      <c r="A202" s="26" t="s">
        <v>3742</v>
      </c>
      <c r="B202" s="27">
        <v>0</v>
      </c>
      <c r="C202" s="27">
        <v>0</v>
      </c>
      <c r="D202" s="27">
        <v>0</v>
      </c>
      <c r="E202" s="27">
        <v>0</v>
      </c>
      <c r="F202" s="26" t="s">
        <v>52</v>
      </c>
      <c r="G202" s="1" t="s">
        <v>1000</v>
      </c>
      <c r="H202" s="1" t="s">
        <v>3494</v>
      </c>
      <c r="I202" s="1" t="s">
        <v>3743</v>
      </c>
      <c r="J202" s="1" t="s">
        <v>52</v>
      </c>
      <c r="K202" s="1" t="s">
        <v>52</v>
      </c>
      <c r="M202" s="1" t="s">
        <v>52</v>
      </c>
      <c r="O202" s="1" t="s">
        <v>52</v>
      </c>
      <c r="P202" s="1" t="s">
        <v>52</v>
      </c>
      <c r="Q202" s="1" t="s">
        <v>52</v>
      </c>
      <c r="R202" s="1" t="s">
        <v>52</v>
      </c>
      <c r="S202" s="1" t="s">
        <v>52</v>
      </c>
      <c r="T202" s="1" t="s">
        <v>52</v>
      </c>
    </row>
    <row r="203" spans="1:20" ht="20.100000000000001" customHeight="1" x14ac:dyDescent="0.3">
      <c r="A203" s="26" t="s">
        <v>3774</v>
      </c>
      <c r="B203" s="27">
        <v>0</v>
      </c>
      <c r="C203" s="27">
        <v>0</v>
      </c>
      <c r="D203" s="27">
        <v>0</v>
      </c>
      <c r="E203" s="27">
        <v>0</v>
      </c>
      <c r="F203" s="26" t="s">
        <v>52</v>
      </c>
      <c r="G203" s="1" t="s">
        <v>1000</v>
      </c>
      <c r="H203" s="1" t="s">
        <v>3494</v>
      </c>
      <c r="I203" s="1" t="s">
        <v>3775</v>
      </c>
      <c r="J203" s="1" t="s">
        <v>52</v>
      </c>
      <c r="K203" s="1" t="s">
        <v>52</v>
      </c>
      <c r="M203" s="1" t="s">
        <v>52</v>
      </c>
      <c r="O203" s="1" t="s">
        <v>52</v>
      </c>
      <c r="P203" s="1" t="s">
        <v>52</v>
      </c>
      <c r="Q203" s="1" t="s">
        <v>52</v>
      </c>
      <c r="R203" s="1" t="s">
        <v>52</v>
      </c>
      <c r="S203" s="1" t="s">
        <v>52</v>
      </c>
      <c r="T203" s="1" t="s">
        <v>52</v>
      </c>
    </row>
    <row r="204" spans="1:20" ht="20.100000000000001" customHeight="1" x14ac:dyDescent="0.3">
      <c r="A204" s="26" t="s">
        <v>3776</v>
      </c>
      <c r="B204" s="27">
        <v>0</v>
      </c>
      <c r="C204" s="27">
        <v>0</v>
      </c>
      <c r="D204" s="27">
        <v>416</v>
      </c>
      <c r="E204" s="27">
        <v>416</v>
      </c>
      <c r="F204" s="26" t="s">
        <v>52</v>
      </c>
      <c r="G204" s="1" t="s">
        <v>1000</v>
      </c>
      <c r="H204" s="1" t="s">
        <v>3494</v>
      </c>
      <c r="I204" s="1" t="s">
        <v>3777</v>
      </c>
      <c r="J204" s="1" t="s">
        <v>52</v>
      </c>
      <c r="K204" s="1" t="s">
        <v>52</v>
      </c>
      <c r="M204" s="1" t="s">
        <v>52</v>
      </c>
      <c r="O204" s="1" t="s">
        <v>52</v>
      </c>
      <c r="P204" s="1" t="s">
        <v>52</v>
      </c>
      <c r="Q204" s="1" t="s">
        <v>52</v>
      </c>
      <c r="R204" s="1" t="s">
        <v>52</v>
      </c>
      <c r="S204" s="1" t="s">
        <v>52</v>
      </c>
      <c r="T204" s="1" t="s">
        <v>52</v>
      </c>
    </row>
    <row r="205" spans="1:20" ht="20.100000000000001" customHeight="1" x14ac:dyDescent="0.3">
      <c r="A205" s="26" t="s">
        <v>3778</v>
      </c>
      <c r="B205" s="27">
        <v>0</v>
      </c>
      <c r="C205" s="27">
        <v>0</v>
      </c>
      <c r="D205" s="27">
        <v>1236.9000000000001</v>
      </c>
      <c r="E205" s="27">
        <v>1236.9000000000001</v>
      </c>
      <c r="F205" s="26" t="s">
        <v>52</v>
      </c>
      <c r="G205" s="1" t="s">
        <v>1000</v>
      </c>
      <c r="H205" s="1" t="s">
        <v>3494</v>
      </c>
      <c r="I205" s="1" t="s">
        <v>3779</v>
      </c>
      <c r="J205" s="1" t="s">
        <v>52</v>
      </c>
      <c r="K205" s="1" t="s">
        <v>52</v>
      </c>
      <c r="M205" s="1" t="s">
        <v>52</v>
      </c>
      <c r="O205" s="1" t="s">
        <v>52</v>
      </c>
      <c r="P205" s="1" t="s">
        <v>52</v>
      </c>
      <c r="Q205" s="1" t="s">
        <v>52</v>
      </c>
      <c r="R205" s="1" t="s">
        <v>52</v>
      </c>
      <c r="S205" s="1" t="s">
        <v>52</v>
      </c>
      <c r="T205" s="1" t="s">
        <v>52</v>
      </c>
    </row>
    <row r="206" spans="1:20" ht="20.100000000000001" customHeight="1" x14ac:dyDescent="0.3">
      <c r="A206" s="26" t="s">
        <v>3780</v>
      </c>
      <c r="B206" s="27">
        <v>0</v>
      </c>
      <c r="C206" s="27">
        <v>0</v>
      </c>
      <c r="D206" s="27">
        <v>563.4</v>
      </c>
      <c r="E206" s="27">
        <v>563.4</v>
      </c>
      <c r="F206" s="26" t="s">
        <v>52</v>
      </c>
      <c r="G206" s="1" t="s">
        <v>1000</v>
      </c>
      <c r="H206" s="1" t="s">
        <v>3494</v>
      </c>
      <c r="I206" s="1" t="s">
        <v>3781</v>
      </c>
      <c r="J206" s="1" t="s">
        <v>52</v>
      </c>
      <c r="K206" s="1" t="s">
        <v>52</v>
      </c>
      <c r="M206" s="1" t="s">
        <v>52</v>
      </c>
      <c r="O206" s="1" t="s">
        <v>52</v>
      </c>
      <c r="P206" s="1" t="s">
        <v>52</v>
      </c>
      <c r="Q206" s="1" t="s">
        <v>52</v>
      </c>
      <c r="R206" s="1" t="s">
        <v>52</v>
      </c>
      <c r="S206" s="1" t="s">
        <v>52</v>
      </c>
      <c r="T206" s="1" t="s">
        <v>52</v>
      </c>
    </row>
    <row r="207" spans="1:20" ht="20.100000000000001" customHeight="1" x14ac:dyDescent="0.3">
      <c r="A207" s="26" t="s">
        <v>3517</v>
      </c>
      <c r="B207" s="27">
        <v>0</v>
      </c>
      <c r="C207" s="27">
        <v>0</v>
      </c>
      <c r="D207" s="27">
        <v>2216.3000000000002</v>
      </c>
      <c r="E207" s="27">
        <v>2216.3000000000002</v>
      </c>
      <c r="F207" s="26" t="s">
        <v>52</v>
      </c>
      <c r="G207" s="1" t="s">
        <v>1000</v>
      </c>
      <c r="H207" s="1" t="s">
        <v>3494</v>
      </c>
      <c r="I207" s="1" t="s">
        <v>3518</v>
      </c>
      <c r="J207" s="1" t="s">
        <v>52</v>
      </c>
      <c r="K207" s="1" t="s">
        <v>52</v>
      </c>
      <c r="M207" s="1" t="s">
        <v>52</v>
      </c>
      <c r="O207" s="1" t="s">
        <v>52</v>
      </c>
      <c r="P207" s="1" t="s">
        <v>52</v>
      </c>
      <c r="Q207" s="1" t="s">
        <v>52</v>
      </c>
      <c r="R207" s="1" t="s">
        <v>52</v>
      </c>
      <c r="S207" s="1" t="s">
        <v>52</v>
      </c>
      <c r="T207" s="1" t="s">
        <v>52</v>
      </c>
    </row>
    <row r="208" spans="1:20" ht="20.100000000000001" customHeight="1" x14ac:dyDescent="0.3">
      <c r="A208" s="26" t="s">
        <v>3496</v>
      </c>
      <c r="B208" s="27">
        <v>0</v>
      </c>
      <c r="C208" s="27">
        <v>0</v>
      </c>
      <c r="D208" s="27">
        <v>0</v>
      </c>
      <c r="E208" s="27">
        <v>0</v>
      </c>
      <c r="F208" s="26" t="s">
        <v>52</v>
      </c>
      <c r="G208" s="1" t="s">
        <v>1000</v>
      </c>
      <c r="H208" s="1" t="s">
        <v>3494</v>
      </c>
      <c r="I208" s="1" t="s">
        <v>52</v>
      </c>
      <c r="J208" s="1" t="s">
        <v>52</v>
      </c>
      <c r="K208" s="1" t="s">
        <v>52</v>
      </c>
      <c r="M208" s="1" t="s">
        <v>52</v>
      </c>
      <c r="O208" s="1" t="s">
        <v>52</v>
      </c>
      <c r="P208" s="1" t="s">
        <v>52</v>
      </c>
      <c r="Q208" s="1" t="s">
        <v>52</v>
      </c>
      <c r="R208" s="1" t="s">
        <v>52</v>
      </c>
      <c r="S208" s="1" t="s">
        <v>52</v>
      </c>
      <c r="T208" s="1" t="s">
        <v>52</v>
      </c>
    </row>
    <row r="209" spans="1:20" ht="20.100000000000001" customHeight="1" x14ac:dyDescent="0.3">
      <c r="A209" s="26" t="s">
        <v>3782</v>
      </c>
      <c r="B209" s="27">
        <v>0</v>
      </c>
      <c r="C209" s="27">
        <v>0</v>
      </c>
      <c r="D209" s="27">
        <v>0</v>
      </c>
      <c r="E209" s="27">
        <v>0</v>
      </c>
      <c r="F209" s="26" t="s">
        <v>52</v>
      </c>
      <c r="G209" s="1" t="s">
        <v>1000</v>
      </c>
      <c r="H209" s="1" t="s">
        <v>3494</v>
      </c>
      <c r="I209" s="1" t="s">
        <v>3783</v>
      </c>
      <c r="J209" s="1" t="s">
        <v>52</v>
      </c>
      <c r="K209" s="1" t="s">
        <v>52</v>
      </c>
      <c r="M209" s="1" t="s">
        <v>52</v>
      </c>
      <c r="O209" s="1" t="s">
        <v>52</v>
      </c>
      <c r="P209" s="1" t="s">
        <v>52</v>
      </c>
      <c r="Q209" s="1" t="s">
        <v>52</v>
      </c>
      <c r="R209" s="1" t="s">
        <v>52</v>
      </c>
      <c r="S209" s="1" t="s">
        <v>52</v>
      </c>
      <c r="T209" s="1" t="s">
        <v>52</v>
      </c>
    </row>
    <row r="210" spans="1:20" ht="20.100000000000001" customHeight="1" x14ac:dyDescent="0.3">
      <c r="A210" s="26" t="s">
        <v>3784</v>
      </c>
      <c r="B210" s="27">
        <v>0</v>
      </c>
      <c r="C210" s="27">
        <v>0</v>
      </c>
      <c r="D210" s="27">
        <v>0</v>
      </c>
      <c r="E210" s="27">
        <v>0</v>
      </c>
      <c r="F210" s="26" t="s">
        <v>52</v>
      </c>
      <c r="G210" s="1" t="s">
        <v>1000</v>
      </c>
      <c r="H210" s="1" t="s">
        <v>3494</v>
      </c>
      <c r="I210" s="1" t="s">
        <v>3785</v>
      </c>
      <c r="J210" s="1" t="s">
        <v>52</v>
      </c>
      <c r="K210" s="1" t="s">
        <v>52</v>
      </c>
      <c r="M210" s="1" t="s">
        <v>52</v>
      </c>
      <c r="O210" s="1" t="s">
        <v>52</v>
      </c>
      <c r="P210" s="1" t="s">
        <v>52</v>
      </c>
      <c r="Q210" s="1" t="s">
        <v>52</v>
      </c>
      <c r="R210" s="1" t="s">
        <v>52</v>
      </c>
      <c r="S210" s="1" t="s">
        <v>52</v>
      </c>
      <c r="T210" s="1" t="s">
        <v>52</v>
      </c>
    </row>
    <row r="211" spans="1:20" ht="20.100000000000001" customHeight="1" x14ac:dyDescent="0.3">
      <c r="A211" s="26" t="s">
        <v>3786</v>
      </c>
      <c r="B211" s="27">
        <v>0</v>
      </c>
      <c r="C211" s="27">
        <v>0</v>
      </c>
      <c r="D211" s="27">
        <v>1746.4</v>
      </c>
      <c r="E211" s="27">
        <v>1746.4</v>
      </c>
      <c r="F211" s="26" t="s">
        <v>52</v>
      </c>
      <c r="G211" s="1" t="s">
        <v>1000</v>
      </c>
      <c r="H211" s="1" t="s">
        <v>3494</v>
      </c>
      <c r="I211" s="1" t="s">
        <v>3787</v>
      </c>
      <c r="J211" s="1" t="s">
        <v>52</v>
      </c>
      <c r="K211" s="1" t="s">
        <v>52</v>
      </c>
      <c r="M211" s="1" t="s">
        <v>52</v>
      </c>
      <c r="O211" s="1" t="s">
        <v>52</v>
      </c>
      <c r="P211" s="1" t="s">
        <v>52</v>
      </c>
      <c r="Q211" s="1" t="s">
        <v>52</v>
      </c>
      <c r="R211" s="1" t="s">
        <v>52</v>
      </c>
      <c r="S211" s="1" t="s">
        <v>52</v>
      </c>
      <c r="T211" s="1" t="s">
        <v>52</v>
      </c>
    </row>
    <row r="212" spans="1:20" ht="20.100000000000001" customHeight="1" x14ac:dyDescent="0.3">
      <c r="A212" s="26" t="s">
        <v>3713</v>
      </c>
      <c r="B212" s="27">
        <v>0</v>
      </c>
      <c r="C212" s="27">
        <v>0</v>
      </c>
      <c r="D212" s="27">
        <v>0</v>
      </c>
      <c r="E212" s="27">
        <v>0</v>
      </c>
      <c r="F212" s="26" t="s">
        <v>52</v>
      </c>
      <c r="G212" s="1" t="s">
        <v>1000</v>
      </c>
      <c r="H212" s="1" t="s">
        <v>3494</v>
      </c>
      <c r="I212" s="1" t="s">
        <v>3714</v>
      </c>
      <c r="J212" s="1" t="s">
        <v>52</v>
      </c>
      <c r="K212" s="1" t="s">
        <v>52</v>
      </c>
      <c r="M212" s="1" t="s">
        <v>52</v>
      </c>
      <c r="O212" s="1" t="s">
        <v>52</v>
      </c>
      <c r="P212" s="1" t="s">
        <v>52</v>
      </c>
      <c r="Q212" s="1" t="s">
        <v>52</v>
      </c>
      <c r="R212" s="1" t="s">
        <v>52</v>
      </c>
      <c r="S212" s="1" t="s">
        <v>52</v>
      </c>
      <c r="T212" s="1" t="s">
        <v>52</v>
      </c>
    </row>
    <row r="213" spans="1:20" ht="20.100000000000001" customHeight="1" x14ac:dyDescent="0.3">
      <c r="A213" s="26" t="s">
        <v>3788</v>
      </c>
      <c r="B213" s="27">
        <v>0</v>
      </c>
      <c r="C213" s="27">
        <v>0</v>
      </c>
      <c r="D213" s="27">
        <v>530.6</v>
      </c>
      <c r="E213" s="27">
        <v>530.6</v>
      </c>
      <c r="F213" s="26" t="s">
        <v>52</v>
      </c>
      <c r="G213" s="1" t="s">
        <v>1000</v>
      </c>
      <c r="H213" s="1" t="s">
        <v>3494</v>
      </c>
      <c r="I213" s="1" t="s">
        <v>3789</v>
      </c>
      <c r="J213" s="1" t="s">
        <v>52</v>
      </c>
      <c r="K213" s="1" t="s">
        <v>52</v>
      </c>
      <c r="M213" s="1" t="s">
        <v>52</v>
      </c>
      <c r="O213" s="1" t="s">
        <v>52</v>
      </c>
      <c r="P213" s="1" t="s">
        <v>52</v>
      </c>
      <c r="Q213" s="1" t="s">
        <v>52</v>
      </c>
      <c r="R213" s="1" t="s">
        <v>52</v>
      </c>
      <c r="S213" s="1" t="s">
        <v>52</v>
      </c>
      <c r="T213" s="1" t="s">
        <v>52</v>
      </c>
    </row>
    <row r="214" spans="1:20" ht="20.100000000000001" customHeight="1" x14ac:dyDescent="0.3">
      <c r="A214" s="26" t="s">
        <v>3517</v>
      </c>
      <c r="B214" s="27">
        <v>0</v>
      </c>
      <c r="C214" s="27">
        <v>0</v>
      </c>
      <c r="D214" s="27">
        <v>2277</v>
      </c>
      <c r="E214" s="27">
        <v>2277</v>
      </c>
      <c r="F214" s="26" t="s">
        <v>52</v>
      </c>
      <c r="G214" s="1" t="s">
        <v>1000</v>
      </c>
      <c r="H214" s="1" t="s">
        <v>3494</v>
      </c>
      <c r="I214" s="1" t="s">
        <v>3518</v>
      </c>
      <c r="J214" s="1" t="s">
        <v>52</v>
      </c>
      <c r="K214" s="1" t="s">
        <v>52</v>
      </c>
      <c r="M214" s="1" t="s">
        <v>52</v>
      </c>
      <c r="O214" s="1" t="s">
        <v>52</v>
      </c>
      <c r="P214" s="1" t="s">
        <v>52</v>
      </c>
      <c r="Q214" s="1" t="s">
        <v>52</v>
      </c>
      <c r="R214" s="1" t="s">
        <v>52</v>
      </c>
      <c r="S214" s="1" t="s">
        <v>52</v>
      </c>
      <c r="T214" s="1" t="s">
        <v>52</v>
      </c>
    </row>
    <row r="215" spans="1:20" ht="20.100000000000001" customHeight="1" x14ac:dyDescent="0.3">
      <c r="A215" s="26" t="s">
        <v>3496</v>
      </c>
      <c r="B215" s="27">
        <v>0</v>
      </c>
      <c r="C215" s="27">
        <v>0</v>
      </c>
      <c r="D215" s="27">
        <v>0</v>
      </c>
      <c r="E215" s="27">
        <v>0</v>
      </c>
      <c r="F215" s="26" t="s">
        <v>52</v>
      </c>
      <c r="G215" s="1" t="s">
        <v>1000</v>
      </c>
      <c r="H215" s="1" t="s">
        <v>3494</v>
      </c>
      <c r="I215" s="1" t="s">
        <v>52</v>
      </c>
      <c r="J215" s="1" t="s">
        <v>52</v>
      </c>
      <c r="K215" s="1" t="s">
        <v>52</v>
      </c>
      <c r="M215" s="1" t="s">
        <v>52</v>
      </c>
      <c r="O215" s="1" t="s">
        <v>52</v>
      </c>
      <c r="P215" s="1" t="s">
        <v>52</v>
      </c>
      <c r="Q215" s="1" t="s">
        <v>52</v>
      </c>
      <c r="R215" s="1" t="s">
        <v>52</v>
      </c>
      <c r="S215" s="1" t="s">
        <v>52</v>
      </c>
      <c r="T215" s="1" t="s">
        <v>52</v>
      </c>
    </row>
    <row r="216" spans="1:20" ht="20.100000000000001" customHeight="1" x14ac:dyDescent="0.3">
      <c r="A216" s="26" t="s">
        <v>3790</v>
      </c>
      <c r="B216" s="27">
        <v>0</v>
      </c>
      <c r="C216" s="27">
        <v>0</v>
      </c>
      <c r="D216" s="27">
        <v>10925.9</v>
      </c>
      <c r="E216" s="27">
        <v>10925.9</v>
      </c>
      <c r="F216" s="26" t="s">
        <v>52</v>
      </c>
      <c r="G216" s="1" t="s">
        <v>1000</v>
      </c>
      <c r="H216" s="1" t="s">
        <v>3494</v>
      </c>
      <c r="I216" s="1" t="s">
        <v>3791</v>
      </c>
      <c r="J216" s="1" t="s">
        <v>52</v>
      </c>
      <c r="K216" s="1" t="s">
        <v>52</v>
      </c>
      <c r="M216" s="1" t="s">
        <v>52</v>
      </c>
      <c r="O216" s="1" t="s">
        <v>52</v>
      </c>
      <c r="P216" s="1" t="s">
        <v>52</v>
      </c>
      <c r="Q216" s="1" t="s">
        <v>52</v>
      </c>
      <c r="R216" s="1" t="s">
        <v>52</v>
      </c>
      <c r="S216" s="1" t="s">
        <v>52</v>
      </c>
      <c r="T216" s="1" t="s">
        <v>52</v>
      </c>
    </row>
    <row r="217" spans="1:20" ht="20.100000000000001" customHeight="1" x14ac:dyDescent="0.3">
      <c r="A217" s="26" t="s">
        <v>3519</v>
      </c>
      <c r="B217" s="28">
        <v>0</v>
      </c>
      <c r="C217" s="28">
        <v>0</v>
      </c>
      <c r="D217" s="28">
        <v>10925</v>
      </c>
      <c r="E217" s="28">
        <v>10925</v>
      </c>
      <c r="F217" s="29"/>
    </row>
    <row r="218" spans="1:20" ht="20.100000000000001" customHeight="1" x14ac:dyDescent="0.3">
      <c r="A218" s="29"/>
      <c r="B218" s="29"/>
      <c r="C218" s="29"/>
      <c r="D218" s="29"/>
      <c r="E218" s="29"/>
      <c r="F218" s="29"/>
    </row>
    <row r="219" spans="1:20" ht="20.100000000000001" customHeight="1" x14ac:dyDescent="0.3">
      <c r="A219" s="29" t="s">
        <v>3792</v>
      </c>
      <c r="B219" s="29"/>
      <c r="C219" s="29"/>
      <c r="D219" s="29"/>
      <c r="E219" s="29"/>
      <c r="F219" s="26" t="s">
        <v>52</v>
      </c>
      <c r="G219" s="1" t="s">
        <v>1004</v>
      </c>
      <c r="I219" s="1" t="s">
        <v>997</v>
      </c>
      <c r="J219" s="1" t="s">
        <v>1002</v>
      </c>
      <c r="K219" s="1" t="s">
        <v>180</v>
      </c>
    </row>
    <row r="220" spans="1:20" ht="20.100000000000001" customHeight="1" x14ac:dyDescent="0.3">
      <c r="A220" s="26" t="s">
        <v>52</v>
      </c>
      <c r="B220" s="27"/>
      <c r="C220" s="27"/>
      <c r="D220" s="27"/>
      <c r="E220" s="27"/>
      <c r="F220" s="26" t="s">
        <v>52</v>
      </c>
      <c r="G220" s="1" t="s">
        <v>1004</v>
      </c>
      <c r="H220" s="1" t="s">
        <v>3492</v>
      </c>
      <c r="I220" s="1" t="s">
        <v>52</v>
      </c>
      <c r="J220" s="1" t="s">
        <v>52</v>
      </c>
      <c r="K220" s="1" t="s">
        <v>52</v>
      </c>
      <c r="L220">
        <v>1</v>
      </c>
      <c r="M220" s="1" t="s">
        <v>52</v>
      </c>
      <c r="O220" s="1" t="s">
        <v>52</v>
      </c>
      <c r="P220" s="1" t="s">
        <v>52</v>
      </c>
      <c r="Q220" s="1" t="s">
        <v>52</v>
      </c>
      <c r="R220" s="1" t="s">
        <v>52</v>
      </c>
      <c r="S220" s="1" t="s">
        <v>52</v>
      </c>
      <c r="T220" s="1" t="s">
        <v>52</v>
      </c>
    </row>
    <row r="221" spans="1:20" ht="20.100000000000001" customHeight="1" x14ac:dyDescent="0.3">
      <c r="A221" s="26" t="s">
        <v>3718</v>
      </c>
      <c r="B221" s="27">
        <v>0</v>
      </c>
      <c r="C221" s="27">
        <v>0</v>
      </c>
      <c r="D221" s="27">
        <v>0</v>
      </c>
      <c r="E221" s="27">
        <v>0</v>
      </c>
      <c r="F221" s="26" t="s">
        <v>52</v>
      </c>
      <c r="G221" s="1" t="s">
        <v>1004</v>
      </c>
      <c r="H221" s="1" t="s">
        <v>3494</v>
      </c>
      <c r="I221" s="1" t="s">
        <v>3719</v>
      </c>
      <c r="J221" s="1" t="s">
        <v>52</v>
      </c>
      <c r="K221" s="1" t="s">
        <v>52</v>
      </c>
      <c r="M221" s="1" t="s">
        <v>52</v>
      </c>
      <c r="O221" s="1" t="s">
        <v>52</v>
      </c>
      <c r="P221" s="1" t="s">
        <v>52</v>
      </c>
      <c r="Q221" s="1" t="s">
        <v>52</v>
      </c>
      <c r="R221" s="1" t="s">
        <v>52</v>
      </c>
      <c r="S221" s="1" t="s">
        <v>52</v>
      </c>
      <c r="T221" s="1" t="s">
        <v>52</v>
      </c>
    </row>
    <row r="222" spans="1:20" ht="20.100000000000001" customHeight="1" x14ac:dyDescent="0.3">
      <c r="A222" s="26" t="s">
        <v>3720</v>
      </c>
      <c r="B222" s="27">
        <v>0</v>
      </c>
      <c r="C222" s="27">
        <v>0</v>
      </c>
      <c r="D222" s="27">
        <v>0</v>
      </c>
      <c r="E222" s="27">
        <v>0</v>
      </c>
      <c r="F222" s="26" t="s">
        <v>52</v>
      </c>
      <c r="G222" s="1" t="s">
        <v>1004</v>
      </c>
      <c r="H222" s="1" t="s">
        <v>3494</v>
      </c>
      <c r="I222" s="1" t="s">
        <v>3721</v>
      </c>
      <c r="J222" s="1" t="s">
        <v>52</v>
      </c>
      <c r="K222" s="1" t="s">
        <v>52</v>
      </c>
      <c r="M222" s="1" t="s">
        <v>52</v>
      </c>
      <c r="O222" s="1" t="s">
        <v>52</v>
      </c>
      <c r="P222" s="1" t="s">
        <v>52</v>
      </c>
      <c r="Q222" s="1" t="s">
        <v>52</v>
      </c>
      <c r="R222" s="1" t="s">
        <v>52</v>
      </c>
      <c r="S222" s="1" t="s">
        <v>52</v>
      </c>
      <c r="T222" s="1" t="s">
        <v>52</v>
      </c>
    </row>
    <row r="223" spans="1:20" ht="20.100000000000001" customHeight="1" x14ac:dyDescent="0.3">
      <c r="A223" s="26" t="s">
        <v>3722</v>
      </c>
      <c r="B223" s="27">
        <v>0</v>
      </c>
      <c r="C223" s="27">
        <v>0</v>
      </c>
      <c r="D223" s="27">
        <v>0</v>
      </c>
      <c r="E223" s="27">
        <v>0</v>
      </c>
      <c r="F223" s="26" t="s">
        <v>52</v>
      </c>
      <c r="G223" s="1" t="s">
        <v>1004</v>
      </c>
      <c r="H223" s="1" t="s">
        <v>3494</v>
      </c>
      <c r="I223" s="1" t="s">
        <v>3723</v>
      </c>
      <c r="J223" s="1" t="s">
        <v>52</v>
      </c>
      <c r="K223" s="1" t="s">
        <v>52</v>
      </c>
      <c r="M223" s="1" t="s">
        <v>52</v>
      </c>
      <c r="O223" s="1" t="s">
        <v>52</v>
      </c>
      <c r="P223" s="1" t="s">
        <v>52</v>
      </c>
      <c r="Q223" s="1" t="s">
        <v>52</v>
      </c>
      <c r="R223" s="1" t="s">
        <v>52</v>
      </c>
      <c r="S223" s="1" t="s">
        <v>52</v>
      </c>
      <c r="T223" s="1" t="s">
        <v>52</v>
      </c>
    </row>
    <row r="224" spans="1:20" ht="20.100000000000001" customHeight="1" x14ac:dyDescent="0.3">
      <c r="A224" s="26" t="s">
        <v>3496</v>
      </c>
      <c r="B224" s="27">
        <v>0</v>
      </c>
      <c r="C224" s="27">
        <v>0</v>
      </c>
      <c r="D224" s="27">
        <v>0</v>
      </c>
      <c r="E224" s="27">
        <v>0</v>
      </c>
      <c r="F224" s="26" t="s">
        <v>52</v>
      </c>
      <c r="G224" s="1" t="s">
        <v>1004</v>
      </c>
      <c r="H224" s="1" t="s">
        <v>3494</v>
      </c>
      <c r="I224" s="1" t="s">
        <v>52</v>
      </c>
      <c r="J224" s="1" t="s">
        <v>52</v>
      </c>
      <c r="K224" s="1" t="s">
        <v>52</v>
      </c>
      <c r="M224" s="1" t="s">
        <v>52</v>
      </c>
      <c r="O224" s="1" t="s">
        <v>52</v>
      </c>
      <c r="P224" s="1" t="s">
        <v>52</v>
      </c>
      <c r="Q224" s="1" t="s">
        <v>52</v>
      </c>
      <c r="R224" s="1" t="s">
        <v>52</v>
      </c>
      <c r="S224" s="1" t="s">
        <v>52</v>
      </c>
      <c r="T224" s="1" t="s">
        <v>52</v>
      </c>
    </row>
    <row r="225" spans="1:20" ht="20.100000000000001" customHeight="1" x14ac:dyDescent="0.3">
      <c r="A225" s="26" t="s">
        <v>3724</v>
      </c>
      <c r="B225" s="27">
        <v>0</v>
      </c>
      <c r="C225" s="27">
        <v>0</v>
      </c>
      <c r="D225" s="27">
        <v>0</v>
      </c>
      <c r="E225" s="27">
        <v>0</v>
      </c>
      <c r="F225" s="26" t="s">
        <v>52</v>
      </c>
      <c r="G225" s="1" t="s">
        <v>1004</v>
      </c>
      <c r="H225" s="1" t="s">
        <v>3494</v>
      </c>
      <c r="I225" s="1" t="s">
        <v>3725</v>
      </c>
      <c r="J225" s="1" t="s">
        <v>52</v>
      </c>
      <c r="K225" s="1" t="s">
        <v>52</v>
      </c>
      <c r="M225" s="1" t="s">
        <v>52</v>
      </c>
      <c r="O225" s="1" t="s">
        <v>52</v>
      </c>
      <c r="P225" s="1" t="s">
        <v>52</v>
      </c>
      <c r="Q225" s="1" t="s">
        <v>52</v>
      </c>
      <c r="R225" s="1" t="s">
        <v>52</v>
      </c>
      <c r="S225" s="1" t="s">
        <v>52</v>
      </c>
      <c r="T225" s="1" t="s">
        <v>52</v>
      </c>
    </row>
    <row r="226" spans="1:20" ht="20.100000000000001" customHeight="1" x14ac:dyDescent="0.3">
      <c r="A226" s="26" t="s">
        <v>3726</v>
      </c>
      <c r="B226" s="27">
        <v>0</v>
      </c>
      <c r="C226" s="27">
        <v>0</v>
      </c>
      <c r="D226" s="27">
        <v>0</v>
      </c>
      <c r="E226" s="27">
        <v>0</v>
      </c>
      <c r="F226" s="26" t="s">
        <v>52</v>
      </c>
      <c r="G226" s="1" t="s">
        <v>1004</v>
      </c>
      <c r="H226" s="1" t="s">
        <v>3494</v>
      </c>
      <c r="I226" s="1" t="s">
        <v>3727</v>
      </c>
      <c r="J226" s="1" t="s">
        <v>52</v>
      </c>
      <c r="K226" s="1" t="s">
        <v>52</v>
      </c>
      <c r="M226" s="1" t="s">
        <v>52</v>
      </c>
      <c r="O226" s="1" t="s">
        <v>52</v>
      </c>
      <c r="P226" s="1" t="s">
        <v>52</v>
      </c>
      <c r="Q226" s="1" t="s">
        <v>52</v>
      </c>
      <c r="R226" s="1" t="s">
        <v>52</v>
      </c>
      <c r="S226" s="1" t="s">
        <v>52</v>
      </c>
      <c r="T226" s="1" t="s">
        <v>52</v>
      </c>
    </row>
    <row r="227" spans="1:20" ht="20.100000000000001" customHeight="1" x14ac:dyDescent="0.3">
      <c r="A227" s="26" t="s">
        <v>3728</v>
      </c>
      <c r="B227" s="27">
        <v>0</v>
      </c>
      <c r="C227" s="27">
        <v>0</v>
      </c>
      <c r="D227" s="27">
        <v>0</v>
      </c>
      <c r="E227" s="27">
        <v>0</v>
      </c>
      <c r="F227" s="26" t="s">
        <v>52</v>
      </c>
      <c r="G227" s="1" t="s">
        <v>1004</v>
      </c>
      <c r="H227" s="1" t="s">
        <v>3494</v>
      </c>
      <c r="I227" s="1" t="s">
        <v>3729</v>
      </c>
      <c r="J227" s="1" t="s">
        <v>52</v>
      </c>
      <c r="K227" s="1" t="s">
        <v>52</v>
      </c>
      <c r="M227" s="1" t="s">
        <v>52</v>
      </c>
      <c r="O227" s="1" t="s">
        <v>52</v>
      </c>
      <c r="P227" s="1" t="s">
        <v>52</v>
      </c>
      <c r="Q227" s="1" t="s">
        <v>52</v>
      </c>
      <c r="R227" s="1" t="s">
        <v>52</v>
      </c>
      <c r="S227" s="1" t="s">
        <v>52</v>
      </c>
      <c r="T227" s="1" t="s">
        <v>52</v>
      </c>
    </row>
    <row r="228" spans="1:20" ht="20.100000000000001" customHeight="1" x14ac:dyDescent="0.3">
      <c r="A228" s="26" t="s">
        <v>3496</v>
      </c>
      <c r="B228" s="27">
        <v>0</v>
      </c>
      <c r="C228" s="27">
        <v>0</v>
      </c>
      <c r="D228" s="27">
        <v>0</v>
      </c>
      <c r="E228" s="27">
        <v>0</v>
      </c>
      <c r="F228" s="26" t="s">
        <v>52</v>
      </c>
      <c r="G228" s="1" t="s">
        <v>1004</v>
      </c>
      <c r="H228" s="1" t="s">
        <v>3494</v>
      </c>
      <c r="I228" s="1" t="s">
        <v>52</v>
      </c>
      <c r="J228" s="1" t="s">
        <v>52</v>
      </c>
      <c r="K228" s="1" t="s">
        <v>52</v>
      </c>
      <c r="M228" s="1" t="s">
        <v>52</v>
      </c>
      <c r="O228" s="1" t="s">
        <v>52</v>
      </c>
      <c r="P228" s="1" t="s">
        <v>52</v>
      </c>
      <c r="Q228" s="1" t="s">
        <v>52</v>
      </c>
      <c r="R228" s="1" t="s">
        <v>52</v>
      </c>
      <c r="S228" s="1" t="s">
        <v>52</v>
      </c>
      <c r="T228" s="1" t="s">
        <v>52</v>
      </c>
    </row>
    <row r="229" spans="1:20" ht="20.100000000000001" customHeight="1" x14ac:dyDescent="0.3">
      <c r="A229" s="26" t="s">
        <v>3730</v>
      </c>
      <c r="B229" s="27">
        <v>0</v>
      </c>
      <c r="C229" s="27">
        <v>0</v>
      </c>
      <c r="D229" s="27">
        <v>0</v>
      </c>
      <c r="E229" s="27">
        <v>0</v>
      </c>
      <c r="F229" s="26" t="s">
        <v>52</v>
      </c>
      <c r="G229" s="1" t="s">
        <v>1004</v>
      </c>
      <c r="H229" s="1" t="s">
        <v>3494</v>
      </c>
      <c r="I229" s="1" t="s">
        <v>3731</v>
      </c>
      <c r="J229" s="1" t="s">
        <v>52</v>
      </c>
      <c r="K229" s="1" t="s">
        <v>52</v>
      </c>
      <c r="M229" s="1" t="s">
        <v>52</v>
      </c>
      <c r="O229" s="1" t="s">
        <v>52</v>
      </c>
      <c r="P229" s="1" t="s">
        <v>52</v>
      </c>
      <c r="Q229" s="1" t="s">
        <v>52</v>
      </c>
      <c r="R229" s="1" t="s">
        <v>52</v>
      </c>
      <c r="S229" s="1" t="s">
        <v>52</v>
      </c>
      <c r="T229" s="1" t="s">
        <v>52</v>
      </c>
    </row>
    <row r="230" spans="1:20" ht="20.100000000000001" customHeight="1" x14ac:dyDescent="0.3">
      <c r="A230" s="26" t="s">
        <v>3732</v>
      </c>
      <c r="B230" s="27">
        <v>0</v>
      </c>
      <c r="C230" s="27">
        <v>0</v>
      </c>
      <c r="D230" s="27">
        <v>0</v>
      </c>
      <c r="E230" s="27">
        <v>0</v>
      </c>
      <c r="F230" s="26" t="s">
        <v>52</v>
      </c>
      <c r="G230" s="1" t="s">
        <v>1004</v>
      </c>
      <c r="H230" s="1" t="s">
        <v>3494</v>
      </c>
      <c r="I230" s="1" t="s">
        <v>3733</v>
      </c>
      <c r="J230" s="1" t="s">
        <v>52</v>
      </c>
      <c r="K230" s="1" t="s">
        <v>52</v>
      </c>
      <c r="M230" s="1" t="s">
        <v>52</v>
      </c>
      <c r="O230" s="1" t="s">
        <v>52</v>
      </c>
      <c r="P230" s="1" t="s">
        <v>52</v>
      </c>
      <c r="Q230" s="1" t="s">
        <v>52</v>
      </c>
      <c r="R230" s="1" t="s">
        <v>52</v>
      </c>
      <c r="S230" s="1" t="s">
        <v>52</v>
      </c>
      <c r="T230" s="1" t="s">
        <v>52</v>
      </c>
    </row>
    <row r="231" spans="1:20" ht="20.100000000000001" customHeight="1" x14ac:dyDescent="0.3">
      <c r="A231" s="26" t="s">
        <v>3734</v>
      </c>
      <c r="B231" s="27">
        <v>0</v>
      </c>
      <c r="C231" s="27">
        <v>0</v>
      </c>
      <c r="D231" s="27">
        <v>0</v>
      </c>
      <c r="E231" s="27">
        <v>0</v>
      </c>
      <c r="F231" s="26" t="s">
        <v>52</v>
      </c>
      <c r="G231" s="1" t="s">
        <v>1004</v>
      </c>
      <c r="H231" s="1" t="s">
        <v>3494</v>
      </c>
      <c r="I231" s="1" t="s">
        <v>3735</v>
      </c>
      <c r="J231" s="1" t="s">
        <v>52</v>
      </c>
      <c r="K231" s="1" t="s">
        <v>52</v>
      </c>
      <c r="M231" s="1" t="s">
        <v>52</v>
      </c>
      <c r="O231" s="1" t="s">
        <v>52</v>
      </c>
      <c r="P231" s="1" t="s">
        <v>52</v>
      </c>
      <c r="Q231" s="1" t="s">
        <v>52</v>
      </c>
      <c r="R231" s="1" t="s">
        <v>52</v>
      </c>
      <c r="S231" s="1" t="s">
        <v>52</v>
      </c>
      <c r="T231" s="1" t="s">
        <v>52</v>
      </c>
    </row>
    <row r="232" spans="1:20" ht="20.100000000000001" customHeight="1" x14ac:dyDescent="0.3">
      <c r="A232" s="26" t="s">
        <v>3736</v>
      </c>
      <c r="B232" s="27">
        <v>0</v>
      </c>
      <c r="C232" s="27">
        <v>0</v>
      </c>
      <c r="D232" s="27">
        <v>0</v>
      </c>
      <c r="E232" s="27">
        <v>0</v>
      </c>
      <c r="F232" s="26" t="s">
        <v>52</v>
      </c>
      <c r="G232" s="1" t="s">
        <v>1004</v>
      </c>
      <c r="H232" s="1" t="s">
        <v>3494</v>
      </c>
      <c r="I232" s="1" t="s">
        <v>3737</v>
      </c>
      <c r="J232" s="1" t="s">
        <v>52</v>
      </c>
      <c r="K232" s="1" t="s">
        <v>52</v>
      </c>
      <c r="M232" s="1" t="s">
        <v>52</v>
      </c>
      <c r="O232" s="1" t="s">
        <v>52</v>
      </c>
      <c r="P232" s="1" t="s">
        <v>52</v>
      </c>
      <c r="Q232" s="1" t="s">
        <v>52</v>
      </c>
      <c r="R232" s="1" t="s">
        <v>52</v>
      </c>
      <c r="S232" s="1" t="s">
        <v>52</v>
      </c>
      <c r="T232" s="1" t="s">
        <v>52</v>
      </c>
    </row>
    <row r="233" spans="1:20" ht="20.100000000000001" customHeight="1" x14ac:dyDescent="0.3">
      <c r="A233" s="26" t="s">
        <v>3667</v>
      </c>
      <c r="B233" s="27">
        <v>0</v>
      </c>
      <c r="C233" s="27">
        <v>0</v>
      </c>
      <c r="D233" s="27">
        <v>0</v>
      </c>
      <c r="E233" s="27">
        <v>0</v>
      </c>
      <c r="F233" s="26" t="s">
        <v>52</v>
      </c>
      <c r="G233" s="1" t="s">
        <v>1004</v>
      </c>
      <c r="H233" s="1" t="s">
        <v>3494</v>
      </c>
      <c r="I233" s="1" t="s">
        <v>3668</v>
      </c>
      <c r="J233" s="1" t="s">
        <v>52</v>
      </c>
      <c r="K233" s="1" t="s">
        <v>52</v>
      </c>
      <c r="M233" s="1" t="s">
        <v>52</v>
      </c>
      <c r="O233" s="1" t="s">
        <v>52</v>
      </c>
      <c r="P233" s="1" t="s">
        <v>52</v>
      </c>
      <c r="Q233" s="1" t="s">
        <v>52</v>
      </c>
      <c r="R233" s="1" t="s">
        <v>52</v>
      </c>
      <c r="S233" s="1" t="s">
        <v>52</v>
      </c>
      <c r="T233" s="1" t="s">
        <v>52</v>
      </c>
    </row>
    <row r="234" spans="1:20" ht="20.100000000000001" customHeight="1" x14ac:dyDescent="0.3">
      <c r="A234" s="26" t="s">
        <v>3738</v>
      </c>
      <c r="B234" s="27">
        <v>0</v>
      </c>
      <c r="C234" s="27">
        <v>0</v>
      </c>
      <c r="D234" s="27">
        <v>0</v>
      </c>
      <c r="E234" s="27">
        <v>0</v>
      </c>
      <c r="F234" s="26" t="s">
        <v>52</v>
      </c>
      <c r="G234" s="1" t="s">
        <v>1004</v>
      </c>
      <c r="H234" s="1" t="s">
        <v>3494</v>
      </c>
      <c r="I234" s="1" t="s">
        <v>3739</v>
      </c>
      <c r="J234" s="1" t="s">
        <v>52</v>
      </c>
      <c r="K234" s="1" t="s">
        <v>52</v>
      </c>
      <c r="M234" s="1" t="s">
        <v>52</v>
      </c>
      <c r="O234" s="1" t="s">
        <v>52</v>
      </c>
      <c r="P234" s="1" t="s">
        <v>52</v>
      </c>
      <c r="Q234" s="1" t="s">
        <v>52</v>
      </c>
      <c r="R234" s="1" t="s">
        <v>52</v>
      </c>
      <c r="S234" s="1" t="s">
        <v>52</v>
      </c>
      <c r="T234" s="1" t="s">
        <v>52</v>
      </c>
    </row>
    <row r="235" spans="1:20" ht="20.100000000000001" customHeight="1" x14ac:dyDescent="0.3">
      <c r="A235" s="26" t="s">
        <v>3740</v>
      </c>
      <c r="B235" s="27">
        <v>0</v>
      </c>
      <c r="C235" s="27">
        <v>0</v>
      </c>
      <c r="D235" s="27">
        <v>0</v>
      </c>
      <c r="E235" s="27">
        <v>0</v>
      </c>
      <c r="F235" s="26" t="s">
        <v>52</v>
      </c>
      <c r="G235" s="1" t="s">
        <v>1004</v>
      </c>
      <c r="H235" s="1" t="s">
        <v>3494</v>
      </c>
      <c r="I235" s="1" t="s">
        <v>3741</v>
      </c>
      <c r="J235" s="1" t="s">
        <v>52</v>
      </c>
      <c r="K235" s="1" t="s">
        <v>52</v>
      </c>
      <c r="M235" s="1" t="s">
        <v>52</v>
      </c>
      <c r="O235" s="1" t="s">
        <v>52</v>
      </c>
      <c r="P235" s="1" t="s">
        <v>52</v>
      </c>
      <c r="Q235" s="1" t="s">
        <v>52</v>
      </c>
      <c r="R235" s="1" t="s">
        <v>52</v>
      </c>
      <c r="S235" s="1" t="s">
        <v>52</v>
      </c>
      <c r="T235" s="1" t="s">
        <v>52</v>
      </c>
    </row>
    <row r="236" spans="1:20" ht="20.100000000000001" customHeight="1" x14ac:dyDescent="0.3">
      <c r="A236" s="26" t="s">
        <v>3742</v>
      </c>
      <c r="B236" s="27">
        <v>0</v>
      </c>
      <c r="C236" s="27">
        <v>0</v>
      </c>
      <c r="D236" s="27">
        <v>0</v>
      </c>
      <c r="E236" s="27">
        <v>0</v>
      </c>
      <c r="F236" s="26" t="s">
        <v>52</v>
      </c>
      <c r="G236" s="1" t="s">
        <v>1004</v>
      </c>
      <c r="H236" s="1" t="s">
        <v>3494</v>
      </c>
      <c r="I236" s="1" t="s">
        <v>3743</v>
      </c>
      <c r="J236" s="1" t="s">
        <v>52</v>
      </c>
      <c r="K236" s="1" t="s">
        <v>52</v>
      </c>
      <c r="M236" s="1" t="s">
        <v>52</v>
      </c>
      <c r="O236" s="1" t="s">
        <v>52</v>
      </c>
      <c r="P236" s="1" t="s">
        <v>52</v>
      </c>
      <c r="Q236" s="1" t="s">
        <v>52</v>
      </c>
      <c r="R236" s="1" t="s">
        <v>52</v>
      </c>
      <c r="S236" s="1" t="s">
        <v>52</v>
      </c>
      <c r="T236" s="1" t="s">
        <v>52</v>
      </c>
    </row>
    <row r="237" spans="1:20" ht="20.100000000000001" customHeight="1" x14ac:dyDescent="0.3">
      <c r="A237" s="26" t="s">
        <v>3744</v>
      </c>
      <c r="B237" s="27">
        <v>0</v>
      </c>
      <c r="C237" s="27">
        <v>0</v>
      </c>
      <c r="D237" s="27">
        <v>0</v>
      </c>
      <c r="E237" s="27">
        <v>0</v>
      </c>
      <c r="F237" s="26" t="s">
        <v>52</v>
      </c>
      <c r="G237" s="1" t="s">
        <v>1004</v>
      </c>
      <c r="H237" s="1" t="s">
        <v>3494</v>
      </c>
      <c r="I237" s="1" t="s">
        <v>3745</v>
      </c>
      <c r="J237" s="1" t="s">
        <v>52</v>
      </c>
      <c r="K237" s="1" t="s">
        <v>52</v>
      </c>
      <c r="M237" s="1" t="s">
        <v>52</v>
      </c>
      <c r="O237" s="1" t="s">
        <v>52</v>
      </c>
      <c r="P237" s="1" t="s">
        <v>52</v>
      </c>
      <c r="Q237" s="1" t="s">
        <v>52</v>
      </c>
      <c r="R237" s="1" t="s">
        <v>52</v>
      </c>
      <c r="S237" s="1" t="s">
        <v>52</v>
      </c>
      <c r="T237" s="1" t="s">
        <v>52</v>
      </c>
    </row>
    <row r="238" spans="1:20" ht="20.100000000000001" customHeight="1" x14ac:dyDescent="0.3">
      <c r="A238" s="26" t="s">
        <v>3746</v>
      </c>
      <c r="B238" s="27">
        <v>0</v>
      </c>
      <c r="C238" s="27">
        <v>0</v>
      </c>
      <c r="D238" s="27">
        <v>0</v>
      </c>
      <c r="E238" s="27">
        <v>0</v>
      </c>
      <c r="F238" s="26" t="s">
        <v>52</v>
      </c>
      <c r="G238" s="1" t="s">
        <v>1004</v>
      </c>
      <c r="H238" s="1" t="s">
        <v>3494</v>
      </c>
      <c r="I238" s="1" t="s">
        <v>3747</v>
      </c>
      <c r="J238" s="1" t="s">
        <v>52</v>
      </c>
      <c r="K238" s="1" t="s">
        <v>52</v>
      </c>
      <c r="M238" s="1" t="s">
        <v>52</v>
      </c>
      <c r="O238" s="1" t="s">
        <v>52</v>
      </c>
      <c r="P238" s="1" t="s">
        <v>52</v>
      </c>
      <c r="Q238" s="1" t="s">
        <v>52</v>
      </c>
      <c r="R238" s="1" t="s">
        <v>52</v>
      </c>
      <c r="S238" s="1" t="s">
        <v>52</v>
      </c>
      <c r="T238" s="1" t="s">
        <v>52</v>
      </c>
    </row>
    <row r="239" spans="1:20" ht="20.100000000000001" customHeight="1" x14ac:dyDescent="0.3">
      <c r="A239" s="26" t="s">
        <v>3671</v>
      </c>
      <c r="B239" s="27">
        <v>0</v>
      </c>
      <c r="C239" s="27">
        <v>0</v>
      </c>
      <c r="D239" s="27">
        <v>0</v>
      </c>
      <c r="E239" s="27">
        <v>0</v>
      </c>
      <c r="F239" s="26" t="s">
        <v>52</v>
      </c>
      <c r="G239" s="1" t="s">
        <v>1004</v>
      </c>
      <c r="H239" s="1" t="s">
        <v>3494</v>
      </c>
      <c r="I239" s="1" t="s">
        <v>3672</v>
      </c>
      <c r="J239" s="1" t="s">
        <v>52</v>
      </c>
      <c r="K239" s="1" t="s">
        <v>52</v>
      </c>
      <c r="M239" s="1" t="s">
        <v>52</v>
      </c>
      <c r="O239" s="1" t="s">
        <v>52</v>
      </c>
      <c r="P239" s="1" t="s">
        <v>52</v>
      </c>
      <c r="Q239" s="1" t="s">
        <v>52</v>
      </c>
      <c r="R239" s="1" t="s">
        <v>52</v>
      </c>
      <c r="S239" s="1" t="s">
        <v>52</v>
      </c>
      <c r="T239" s="1" t="s">
        <v>52</v>
      </c>
    </row>
    <row r="240" spans="1:20" ht="20.100000000000001" customHeight="1" x14ac:dyDescent="0.3">
      <c r="A240" s="26" t="s">
        <v>3673</v>
      </c>
      <c r="B240" s="27">
        <v>0</v>
      </c>
      <c r="C240" s="27">
        <v>0</v>
      </c>
      <c r="D240" s="27">
        <v>0</v>
      </c>
      <c r="E240" s="27">
        <v>0</v>
      </c>
      <c r="F240" s="26" t="s">
        <v>52</v>
      </c>
      <c r="G240" s="1" t="s">
        <v>1004</v>
      </c>
      <c r="H240" s="1" t="s">
        <v>3494</v>
      </c>
      <c r="I240" s="1" t="s">
        <v>3674</v>
      </c>
      <c r="J240" s="1" t="s">
        <v>52</v>
      </c>
      <c r="K240" s="1" t="s">
        <v>52</v>
      </c>
      <c r="M240" s="1" t="s">
        <v>52</v>
      </c>
      <c r="O240" s="1" t="s">
        <v>52</v>
      </c>
      <c r="P240" s="1" t="s">
        <v>52</v>
      </c>
      <c r="Q240" s="1" t="s">
        <v>52</v>
      </c>
      <c r="R240" s="1" t="s">
        <v>52</v>
      </c>
      <c r="S240" s="1" t="s">
        <v>52</v>
      </c>
      <c r="T240" s="1" t="s">
        <v>52</v>
      </c>
    </row>
    <row r="241" spans="1:20" ht="20.100000000000001" customHeight="1" x14ac:dyDescent="0.3">
      <c r="A241" s="26" t="s">
        <v>3748</v>
      </c>
      <c r="B241" s="27">
        <v>0</v>
      </c>
      <c r="C241" s="27">
        <v>0</v>
      </c>
      <c r="D241" s="27">
        <v>0</v>
      </c>
      <c r="E241" s="27">
        <v>0</v>
      </c>
      <c r="F241" s="26" t="s">
        <v>52</v>
      </c>
      <c r="G241" s="1" t="s">
        <v>1004</v>
      </c>
      <c r="H241" s="1" t="s">
        <v>3494</v>
      </c>
      <c r="I241" s="1" t="s">
        <v>3749</v>
      </c>
      <c r="J241" s="1" t="s">
        <v>52</v>
      </c>
      <c r="K241" s="1" t="s">
        <v>52</v>
      </c>
      <c r="M241" s="1" t="s">
        <v>52</v>
      </c>
      <c r="O241" s="1" t="s">
        <v>52</v>
      </c>
      <c r="P241" s="1" t="s">
        <v>52</v>
      </c>
      <c r="Q241" s="1" t="s">
        <v>52</v>
      </c>
      <c r="R241" s="1" t="s">
        <v>52</v>
      </c>
      <c r="S241" s="1" t="s">
        <v>52</v>
      </c>
      <c r="T241" s="1" t="s">
        <v>52</v>
      </c>
    </row>
    <row r="242" spans="1:20" ht="20.100000000000001" customHeight="1" x14ac:dyDescent="0.3">
      <c r="A242" s="26" t="s">
        <v>3750</v>
      </c>
      <c r="B242" s="27">
        <v>0</v>
      </c>
      <c r="C242" s="27">
        <v>0</v>
      </c>
      <c r="D242" s="27">
        <v>0</v>
      </c>
      <c r="E242" s="27">
        <v>0</v>
      </c>
      <c r="F242" s="26" t="s">
        <v>52</v>
      </c>
      <c r="G242" s="1" t="s">
        <v>1004</v>
      </c>
      <c r="H242" s="1" t="s">
        <v>3494</v>
      </c>
      <c r="I242" s="1" t="s">
        <v>3751</v>
      </c>
      <c r="J242" s="1" t="s">
        <v>52</v>
      </c>
      <c r="K242" s="1" t="s">
        <v>52</v>
      </c>
      <c r="M242" s="1" t="s">
        <v>52</v>
      </c>
      <c r="O242" s="1" t="s">
        <v>52</v>
      </c>
      <c r="P242" s="1" t="s">
        <v>52</v>
      </c>
      <c r="Q242" s="1" t="s">
        <v>52</v>
      </c>
      <c r="R242" s="1" t="s">
        <v>52</v>
      </c>
      <c r="S242" s="1" t="s">
        <v>52</v>
      </c>
      <c r="T242" s="1" t="s">
        <v>52</v>
      </c>
    </row>
    <row r="243" spans="1:20" ht="20.100000000000001" customHeight="1" x14ac:dyDescent="0.3">
      <c r="A243" s="26" t="s">
        <v>3752</v>
      </c>
      <c r="B243" s="27">
        <v>0</v>
      </c>
      <c r="C243" s="27">
        <v>0</v>
      </c>
      <c r="D243" s="27">
        <v>0</v>
      </c>
      <c r="E243" s="27">
        <v>0</v>
      </c>
      <c r="F243" s="26" t="s">
        <v>52</v>
      </c>
      <c r="G243" s="1" t="s">
        <v>1004</v>
      </c>
      <c r="H243" s="1" t="s">
        <v>3494</v>
      </c>
      <c r="I243" s="1" t="s">
        <v>3753</v>
      </c>
      <c r="J243" s="1" t="s">
        <v>52</v>
      </c>
      <c r="K243" s="1" t="s">
        <v>52</v>
      </c>
      <c r="M243" s="1" t="s">
        <v>52</v>
      </c>
      <c r="O243" s="1" t="s">
        <v>52</v>
      </c>
      <c r="P243" s="1" t="s">
        <v>52</v>
      </c>
      <c r="Q243" s="1" t="s">
        <v>52</v>
      </c>
      <c r="R243" s="1" t="s">
        <v>52</v>
      </c>
      <c r="S243" s="1" t="s">
        <v>52</v>
      </c>
      <c r="T243" s="1" t="s">
        <v>52</v>
      </c>
    </row>
    <row r="244" spans="1:20" ht="20.100000000000001" customHeight="1" x14ac:dyDescent="0.3">
      <c r="A244" s="26" t="s">
        <v>3754</v>
      </c>
      <c r="B244" s="27">
        <v>0</v>
      </c>
      <c r="C244" s="27">
        <v>0</v>
      </c>
      <c r="D244" s="27">
        <v>0</v>
      </c>
      <c r="E244" s="27">
        <v>0</v>
      </c>
      <c r="F244" s="26" t="s">
        <v>52</v>
      </c>
      <c r="G244" s="1" t="s">
        <v>1004</v>
      </c>
      <c r="H244" s="1" t="s">
        <v>3494</v>
      </c>
      <c r="I244" s="1" t="s">
        <v>3755</v>
      </c>
      <c r="J244" s="1" t="s">
        <v>52</v>
      </c>
      <c r="K244" s="1" t="s">
        <v>52</v>
      </c>
      <c r="M244" s="1" t="s">
        <v>52</v>
      </c>
      <c r="O244" s="1" t="s">
        <v>52</v>
      </c>
      <c r="P244" s="1" t="s">
        <v>52</v>
      </c>
      <c r="Q244" s="1" t="s">
        <v>52</v>
      </c>
      <c r="R244" s="1" t="s">
        <v>52</v>
      </c>
      <c r="S244" s="1" t="s">
        <v>52</v>
      </c>
      <c r="T244" s="1" t="s">
        <v>52</v>
      </c>
    </row>
    <row r="245" spans="1:20" ht="20.100000000000001" customHeight="1" x14ac:dyDescent="0.3">
      <c r="A245" s="26" t="s">
        <v>3756</v>
      </c>
      <c r="B245" s="27">
        <v>0</v>
      </c>
      <c r="C245" s="27">
        <v>0</v>
      </c>
      <c r="D245" s="27">
        <v>0</v>
      </c>
      <c r="E245" s="27">
        <v>0</v>
      </c>
      <c r="F245" s="26" t="s">
        <v>52</v>
      </c>
      <c r="G245" s="1" t="s">
        <v>1004</v>
      </c>
      <c r="H245" s="1" t="s">
        <v>3494</v>
      </c>
      <c r="I245" s="1" t="s">
        <v>3757</v>
      </c>
      <c r="J245" s="1" t="s">
        <v>52</v>
      </c>
      <c r="K245" s="1" t="s">
        <v>52</v>
      </c>
      <c r="M245" s="1" t="s">
        <v>52</v>
      </c>
      <c r="O245" s="1" t="s">
        <v>52</v>
      </c>
      <c r="P245" s="1" t="s">
        <v>52</v>
      </c>
      <c r="Q245" s="1" t="s">
        <v>52</v>
      </c>
      <c r="R245" s="1" t="s">
        <v>52</v>
      </c>
      <c r="S245" s="1" t="s">
        <v>52</v>
      </c>
      <c r="T245" s="1" t="s">
        <v>52</v>
      </c>
    </row>
    <row r="246" spans="1:20" ht="20.100000000000001" customHeight="1" x14ac:dyDescent="0.3">
      <c r="A246" s="26" t="s">
        <v>3693</v>
      </c>
      <c r="B246" s="27">
        <v>0</v>
      </c>
      <c r="C246" s="27">
        <v>0</v>
      </c>
      <c r="D246" s="27">
        <v>0</v>
      </c>
      <c r="E246" s="27">
        <v>0</v>
      </c>
      <c r="F246" s="26" t="s">
        <v>52</v>
      </c>
      <c r="G246" s="1" t="s">
        <v>1004</v>
      </c>
      <c r="H246" s="1" t="s">
        <v>3494</v>
      </c>
      <c r="I246" s="1" t="s">
        <v>3694</v>
      </c>
      <c r="J246" s="1" t="s">
        <v>52</v>
      </c>
      <c r="K246" s="1" t="s">
        <v>52</v>
      </c>
      <c r="M246" s="1" t="s">
        <v>52</v>
      </c>
      <c r="O246" s="1" t="s">
        <v>52</v>
      </c>
      <c r="P246" s="1" t="s">
        <v>52</v>
      </c>
      <c r="Q246" s="1" t="s">
        <v>52</v>
      </c>
      <c r="R246" s="1" t="s">
        <v>52</v>
      </c>
      <c r="S246" s="1" t="s">
        <v>52</v>
      </c>
      <c r="T246" s="1" t="s">
        <v>52</v>
      </c>
    </row>
    <row r="247" spans="1:20" ht="20.100000000000001" customHeight="1" x14ac:dyDescent="0.3">
      <c r="A247" s="26" t="s">
        <v>3697</v>
      </c>
      <c r="B247" s="27">
        <v>0</v>
      </c>
      <c r="C247" s="27">
        <v>0</v>
      </c>
      <c r="D247" s="27">
        <v>0</v>
      </c>
      <c r="E247" s="27">
        <v>0</v>
      </c>
      <c r="F247" s="26" t="s">
        <v>52</v>
      </c>
      <c r="G247" s="1" t="s">
        <v>1004</v>
      </c>
      <c r="H247" s="1" t="s">
        <v>3494</v>
      </c>
      <c r="I247" s="1" t="s">
        <v>3698</v>
      </c>
      <c r="J247" s="1" t="s">
        <v>52</v>
      </c>
      <c r="K247" s="1" t="s">
        <v>52</v>
      </c>
      <c r="M247" s="1" t="s">
        <v>52</v>
      </c>
      <c r="O247" s="1" t="s">
        <v>52</v>
      </c>
      <c r="P247" s="1" t="s">
        <v>52</v>
      </c>
      <c r="Q247" s="1" t="s">
        <v>52</v>
      </c>
      <c r="R247" s="1" t="s">
        <v>52</v>
      </c>
      <c r="S247" s="1" t="s">
        <v>52</v>
      </c>
      <c r="T247" s="1" t="s">
        <v>52</v>
      </c>
    </row>
    <row r="248" spans="1:20" ht="20.100000000000001" customHeight="1" x14ac:dyDescent="0.3">
      <c r="A248" s="26" t="s">
        <v>3758</v>
      </c>
      <c r="B248" s="27">
        <v>0</v>
      </c>
      <c r="C248" s="27">
        <v>0</v>
      </c>
      <c r="D248" s="27">
        <v>0</v>
      </c>
      <c r="E248" s="27">
        <v>0</v>
      </c>
      <c r="F248" s="26" t="s">
        <v>52</v>
      </c>
      <c r="G248" s="1" t="s">
        <v>1004</v>
      </c>
      <c r="H248" s="1" t="s">
        <v>3494</v>
      </c>
      <c r="I248" s="1" t="s">
        <v>3759</v>
      </c>
      <c r="J248" s="1" t="s">
        <v>52</v>
      </c>
      <c r="K248" s="1" t="s">
        <v>52</v>
      </c>
      <c r="M248" s="1" t="s">
        <v>52</v>
      </c>
      <c r="O248" s="1" t="s">
        <v>52</v>
      </c>
      <c r="P248" s="1" t="s">
        <v>52</v>
      </c>
      <c r="Q248" s="1" t="s">
        <v>52</v>
      </c>
      <c r="R248" s="1" t="s">
        <v>52</v>
      </c>
      <c r="S248" s="1" t="s">
        <v>52</v>
      </c>
      <c r="T248" s="1" t="s">
        <v>52</v>
      </c>
    </row>
    <row r="249" spans="1:20" ht="20.100000000000001" customHeight="1" x14ac:dyDescent="0.3">
      <c r="A249" s="26" t="s">
        <v>3760</v>
      </c>
      <c r="B249" s="27">
        <v>0</v>
      </c>
      <c r="C249" s="27">
        <v>0</v>
      </c>
      <c r="D249" s="27">
        <v>0</v>
      </c>
      <c r="E249" s="27">
        <v>0</v>
      </c>
      <c r="F249" s="26" t="s">
        <v>52</v>
      </c>
      <c r="G249" s="1" t="s">
        <v>1004</v>
      </c>
      <c r="H249" s="1" t="s">
        <v>3494</v>
      </c>
      <c r="I249" s="1" t="s">
        <v>3761</v>
      </c>
      <c r="J249" s="1" t="s">
        <v>52</v>
      </c>
      <c r="K249" s="1" t="s">
        <v>52</v>
      </c>
      <c r="M249" s="1" t="s">
        <v>52</v>
      </c>
      <c r="O249" s="1" t="s">
        <v>52</v>
      </c>
      <c r="P249" s="1" t="s">
        <v>52</v>
      </c>
      <c r="Q249" s="1" t="s">
        <v>52</v>
      </c>
      <c r="R249" s="1" t="s">
        <v>52</v>
      </c>
      <c r="S249" s="1" t="s">
        <v>52</v>
      </c>
      <c r="T249" s="1" t="s">
        <v>52</v>
      </c>
    </row>
    <row r="250" spans="1:20" ht="20.100000000000001" customHeight="1" x14ac:dyDescent="0.3">
      <c r="A250" s="26" t="s">
        <v>3762</v>
      </c>
      <c r="B250" s="27">
        <v>0</v>
      </c>
      <c r="C250" s="27">
        <v>0</v>
      </c>
      <c r="D250" s="27">
        <v>0</v>
      </c>
      <c r="E250" s="27">
        <v>0</v>
      </c>
      <c r="F250" s="26" t="s">
        <v>52</v>
      </c>
      <c r="G250" s="1" t="s">
        <v>1004</v>
      </c>
      <c r="H250" s="1" t="s">
        <v>3494</v>
      </c>
      <c r="I250" s="1" t="s">
        <v>3763</v>
      </c>
      <c r="J250" s="1" t="s">
        <v>52</v>
      </c>
      <c r="K250" s="1" t="s">
        <v>52</v>
      </c>
      <c r="M250" s="1" t="s">
        <v>52</v>
      </c>
      <c r="O250" s="1" t="s">
        <v>52</v>
      </c>
      <c r="P250" s="1" t="s">
        <v>52</v>
      </c>
      <c r="Q250" s="1" t="s">
        <v>52</v>
      </c>
      <c r="R250" s="1" t="s">
        <v>52</v>
      </c>
      <c r="S250" s="1" t="s">
        <v>52</v>
      </c>
      <c r="T250" s="1" t="s">
        <v>52</v>
      </c>
    </row>
    <row r="251" spans="1:20" ht="20.100000000000001" customHeight="1" x14ac:dyDescent="0.3">
      <c r="A251" s="26" t="s">
        <v>3764</v>
      </c>
      <c r="B251" s="27">
        <v>0</v>
      </c>
      <c r="C251" s="27">
        <v>0</v>
      </c>
      <c r="D251" s="27">
        <v>76.900000000000006</v>
      </c>
      <c r="E251" s="27">
        <v>76.900000000000006</v>
      </c>
      <c r="F251" s="26" t="s">
        <v>52</v>
      </c>
      <c r="G251" s="1" t="s">
        <v>1004</v>
      </c>
      <c r="H251" s="1" t="s">
        <v>3494</v>
      </c>
      <c r="I251" s="1" t="s">
        <v>3765</v>
      </c>
      <c r="J251" s="1" t="s">
        <v>52</v>
      </c>
      <c r="K251" s="1" t="s">
        <v>52</v>
      </c>
      <c r="M251" s="1" t="s">
        <v>52</v>
      </c>
      <c r="O251" s="1" t="s">
        <v>52</v>
      </c>
      <c r="P251" s="1" t="s">
        <v>52</v>
      </c>
      <c r="Q251" s="1" t="s">
        <v>52</v>
      </c>
      <c r="R251" s="1" t="s">
        <v>52</v>
      </c>
      <c r="S251" s="1" t="s">
        <v>52</v>
      </c>
      <c r="T251" s="1" t="s">
        <v>52</v>
      </c>
    </row>
    <row r="252" spans="1:20" ht="20.100000000000001" customHeight="1" x14ac:dyDescent="0.3">
      <c r="A252" s="26" t="s">
        <v>3766</v>
      </c>
      <c r="B252" s="27">
        <v>0</v>
      </c>
      <c r="C252" s="27">
        <v>0</v>
      </c>
      <c r="D252" s="27">
        <v>4905.6000000000004</v>
      </c>
      <c r="E252" s="27">
        <v>4905.6000000000004</v>
      </c>
      <c r="F252" s="26" t="s">
        <v>52</v>
      </c>
      <c r="G252" s="1" t="s">
        <v>1004</v>
      </c>
      <c r="H252" s="1" t="s">
        <v>3494</v>
      </c>
      <c r="I252" s="1" t="s">
        <v>3767</v>
      </c>
      <c r="J252" s="1" t="s">
        <v>52</v>
      </c>
      <c r="K252" s="1" t="s">
        <v>52</v>
      </c>
      <c r="M252" s="1" t="s">
        <v>52</v>
      </c>
      <c r="O252" s="1" t="s">
        <v>52</v>
      </c>
      <c r="P252" s="1" t="s">
        <v>52</v>
      </c>
      <c r="Q252" s="1" t="s">
        <v>52</v>
      </c>
      <c r="R252" s="1" t="s">
        <v>52</v>
      </c>
      <c r="S252" s="1" t="s">
        <v>52</v>
      </c>
      <c r="T252" s="1" t="s">
        <v>52</v>
      </c>
    </row>
    <row r="253" spans="1:20" ht="20.100000000000001" customHeight="1" x14ac:dyDescent="0.3">
      <c r="A253" s="26" t="s">
        <v>3768</v>
      </c>
      <c r="B253" s="27">
        <v>0</v>
      </c>
      <c r="C253" s="27">
        <v>0</v>
      </c>
      <c r="D253" s="27">
        <v>1450.1</v>
      </c>
      <c r="E253" s="27">
        <v>1450.1</v>
      </c>
      <c r="F253" s="26" t="s">
        <v>52</v>
      </c>
      <c r="G253" s="1" t="s">
        <v>1004</v>
      </c>
      <c r="H253" s="1" t="s">
        <v>3494</v>
      </c>
      <c r="I253" s="1" t="s">
        <v>3769</v>
      </c>
      <c r="J253" s="1" t="s">
        <v>52</v>
      </c>
      <c r="K253" s="1" t="s">
        <v>52</v>
      </c>
      <c r="M253" s="1" t="s">
        <v>52</v>
      </c>
      <c r="O253" s="1" t="s">
        <v>52</v>
      </c>
      <c r="P253" s="1" t="s">
        <v>52</v>
      </c>
      <c r="Q253" s="1" t="s">
        <v>52</v>
      </c>
      <c r="R253" s="1" t="s">
        <v>52</v>
      </c>
      <c r="S253" s="1" t="s">
        <v>52</v>
      </c>
      <c r="T253" s="1" t="s">
        <v>52</v>
      </c>
    </row>
    <row r="254" spans="1:20" ht="20.100000000000001" customHeight="1" x14ac:dyDescent="0.3">
      <c r="A254" s="26" t="s">
        <v>3517</v>
      </c>
      <c r="B254" s="27">
        <v>0</v>
      </c>
      <c r="C254" s="27">
        <v>0</v>
      </c>
      <c r="D254" s="27">
        <v>6432.6</v>
      </c>
      <c r="E254" s="27">
        <v>6432.6</v>
      </c>
      <c r="F254" s="26" t="s">
        <v>52</v>
      </c>
      <c r="G254" s="1" t="s">
        <v>1004</v>
      </c>
      <c r="H254" s="1" t="s">
        <v>3494</v>
      </c>
      <c r="I254" s="1" t="s">
        <v>3518</v>
      </c>
      <c r="J254" s="1" t="s">
        <v>52</v>
      </c>
      <c r="K254" s="1" t="s">
        <v>52</v>
      </c>
      <c r="M254" s="1" t="s">
        <v>52</v>
      </c>
      <c r="O254" s="1" t="s">
        <v>52</v>
      </c>
      <c r="P254" s="1" t="s">
        <v>52</v>
      </c>
      <c r="Q254" s="1" t="s">
        <v>52</v>
      </c>
      <c r="R254" s="1" t="s">
        <v>52</v>
      </c>
      <c r="S254" s="1" t="s">
        <v>52</v>
      </c>
      <c r="T254" s="1" t="s">
        <v>52</v>
      </c>
    </row>
    <row r="255" spans="1:20" ht="20.100000000000001" customHeight="1" x14ac:dyDescent="0.3">
      <c r="A255" s="26" t="s">
        <v>3496</v>
      </c>
      <c r="B255" s="27">
        <v>0</v>
      </c>
      <c r="C255" s="27">
        <v>0</v>
      </c>
      <c r="D255" s="27">
        <v>0</v>
      </c>
      <c r="E255" s="27">
        <v>0</v>
      </c>
      <c r="F255" s="26" t="s">
        <v>52</v>
      </c>
      <c r="G255" s="1" t="s">
        <v>1004</v>
      </c>
      <c r="H255" s="1" t="s">
        <v>3494</v>
      </c>
      <c r="I255" s="1" t="s">
        <v>52</v>
      </c>
      <c r="J255" s="1" t="s">
        <v>52</v>
      </c>
      <c r="K255" s="1" t="s">
        <v>52</v>
      </c>
      <c r="M255" s="1" t="s">
        <v>52</v>
      </c>
      <c r="O255" s="1" t="s">
        <v>52</v>
      </c>
      <c r="P255" s="1" t="s">
        <v>52</v>
      </c>
      <c r="Q255" s="1" t="s">
        <v>52</v>
      </c>
      <c r="R255" s="1" t="s">
        <v>52</v>
      </c>
      <c r="S255" s="1" t="s">
        <v>52</v>
      </c>
      <c r="T255" s="1" t="s">
        <v>52</v>
      </c>
    </row>
    <row r="256" spans="1:20" ht="20.100000000000001" customHeight="1" x14ac:dyDescent="0.3">
      <c r="A256" s="26" t="s">
        <v>3770</v>
      </c>
      <c r="B256" s="27">
        <v>0</v>
      </c>
      <c r="C256" s="27">
        <v>0</v>
      </c>
      <c r="D256" s="27">
        <v>0</v>
      </c>
      <c r="E256" s="27">
        <v>0</v>
      </c>
      <c r="F256" s="26" t="s">
        <v>52</v>
      </c>
      <c r="G256" s="1" t="s">
        <v>1004</v>
      </c>
      <c r="H256" s="1" t="s">
        <v>3494</v>
      </c>
      <c r="I256" s="1" t="s">
        <v>3771</v>
      </c>
      <c r="J256" s="1" t="s">
        <v>52</v>
      </c>
      <c r="K256" s="1" t="s">
        <v>52</v>
      </c>
      <c r="M256" s="1" t="s">
        <v>52</v>
      </c>
      <c r="O256" s="1" t="s">
        <v>52</v>
      </c>
      <c r="P256" s="1" t="s">
        <v>52</v>
      </c>
      <c r="Q256" s="1" t="s">
        <v>52</v>
      </c>
      <c r="R256" s="1" t="s">
        <v>52</v>
      </c>
      <c r="S256" s="1" t="s">
        <v>52</v>
      </c>
      <c r="T256" s="1" t="s">
        <v>52</v>
      </c>
    </row>
    <row r="257" spans="1:20" ht="20.100000000000001" customHeight="1" x14ac:dyDescent="0.3">
      <c r="A257" s="26" t="s">
        <v>3734</v>
      </c>
      <c r="B257" s="27">
        <v>0</v>
      </c>
      <c r="C257" s="27">
        <v>0</v>
      </c>
      <c r="D257" s="27">
        <v>0</v>
      </c>
      <c r="E257" s="27">
        <v>0</v>
      </c>
      <c r="F257" s="26" t="s">
        <v>52</v>
      </c>
      <c r="G257" s="1" t="s">
        <v>1004</v>
      </c>
      <c r="H257" s="1" t="s">
        <v>3494</v>
      </c>
      <c r="I257" s="1" t="s">
        <v>3735</v>
      </c>
      <c r="J257" s="1" t="s">
        <v>52</v>
      </c>
      <c r="K257" s="1" t="s">
        <v>52</v>
      </c>
      <c r="M257" s="1" t="s">
        <v>52</v>
      </c>
      <c r="O257" s="1" t="s">
        <v>52</v>
      </c>
      <c r="P257" s="1" t="s">
        <v>52</v>
      </c>
      <c r="Q257" s="1" t="s">
        <v>52</v>
      </c>
      <c r="R257" s="1" t="s">
        <v>52</v>
      </c>
      <c r="S257" s="1" t="s">
        <v>52</v>
      </c>
      <c r="T257" s="1" t="s">
        <v>52</v>
      </c>
    </row>
    <row r="258" spans="1:20" ht="20.100000000000001" customHeight="1" x14ac:dyDescent="0.3">
      <c r="A258" s="26" t="s">
        <v>3736</v>
      </c>
      <c r="B258" s="27">
        <v>0</v>
      </c>
      <c r="C258" s="27">
        <v>0</v>
      </c>
      <c r="D258" s="27">
        <v>0</v>
      </c>
      <c r="E258" s="27">
        <v>0</v>
      </c>
      <c r="F258" s="26" t="s">
        <v>52</v>
      </c>
      <c r="G258" s="1" t="s">
        <v>1004</v>
      </c>
      <c r="H258" s="1" t="s">
        <v>3494</v>
      </c>
      <c r="I258" s="1" t="s">
        <v>3737</v>
      </c>
      <c r="J258" s="1" t="s">
        <v>52</v>
      </c>
      <c r="K258" s="1" t="s">
        <v>52</v>
      </c>
      <c r="M258" s="1" t="s">
        <v>52</v>
      </c>
      <c r="O258" s="1" t="s">
        <v>52</v>
      </c>
      <c r="P258" s="1" t="s">
        <v>52</v>
      </c>
      <c r="Q258" s="1" t="s">
        <v>52</v>
      </c>
      <c r="R258" s="1" t="s">
        <v>52</v>
      </c>
      <c r="S258" s="1" t="s">
        <v>52</v>
      </c>
      <c r="T258" s="1" t="s">
        <v>52</v>
      </c>
    </row>
    <row r="259" spans="1:20" ht="20.100000000000001" customHeight="1" x14ac:dyDescent="0.3">
      <c r="A259" s="26" t="s">
        <v>3772</v>
      </c>
      <c r="B259" s="27">
        <v>0</v>
      </c>
      <c r="C259" s="27">
        <v>0</v>
      </c>
      <c r="D259" s="27">
        <v>0</v>
      </c>
      <c r="E259" s="27">
        <v>0</v>
      </c>
      <c r="F259" s="26" t="s">
        <v>52</v>
      </c>
      <c r="G259" s="1" t="s">
        <v>1004</v>
      </c>
      <c r="H259" s="1" t="s">
        <v>3494</v>
      </c>
      <c r="I259" s="1" t="s">
        <v>3773</v>
      </c>
      <c r="J259" s="1" t="s">
        <v>52</v>
      </c>
      <c r="K259" s="1" t="s">
        <v>52</v>
      </c>
      <c r="M259" s="1" t="s">
        <v>52</v>
      </c>
      <c r="O259" s="1" t="s">
        <v>52</v>
      </c>
      <c r="P259" s="1" t="s">
        <v>52</v>
      </c>
      <c r="Q259" s="1" t="s">
        <v>52</v>
      </c>
      <c r="R259" s="1" t="s">
        <v>52</v>
      </c>
      <c r="S259" s="1" t="s">
        <v>52</v>
      </c>
      <c r="T259" s="1" t="s">
        <v>52</v>
      </c>
    </row>
    <row r="260" spans="1:20" ht="20.100000000000001" customHeight="1" x14ac:dyDescent="0.3">
      <c r="A260" s="26" t="s">
        <v>3742</v>
      </c>
      <c r="B260" s="27">
        <v>0</v>
      </c>
      <c r="C260" s="27">
        <v>0</v>
      </c>
      <c r="D260" s="27">
        <v>0</v>
      </c>
      <c r="E260" s="27">
        <v>0</v>
      </c>
      <c r="F260" s="26" t="s">
        <v>52</v>
      </c>
      <c r="G260" s="1" t="s">
        <v>1004</v>
      </c>
      <c r="H260" s="1" t="s">
        <v>3494</v>
      </c>
      <c r="I260" s="1" t="s">
        <v>3743</v>
      </c>
      <c r="J260" s="1" t="s">
        <v>52</v>
      </c>
      <c r="K260" s="1" t="s">
        <v>52</v>
      </c>
      <c r="M260" s="1" t="s">
        <v>52</v>
      </c>
      <c r="O260" s="1" t="s">
        <v>52</v>
      </c>
      <c r="P260" s="1" t="s">
        <v>52</v>
      </c>
      <c r="Q260" s="1" t="s">
        <v>52</v>
      </c>
      <c r="R260" s="1" t="s">
        <v>52</v>
      </c>
      <c r="S260" s="1" t="s">
        <v>52</v>
      </c>
      <c r="T260" s="1" t="s">
        <v>52</v>
      </c>
    </row>
    <row r="261" spans="1:20" ht="20.100000000000001" customHeight="1" x14ac:dyDescent="0.3">
      <c r="A261" s="26" t="s">
        <v>3774</v>
      </c>
      <c r="B261" s="27">
        <v>0</v>
      </c>
      <c r="C261" s="27">
        <v>0</v>
      </c>
      <c r="D261" s="27">
        <v>0</v>
      </c>
      <c r="E261" s="27">
        <v>0</v>
      </c>
      <c r="F261" s="26" t="s">
        <v>52</v>
      </c>
      <c r="G261" s="1" t="s">
        <v>1004</v>
      </c>
      <c r="H261" s="1" t="s">
        <v>3494</v>
      </c>
      <c r="I261" s="1" t="s">
        <v>3775</v>
      </c>
      <c r="J261" s="1" t="s">
        <v>52</v>
      </c>
      <c r="K261" s="1" t="s">
        <v>52</v>
      </c>
      <c r="M261" s="1" t="s">
        <v>52</v>
      </c>
      <c r="O261" s="1" t="s">
        <v>52</v>
      </c>
      <c r="P261" s="1" t="s">
        <v>52</v>
      </c>
      <c r="Q261" s="1" t="s">
        <v>52</v>
      </c>
      <c r="R261" s="1" t="s">
        <v>52</v>
      </c>
      <c r="S261" s="1" t="s">
        <v>52</v>
      </c>
      <c r="T261" s="1" t="s">
        <v>52</v>
      </c>
    </row>
    <row r="262" spans="1:20" ht="20.100000000000001" customHeight="1" x14ac:dyDescent="0.3">
      <c r="A262" s="26" t="s">
        <v>3776</v>
      </c>
      <c r="B262" s="27">
        <v>0</v>
      </c>
      <c r="C262" s="27">
        <v>0</v>
      </c>
      <c r="D262" s="27">
        <v>416</v>
      </c>
      <c r="E262" s="27">
        <v>416</v>
      </c>
      <c r="F262" s="26" t="s">
        <v>52</v>
      </c>
      <c r="G262" s="1" t="s">
        <v>1004</v>
      </c>
      <c r="H262" s="1" t="s">
        <v>3494</v>
      </c>
      <c r="I262" s="1" t="s">
        <v>3777</v>
      </c>
      <c r="J262" s="1" t="s">
        <v>52</v>
      </c>
      <c r="K262" s="1" t="s">
        <v>52</v>
      </c>
      <c r="M262" s="1" t="s">
        <v>52</v>
      </c>
      <c r="O262" s="1" t="s">
        <v>52</v>
      </c>
      <c r="P262" s="1" t="s">
        <v>52</v>
      </c>
      <c r="Q262" s="1" t="s">
        <v>52</v>
      </c>
      <c r="R262" s="1" t="s">
        <v>52</v>
      </c>
      <c r="S262" s="1" t="s">
        <v>52</v>
      </c>
      <c r="T262" s="1" t="s">
        <v>52</v>
      </c>
    </row>
    <row r="263" spans="1:20" ht="20.100000000000001" customHeight="1" x14ac:dyDescent="0.3">
      <c r="A263" s="26" t="s">
        <v>3778</v>
      </c>
      <c r="B263" s="27">
        <v>0</v>
      </c>
      <c r="C263" s="27">
        <v>0</v>
      </c>
      <c r="D263" s="27">
        <v>1236.9000000000001</v>
      </c>
      <c r="E263" s="27">
        <v>1236.9000000000001</v>
      </c>
      <c r="F263" s="26" t="s">
        <v>52</v>
      </c>
      <c r="G263" s="1" t="s">
        <v>1004</v>
      </c>
      <c r="H263" s="1" t="s">
        <v>3494</v>
      </c>
      <c r="I263" s="1" t="s">
        <v>3779</v>
      </c>
      <c r="J263" s="1" t="s">
        <v>52</v>
      </c>
      <c r="K263" s="1" t="s">
        <v>52</v>
      </c>
      <c r="M263" s="1" t="s">
        <v>52</v>
      </c>
      <c r="O263" s="1" t="s">
        <v>52</v>
      </c>
      <c r="P263" s="1" t="s">
        <v>52</v>
      </c>
      <c r="Q263" s="1" t="s">
        <v>52</v>
      </c>
      <c r="R263" s="1" t="s">
        <v>52</v>
      </c>
      <c r="S263" s="1" t="s">
        <v>52</v>
      </c>
      <c r="T263" s="1" t="s">
        <v>52</v>
      </c>
    </row>
    <row r="264" spans="1:20" ht="20.100000000000001" customHeight="1" x14ac:dyDescent="0.3">
      <c r="A264" s="26" t="s">
        <v>3780</v>
      </c>
      <c r="B264" s="27">
        <v>0</v>
      </c>
      <c r="C264" s="27">
        <v>0</v>
      </c>
      <c r="D264" s="27">
        <v>563.4</v>
      </c>
      <c r="E264" s="27">
        <v>563.4</v>
      </c>
      <c r="F264" s="26" t="s">
        <v>52</v>
      </c>
      <c r="G264" s="1" t="s">
        <v>1004</v>
      </c>
      <c r="H264" s="1" t="s">
        <v>3494</v>
      </c>
      <c r="I264" s="1" t="s">
        <v>3781</v>
      </c>
      <c r="J264" s="1" t="s">
        <v>52</v>
      </c>
      <c r="K264" s="1" t="s">
        <v>52</v>
      </c>
      <c r="M264" s="1" t="s">
        <v>52</v>
      </c>
      <c r="O264" s="1" t="s">
        <v>52</v>
      </c>
      <c r="P264" s="1" t="s">
        <v>52</v>
      </c>
      <c r="Q264" s="1" t="s">
        <v>52</v>
      </c>
      <c r="R264" s="1" t="s">
        <v>52</v>
      </c>
      <c r="S264" s="1" t="s">
        <v>52</v>
      </c>
      <c r="T264" s="1" t="s">
        <v>52</v>
      </c>
    </row>
    <row r="265" spans="1:20" ht="20.100000000000001" customHeight="1" x14ac:dyDescent="0.3">
      <c r="A265" s="26" t="s">
        <v>3517</v>
      </c>
      <c r="B265" s="27">
        <v>0</v>
      </c>
      <c r="C265" s="27">
        <v>0</v>
      </c>
      <c r="D265" s="27">
        <v>2216.3000000000002</v>
      </c>
      <c r="E265" s="27">
        <v>2216.3000000000002</v>
      </c>
      <c r="F265" s="26" t="s">
        <v>52</v>
      </c>
      <c r="G265" s="1" t="s">
        <v>1004</v>
      </c>
      <c r="H265" s="1" t="s">
        <v>3494</v>
      </c>
      <c r="I265" s="1" t="s">
        <v>3518</v>
      </c>
      <c r="J265" s="1" t="s">
        <v>52</v>
      </c>
      <c r="K265" s="1" t="s">
        <v>52</v>
      </c>
      <c r="M265" s="1" t="s">
        <v>52</v>
      </c>
      <c r="O265" s="1" t="s">
        <v>52</v>
      </c>
      <c r="P265" s="1" t="s">
        <v>52</v>
      </c>
      <c r="Q265" s="1" t="s">
        <v>52</v>
      </c>
      <c r="R265" s="1" t="s">
        <v>52</v>
      </c>
      <c r="S265" s="1" t="s">
        <v>52</v>
      </c>
      <c r="T265" s="1" t="s">
        <v>52</v>
      </c>
    </row>
    <row r="266" spans="1:20" ht="20.100000000000001" customHeight="1" x14ac:dyDescent="0.3">
      <c r="A266" s="26" t="s">
        <v>3496</v>
      </c>
      <c r="B266" s="27">
        <v>0</v>
      </c>
      <c r="C266" s="27">
        <v>0</v>
      </c>
      <c r="D266" s="27">
        <v>0</v>
      </c>
      <c r="E266" s="27">
        <v>0</v>
      </c>
      <c r="F266" s="26" t="s">
        <v>52</v>
      </c>
      <c r="G266" s="1" t="s">
        <v>1004</v>
      </c>
      <c r="H266" s="1" t="s">
        <v>3494</v>
      </c>
      <c r="I266" s="1" t="s">
        <v>52</v>
      </c>
      <c r="J266" s="1" t="s">
        <v>52</v>
      </c>
      <c r="K266" s="1" t="s">
        <v>52</v>
      </c>
      <c r="M266" s="1" t="s">
        <v>52</v>
      </c>
      <c r="O266" s="1" t="s">
        <v>52</v>
      </c>
      <c r="P266" s="1" t="s">
        <v>52</v>
      </c>
      <c r="Q266" s="1" t="s">
        <v>52</v>
      </c>
      <c r="R266" s="1" t="s">
        <v>52</v>
      </c>
      <c r="S266" s="1" t="s">
        <v>52</v>
      </c>
      <c r="T266" s="1" t="s">
        <v>52</v>
      </c>
    </row>
    <row r="267" spans="1:20" ht="20.100000000000001" customHeight="1" x14ac:dyDescent="0.3">
      <c r="A267" s="26" t="s">
        <v>3782</v>
      </c>
      <c r="B267" s="27">
        <v>0</v>
      </c>
      <c r="C267" s="27">
        <v>0</v>
      </c>
      <c r="D267" s="27">
        <v>0</v>
      </c>
      <c r="E267" s="27">
        <v>0</v>
      </c>
      <c r="F267" s="26" t="s">
        <v>52</v>
      </c>
      <c r="G267" s="1" t="s">
        <v>1004</v>
      </c>
      <c r="H267" s="1" t="s">
        <v>3494</v>
      </c>
      <c r="I267" s="1" t="s">
        <v>3783</v>
      </c>
      <c r="J267" s="1" t="s">
        <v>52</v>
      </c>
      <c r="K267" s="1" t="s">
        <v>52</v>
      </c>
      <c r="M267" s="1" t="s">
        <v>52</v>
      </c>
      <c r="O267" s="1" t="s">
        <v>52</v>
      </c>
      <c r="P267" s="1" t="s">
        <v>52</v>
      </c>
      <c r="Q267" s="1" t="s">
        <v>52</v>
      </c>
      <c r="R267" s="1" t="s">
        <v>52</v>
      </c>
      <c r="S267" s="1" t="s">
        <v>52</v>
      </c>
      <c r="T267" s="1" t="s">
        <v>52</v>
      </c>
    </row>
    <row r="268" spans="1:20" ht="20.100000000000001" customHeight="1" x14ac:dyDescent="0.3">
      <c r="A268" s="26" t="s">
        <v>3784</v>
      </c>
      <c r="B268" s="27">
        <v>0</v>
      </c>
      <c r="C268" s="27">
        <v>0</v>
      </c>
      <c r="D268" s="27">
        <v>0</v>
      </c>
      <c r="E268" s="27">
        <v>0</v>
      </c>
      <c r="F268" s="26" t="s">
        <v>52</v>
      </c>
      <c r="G268" s="1" t="s">
        <v>1004</v>
      </c>
      <c r="H268" s="1" t="s">
        <v>3494</v>
      </c>
      <c r="I268" s="1" t="s">
        <v>3785</v>
      </c>
      <c r="J268" s="1" t="s">
        <v>52</v>
      </c>
      <c r="K268" s="1" t="s">
        <v>52</v>
      </c>
      <c r="M268" s="1" t="s">
        <v>52</v>
      </c>
      <c r="O268" s="1" t="s">
        <v>52</v>
      </c>
      <c r="P268" s="1" t="s">
        <v>52</v>
      </c>
      <c r="Q268" s="1" t="s">
        <v>52</v>
      </c>
      <c r="R268" s="1" t="s">
        <v>52</v>
      </c>
      <c r="S268" s="1" t="s">
        <v>52</v>
      </c>
      <c r="T268" s="1" t="s">
        <v>52</v>
      </c>
    </row>
    <row r="269" spans="1:20" ht="20.100000000000001" customHeight="1" x14ac:dyDescent="0.3">
      <c r="A269" s="26" t="s">
        <v>3786</v>
      </c>
      <c r="B269" s="27">
        <v>0</v>
      </c>
      <c r="C269" s="27">
        <v>0</v>
      </c>
      <c r="D269" s="27">
        <v>1746.4</v>
      </c>
      <c r="E269" s="27">
        <v>1746.4</v>
      </c>
      <c r="F269" s="26" t="s">
        <v>52</v>
      </c>
      <c r="G269" s="1" t="s">
        <v>1004</v>
      </c>
      <c r="H269" s="1" t="s">
        <v>3494</v>
      </c>
      <c r="I269" s="1" t="s">
        <v>3787</v>
      </c>
      <c r="J269" s="1" t="s">
        <v>52</v>
      </c>
      <c r="K269" s="1" t="s">
        <v>52</v>
      </c>
      <c r="M269" s="1" t="s">
        <v>52</v>
      </c>
      <c r="O269" s="1" t="s">
        <v>52</v>
      </c>
      <c r="P269" s="1" t="s">
        <v>52</v>
      </c>
      <c r="Q269" s="1" t="s">
        <v>52</v>
      </c>
      <c r="R269" s="1" t="s">
        <v>52</v>
      </c>
      <c r="S269" s="1" t="s">
        <v>52</v>
      </c>
      <c r="T269" s="1" t="s">
        <v>52</v>
      </c>
    </row>
    <row r="270" spans="1:20" ht="20.100000000000001" customHeight="1" x14ac:dyDescent="0.3">
      <c r="A270" s="26" t="s">
        <v>3713</v>
      </c>
      <c r="B270" s="27">
        <v>0</v>
      </c>
      <c r="C270" s="27">
        <v>0</v>
      </c>
      <c r="D270" s="27">
        <v>0</v>
      </c>
      <c r="E270" s="27">
        <v>0</v>
      </c>
      <c r="F270" s="26" t="s">
        <v>52</v>
      </c>
      <c r="G270" s="1" t="s">
        <v>1004</v>
      </c>
      <c r="H270" s="1" t="s">
        <v>3494</v>
      </c>
      <c r="I270" s="1" t="s">
        <v>3714</v>
      </c>
      <c r="J270" s="1" t="s">
        <v>52</v>
      </c>
      <c r="K270" s="1" t="s">
        <v>52</v>
      </c>
      <c r="M270" s="1" t="s">
        <v>52</v>
      </c>
      <c r="O270" s="1" t="s">
        <v>52</v>
      </c>
      <c r="P270" s="1" t="s">
        <v>52</v>
      </c>
      <c r="Q270" s="1" t="s">
        <v>52</v>
      </c>
      <c r="R270" s="1" t="s">
        <v>52</v>
      </c>
      <c r="S270" s="1" t="s">
        <v>52</v>
      </c>
      <c r="T270" s="1" t="s">
        <v>52</v>
      </c>
    </row>
    <row r="271" spans="1:20" ht="20.100000000000001" customHeight="1" x14ac:dyDescent="0.3">
      <c r="A271" s="26" t="s">
        <v>3788</v>
      </c>
      <c r="B271" s="27">
        <v>0</v>
      </c>
      <c r="C271" s="27">
        <v>0</v>
      </c>
      <c r="D271" s="27">
        <v>530.6</v>
      </c>
      <c r="E271" s="27">
        <v>530.6</v>
      </c>
      <c r="F271" s="26" t="s">
        <v>52</v>
      </c>
      <c r="G271" s="1" t="s">
        <v>1004</v>
      </c>
      <c r="H271" s="1" t="s">
        <v>3494</v>
      </c>
      <c r="I271" s="1" t="s">
        <v>3789</v>
      </c>
      <c r="J271" s="1" t="s">
        <v>52</v>
      </c>
      <c r="K271" s="1" t="s">
        <v>52</v>
      </c>
      <c r="M271" s="1" t="s">
        <v>52</v>
      </c>
      <c r="O271" s="1" t="s">
        <v>52</v>
      </c>
      <c r="P271" s="1" t="s">
        <v>52</v>
      </c>
      <c r="Q271" s="1" t="s">
        <v>52</v>
      </c>
      <c r="R271" s="1" t="s">
        <v>52</v>
      </c>
      <c r="S271" s="1" t="s">
        <v>52</v>
      </c>
      <c r="T271" s="1" t="s">
        <v>52</v>
      </c>
    </row>
    <row r="272" spans="1:20" ht="20.100000000000001" customHeight="1" x14ac:dyDescent="0.3">
      <c r="A272" s="26" t="s">
        <v>3517</v>
      </c>
      <c r="B272" s="27">
        <v>0</v>
      </c>
      <c r="C272" s="27">
        <v>0</v>
      </c>
      <c r="D272" s="27">
        <v>2277</v>
      </c>
      <c r="E272" s="27">
        <v>2277</v>
      </c>
      <c r="F272" s="26" t="s">
        <v>52</v>
      </c>
      <c r="G272" s="1" t="s">
        <v>1004</v>
      </c>
      <c r="H272" s="1" t="s">
        <v>3494</v>
      </c>
      <c r="I272" s="1" t="s">
        <v>3518</v>
      </c>
      <c r="J272" s="1" t="s">
        <v>52</v>
      </c>
      <c r="K272" s="1" t="s">
        <v>52</v>
      </c>
      <c r="M272" s="1" t="s">
        <v>52</v>
      </c>
      <c r="O272" s="1" t="s">
        <v>52</v>
      </c>
      <c r="P272" s="1" t="s">
        <v>52</v>
      </c>
      <c r="Q272" s="1" t="s">
        <v>52</v>
      </c>
      <c r="R272" s="1" t="s">
        <v>52</v>
      </c>
      <c r="S272" s="1" t="s">
        <v>52</v>
      </c>
      <c r="T272" s="1" t="s">
        <v>52</v>
      </c>
    </row>
    <row r="273" spans="1:20" ht="20.100000000000001" customHeight="1" x14ac:dyDescent="0.3">
      <c r="A273" s="26" t="s">
        <v>3496</v>
      </c>
      <c r="B273" s="27">
        <v>0</v>
      </c>
      <c r="C273" s="27">
        <v>0</v>
      </c>
      <c r="D273" s="27">
        <v>0</v>
      </c>
      <c r="E273" s="27">
        <v>0</v>
      </c>
      <c r="F273" s="26" t="s">
        <v>52</v>
      </c>
      <c r="G273" s="1" t="s">
        <v>1004</v>
      </c>
      <c r="H273" s="1" t="s">
        <v>3494</v>
      </c>
      <c r="I273" s="1" t="s">
        <v>52</v>
      </c>
      <c r="J273" s="1" t="s">
        <v>52</v>
      </c>
      <c r="K273" s="1" t="s">
        <v>52</v>
      </c>
      <c r="M273" s="1" t="s">
        <v>52</v>
      </c>
      <c r="O273" s="1" t="s">
        <v>52</v>
      </c>
      <c r="P273" s="1" t="s">
        <v>52</v>
      </c>
      <c r="Q273" s="1" t="s">
        <v>52</v>
      </c>
      <c r="R273" s="1" t="s">
        <v>52</v>
      </c>
      <c r="S273" s="1" t="s">
        <v>52</v>
      </c>
      <c r="T273" s="1" t="s">
        <v>52</v>
      </c>
    </row>
    <row r="274" spans="1:20" ht="20.100000000000001" customHeight="1" x14ac:dyDescent="0.3">
      <c r="A274" s="26" t="s">
        <v>3790</v>
      </c>
      <c r="B274" s="27">
        <v>0</v>
      </c>
      <c r="C274" s="27">
        <v>0</v>
      </c>
      <c r="D274" s="27">
        <v>10925.9</v>
      </c>
      <c r="E274" s="27">
        <v>10925.9</v>
      </c>
      <c r="F274" s="26" t="s">
        <v>52</v>
      </c>
      <c r="G274" s="1" t="s">
        <v>1004</v>
      </c>
      <c r="H274" s="1" t="s">
        <v>3494</v>
      </c>
      <c r="I274" s="1" t="s">
        <v>3791</v>
      </c>
      <c r="J274" s="1" t="s">
        <v>52</v>
      </c>
      <c r="K274" s="1" t="s">
        <v>52</v>
      </c>
      <c r="M274" s="1" t="s">
        <v>52</v>
      </c>
      <c r="O274" s="1" t="s">
        <v>52</v>
      </c>
      <c r="P274" s="1" t="s">
        <v>52</v>
      </c>
      <c r="Q274" s="1" t="s">
        <v>52</v>
      </c>
      <c r="R274" s="1" t="s">
        <v>52</v>
      </c>
      <c r="S274" s="1" t="s">
        <v>52</v>
      </c>
      <c r="T274" s="1" t="s">
        <v>52</v>
      </c>
    </row>
    <row r="275" spans="1:20" ht="20.100000000000001" customHeight="1" x14ac:dyDescent="0.3">
      <c r="A275" s="30" t="s">
        <v>3519</v>
      </c>
      <c r="B275" s="31">
        <v>0</v>
      </c>
      <c r="C275" s="31">
        <v>0</v>
      </c>
      <c r="D275" s="31">
        <v>10925</v>
      </c>
      <c r="E275" s="31">
        <v>10925</v>
      </c>
      <c r="F275" s="32"/>
    </row>
  </sheetData>
  <phoneticPr fontId="1" type="noConversion"/>
  <pageMargins left="0.78740157480314954" right="0" top="0.39370078740157477" bottom="0.39370078740157477" header="0" footer="0"/>
  <pageSetup paperSize="9" scale="87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43"/>
  <sheetViews>
    <sheetView topLeftCell="B1" zoomScale="70" zoomScaleNormal="70" workbookViewId="0">
      <pane xSplit="1" ySplit="4" topLeftCell="C311" activePane="bottomRight" state="frozen"/>
      <selection activeCell="B1" sqref="B1"/>
      <selection pane="topRight" activeCell="C1" sqref="C1"/>
      <selection pane="bottomLeft" activeCell="B5" sqref="B5"/>
      <selection pane="bottomRight" activeCell="C331" sqref="C331"/>
    </sheetView>
  </sheetViews>
  <sheetFormatPr defaultRowHeight="16.5" x14ac:dyDescent="0.3"/>
  <cols>
    <col min="1" max="1" width="47.375" hidden="1" customWidth="1"/>
    <col min="2" max="2" width="45.25" bestFit="1" customWidth="1"/>
    <col min="3" max="3" width="65.5" bestFit="1" customWidth="1"/>
    <col min="4" max="4" width="5.5" bestFit="1" customWidth="1"/>
    <col min="5" max="5" width="11.75" bestFit="1" customWidth="1"/>
    <col min="6" max="6" width="6.625" bestFit="1" customWidth="1"/>
    <col min="7" max="7" width="11.75" bestFit="1" customWidth="1"/>
    <col min="8" max="8" width="12.25" bestFit="1" customWidth="1"/>
    <col min="9" max="9" width="10.25" bestFit="1" customWidth="1"/>
    <col min="10" max="10" width="14.625" bestFit="1" customWidth="1"/>
    <col min="11" max="11" width="10.25" bestFit="1" customWidth="1"/>
    <col min="12" max="12" width="8.25" bestFit="1" customWidth="1"/>
    <col min="13" max="13" width="14" bestFit="1" customWidth="1"/>
    <col min="14" max="14" width="11.375" bestFit="1" customWidth="1"/>
    <col min="15" max="15" width="14" bestFit="1" customWidth="1"/>
    <col min="16" max="16" width="12.875" bestFit="1" customWidth="1"/>
    <col min="17" max="17" width="11.25" bestFit="1" customWidth="1"/>
    <col min="18" max="20" width="9.25" bestFit="1" customWidth="1"/>
    <col min="21" max="22" width="12.875" bestFit="1" customWidth="1"/>
    <col min="23" max="23" width="8.875" bestFit="1" customWidth="1"/>
    <col min="24" max="24" width="15.12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178" t="s">
        <v>3793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</row>
    <row r="2" spans="1:28" ht="30" customHeight="1" x14ac:dyDescent="0.3">
      <c r="A2" s="161" t="s">
        <v>1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  <c r="T2" s="161"/>
      <c r="U2" s="161"/>
      <c r="V2" s="161"/>
      <c r="W2" s="161"/>
      <c r="X2" s="161"/>
    </row>
    <row r="3" spans="1:28" ht="30" customHeight="1" x14ac:dyDescent="0.3">
      <c r="A3" s="177" t="s">
        <v>1195</v>
      </c>
      <c r="B3" s="177" t="s">
        <v>2</v>
      </c>
      <c r="C3" s="177" t="s">
        <v>3486</v>
      </c>
      <c r="D3" s="177" t="s">
        <v>4</v>
      </c>
      <c r="E3" s="177" t="s">
        <v>6</v>
      </c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 t="s">
        <v>1197</v>
      </c>
      <c r="Q3" s="177" t="s">
        <v>1198</v>
      </c>
      <c r="R3" s="177"/>
      <c r="S3" s="177"/>
      <c r="T3" s="177"/>
      <c r="U3" s="177"/>
      <c r="V3" s="177"/>
      <c r="W3" s="177" t="s">
        <v>1200</v>
      </c>
      <c r="X3" s="177" t="s">
        <v>12</v>
      </c>
      <c r="Y3" s="161" t="s">
        <v>3801</v>
      </c>
      <c r="Z3" s="161" t="s">
        <v>3802</v>
      </c>
      <c r="AA3" s="161" t="s">
        <v>3803</v>
      </c>
      <c r="AB3" s="161" t="s">
        <v>48</v>
      </c>
    </row>
    <row r="4" spans="1:28" ht="30" customHeight="1" x14ac:dyDescent="0.3">
      <c r="A4" s="177"/>
      <c r="B4" s="177"/>
      <c r="C4" s="177"/>
      <c r="D4" s="177"/>
      <c r="E4" s="7" t="s">
        <v>3794</v>
      </c>
      <c r="F4" s="7" t="s">
        <v>3795</v>
      </c>
      <c r="G4" s="7" t="s">
        <v>3796</v>
      </c>
      <c r="H4" s="7" t="s">
        <v>3795</v>
      </c>
      <c r="I4" s="7" t="s">
        <v>3797</v>
      </c>
      <c r="J4" s="7" t="s">
        <v>3795</v>
      </c>
      <c r="K4" s="7" t="s">
        <v>3798</v>
      </c>
      <c r="L4" s="7" t="s">
        <v>3795</v>
      </c>
      <c r="M4" s="7" t="s">
        <v>3799</v>
      </c>
      <c r="N4" s="7" t="s">
        <v>3795</v>
      </c>
      <c r="O4" s="7" t="s">
        <v>3800</v>
      </c>
      <c r="P4" s="177"/>
      <c r="Q4" s="7" t="s">
        <v>3794</v>
      </c>
      <c r="R4" s="7" t="s">
        <v>3796</v>
      </c>
      <c r="S4" s="7" t="s">
        <v>3797</v>
      </c>
      <c r="T4" s="7" t="s">
        <v>3798</v>
      </c>
      <c r="U4" s="7" t="s">
        <v>3799</v>
      </c>
      <c r="V4" s="7" t="s">
        <v>3800</v>
      </c>
      <c r="W4" s="177"/>
      <c r="X4" s="177"/>
      <c r="Y4" s="161"/>
      <c r="Z4" s="161"/>
      <c r="AA4" s="161"/>
      <c r="AB4" s="161"/>
    </row>
    <row r="5" spans="1:28" ht="30" customHeight="1" x14ac:dyDescent="0.3">
      <c r="A5" s="9" t="s">
        <v>2853</v>
      </c>
      <c r="B5" s="9" t="s">
        <v>2716</v>
      </c>
      <c r="C5" s="9" t="s">
        <v>2851</v>
      </c>
      <c r="D5" s="33" t="s">
        <v>106</v>
      </c>
      <c r="E5" s="34">
        <v>0</v>
      </c>
      <c r="F5" s="9" t="s">
        <v>52</v>
      </c>
      <c r="G5" s="34">
        <v>0</v>
      </c>
      <c r="H5" s="9" t="s">
        <v>52</v>
      </c>
      <c r="I5" s="34">
        <v>0</v>
      </c>
      <c r="J5" s="9" t="s">
        <v>52</v>
      </c>
      <c r="K5" s="34">
        <v>0</v>
      </c>
      <c r="L5" s="9" t="s">
        <v>52</v>
      </c>
      <c r="M5" s="34">
        <v>0</v>
      </c>
      <c r="N5" s="9" t="s">
        <v>52</v>
      </c>
      <c r="O5" s="34">
        <v>0</v>
      </c>
      <c r="P5" s="34">
        <v>0</v>
      </c>
      <c r="Q5" s="34">
        <v>0</v>
      </c>
      <c r="R5" s="34">
        <v>0</v>
      </c>
      <c r="S5" s="34">
        <v>0</v>
      </c>
      <c r="T5" s="34">
        <v>0</v>
      </c>
      <c r="U5" s="34">
        <v>115116</v>
      </c>
      <c r="V5" s="34">
        <f t="shared" ref="V5:V14" si="0">SMALL(Q5:U5,COUNTIF(Q5:U5,0)+1)</f>
        <v>115116</v>
      </c>
      <c r="W5" s="9" t="s">
        <v>3804</v>
      </c>
      <c r="X5" s="9" t="s">
        <v>2745</v>
      </c>
      <c r="Y5" s="1" t="s">
        <v>52</v>
      </c>
      <c r="Z5" s="1" t="s">
        <v>52</v>
      </c>
      <c r="AA5" s="35"/>
      <c r="AB5" s="1" t="s">
        <v>52</v>
      </c>
    </row>
    <row r="6" spans="1:28" ht="30" customHeight="1" x14ac:dyDescent="0.3">
      <c r="A6" s="9" t="s">
        <v>3468</v>
      </c>
      <c r="B6" s="9" t="s">
        <v>2716</v>
      </c>
      <c r="C6" s="9" t="s">
        <v>2717</v>
      </c>
      <c r="D6" s="33" t="s">
        <v>106</v>
      </c>
      <c r="E6" s="34">
        <v>0</v>
      </c>
      <c r="F6" s="9" t="s">
        <v>52</v>
      </c>
      <c r="G6" s="34">
        <v>0</v>
      </c>
      <c r="H6" s="9" t="s">
        <v>52</v>
      </c>
      <c r="I6" s="34">
        <v>0</v>
      </c>
      <c r="J6" s="9" t="s">
        <v>52</v>
      </c>
      <c r="K6" s="34">
        <v>0</v>
      </c>
      <c r="L6" s="9" t="s">
        <v>52</v>
      </c>
      <c r="M6" s="34">
        <v>0</v>
      </c>
      <c r="N6" s="9" t="s">
        <v>52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138873</v>
      </c>
      <c r="V6" s="34">
        <f t="shared" si="0"/>
        <v>138873</v>
      </c>
      <c r="W6" s="9" t="s">
        <v>3805</v>
      </c>
      <c r="X6" s="9" t="s">
        <v>2745</v>
      </c>
      <c r="Y6" s="1" t="s">
        <v>52</v>
      </c>
      <c r="Z6" s="1" t="s">
        <v>52</v>
      </c>
      <c r="AA6" s="35"/>
      <c r="AB6" s="1" t="s">
        <v>52</v>
      </c>
    </row>
    <row r="7" spans="1:28" ht="30" customHeight="1" x14ac:dyDescent="0.3">
      <c r="A7" s="9" t="s">
        <v>3451</v>
      </c>
      <c r="B7" s="9" t="s">
        <v>2861</v>
      </c>
      <c r="C7" s="9" t="s">
        <v>3449</v>
      </c>
      <c r="D7" s="33" t="s">
        <v>106</v>
      </c>
      <c r="E7" s="34">
        <v>0</v>
      </c>
      <c r="F7" s="9" t="s">
        <v>52</v>
      </c>
      <c r="G7" s="34">
        <v>0</v>
      </c>
      <c r="H7" s="9" t="s">
        <v>52</v>
      </c>
      <c r="I7" s="34">
        <v>0</v>
      </c>
      <c r="J7" s="9" t="s">
        <v>52</v>
      </c>
      <c r="K7" s="34">
        <v>0</v>
      </c>
      <c r="L7" s="9" t="s">
        <v>52</v>
      </c>
      <c r="M7" s="34">
        <v>0</v>
      </c>
      <c r="N7" s="9" t="s">
        <v>52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36694</v>
      </c>
      <c r="V7" s="34">
        <f t="shared" si="0"/>
        <v>36694</v>
      </c>
      <c r="W7" s="9" t="s">
        <v>3806</v>
      </c>
      <c r="X7" s="9" t="s">
        <v>2745</v>
      </c>
      <c r="Y7" s="1" t="s">
        <v>52</v>
      </c>
      <c r="Z7" s="1" t="s">
        <v>52</v>
      </c>
      <c r="AA7" s="35"/>
      <c r="AB7" s="1" t="s">
        <v>52</v>
      </c>
    </row>
    <row r="8" spans="1:28" ht="30" customHeight="1" x14ac:dyDescent="0.3">
      <c r="A8" s="9" t="s">
        <v>2863</v>
      </c>
      <c r="B8" s="9" t="s">
        <v>2861</v>
      </c>
      <c r="C8" s="9" t="s">
        <v>2835</v>
      </c>
      <c r="D8" s="33" t="s">
        <v>106</v>
      </c>
      <c r="E8" s="34">
        <v>0</v>
      </c>
      <c r="F8" s="9" t="s">
        <v>52</v>
      </c>
      <c r="G8" s="34">
        <v>0</v>
      </c>
      <c r="H8" s="9" t="s">
        <v>52</v>
      </c>
      <c r="I8" s="34">
        <v>0</v>
      </c>
      <c r="J8" s="9" t="s">
        <v>52</v>
      </c>
      <c r="K8" s="34">
        <v>0</v>
      </c>
      <c r="L8" s="9" t="s">
        <v>52</v>
      </c>
      <c r="M8" s="34">
        <v>0</v>
      </c>
      <c r="N8" s="9" t="s">
        <v>52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88973</v>
      </c>
      <c r="V8" s="34">
        <f t="shared" si="0"/>
        <v>88973</v>
      </c>
      <c r="W8" s="9" t="s">
        <v>3807</v>
      </c>
      <c r="X8" s="9" t="s">
        <v>2745</v>
      </c>
      <c r="Y8" s="1" t="s">
        <v>52</v>
      </c>
      <c r="Z8" s="1" t="s">
        <v>52</v>
      </c>
      <c r="AA8" s="35"/>
      <c r="AB8" s="1" t="s">
        <v>52</v>
      </c>
    </row>
    <row r="9" spans="1:28" ht="30" customHeight="1" x14ac:dyDescent="0.3">
      <c r="A9" s="9" t="s">
        <v>2873</v>
      </c>
      <c r="B9" s="9" t="s">
        <v>2871</v>
      </c>
      <c r="C9" s="9" t="s">
        <v>2835</v>
      </c>
      <c r="D9" s="33" t="s">
        <v>106</v>
      </c>
      <c r="E9" s="34">
        <v>0</v>
      </c>
      <c r="F9" s="9" t="s">
        <v>52</v>
      </c>
      <c r="G9" s="34">
        <v>0</v>
      </c>
      <c r="H9" s="9" t="s">
        <v>52</v>
      </c>
      <c r="I9" s="34">
        <v>0</v>
      </c>
      <c r="J9" s="9" t="s">
        <v>52</v>
      </c>
      <c r="K9" s="34">
        <v>0</v>
      </c>
      <c r="L9" s="9" t="s">
        <v>52</v>
      </c>
      <c r="M9" s="34">
        <v>0</v>
      </c>
      <c r="N9" s="9" t="s">
        <v>52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1604</v>
      </c>
      <c r="V9" s="34">
        <f t="shared" si="0"/>
        <v>1604</v>
      </c>
      <c r="W9" s="9" t="s">
        <v>3808</v>
      </c>
      <c r="X9" s="9" t="s">
        <v>2745</v>
      </c>
      <c r="Y9" s="1" t="s">
        <v>52</v>
      </c>
      <c r="Z9" s="1" t="s">
        <v>52</v>
      </c>
      <c r="AA9" s="35"/>
      <c r="AB9" s="1" t="s">
        <v>52</v>
      </c>
    </row>
    <row r="10" spans="1:28" ht="30" customHeight="1" x14ac:dyDescent="0.3">
      <c r="A10" s="9" t="s">
        <v>2746</v>
      </c>
      <c r="B10" s="9" t="s">
        <v>2738</v>
      </c>
      <c r="C10" s="9" t="s">
        <v>1302</v>
      </c>
      <c r="D10" s="33" t="s">
        <v>106</v>
      </c>
      <c r="E10" s="34">
        <v>0</v>
      </c>
      <c r="F10" s="9" t="s">
        <v>52</v>
      </c>
      <c r="G10" s="34">
        <v>0</v>
      </c>
      <c r="H10" s="9" t="s">
        <v>52</v>
      </c>
      <c r="I10" s="34">
        <v>0</v>
      </c>
      <c r="J10" s="9" t="s">
        <v>52</v>
      </c>
      <c r="K10" s="34">
        <v>0</v>
      </c>
      <c r="L10" s="9" t="s">
        <v>52</v>
      </c>
      <c r="M10" s="34">
        <v>0</v>
      </c>
      <c r="N10" s="9" t="s">
        <v>52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134000</v>
      </c>
      <c r="V10" s="34">
        <f t="shared" si="0"/>
        <v>134000</v>
      </c>
      <c r="W10" s="9" t="s">
        <v>3809</v>
      </c>
      <c r="X10" s="9" t="s">
        <v>2745</v>
      </c>
      <c r="Y10" s="1" t="s">
        <v>52</v>
      </c>
      <c r="Z10" s="1" t="s">
        <v>52</v>
      </c>
      <c r="AA10" s="35"/>
      <c r="AB10" s="1" t="s">
        <v>52</v>
      </c>
    </row>
    <row r="11" spans="1:28" ht="30" customHeight="1" x14ac:dyDescent="0.3">
      <c r="A11" s="9" t="s">
        <v>2840</v>
      </c>
      <c r="B11" s="9" t="s">
        <v>2738</v>
      </c>
      <c r="C11" s="9" t="s">
        <v>2835</v>
      </c>
      <c r="D11" s="33" t="s">
        <v>106</v>
      </c>
      <c r="E11" s="34">
        <v>0</v>
      </c>
      <c r="F11" s="9" t="s">
        <v>52</v>
      </c>
      <c r="G11" s="34">
        <v>0</v>
      </c>
      <c r="H11" s="9" t="s">
        <v>52</v>
      </c>
      <c r="I11" s="34">
        <v>0</v>
      </c>
      <c r="J11" s="9" t="s">
        <v>52</v>
      </c>
      <c r="K11" s="34">
        <v>0</v>
      </c>
      <c r="L11" s="9" t="s">
        <v>52</v>
      </c>
      <c r="M11" s="34">
        <v>0</v>
      </c>
      <c r="N11" s="9" t="s">
        <v>52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182749</v>
      </c>
      <c r="V11" s="34">
        <f t="shared" si="0"/>
        <v>182749</v>
      </c>
      <c r="W11" s="9" t="s">
        <v>3810</v>
      </c>
      <c r="X11" s="9" t="s">
        <v>2745</v>
      </c>
      <c r="Y11" s="1" t="s">
        <v>52</v>
      </c>
      <c r="Z11" s="1" t="s">
        <v>52</v>
      </c>
      <c r="AA11" s="35"/>
      <c r="AB11" s="1" t="s">
        <v>52</v>
      </c>
    </row>
    <row r="12" spans="1:28" ht="30" customHeight="1" x14ac:dyDescent="0.3">
      <c r="A12" s="9" t="s">
        <v>2790</v>
      </c>
      <c r="B12" s="9" t="s">
        <v>1301</v>
      </c>
      <c r="C12" s="9" t="s">
        <v>1302</v>
      </c>
      <c r="D12" s="33" t="s">
        <v>106</v>
      </c>
      <c r="E12" s="34">
        <v>0</v>
      </c>
      <c r="F12" s="9" t="s">
        <v>52</v>
      </c>
      <c r="G12" s="34">
        <v>0</v>
      </c>
      <c r="H12" s="9" t="s">
        <v>52</v>
      </c>
      <c r="I12" s="34">
        <v>0</v>
      </c>
      <c r="J12" s="9" t="s">
        <v>52</v>
      </c>
      <c r="K12" s="34">
        <v>0</v>
      </c>
      <c r="L12" s="9" t="s">
        <v>52</v>
      </c>
      <c r="M12" s="34">
        <v>0</v>
      </c>
      <c r="N12" s="9" t="s">
        <v>52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86757</v>
      </c>
      <c r="V12" s="34">
        <f t="shared" si="0"/>
        <v>86757</v>
      </c>
      <c r="W12" s="9" t="s">
        <v>3811</v>
      </c>
      <c r="X12" s="9" t="s">
        <v>2745</v>
      </c>
      <c r="Y12" s="1" t="s">
        <v>52</v>
      </c>
      <c r="Z12" s="1" t="s">
        <v>52</v>
      </c>
      <c r="AA12" s="35"/>
      <c r="AB12" s="1" t="s">
        <v>52</v>
      </c>
    </row>
    <row r="13" spans="1:28" ht="30" customHeight="1" x14ac:dyDescent="0.3">
      <c r="A13" s="9" t="s">
        <v>3461</v>
      </c>
      <c r="B13" s="9" t="s">
        <v>3458</v>
      </c>
      <c r="C13" s="9" t="s">
        <v>3459</v>
      </c>
      <c r="D13" s="33" t="s">
        <v>106</v>
      </c>
      <c r="E13" s="34">
        <v>0</v>
      </c>
      <c r="F13" s="9" t="s">
        <v>52</v>
      </c>
      <c r="G13" s="34">
        <v>0</v>
      </c>
      <c r="H13" s="9" t="s">
        <v>52</v>
      </c>
      <c r="I13" s="34">
        <v>0</v>
      </c>
      <c r="J13" s="9" t="s">
        <v>52</v>
      </c>
      <c r="K13" s="34">
        <v>0</v>
      </c>
      <c r="L13" s="9" t="s">
        <v>52</v>
      </c>
      <c r="M13" s="34">
        <v>0</v>
      </c>
      <c r="N13" s="9" t="s">
        <v>52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65504</v>
      </c>
      <c r="V13" s="34">
        <f t="shared" si="0"/>
        <v>65504</v>
      </c>
      <c r="W13" s="9" t="s">
        <v>3812</v>
      </c>
      <c r="X13" s="9" t="s">
        <v>2745</v>
      </c>
      <c r="Y13" s="1" t="s">
        <v>52</v>
      </c>
      <c r="Z13" s="1" t="s">
        <v>52</v>
      </c>
      <c r="AA13" s="35"/>
      <c r="AB13" s="1" t="s">
        <v>52</v>
      </c>
    </row>
    <row r="14" spans="1:28" ht="30" customHeight="1" x14ac:dyDescent="0.3">
      <c r="A14" s="9" t="s">
        <v>2879</v>
      </c>
      <c r="B14" s="9" t="s">
        <v>1600</v>
      </c>
      <c r="C14" s="9" t="s">
        <v>1601</v>
      </c>
      <c r="D14" s="33" t="s">
        <v>106</v>
      </c>
      <c r="E14" s="34">
        <v>0</v>
      </c>
      <c r="F14" s="9" t="s">
        <v>52</v>
      </c>
      <c r="G14" s="34">
        <v>0</v>
      </c>
      <c r="H14" s="9" t="s">
        <v>52</v>
      </c>
      <c r="I14" s="34">
        <v>0</v>
      </c>
      <c r="J14" s="9" t="s">
        <v>52</v>
      </c>
      <c r="K14" s="34">
        <v>0</v>
      </c>
      <c r="L14" s="9" t="s">
        <v>52</v>
      </c>
      <c r="M14" s="34">
        <v>0</v>
      </c>
      <c r="N14" s="9" t="s">
        <v>52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334167</v>
      </c>
      <c r="V14" s="34">
        <f t="shared" si="0"/>
        <v>334167</v>
      </c>
      <c r="W14" s="9" t="s">
        <v>3813</v>
      </c>
      <c r="X14" s="9" t="s">
        <v>2745</v>
      </c>
      <c r="Y14" s="1" t="s">
        <v>52</v>
      </c>
      <c r="Z14" s="1" t="s">
        <v>52</v>
      </c>
      <c r="AA14" s="35"/>
      <c r="AB14" s="1" t="s">
        <v>52</v>
      </c>
    </row>
    <row r="15" spans="1:28" ht="30" customHeight="1" x14ac:dyDescent="0.3">
      <c r="A15" s="9" t="s">
        <v>2259</v>
      </c>
      <c r="B15" s="9" t="s">
        <v>2257</v>
      </c>
      <c r="C15" s="9" t="s">
        <v>2258</v>
      </c>
      <c r="D15" s="33" t="s">
        <v>146</v>
      </c>
      <c r="E15" s="34">
        <v>0</v>
      </c>
      <c r="F15" s="9" t="s">
        <v>52</v>
      </c>
      <c r="G15" s="34">
        <v>0</v>
      </c>
      <c r="H15" s="9" t="s">
        <v>52</v>
      </c>
      <c r="I15" s="34">
        <v>0</v>
      </c>
      <c r="J15" s="9" t="s">
        <v>52</v>
      </c>
      <c r="K15" s="34">
        <v>0</v>
      </c>
      <c r="L15" s="9" t="s">
        <v>52</v>
      </c>
      <c r="M15" s="34">
        <v>0</v>
      </c>
      <c r="N15" s="9" t="s">
        <v>52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9" t="s">
        <v>3814</v>
      </c>
      <c r="X15" s="9" t="s">
        <v>1755</v>
      </c>
      <c r="Y15" s="1" t="s">
        <v>52</v>
      </c>
      <c r="Z15" s="1" t="s">
        <v>52</v>
      </c>
      <c r="AA15" s="35"/>
      <c r="AB15" s="1" t="s">
        <v>52</v>
      </c>
    </row>
    <row r="16" spans="1:28" ht="30" customHeight="1" x14ac:dyDescent="0.3">
      <c r="A16" s="9" t="s">
        <v>981</v>
      </c>
      <c r="B16" s="9" t="s">
        <v>979</v>
      </c>
      <c r="C16" s="9" t="s">
        <v>980</v>
      </c>
      <c r="D16" s="33" t="s">
        <v>146</v>
      </c>
      <c r="E16" s="34">
        <v>0</v>
      </c>
      <c r="F16" s="9" t="s">
        <v>52</v>
      </c>
      <c r="G16" s="34">
        <v>36000</v>
      </c>
      <c r="H16" s="9" t="s">
        <v>3815</v>
      </c>
      <c r="I16" s="34">
        <v>29000</v>
      </c>
      <c r="J16" s="9" t="s">
        <v>3815</v>
      </c>
      <c r="K16" s="34">
        <v>0</v>
      </c>
      <c r="L16" s="9" t="s">
        <v>52</v>
      </c>
      <c r="M16" s="34">
        <v>0</v>
      </c>
      <c r="N16" s="9" t="s">
        <v>52</v>
      </c>
      <c r="O16" s="34">
        <f>SMALL(E16:M16,COUNTIF(E16:M16,0)+1)</f>
        <v>29000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9" t="s">
        <v>3816</v>
      </c>
      <c r="X16" s="9" t="s">
        <v>52</v>
      </c>
      <c r="Y16" s="1" t="s">
        <v>52</v>
      </c>
      <c r="Z16" s="1" t="s">
        <v>52</v>
      </c>
      <c r="AA16" s="35"/>
      <c r="AB16" s="1" t="s">
        <v>52</v>
      </c>
    </row>
    <row r="17" spans="1:28" ht="30" customHeight="1" x14ac:dyDescent="0.3">
      <c r="A17" s="9" t="s">
        <v>1856</v>
      </c>
      <c r="B17" s="9" t="s">
        <v>983</v>
      </c>
      <c r="C17" s="9" t="s">
        <v>1855</v>
      </c>
      <c r="D17" s="33" t="s">
        <v>146</v>
      </c>
      <c r="E17" s="34">
        <v>0</v>
      </c>
      <c r="F17" s="9" t="s">
        <v>52</v>
      </c>
      <c r="G17" s="34">
        <v>0</v>
      </c>
      <c r="H17" s="9" t="s">
        <v>52</v>
      </c>
      <c r="I17" s="34">
        <v>0</v>
      </c>
      <c r="J17" s="9" t="s">
        <v>52</v>
      </c>
      <c r="K17" s="34">
        <v>0</v>
      </c>
      <c r="L17" s="9" t="s">
        <v>52</v>
      </c>
      <c r="M17" s="34">
        <v>0</v>
      </c>
      <c r="N17" s="9" t="s">
        <v>52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9" t="s">
        <v>3817</v>
      </c>
      <c r="X17" s="9" t="s">
        <v>1755</v>
      </c>
      <c r="Y17" s="1" t="s">
        <v>52</v>
      </c>
      <c r="Z17" s="1" t="s">
        <v>52</v>
      </c>
      <c r="AA17" s="35"/>
      <c r="AB17" s="1" t="s">
        <v>52</v>
      </c>
    </row>
    <row r="18" spans="1:28" ht="30" customHeight="1" x14ac:dyDescent="0.3">
      <c r="A18" s="9" t="s">
        <v>985</v>
      </c>
      <c r="B18" s="9" t="s">
        <v>983</v>
      </c>
      <c r="C18" s="9" t="s">
        <v>984</v>
      </c>
      <c r="D18" s="33" t="s">
        <v>146</v>
      </c>
      <c r="E18" s="34">
        <v>0</v>
      </c>
      <c r="F18" s="9" t="s">
        <v>52</v>
      </c>
      <c r="G18" s="34">
        <v>32000</v>
      </c>
      <c r="H18" s="9" t="s">
        <v>3815</v>
      </c>
      <c r="I18" s="34">
        <v>31000</v>
      </c>
      <c r="J18" s="9" t="s">
        <v>3818</v>
      </c>
      <c r="K18" s="34">
        <v>0</v>
      </c>
      <c r="L18" s="9" t="s">
        <v>52</v>
      </c>
      <c r="M18" s="34">
        <v>0</v>
      </c>
      <c r="N18" s="9" t="s">
        <v>52</v>
      </c>
      <c r="O18" s="34">
        <f>SMALL(E18:M18,COUNTIF(E18:M18,0)+1)</f>
        <v>31000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9" t="s">
        <v>3819</v>
      </c>
      <c r="X18" s="9" t="s">
        <v>52</v>
      </c>
      <c r="Y18" s="1" t="s">
        <v>52</v>
      </c>
      <c r="Z18" s="1" t="s">
        <v>52</v>
      </c>
      <c r="AA18" s="35"/>
      <c r="AB18" s="1" t="s">
        <v>52</v>
      </c>
    </row>
    <row r="19" spans="1:28" ht="30" customHeight="1" x14ac:dyDescent="0.3">
      <c r="A19" s="9" t="s">
        <v>2905</v>
      </c>
      <c r="B19" s="9" t="s">
        <v>2903</v>
      </c>
      <c r="C19" s="9" t="s">
        <v>2904</v>
      </c>
      <c r="D19" s="33" t="s">
        <v>112</v>
      </c>
      <c r="E19" s="34">
        <v>10934</v>
      </c>
      <c r="F19" s="9" t="s">
        <v>52</v>
      </c>
      <c r="G19" s="34">
        <v>12093.52</v>
      </c>
      <c r="H19" s="9" t="s">
        <v>3820</v>
      </c>
      <c r="I19" s="34">
        <v>10986.29</v>
      </c>
      <c r="J19" s="9" t="s">
        <v>3821</v>
      </c>
      <c r="K19" s="34">
        <v>0</v>
      </c>
      <c r="L19" s="9" t="s">
        <v>52</v>
      </c>
      <c r="M19" s="34">
        <v>0</v>
      </c>
      <c r="N19" s="9" t="s">
        <v>52</v>
      </c>
      <c r="O19" s="34">
        <f>SMALL(E19:M19,COUNTIF(E19:M19,0)+1)</f>
        <v>10934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9" t="s">
        <v>3822</v>
      </c>
      <c r="X19" s="9" t="s">
        <v>52</v>
      </c>
      <c r="Y19" s="1" t="s">
        <v>52</v>
      </c>
      <c r="Z19" s="1" t="s">
        <v>52</v>
      </c>
      <c r="AA19" s="35"/>
      <c r="AB19" s="1" t="s">
        <v>52</v>
      </c>
    </row>
    <row r="20" spans="1:28" ht="30" customHeight="1" x14ac:dyDescent="0.3">
      <c r="A20" s="9" t="s">
        <v>2079</v>
      </c>
      <c r="B20" s="9" t="s">
        <v>2076</v>
      </c>
      <c r="C20" s="9" t="s">
        <v>2077</v>
      </c>
      <c r="D20" s="33" t="s">
        <v>1692</v>
      </c>
      <c r="E20" s="34">
        <v>0</v>
      </c>
      <c r="F20" s="9" t="s">
        <v>52</v>
      </c>
      <c r="G20" s="34">
        <v>345</v>
      </c>
      <c r="H20" s="9" t="s">
        <v>3823</v>
      </c>
      <c r="I20" s="34">
        <v>0</v>
      </c>
      <c r="J20" s="9" t="s">
        <v>3824</v>
      </c>
      <c r="K20" s="34">
        <v>0</v>
      </c>
      <c r="L20" s="9" t="s">
        <v>52</v>
      </c>
      <c r="M20" s="34">
        <v>0</v>
      </c>
      <c r="N20" s="9" t="s">
        <v>52</v>
      </c>
      <c r="O20" s="34">
        <f>SMALL(E20:M20,COUNTIF(E20:M20,0)+1)</f>
        <v>345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9" t="s">
        <v>3825</v>
      </c>
      <c r="X20" s="9" t="s">
        <v>2078</v>
      </c>
      <c r="Y20" s="1" t="s">
        <v>52</v>
      </c>
      <c r="Z20" s="1" t="s">
        <v>52</v>
      </c>
      <c r="AA20" s="35"/>
      <c r="AB20" s="1" t="s">
        <v>52</v>
      </c>
    </row>
    <row r="21" spans="1:28" ht="30" customHeight="1" x14ac:dyDescent="0.3">
      <c r="A21" s="9" t="s">
        <v>2118</v>
      </c>
      <c r="B21" s="9" t="s">
        <v>2076</v>
      </c>
      <c r="C21" s="9" t="s">
        <v>2117</v>
      </c>
      <c r="D21" s="33" t="s">
        <v>1692</v>
      </c>
      <c r="E21" s="34">
        <v>0</v>
      </c>
      <c r="F21" s="9" t="s">
        <v>52</v>
      </c>
      <c r="G21" s="34">
        <v>1850</v>
      </c>
      <c r="H21" s="9" t="s">
        <v>3823</v>
      </c>
      <c r="I21" s="34">
        <v>0</v>
      </c>
      <c r="J21" s="9" t="s">
        <v>3824</v>
      </c>
      <c r="K21" s="34">
        <v>0</v>
      </c>
      <c r="L21" s="9" t="s">
        <v>52</v>
      </c>
      <c r="M21" s="34">
        <v>0</v>
      </c>
      <c r="N21" s="9" t="s">
        <v>52</v>
      </c>
      <c r="O21" s="34">
        <f>SMALL(E21:M21,COUNTIF(E21:M21,0)+1)</f>
        <v>1850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9" t="s">
        <v>3826</v>
      </c>
      <c r="X21" s="9" t="s">
        <v>2078</v>
      </c>
      <c r="Y21" s="1" t="s">
        <v>52</v>
      </c>
      <c r="Z21" s="1" t="s">
        <v>52</v>
      </c>
      <c r="AA21" s="35"/>
      <c r="AB21" s="1" t="s">
        <v>52</v>
      </c>
    </row>
    <row r="22" spans="1:28" ht="30" customHeight="1" x14ac:dyDescent="0.3">
      <c r="A22" s="9" t="s">
        <v>3309</v>
      </c>
      <c r="B22" s="9" t="s">
        <v>3306</v>
      </c>
      <c r="C22" s="9" t="s">
        <v>3307</v>
      </c>
      <c r="D22" s="33" t="s">
        <v>3308</v>
      </c>
      <c r="E22" s="34">
        <v>0</v>
      </c>
      <c r="F22" s="9" t="s">
        <v>52</v>
      </c>
      <c r="G22" s="34">
        <v>0</v>
      </c>
      <c r="H22" s="9" t="s">
        <v>52</v>
      </c>
      <c r="I22" s="34">
        <v>0</v>
      </c>
      <c r="J22" s="9" t="s">
        <v>52</v>
      </c>
      <c r="K22" s="34">
        <v>0</v>
      </c>
      <c r="L22" s="9" t="s">
        <v>52</v>
      </c>
      <c r="M22" s="34">
        <v>0</v>
      </c>
      <c r="N22" s="9" t="s">
        <v>52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9" t="s">
        <v>3827</v>
      </c>
      <c r="X22" s="9" t="s">
        <v>52</v>
      </c>
      <c r="Y22" s="1" t="s">
        <v>52</v>
      </c>
      <c r="Z22" s="1" t="s">
        <v>52</v>
      </c>
      <c r="AA22" s="35"/>
      <c r="AB22" s="1" t="s">
        <v>52</v>
      </c>
    </row>
    <row r="23" spans="1:28" ht="30" customHeight="1" x14ac:dyDescent="0.3">
      <c r="A23" s="9" t="s">
        <v>1850</v>
      </c>
      <c r="B23" s="9" t="s">
        <v>1848</v>
      </c>
      <c r="C23" s="9" t="s">
        <v>1849</v>
      </c>
      <c r="D23" s="33" t="s">
        <v>1153</v>
      </c>
      <c r="E23" s="34">
        <v>0</v>
      </c>
      <c r="F23" s="9" t="s">
        <v>52</v>
      </c>
      <c r="G23" s="34">
        <v>2800</v>
      </c>
      <c r="H23" s="9" t="s">
        <v>3828</v>
      </c>
      <c r="I23" s="34">
        <v>0</v>
      </c>
      <c r="J23" s="9" t="s">
        <v>52</v>
      </c>
      <c r="K23" s="34">
        <v>4694</v>
      </c>
      <c r="L23" s="9" t="s">
        <v>3829</v>
      </c>
      <c r="M23" s="34">
        <v>0</v>
      </c>
      <c r="N23" s="9" t="s">
        <v>52</v>
      </c>
      <c r="O23" s="34">
        <f t="shared" ref="O23:O48" si="1">SMALL(E23:M23,COUNTIF(E23:M23,0)+1)</f>
        <v>2800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9" t="s">
        <v>3830</v>
      </c>
      <c r="X23" s="9" t="s">
        <v>52</v>
      </c>
      <c r="Y23" s="1" t="s">
        <v>52</v>
      </c>
      <c r="Z23" s="1" t="s">
        <v>52</v>
      </c>
      <c r="AA23" s="35"/>
      <c r="AB23" s="1" t="s">
        <v>52</v>
      </c>
    </row>
    <row r="24" spans="1:28" ht="30" customHeight="1" x14ac:dyDescent="0.3">
      <c r="A24" s="9" t="s">
        <v>1831</v>
      </c>
      <c r="B24" s="9" t="s">
        <v>1828</v>
      </c>
      <c r="C24" s="9" t="s">
        <v>1829</v>
      </c>
      <c r="D24" s="33" t="s">
        <v>1830</v>
      </c>
      <c r="E24" s="34">
        <v>0</v>
      </c>
      <c r="F24" s="9" t="s">
        <v>52</v>
      </c>
      <c r="G24" s="34">
        <v>5363</v>
      </c>
      <c r="H24" s="9" t="s">
        <v>3831</v>
      </c>
      <c r="I24" s="34">
        <v>0</v>
      </c>
      <c r="J24" s="9" t="s">
        <v>52</v>
      </c>
      <c r="K24" s="34">
        <v>3752</v>
      </c>
      <c r="L24" s="9" t="s">
        <v>3832</v>
      </c>
      <c r="M24" s="34">
        <v>0</v>
      </c>
      <c r="N24" s="9" t="s">
        <v>52</v>
      </c>
      <c r="O24" s="34">
        <f t="shared" si="1"/>
        <v>3752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9" t="s">
        <v>3833</v>
      </c>
      <c r="X24" s="9" t="s">
        <v>52</v>
      </c>
      <c r="Y24" s="1" t="s">
        <v>52</v>
      </c>
      <c r="Z24" s="1" t="s">
        <v>52</v>
      </c>
      <c r="AA24" s="35"/>
      <c r="AB24" s="1" t="s">
        <v>52</v>
      </c>
    </row>
    <row r="25" spans="1:28" ht="30" customHeight="1" x14ac:dyDescent="0.3">
      <c r="A25" s="9" t="s">
        <v>1583</v>
      </c>
      <c r="B25" s="9" t="s">
        <v>1581</v>
      </c>
      <c r="C25" s="9" t="s">
        <v>1582</v>
      </c>
      <c r="D25" s="33" t="s">
        <v>112</v>
      </c>
      <c r="E25" s="34">
        <v>184</v>
      </c>
      <c r="F25" s="9" t="s">
        <v>52</v>
      </c>
      <c r="G25" s="34">
        <v>183.91</v>
      </c>
      <c r="H25" s="9" t="s">
        <v>3834</v>
      </c>
      <c r="I25" s="34">
        <v>228.65</v>
      </c>
      <c r="J25" s="9" t="s">
        <v>3835</v>
      </c>
      <c r="K25" s="34">
        <v>0</v>
      </c>
      <c r="L25" s="9" t="s">
        <v>52</v>
      </c>
      <c r="M25" s="34">
        <v>0</v>
      </c>
      <c r="N25" s="9" t="s">
        <v>52</v>
      </c>
      <c r="O25" s="34">
        <f t="shared" si="1"/>
        <v>183.91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9" t="s">
        <v>3836</v>
      </c>
      <c r="X25" s="9" t="s">
        <v>52</v>
      </c>
      <c r="Y25" s="1" t="s">
        <v>52</v>
      </c>
      <c r="Z25" s="1" t="s">
        <v>52</v>
      </c>
      <c r="AA25" s="35"/>
      <c r="AB25" s="1" t="s">
        <v>52</v>
      </c>
    </row>
    <row r="26" spans="1:28" ht="30" customHeight="1" x14ac:dyDescent="0.3">
      <c r="A26" s="9" t="s">
        <v>2750</v>
      </c>
      <c r="B26" s="9" t="s">
        <v>2748</v>
      </c>
      <c r="C26" s="9" t="s">
        <v>2749</v>
      </c>
      <c r="D26" s="33" t="s">
        <v>1830</v>
      </c>
      <c r="E26" s="34">
        <v>0</v>
      </c>
      <c r="F26" s="9" t="s">
        <v>52</v>
      </c>
      <c r="G26" s="34">
        <v>1576.36</v>
      </c>
      <c r="H26" s="9" t="s">
        <v>3837</v>
      </c>
      <c r="I26" s="34">
        <v>1346.36</v>
      </c>
      <c r="J26" s="9" t="s">
        <v>3838</v>
      </c>
      <c r="K26" s="34">
        <v>0</v>
      </c>
      <c r="L26" s="9" t="s">
        <v>52</v>
      </c>
      <c r="M26" s="34">
        <v>0</v>
      </c>
      <c r="N26" s="9" t="s">
        <v>52</v>
      </c>
      <c r="O26" s="34">
        <f t="shared" si="1"/>
        <v>1346.36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9" t="s">
        <v>3839</v>
      </c>
      <c r="X26" s="9" t="s">
        <v>52</v>
      </c>
      <c r="Y26" s="1" t="s">
        <v>52</v>
      </c>
      <c r="Z26" s="1" t="s">
        <v>52</v>
      </c>
      <c r="AA26" s="35"/>
      <c r="AB26" s="1" t="s">
        <v>52</v>
      </c>
    </row>
    <row r="27" spans="1:28" ht="30" customHeight="1" x14ac:dyDescent="0.3">
      <c r="A27" s="9" t="s">
        <v>1693</v>
      </c>
      <c r="B27" s="9" t="s">
        <v>1690</v>
      </c>
      <c r="C27" s="9" t="s">
        <v>1691</v>
      </c>
      <c r="D27" s="33" t="s">
        <v>1692</v>
      </c>
      <c r="E27" s="34">
        <v>5177</v>
      </c>
      <c r="F27" s="9" t="s">
        <v>52</v>
      </c>
      <c r="G27" s="34">
        <v>5000</v>
      </c>
      <c r="H27" s="9" t="s">
        <v>3840</v>
      </c>
      <c r="I27" s="34">
        <v>0</v>
      </c>
      <c r="J27" s="9" t="s">
        <v>52</v>
      </c>
      <c r="K27" s="34">
        <v>0</v>
      </c>
      <c r="L27" s="9" t="s">
        <v>52</v>
      </c>
      <c r="M27" s="34">
        <v>0</v>
      </c>
      <c r="N27" s="9" t="s">
        <v>52</v>
      </c>
      <c r="O27" s="34">
        <f t="shared" si="1"/>
        <v>5000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9" t="s">
        <v>3841</v>
      </c>
      <c r="X27" s="9" t="s">
        <v>52</v>
      </c>
      <c r="Y27" s="1" t="s">
        <v>52</v>
      </c>
      <c r="Z27" s="1" t="s">
        <v>52</v>
      </c>
      <c r="AA27" s="35"/>
      <c r="AB27" s="1" t="s">
        <v>52</v>
      </c>
    </row>
    <row r="28" spans="1:28" ht="30" customHeight="1" x14ac:dyDescent="0.3">
      <c r="A28" s="9" t="s">
        <v>2813</v>
      </c>
      <c r="B28" s="9" t="s">
        <v>2811</v>
      </c>
      <c r="C28" s="9" t="s">
        <v>2812</v>
      </c>
      <c r="D28" s="33" t="s">
        <v>318</v>
      </c>
      <c r="E28" s="34">
        <v>0</v>
      </c>
      <c r="F28" s="9" t="s">
        <v>52</v>
      </c>
      <c r="G28" s="34">
        <v>18500</v>
      </c>
      <c r="H28" s="9" t="s">
        <v>3842</v>
      </c>
      <c r="I28" s="34">
        <v>0</v>
      </c>
      <c r="J28" s="9" t="s">
        <v>52</v>
      </c>
      <c r="K28" s="34">
        <v>18500</v>
      </c>
      <c r="L28" s="9" t="s">
        <v>3843</v>
      </c>
      <c r="M28" s="34">
        <v>0</v>
      </c>
      <c r="N28" s="9" t="s">
        <v>52</v>
      </c>
      <c r="O28" s="34">
        <f t="shared" si="1"/>
        <v>18500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9" t="s">
        <v>3844</v>
      </c>
      <c r="X28" s="9" t="s">
        <v>52</v>
      </c>
      <c r="Y28" s="1" t="s">
        <v>52</v>
      </c>
      <c r="Z28" s="1" t="s">
        <v>52</v>
      </c>
      <c r="AA28" s="35"/>
      <c r="AB28" s="1" t="s">
        <v>52</v>
      </c>
    </row>
    <row r="29" spans="1:28" ht="30" customHeight="1" x14ac:dyDescent="0.3">
      <c r="A29" s="9" t="s">
        <v>1315</v>
      </c>
      <c r="B29" s="9" t="s">
        <v>1313</v>
      </c>
      <c r="C29" s="9" t="s">
        <v>1314</v>
      </c>
      <c r="D29" s="33" t="s">
        <v>1310</v>
      </c>
      <c r="E29" s="34">
        <v>3171</v>
      </c>
      <c r="F29" s="9" t="s">
        <v>52</v>
      </c>
      <c r="G29" s="34">
        <v>4043</v>
      </c>
      <c r="H29" s="9" t="s">
        <v>3845</v>
      </c>
      <c r="I29" s="34">
        <v>3540</v>
      </c>
      <c r="J29" s="9" t="s">
        <v>3846</v>
      </c>
      <c r="K29" s="34">
        <v>0</v>
      </c>
      <c r="L29" s="9" t="s">
        <v>52</v>
      </c>
      <c r="M29" s="34">
        <v>0</v>
      </c>
      <c r="N29" s="9" t="s">
        <v>52</v>
      </c>
      <c r="O29" s="34">
        <f t="shared" si="1"/>
        <v>3171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9" t="s">
        <v>3847</v>
      </c>
      <c r="X29" s="9" t="s">
        <v>52</v>
      </c>
      <c r="Y29" s="1" t="s">
        <v>52</v>
      </c>
      <c r="Z29" s="1" t="s">
        <v>52</v>
      </c>
      <c r="AA29" s="35"/>
      <c r="AB29" s="1" t="s">
        <v>52</v>
      </c>
    </row>
    <row r="30" spans="1:28" ht="30" customHeight="1" x14ac:dyDescent="0.3">
      <c r="A30" s="9" t="s">
        <v>2050</v>
      </c>
      <c r="B30" s="9" t="s">
        <v>2048</v>
      </c>
      <c r="C30" s="9" t="s">
        <v>2049</v>
      </c>
      <c r="D30" s="33" t="s">
        <v>1692</v>
      </c>
      <c r="E30" s="34">
        <v>950</v>
      </c>
      <c r="F30" s="9" t="s">
        <v>52</v>
      </c>
      <c r="G30" s="34">
        <v>970</v>
      </c>
      <c r="H30" s="9" t="s">
        <v>3848</v>
      </c>
      <c r="I30" s="34">
        <v>1070</v>
      </c>
      <c r="J30" s="9" t="s">
        <v>3849</v>
      </c>
      <c r="K30" s="34">
        <v>0</v>
      </c>
      <c r="L30" s="9" t="s">
        <v>52</v>
      </c>
      <c r="M30" s="34">
        <v>0</v>
      </c>
      <c r="N30" s="9" t="s">
        <v>52</v>
      </c>
      <c r="O30" s="34">
        <f t="shared" si="1"/>
        <v>950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9" t="s">
        <v>3850</v>
      </c>
      <c r="X30" s="9" t="s">
        <v>52</v>
      </c>
      <c r="Y30" s="1" t="s">
        <v>52</v>
      </c>
      <c r="Z30" s="1" t="s">
        <v>52</v>
      </c>
      <c r="AA30" s="35"/>
      <c r="AB30" s="1" t="s">
        <v>52</v>
      </c>
    </row>
    <row r="31" spans="1:28" ht="30" customHeight="1" x14ac:dyDescent="0.3">
      <c r="A31" s="9" t="s">
        <v>3169</v>
      </c>
      <c r="B31" s="9" t="s">
        <v>2048</v>
      </c>
      <c r="C31" s="9" t="s">
        <v>3168</v>
      </c>
      <c r="D31" s="33" t="s">
        <v>1692</v>
      </c>
      <c r="E31" s="34">
        <v>0</v>
      </c>
      <c r="F31" s="9" t="s">
        <v>52</v>
      </c>
      <c r="G31" s="34">
        <v>0</v>
      </c>
      <c r="H31" s="9" t="s">
        <v>52</v>
      </c>
      <c r="I31" s="34">
        <v>1350</v>
      </c>
      <c r="J31" s="9" t="s">
        <v>3849</v>
      </c>
      <c r="K31" s="34">
        <v>0</v>
      </c>
      <c r="L31" s="9" t="s">
        <v>52</v>
      </c>
      <c r="M31" s="34">
        <v>0</v>
      </c>
      <c r="N31" s="9" t="s">
        <v>52</v>
      </c>
      <c r="O31" s="34">
        <f t="shared" si="1"/>
        <v>1350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9" t="s">
        <v>3851</v>
      </c>
      <c r="X31" s="9" t="s">
        <v>52</v>
      </c>
      <c r="Y31" s="1" t="s">
        <v>52</v>
      </c>
      <c r="Z31" s="1" t="s">
        <v>52</v>
      </c>
      <c r="AA31" s="35"/>
      <c r="AB31" s="1" t="s">
        <v>52</v>
      </c>
    </row>
    <row r="32" spans="1:28" ht="30" customHeight="1" x14ac:dyDescent="0.3">
      <c r="A32" s="9" t="s">
        <v>2057</v>
      </c>
      <c r="B32" s="9" t="s">
        <v>2052</v>
      </c>
      <c r="C32" s="9" t="s">
        <v>2056</v>
      </c>
      <c r="D32" s="33" t="s">
        <v>1692</v>
      </c>
      <c r="E32" s="34">
        <v>0</v>
      </c>
      <c r="F32" s="9" t="s">
        <v>52</v>
      </c>
      <c r="G32" s="34">
        <v>960</v>
      </c>
      <c r="H32" s="9" t="s">
        <v>3852</v>
      </c>
      <c r="I32" s="34">
        <v>1030</v>
      </c>
      <c r="J32" s="9" t="s">
        <v>3853</v>
      </c>
      <c r="K32" s="34">
        <v>0</v>
      </c>
      <c r="L32" s="9" t="s">
        <v>52</v>
      </c>
      <c r="M32" s="34">
        <v>0</v>
      </c>
      <c r="N32" s="9" t="s">
        <v>52</v>
      </c>
      <c r="O32" s="34">
        <f t="shared" si="1"/>
        <v>960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9" t="s">
        <v>3854</v>
      </c>
      <c r="X32" s="9" t="s">
        <v>52</v>
      </c>
      <c r="Y32" s="1" t="s">
        <v>52</v>
      </c>
      <c r="Z32" s="1" t="s">
        <v>52</v>
      </c>
      <c r="AA32" s="35"/>
      <c r="AB32" s="1" t="s">
        <v>52</v>
      </c>
    </row>
    <row r="33" spans="1:28" ht="30" customHeight="1" x14ac:dyDescent="0.3">
      <c r="A33" s="9" t="s">
        <v>2054</v>
      </c>
      <c r="B33" s="9" t="s">
        <v>2052</v>
      </c>
      <c r="C33" s="9" t="s">
        <v>2053</v>
      </c>
      <c r="D33" s="33" t="s">
        <v>1692</v>
      </c>
      <c r="E33" s="34">
        <v>0</v>
      </c>
      <c r="F33" s="9" t="s">
        <v>52</v>
      </c>
      <c r="G33" s="34">
        <v>960</v>
      </c>
      <c r="H33" s="9" t="s">
        <v>3852</v>
      </c>
      <c r="I33" s="34">
        <v>1030</v>
      </c>
      <c r="J33" s="9" t="s">
        <v>3853</v>
      </c>
      <c r="K33" s="34">
        <v>0</v>
      </c>
      <c r="L33" s="9" t="s">
        <v>52</v>
      </c>
      <c r="M33" s="34">
        <v>0</v>
      </c>
      <c r="N33" s="9" t="s">
        <v>52</v>
      </c>
      <c r="O33" s="34">
        <f t="shared" si="1"/>
        <v>960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9" t="s">
        <v>3855</v>
      </c>
      <c r="X33" s="9" t="s">
        <v>52</v>
      </c>
      <c r="Y33" s="1" t="s">
        <v>52</v>
      </c>
      <c r="Z33" s="1" t="s">
        <v>52</v>
      </c>
      <c r="AA33" s="35"/>
      <c r="AB33" s="1" t="s">
        <v>52</v>
      </c>
    </row>
    <row r="34" spans="1:28" ht="30" customHeight="1" x14ac:dyDescent="0.3">
      <c r="A34" s="9" t="s">
        <v>3102</v>
      </c>
      <c r="B34" s="9" t="s">
        <v>2052</v>
      </c>
      <c r="C34" s="9" t="s">
        <v>3101</v>
      </c>
      <c r="D34" s="33" t="s">
        <v>1692</v>
      </c>
      <c r="E34" s="34">
        <v>0</v>
      </c>
      <c r="F34" s="9" t="s">
        <v>52</v>
      </c>
      <c r="G34" s="34">
        <v>1020</v>
      </c>
      <c r="H34" s="9" t="s">
        <v>3852</v>
      </c>
      <c r="I34" s="34">
        <v>1050</v>
      </c>
      <c r="J34" s="9" t="s">
        <v>3853</v>
      </c>
      <c r="K34" s="34">
        <v>0</v>
      </c>
      <c r="L34" s="9" t="s">
        <v>52</v>
      </c>
      <c r="M34" s="34">
        <v>0</v>
      </c>
      <c r="N34" s="9" t="s">
        <v>52</v>
      </c>
      <c r="O34" s="34">
        <f t="shared" si="1"/>
        <v>1020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9" t="s">
        <v>3856</v>
      </c>
      <c r="X34" s="9" t="s">
        <v>52</v>
      </c>
      <c r="Y34" s="1" t="s">
        <v>52</v>
      </c>
      <c r="Z34" s="1" t="s">
        <v>52</v>
      </c>
      <c r="AA34" s="35"/>
      <c r="AB34" s="1" t="s">
        <v>52</v>
      </c>
    </row>
    <row r="35" spans="1:28" ht="30" customHeight="1" x14ac:dyDescent="0.3">
      <c r="A35" s="9" t="s">
        <v>2191</v>
      </c>
      <c r="B35" s="9" t="s">
        <v>2105</v>
      </c>
      <c r="C35" s="9" t="s">
        <v>2190</v>
      </c>
      <c r="D35" s="33" t="s">
        <v>180</v>
      </c>
      <c r="E35" s="34">
        <v>1123500</v>
      </c>
      <c r="F35" s="9" t="s">
        <v>52</v>
      </c>
      <c r="G35" s="34">
        <v>1123500</v>
      </c>
      <c r="H35" s="9" t="s">
        <v>3857</v>
      </c>
      <c r="I35" s="34">
        <v>0</v>
      </c>
      <c r="J35" s="9" t="s">
        <v>52</v>
      </c>
      <c r="K35" s="34">
        <v>0</v>
      </c>
      <c r="L35" s="9" t="s">
        <v>52</v>
      </c>
      <c r="M35" s="34">
        <v>0</v>
      </c>
      <c r="N35" s="9" t="s">
        <v>52</v>
      </c>
      <c r="O35" s="34">
        <f t="shared" si="1"/>
        <v>1123500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9" t="s">
        <v>3858</v>
      </c>
      <c r="X35" s="9" t="s">
        <v>52</v>
      </c>
      <c r="Y35" s="1" t="s">
        <v>52</v>
      </c>
      <c r="Z35" s="1" t="s">
        <v>52</v>
      </c>
      <c r="AA35" s="35"/>
      <c r="AB35" s="1" t="s">
        <v>52</v>
      </c>
    </row>
    <row r="36" spans="1:28" ht="30" customHeight="1" x14ac:dyDescent="0.3">
      <c r="A36" s="9" t="s">
        <v>2110</v>
      </c>
      <c r="B36" s="9" t="s">
        <v>2105</v>
      </c>
      <c r="C36" s="9" t="s">
        <v>2109</v>
      </c>
      <c r="D36" s="33" t="s">
        <v>1692</v>
      </c>
      <c r="E36" s="34">
        <v>896</v>
      </c>
      <c r="F36" s="9" t="s">
        <v>52</v>
      </c>
      <c r="G36" s="34">
        <v>895.9</v>
      </c>
      <c r="H36" s="9" t="s">
        <v>3857</v>
      </c>
      <c r="I36" s="34">
        <v>0</v>
      </c>
      <c r="J36" s="9" t="s">
        <v>52</v>
      </c>
      <c r="K36" s="34">
        <v>0</v>
      </c>
      <c r="L36" s="9" t="s">
        <v>52</v>
      </c>
      <c r="M36" s="34">
        <v>0</v>
      </c>
      <c r="N36" s="9" t="s">
        <v>52</v>
      </c>
      <c r="O36" s="34">
        <f t="shared" si="1"/>
        <v>895.9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9" t="s">
        <v>3859</v>
      </c>
      <c r="X36" s="9" t="s">
        <v>52</v>
      </c>
      <c r="Y36" s="1" t="s">
        <v>52</v>
      </c>
      <c r="Z36" s="1" t="s">
        <v>52</v>
      </c>
      <c r="AA36" s="35"/>
      <c r="AB36" s="1" t="s">
        <v>52</v>
      </c>
    </row>
    <row r="37" spans="1:28" ht="30" customHeight="1" x14ac:dyDescent="0.3">
      <c r="A37" s="9" t="s">
        <v>2107</v>
      </c>
      <c r="B37" s="9" t="s">
        <v>2105</v>
      </c>
      <c r="C37" s="9" t="s">
        <v>2106</v>
      </c>
      <c r="D37" s="33" t="s">
        <v>1692</v>
      </c>
      <c r="E37" s="34">
        <v>0</v>
      </c>
      <c r="F37" s="9" t="s">
        <v>52</v>
      </c>
      <c r="G37" s="34">
        <v>884</v>
      </c>
      <c r="H37" s="9" t="s">
        <v>3857</v>
      </c>
      <c r="I37" s="34">
        <v>0</v>
      </c>
      <c r="J37" s="9" t="s">
        <v>52</v>
      </c>
      <c r="K37" s="34">
        <v>0</v>
      </c>
      <c r="L37" s="9" t="s">
        <v>52</v>
      </c>
      <c r="M37" s="34">
        <v>0</v>
      </c>
      <c r="N37" s="9" t="s">
        <v>52</v>
      </c>
      <c r="O37" s="34">
        <f t="shared" si="1"/>
        <v>884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9" t="s">
        <v>3860</v>
      </c>
      <c r="X37" s="9" t="s">
        <v>52</v>
      </c>
      <c r="Y37" s="1" t="s">
        <v>52</v>
      </c>
      <c r="Z37" s="1" t="s">
        <v>52</v>
      </c>
      <c r="AA37" s="35"/>
      <c r="AB37" s="1" t="s">
        <v>52</v>
      </c>
    </row>
    <row r="38" spans="1:28" ht="30" customHeight="1" x14ac:dyDescent="0.3">
      <c r="A38" s="9" t="s">
        <v>2183</v>
      </c>
      <c r="B38" s="9" t="s">
        <v>2181</v>
      </c>
      <c r="C38" s="9" t="s">
        <v>2182</v>
      </c>
      <c r="D38" s="33" t="s">
        <v>1692</v>
      </c>
      <c r="E38" s="34">
        <v>0</v>
      </c>
      <c r="F38" s="9" t="s">
        <v>52</v>
      </c>
      <c r="G38" s="34">
        <v>0</v>
      </c>
      <c r="H38" s="9" t="s">
        <v>52</v>
      </c>
      <c r="I38" s="34">
        <v>1759.38</v>
      </c>
      <c r="J38" s="9" t="s">
        <v>3861</v>
      </c>
      <c r="K38" s="34">
        <v>0</v>
      </c>
      <c r="L38" s="9" t="s">
        <v>52</v>
      </c>
      <c r="M38" s="34">
        <v>0</v>
      </c>
      <c r="N38" s="9" t="s">
        <v>52</v>
      </c>
      <c r="O38" s="34">
        <f t="shared" si="1"/>
        <v>1759.38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9" t="s">
        <v>3862</v>
      </c>
      <c r="X38" s="9" t="s">
        <v>52</v>
      </c>
      <c r="Y38" s="1" t="s">
        <v>52</v>
      </c>
      <c r="Z38" s="1" t="s">
        <v>52</v>
      </c>
      <c r="AA38" s="35"/>
      <c r="AB38" s="1" t="s">
        <v>52</v>
      </c>
    </row>
    <row r="39" spans="1:28" ht="30" customHeight="1" x14ac:dyDescent="0.3">
      <c r="A39" s="9" t="s">
        <v>2770</v>
      </c>
      <c r="B39" s="9" t="s">
        <v>2181</v>
      </c>
      <c r="C39" s="9" t="s">
        <v>2769</v>
      </c>
      <c r="D39" s="33" t="s">
        <v>1692</v>
      </c>
      <c r="E39" s="34">
        <v>0</v>
      </c>
      <c r="F39" s="9" t="s">
        <v>52</v>
      </c>
      <c r="G39" s="34">
        <v>0</v>
      </c>
      <c r="H39" s="9" t="s">
        <v>52</v>
      </c>
      <c r="I39" s="34">
        <v>1719.88</v>
      </c>
      <c r="J39" s="9" t="s">
        <v>3861</v>
      </c>
      <c r="K39" s="34">
        <v>0</v>
      </c>
      <c r="L39" s="9" t="s">
        <v>52</v>
      </c>
      <c r="M39" s="34">
        <v>0</v>
      </c>
      <c r="N39" s="9" t="s">
        <v>52</v>
      </c>
      <c r="O39" s="34">
        <f t="shared" si="1"/>
        <v>1719.88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9" t="s">
        <v>3863</v>
      </c>
      <c r="X39" s="9" t="s">
        <v>52</v>
      </c>
      <c r="Y39" s="1" t="s">
        <v>52</v>
      </c>
      <c r="Z39" s="1" t="s">
        <v>52</v>
      </c>
      <c r="AA39" s="35"/>
      <c r="AB39" s="1" t="s">
        <v>52</v>
      </c>
    </row>
    <row r="40" spans="1:28" ht="30" customHeight="1" x14ac:dyDescent="0.3">
      <c r="A40" s="9" t="s">
        <v>3251</v>
      </c>
      <c r="B40" s="9" t="s">
        <v>2020</v>
      </c>
      <c r="C40" s="9" t="s">
        <v>3250</v>
      </c>
      <c r="D40" s="33" t="s">
        <v>1692</v>
      </c>
      <c r="E40" s="34">
        <v>0</v>
      </c>
      <c r="F40" s="9" t="s">
        <v>52</v>
      </c>
      <c r="G40" s="34">
        <v>1314</v>
      </c>
      <c r="H40" s="9" t="s">
        <v>3864</v>
      </c>
      <c r="I40" s="34">
        <v>1670.2</v>
      </c>
      <c r="J40" s="9" t="s">
        <v>3865</v>
      </c>
      <c r="K40" s="34">
        <v>0</v>
      </c>
      <c r="L40" s="9" t="s">
        <v>52</v>
      </c>
      <c r="M40" s="34">
        <v>0</v>
      </c>
      <c r="N40" s="9" t="s">
        <v>52</v>
      </c>
      <c r="O40" s="34">
        <f t="shared" si="1"/>
        <v>1314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9" t="s">
        <v>3866</v>
      </c>
      <c r="X40" s="9" t="s">
        <v>52</v>
      </c>
      <c r="Y40" s="1" t="s">
        <v>52</v>
      </c>
      <c r="Z40" s="1" t="s">
        <v>52</v>
      </c>
      <c r="AA40" s="35"/>
      <c r="AB40" s="1" t="s">
        <v>52</v>
      </c>
    </row>
    <row r="41" spans="1:28" ht="30" customHeight="1" x14ac:dyDescent="0.3">
      <c r="A41" s="9" t="s">
        <v>2022</v>
      </c>
      <c r="B41" s="9" t="s">
        <v>2020</v>
      </c>
      <c r="C41" s="9" t="s">
        <v>2021</v>
      </c>
      <c r="D41" s="33" t="s">
        <v>1692</v>
      </c>
      <c r="E41" s="34">
        <v>0</v>
      </c>
      <c r="F41" s="9" t="s">
        <v>52</v>
      </c>
      <c r="G41" s="34">
        <v>1299</v>
      </c>
      <c r="H41" s="9" t="s">
        <v>3864</v>
      </c>
      <c r="I41" s="34">
        <v>0</v>
      </c>
      <c r="J41" s="9" t="s">
        <v>52</v>
      </c>
      <c r="K41" s="34">
        <v>0</v>
      </c>
      <c r="L41" s="9" t="s">
        <v>52</v>
      </c>
      <c r="M41" s="34">
        <v>0</v>
      </c>
      <c r="N41" s="9" t="s">
        <v>52</v>
      </c>
      <c r="O41" s="34">
        <f t="shared" si="1"/>
        <v>1299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9" t="s">
        <v>3867</v>
      </c>
      <c r="X41" s="9" t="s">
        <v>52</v>
      </c>
      <c r="Y41" s="1" t="s">
        <v>52</v>
      </c>
      <c r="Z41" s="1" t="s">
        <v>52</v>
      </c>
      <c r="AA41" s="35"/>
      <c r="AB41" s="1" t="s">
        <v>52</v>
      </c>
    </row>
    <row r="42" spans="1:28" ht="30" customHeight="1" x14ac:dyDescent="0.3">
      <c r="A42" s="9" t="s">
        <v>3276</v>
      </c>
      <c r="B42" s="9" t="s">
        <v>3274</v>
      </c>
      <c r="C42" s="9" t="s">
        <v>3275</v>
      </c>
      <c r="D42" s="33" t="s">
        <v>1692</v>
      </c>
      <c r="E42" s="34">
        <v>0</v>
      </c>
      <c r="F42" s="9" t="s">
        <v>52</v>
      </c>
      <c r="G42" s="34">
        <v>1364.27</v>
      </c>
      <c r="H42" s="9" t="s">
        <v>3864</v>
      </c>
      <c r="I42" s="34">
        <v>0</v>
      </c>
      <c r="J42" s="9" t="s">
        <v>52</v>
      </c>
      <c r="K42" s="34">
        <v>0</v>
      </c>
      <c r="L42" s="9" t="s">
        <v>52</v>
      </c>
      <c r="M42" s="34">
        <v>0</v>
      </c>
      <c r="N42" s="9" t="s">
        <v>52</v>
      </c>
      <c r="O42" s="34">
        <f t="shared" si="1"/>
        <v>1364.27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9" t="s">
        <v>3868</v>
      </c>
      <c r="X42" s="9" t="s">
        <v>52</v>
      </c>
      <c r="Y42" s="1" t="s">
        <v>52</v>
      </c>
      <c r="Z42" s="1" t="s">
        <v>52</v>
      </c>
      <c r="AA42" s="35"/>
      <c r="AB42" s="1" t="s">
        <v>52</v>
      </c>
    </row>
    <row r="43" spans="1:28" ht="30" customHeight="1" x14ac:dyDescent="0.3">
      <c r="A43" s="9" t="s">
        <v>3118</v>
      </c>
      <c r="B43" s="9" t="s">
        <v>2101</v>
      </c>
      <c r="C43" s="9" t="s">
        <v>3117</v>
      </c>
      <c r="D43" s="33" t="s">
        <v>1692</v>
      </c>
      <c r="E43" s="34">
        <v>3737</v>
      </c>
      <c r="F43" s="9" t="s">
        <v>52</v>
      </c>
      <c r="G43" s="34">
        <v>3800</v>
      </c>
      <c r="H43" s="9" t="s">
        <v>3869</v>
      </c>
      <c r="I43" s="34">
        <v>3787</v>
      </c>
      <c r="J43" s="9" t="s">
        <v>3870</v>
      </c>
      <c r="K43" s="34">
        <v>0</v>
      </c>
      <c r="L43" s="9" t="s">
        <v>52</v>
      </c>
      <c r="M43" s="34">
        <v>0</v>
      </c>
      <c r="N43" s="9" t="s">
        <v>52</v>
      </c>
      <c r="O43" s="34">
        <f t="shared" si="1"/>
        <v>3737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9" t="s">
        <v>3871</v>
      </c>
      <c r="X43" s="9" t="s">
        <v>52</v>
      </c>
      <c r="Y43" s="1" t="s">
        <v>52</v>
      </c>
      <c r="Z43" s="1" t="s">
        <v>52</v>
      </c>
      <c r="AA43" s="35"/>
      <c r="AB43" s="1" t="s">
        <v>52</v>
      </c>
    </row>
    <row r="44" spans="1:28" ht="30" customHeight="1" x14ac:dyDescent="0.3">
      <c r="A44" s="9" t="s">
        <v>2103</v>
      </c>
      <c r="B44" s="9" t="s">
        <v>2101</v>
      </c>
      <c r="C44" s="9" t="s">
        <v>2102</v>
      </c>
      <c r="D44" s="33" t="s">
        <v>1692</v>
      </c>
      <c r="E44" s="34">
        <v>3686</v>
      </c>
      <c r="F44" s="9" t="s">
        <v>52</v>
      </c>
      <c r="G44" s="34">
        <v>3750</v>
      </c>
      <c r="H44" s="9" t="s">
        <v>3869</v>
      </c>
      <c r="I44" s="34">
        <v>3737</v>
      </c>
      <c r="J44" s="9" t="s">
        <v>3870</v>
      </c>
      <c r="K44" s="34">
        <v>0</v>
      </c>
      <c r="L44" s="9" t="s">
        <v>52</v>
      </c>
      <c r="M44" s="34">
        <v>0</v>
      </c>
      <c r="N44" s="9" t="s">
        <v>52</v>
      </c>
      <c r="O44" s="34">
        <f t="shared" si="1"/>
        <v>3686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9" t="s">
        <v>3872</v>
      </c>
      <c r="X44" s="9" t="s">
        <v>52</v>
      </c>
      <c r="Y44" s="1" t="s">
        <v>52</v>
      </c>
      <c r="Z44" s="1" t="s">
        <v>52</v>
      </c>
      <c r="AA44" s="35"/>
      <c r="AB44" s="1" t="s">
        <v>52</v>
      </c>
    </row>
    <row r="45" spans="1:28" ht="30" customHeight="1" x14ac:dyDescent="0.3">
      <c r="A45" s="9" t="s">
        <v>1688</v>
      </c>
      <c r="B45" s="9" t="s">
        <v>1686</v>
      </c>
      <c r="C45" s="9" t="s">
        <v>1687</v>
      </c>
      <c r="D45" s="33" t="s">
        <v>72</v>
      </c>
      <c r="E45" s="34">
        <v>3000</v>
      </c>
      <c r="F45" s="9" t="s">
        <v>52</v>
      </c>
      <c r="G45" s="34">
        <v>3800</v>
      </c>
      <c r="H45" s="9" t="s">
        <v>3873</v>
      </c>
      <c r="I45" s="34">
        <v>0</v>
      </c>
      <c r="J45" s="9" t="s">
        <v>52</v>
      </c>
      <c r="K45" s="34">
        <v>0</v>
      </c>
      <c r="L45" s="9" t="s">
        <v>52</v>
      </c>
      <c r="M45" s="34">
        <v>0</v>
      </c>
      <c r="N45" s="9" t="s">
        <v>52</v>
      </c>
      <c r="O45" s="34">
        <f t="shared" si="1"/>
        <v>3000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9" t="s">
        <v>3874</v>
      </c>
      <c r="X45" s="9" t="s">
        <v>52</v>
      </c>
      <c r="Y45" s="1" t="s">
        <v>52</v>
      </c>
      <c r="Z45" s="1" t="s">
        <v>52</v>
      </c>
      <c r="AA45" s="35"/>
      <c r="AB45" s="1" t="s">
        <v>52</v>
      </c>
    </row>
    <row r="46" spans="1:28" ht="30" customHeight="1" x14ac:dyDescent="0.3">
      <c r="A46" s="9" t="s">
        <v>2064</v>
      </c>
      <c r="B46" s="9" t="s">
        <v>2063</v>
      </c>
      <c r="C46" s="9" t="s">
        <v>52</v>
      </c>
      <c r="D46" s="33" t="s">
        <v>1692</v>
      </c>
      <c r="E46" s="34">
        <v>0</v>
      </c>
      <c r="F46" s="9" t="s">
        <v>52</v>
      </c>
      <c r="G46" s="34">
        <v>0</v>
      </c>
      <c r="H46" s="9" t="s">
        <v>52</v>
      </c>
      <c r="I46" s="34">
        <v>0</v>
      </c>
      <c r="J46" s="9" t="s">
        <v>52</v>
      </c>
      <c r="K46" s="34">
        <v>506</v>
      </c>
      <c r="L46" s="9" t="s">
        <v>3875</v>
      </c>
      <c r="M46" s="34">
        <v>550</v>
      </c>
      <c r="N46" s="9" t="s">
        <v>52</v>
      </c>
      <c r="O46" s="34">
        <f t="shared" si="1"/>
        <v>506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9" t="s">
        <v>3876</v>
      </c>
      <c r="X46" s="9" t="s">
        <v>52</v>
      </c>
      <c r="Y46" s="1" t="s">
        <v>52</v>
      </c>
      <c r="Z46" s="1" t="s">
        <v>52</v>
      </c>
      <c r="AA46" s="35"/>
      <c r="AB46" s="1" t="s">
        <v>52</v>
      </c>
    </row>
    <row r="47" spans="1:28" ht="30" customHeight="1" x14ac:dyDescent="0.3">
      <c r="A47" s="9" t="s">
        <v>2046</v>
      </c>
      <c r="B47" s="9" t="s">
        <v>2043</v>
      </c>
      <c r="C47" s="9" t="s">
        <v>2044</v>
      </c>
      <c r="D47" s="33" t="s">
        <v>112</v>
      </c>
      <c r="E47" s="34">
        <v>0</v>
      </c>
      <c r="F47" s="9" t="s">
        <v>52</v>
      </c>
      <c r="G47" s="34">
        <v>94200</v>
      </c>
      <c r="H47" s="9" t="s">
        <v>3877</v>
      </c>
      <c r="I47" s="34">
        <v>94200</v>
      </c>
      <c r="J47" s="9" t="s">
        <v>3878</v>
      </c>
      <c r="K47" s="34">
        <v>0</v>
      </c>
      <c r="L47" s="9" t="s">
        <v>52</v>
      </c>
      <c r="M47" s="34">
        <v>0</v>
      </c>
      <c r="N47" s="9" t="s">
        <v>52</v>
      </c>
      <c r="O47" s="34">
        <f t="shared" si="1"/>
        <v>94200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9" t="s">
        <v>3879</v>
      </c>
      <c r="X47" s="9" t="s">
        <v>2045</v>
      </c>
      <c r="Y47" s="1" t="s">
        <v>52</v>
      </c>
      <c r="Z47" s="1" t="s">
        <v>52</v>
      </c>
      <c r="AA47" s="35"/>
      <c r="AB47" s="1" t="s">
        <v>52</v>
      </c>
    </row>
    <row r="48" spans="1:28" ht="30" customHeight="1" x14ac:dyDescent="0.3">
      <c r="A48" s="9" t="s">
        <v>1345</v>
      </c>
      <c r="B48" s="9" t="s">
        <v>1343</v>
      </c>
      <c r="C48" s="9" t="s">
        <v>1344</v>
      </c>
      <c r="D48" s="33" t="s">
        <v>146</v>
      </c>
      <c r="E48" s="34">
        <v>528205</v>
      </c>
      <c r="F48" s="9" t="s">
        <v>52</v>
      </c>
      <c r="G48" s="34">
        <v>577844.31000000006</v>
      </c>
      <c r="H48" s="9" t="s">
        <v>3880</v>
      </c>
      <c r="I48" s="34">
        <v>571556.88</v>
      </c>
      <c r="J48" s="9" t="s">
        <v>3869</v>
      </c>
      <c r="K48" s="34">
        <v>0</v>
      </c>
      <c r="L48" s="9" t="s">
        <v>52</v>
      </c>
      <c r="M48" s="34">
        <v>0</v>
      </c>
      <c r="N48" s="9" t="s">
        <v>52</v>
      </c>
      <c r="O48" s="34">
        <f t="shared" si="1"/>
        <v>528205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9" t="s">
        <v>3881</v>
      </c>
      <c r="X48" s="9" t="s">
        <v>52</v>
      </c>
      <c r="Y48" s="1" t="s">
        <v>52</v>
      </c>
      <c r="Z48" s="1" t="s">
        <v>52</v>
      </c>
      <c r="AA48" s="35"/>
      <c r="AB48" s="1" t="s">
        <v>52</v>
      </c>
    </row>
    <row r="49" spans="1:28" ht="30" customHeight="1" x14ac:dyDescent="0.3">
      <c r="A49" s="9" t="s">
        <v>210</v>
      </c>
      <c r="B49" s="9" t="s">
        <v>208</v>
      </c>
      <c r="C49" s="9" t="s">
        <v>209</v>
      </c>
      <c r="D49" s="33" t="s">
        <v>146</v>
      </c>
      <c r="E49" s="34">
        <v>0</v>
      </c>
      <c r="F49" s="9" t="s">
        <v>52</v>
      </c>
      <c r="G49" s="34">
        <v>0</v>
      </c>
      <c r="H49" s="9" t="s">
        <v>52</v>
      </c>
      <c r="I49" s="34">
        <v>0</v>
      </c>
      <c r="J49" s="9" t="s">
        <v>52</v>
      </c>
      <c r="K49" s="34">
        <v>0</v>
      </c>
      <c r="L49" s="9" t="s">
        <v>52</v>
      </c>
      <c r="M49" s="34">
        <v>0</v>
      </c>
      <c r="N49" s="9" t="s">
        <v>52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9" t="s">
        <v>3882</v>
      </c>
      <c r="X49" s="9" t="s">
        <v>52</v>
      </c>
      <c r="Y49" s="1" t="s">
        <v>52</v>
      </c>
      <c r="Z49" s="1" t="s">
        <v>52</v>
      </c>
      <c r="AA49" s="35"/>
      <c r="AB49" s="1" t="s">
        <v>52</v>
      </c>
    </row>
    <row r="50" spans="1:28" ht="30" customHeight="1" x14ac:dyDescent="0.3">
      <c r="A50" s="9" t="s">
        <v>213</v>
      </c>
      <c r="B50" s="9" t="s">
        <v>208</v>
      </c>
      <c r="C50" s="9" t="s">
        <v>212</v>
      </c>
      <c r="D50" s="33" t="s">
        <v>146</v>
      </c>
      <c r="E50" s="34">
        <v>0</v>
      </c>
      <c r="F50" s="9" t="s">
        <v>52</v>
      </c>
      <c r="G50" s="34">
        <v>0</v>
      </c>
      <c r="H50" s="9" t="s">
        <v>52</v>
      </c>
      <c r="I50" s="34">
        <v>0</v>
      </c>
      <c r="J50" s="9" t="s">
        <v>52</v>
      </c>
      <c r="K50" s="34">
        <v>0</v>
      </c>
      <c r="L50" s="9" t="s">
        <v>52</v>
      </c>
      <c r="M50" s="34">
        <v>0</v>
      </c>
      <c r="N50" s="9" t="s">
        <v>52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9" t="s">
        <v>3883</v>
      </c>
      <c r="X50" s="9" t="s">
        <v>52</v>
      </c>
      <c r="Y50" s="1" t="s">
        <v>52</v>
      </c>
      <c r="Z50" s="1" t="s">
        <v>52</v>
      </c>
      <c r="AA50" s="35"/>
      <c r="AB50" s="1" t="s">
        <v>52</v>
      </c>
    </row>
    <row r="51" spans="1:28" ht="30" customHeight="1" x14ac:dyDescent="0.3">
      <c r="A51" s="9" t="s">
        <v>964</v>
      </c>
      <c r="B51" s="9" t="s">
        <v>208</v>
      </c>
      <c r="C51" s="9" t="s">
        <v>963</v>
      </c>
      <c r="D51" s="33" t="s">
        <v>146</v>
      </c>
      <c r="E51" s="34">
        <v>0</v>
      </c>
      <c r="F51" s="9" t="s">
        <v>52</v>
      </c>
      <c r="G51" s="34">
        <v>0</v>
      </c>
      <c r="H51" s="9" t="s">
        <v>52</v>
      </c>
      <c r="I51" s="34">
        <v>0</v>
      </c>
      <c r="J51" s="9" t="s">
        <v>52</v>
      </c>
      <c r="K51" s="34">
        <v>0</v>
      </c>
      <c r="L51" s="9" t="s">
        <v>52</v>
      </c>
      <c r="M51" s="34">
        <v>0</v>
      </c>
      <c r="N51" s="9" t="s">
        <v>52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9" t="s">
        <v>3884</v>
      </c>
      <c r="X51" s="9" t="s">
        <v>52</v>
      </c>
      <c r="Y51" s="1" t="s">
        <v>52</v>
      </c>
      <c r="Z51" s="1" t="s">
        <v>52</v>
      </c>
      <c r="AA51" s="35"/>
      <c r="AB51" s="1" t="s">
        <v>52</v>
      </c>
    </row>
    <row r="52" spans="1:28" ht="30" customHeight="1" x14ac:dyDescent="0.3">
      <c r="A52" s="9" t="s">
        <v>216</v>
      </c>
      <c r="B52" s="9" t="s">
        <v>208</v>
      </c>
      <c r="C52" s="9" t="s">
        <v>215</v>
      </c>
      <c r="D52" s="33" t="s">
        <v>146</v>
      </c>
      <c r="E52" s="34">
        <v>0</v>
      </c>
      <c r="F52" s="9" t="s">
        <v>52</v>
      </c>
      <c r="G52" s="34">
        <v>0</v>
      </c>
      <c r="H52" s="9" t="s">
        <v>52</v>
      </c>
      <c r="I52" s="34">
        <v>0</v>
      </c>
      <c r="J52" s="9" t="s">
        <v>52</v>
      </c>
      <c r="K52" s="34">
        <v>0</v>
      </c>
      <c r="L52" s="9" t="s">
        <v>52</v>
      </c>
      <c r="M52" s="34">
        <v>0</v>
      </c>
      <c r="N52" s="9" t="s">
        <v>52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9" t="s">
        <v>3885</v>
      </c>
      <c r="X52" s="9" t="s">
        <v>52</v>
      </c>
      <c r="Y52" s="1" t="s">
        <v>52</v>
      </c>
      <c r="Z52" s="1" t="s">
        <v>52</v>
      </c>
      <c r="AA52" s="35"/>
      <c r="AB52" s="1" t="s">
        <v>52</v>
      </c>
    </row>
    <row r="53" spans="1:28" ht="30" customHeight="1" x14ac:dyDescent="0.3">
      <c r="A53" s="9" t="s">
        <v>234</v>
      </c>
      <c r="B53" s="9" t="s">
        <v>232</v>
      </c>
      <c r="C53" s="9" t="s">
        <v>233</v>
      </c>
      <c r="D53" s="33" t="s">
        <v>180</v>
      </c>
      <c r="E53" s="34">
        <v>0</v>
      </c>
      <c r="F53" s="9" t="s">
        <v>52</v>
      </c>
      <c r="G53" s="34">
        <v>0</v>
      </c>
      <c r="H53" s="9" t="s">
        <v>52</v>
      </c>
      <c r="I53" s="34">
        <v>0</v>
      </c>
      <c r="J53" s="9" t="s">
        <v>52</v>
      </c>
      <c r="K53" s="34">
        <v>0</v>
      </c>
      <c r="L53" s="9" t="s">
        <v>52</v>
      </c>
      <c r="M53" s="34">
        <v>0</v>
      </c>
      <c r="N53" s="9" t="s">
        <v>52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9" t="s">
        <v>3886</v>
      </c>
      <c r="X53" s="9" t="s">
        <v>52</v>
      </c>
      <c r="Y53" s="1" t="s">
        <v>52</v>
      </c>
      <c r="Z53" s="1" t="s">
        <v>52</v>
      </c>
      <c r="AA53" s="35"/>
      <c r="AB53" s="1" t="s">
        <v>52</v>
      </c>
    </row>
    <row r="54" spans="1:28" ht="30" customHeight="1" x14ac:dyDescent="0.3">
      <c r="A54" s="9" t="s">
        <v>237</v>
      </c>
      <c r="B54" s="9" t="s">
        <v>232</v>
      </c>
      <c r="C54" s="9" t="s">
        <v>236</v>
      </c>
      <c r="D54" s="33" t="s">
        <v>180</v>
      </c>
      <c r="E54" s="34">
        <v>0</v>
      </c>
      <c r="F54" s="9" t="s">
        <v>52</v>
      </c>
      <c r="G54" s="34">
        <v>0</v>
      </c>
      <c r="H54" s="9" t="s">
        <v>52</v>
      </c>
      <c r="I54" s="34">
        <v>0</v>
      </c>
      <c r="J54" s="9" t="s">
        <v>52</v>
      </c>
      <c r="K54" s="34">
        <v>0</v>
      </c>
      <c r="L54" s="9" t="s">
        <v>52</v>
      </c>
      <c r="M54" s="34">
        <v>0</v>
      </c>
      <c r="N54" s="9" t="s">
        <v>52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9" t="s">
        <v>3887</v>
      </c>
      <c r="X54" s="9" t="s">
        <v>52</v>
      </c>
      <c r="Y54" s="1" t="s">
        <v>52</v>
      </c>
      <c r="Z54" s="1" t="s">
        <v>52</v>
      </c>
      <c r="AA54" s="35"/>
      <c r="AB54" s="1" t="s">
        <v>52</v>
      </c>
    </row>
    <row r="55" spans="1:28" ht="30" customHeight="1" x14ac:dyDescent="0.3">
      <c r="A55" s="9" t="s">
        <v>240</v>
      </c>
      <c r="B55" s="9" t="s">
        <v>232</v>
      </c>
      <c r="C55" s="9" t="s">
        <v>239</v>
      </c>
      <c r="D55" s="33" t="s">
        <v>180</v>
      </c>
      <c r="E55" s="34">
        <v>0</v>
      </c>
      <c r="F55" s="9" t="s">
        <v>52</v>
      </c>
      <c r="G55" s="34">
        <v>0</v>
      </c>
      <c r="H55" s="9" t="s">
        <v>52</v>
      </c>
      <c r="I55" s="34">
        <v>0</v>
      </c>
      <c r="J55" s="9" t="s">
        <v>52</v>
      </c>
      <c r="K55" s="34">
        <v>0</v>
      </c>
      <c r="L55" s="9" t="s">
        <v>52</v>
      </c>
      <c r="M55" s="34">
        <v>0</v>
      </c>
      <c r="N55" s="9" t="s">
        <v>52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9" t="s">
        <v>3888</v>
      </c>
      <c r="X55" s="9" t="s">
        <v>52</v>
      </c>
      <c r="Y55" s="1" t="s">
        <v>52</v>
      </c>
      <c r="Z55" s="1" t="s">
        <v>52</v>
      </c>
      <c r="AA55" s="35"/>
      <c r="AB55" s="1" t="s">
        <v>52</v>
      </c>
    </row>
    <row r="56" spans="1:28" ht="30" customHeight="1" x14ac:dyDescent="0.3">
      <c r="A56" s="9" t="s">
        <v>243</v>
      </c>
      <c r="B56" s="9" t="s">
        <v>232</v>
      </c>
      <c r="C56" s="9" t="s">
        <v>242</v>
      </c>
      <c r="D56" s="33" t="s">
        <v>180</v>
      </c>
      <c r="E56" s="34">
        <v>0</v>
      </c>
      <c r="F56" s="9" t="s">
        <v>52</v>
      </c>
      <c r="G56" s="34">
        <v>0</v>
      </c>
      <c r="H56" s="9" t="s">
        <v>52</v>
      </c>
      <c r="I56" s="34">
        <v>0</v>
      </c>
      <c r="J56" s="9" t="s">
        <v>52</v>
      </c>
      <c r="K56" s="34">
        <v>0</v>
      </c>
      <c r="L56" s="9" t="s">
        <v>52</v>
      </c>
      <c r="M56" s="34">
        <v>0</v>
      </c>
      <c r="N56" s="9" t="s">
        <v>52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9" t="s">
        <v>3889</v>
      </c>
      <c r="X56" s="9" t="s">
        <v>52</v>
      </c>
      <c r="Y56" s="1" t="s">
        <v>52</v>
      </c>
      <c r="Z56" s="1" t="s">
        <v>52</v>
      </c>
      <c r="AA56" s="35"/>
      <c r="AB56" s="1" t="s">
        <v>52</v>
      </c>
    </row>
    <row r="57" spans="1:28" ht="30" customHeight="1" x14ac:dyDescent="0.3">
      <c r="A57" s="9" t="s">
        <v>247</v>
      </c>
      <c r="B57" s="9" t="s">
        <v>245</v>
      </c>
      <c r="C57" s="9" t="s">
        <v>246</v>
      </c>
      <c r="D57" s="33" t="s">
        <v>180</v>
      </c>
      <c r="E57" s="34">
        <v>0</v>
      </c>
      <c r="F57" s="9" t="s">
        <v>52</v>
      </c>
      <c r="G57" s="34">
        <v>0</v>
      </c>
      <c r="H57" s="9" t="s">
        <v>52</v>
      </c>
      <c r="I57" s="34">
        <v>0</v>
      </c>
      <c r="J57" s="9" t="s">
        <v>52</v>
      </c>
      <c r="K57" s="34">
        <v>0</v>
      </c>
      <c r="L57" s="9" t="s">
        <v>52</v>
      </c>
      <c r="M57" s="34">
        <v>0</v>
      </c>
      <c r="N57" s="9" t="s">
        <v>52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9" t="s">
        <v>3890</v>
      </c>
      <c r="X57" s="9" t="s">
        <v>52</v>
      </c>
      <c r="Y57" s="1" t="s">
        <v>52</v>
      </c>
      <c r="Z57" s="1" t="s">
        <v>52</v>
      </c>
      <c r="AA57" s="35"/>
      <c r="AB57" s="1" t="s">
        <v>52</v>
      </c>
    </row>
    <row r="58" spans="1:28" ht="30" customHeight="1" x14ac:dyDescent="0.3">
      <c r="A58" s="9" t="s">
        <v>250</v>
      </c>
      <c r="B58" s="9" t="s">
        <v>245</v>
      </c>
      <c r="C58" s="9" t="s">
        <v>249</v>
      </c>
      <c r="D58" s="33" t="s">
        <v>180</v>
      </c>
      <c r="E58" s="34">
        <v>0</v>
      </c>
      <c r="F58" s="9" t="s">
        <v>52</v>
      </c>
      <c r="G58" s="34">
        <v>0</v>
      </c>
      <c r="H58" s="9" t="s">
        <v>52</v>
      </c>
      <c r="I58" s="34">
        <v>0</v>
      </c>
      <c r="J58" s="9" t="s">
        <v>52</v>
      </c>
      <c r="K58" s="34">
        <v>0</v>
      </c>
      <c r="L58" s="9" t="s">
        <v>52</v>
      </c>
      <c r="M58" s="34">
        <v>0</v>
      </c>
      <c r="N58" s="9" t="s">
        <v>52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9" t="s">
        <v>3891</v>
      </c>
      <c r="X58" s="9" t="s">
        <v>52</v>
      </c>
      <c r="Y58" s="1" t="s">
        <v>52</v>
      </c>
      <c r="Z58" s="1" t="s">
        <v>52</v>
      </c>
      <c r="AA58" s="35"/>
      <c r="AB58" s="1" t="s">
        <v>52</v>
      </c>
    </row>
    <row r="59" spans="1:28" ht="30" customHeight="1" x14ac:dyDescent="0.3">
      <c r="A59" s="9" t="s">
        <v>603</v>
      </c>
      <c r="B59" s="9" t="s">
        <v>601</v>
      </c>
      <c r="C59" s="9" t="s">
        <v>52</v>
      </c>
      <c r="D59" s="33" t="s">
        <v>602</v>
      </c>
      <c r="E59" s="34">
        <v>0</v>
      </c>
      <c r="F59" s="9" t="s">
        <v>52</v>
      </c>
      <c r="G59" s="34">
        <v>0</v>
      </c>
      <c r="H59" s="9" t="s">
        <v>52</v>
      </c>
      <c r="I59" s="34">
        <v>0</v>
      </c>
      <c r="J59" s="9" t="s">
        <v>52</v>
      </c>
      <c r="K59" s="34">
        <v>0</v>
      </c>
      <c r="L59" s="9" t="s">
        <v>52</v>
      </c>
      <c r="M59" s="34">
        <v>0</v>
      </c>
      <c r="N59" s="9" t="s">
        <v>52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9" t="s">
        <v>3892</v>
      </c>
      <c r="X59" s="9" t="s">
        <v>52</v>
      </c>
      <c r="Y59" s="1" t="s">
        <v>52</v>
      </c>
      <c r="Z59" s="1" t="s">
        <v>52</v>
      </c>
      <c r="AA59" s="35"/>
      <c r="AB59" s="1" t="s">
        <v>52</v>
      </c>
    </row>
    <row r="60" spans="1:28" ht="30" customHeight="1" x14ac:dyDescent="0.3">
      <c r="A60" s="9" t="s">
        <v>1853</v>
      </c>
      <c r="B60" s="9" t="s">
        <v>987</v>
      </c>
      <c r="C60" s="9" t="s">
        <v>1852</v>
      </c>
      <c r="D60" s="33" t="s">
        <v>1692</v>
      </c>
      <c r="E60" s="34">
        <v>0</v>
      </c>
      <c r="F60" s="9" t="s">
        <v>52</v>
      </c>
      <c r="G60" s="34">
        <v>0</v>
      </c>
      <c r="H60" s="9" t="s">
        <v>52</v>
      </c>
      <c r="I60" s="34">
        <v>0</v>
      </c>
      <c r="J60" s="9" t="s">
        <v>52</v>
      </c>
      <c r="K60" s="34">
        <v>0</v>
      </c>
      <c r="L60" s="9" t="s">
        <v>52</v>
      </c>
      <c r="M60" s="34">
        <v>0</v>
      </c>
      <c r="N60" s="9" t="s">
        <v>52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9" t="s">
        <v>3893</v>
      </c>
      <c r="X60" s="9" t="s">
        <v>1755</v>
      </c>
      <c r="Y60" s="1" t="s">
        <v>52</v>
      </c>
      <c r="Z60" s="1" t="s">
        <v>52</v>
      </c>
      <c r="AA60" s="35"/>
      <c r="AB60" s="1" t="s">
        <v>52</v>
      </c>
    </row>
    <row r="61" spans="1:28" ht="30" customHeight="1" x14ac:dyDescent="0.3">
      <c r="A61" s="9" t="s">
        <v>990</v>
      </c>
      <c r="B61" s="9" t="s">
        <v>987</v>
      </c>
      <c r="C61" s="9" t="s">
        <v>988</v>
      </c>
      <c r="D61" s="33" t="s">
        <v>989</v>
      </c>
      <c r="E61" s="34">
        <v>0</v>
      </c>
      <c r="F61" s="9" t="s">
        <v>52</v>
      </c>
      <c r="G61" s="34">
        <v>6636</v>
      </c>
      <c r="H61" s="9" t="s">
        <v>3894</v>
      </c>
      <c r="I61" s="34">
        <v>7272</v>
      </c>
      <c r="J61" s="9" t="s">
        <v>3895</v>
      </c>
      <c r="K61" s="34">
        <v>0</v>
      </c>
      <c r="L61" s="9" t="s">
        <v>52</v>
      </c>
      <c r="M61" s="34">
        <v>0</v>
      </c>
      <c r="N61" s="9" t="s">
        <v>52</v>
      </c>
      <c r="O61" s="34">
        <f t="shared" ref="O61:O69" si="2">SMALL(E61:M61,COUNTIF(E61:M61,0)+1)</f>
        <v>6636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9" t="s">
        <v>3896</v>
      </c>
      <c r="X61" s="9" t="s">
        <v>52</v>
      </c>
      <c r="Y61" s="1" t="s">
        <v>52</v>
      </c>
      <c r="Z61" s="1" t="s">
        <v>52</v>
      </c>
      <c r="AA61" s="35"/>
      <c r="AB61" s="1" t="s">
        <v>52</v>
      </c>
    </row>
    <row r="62" spans="1:28" ht="30" customHeight="1" x14ac:dyDescent="0.3">
      <c r="A62" s="9" t="s">
        <v>3031</v>
      </c>
      <c r="B62" s="9" t="s">
        <v>3029</v>
      </c>
      <c r="C62" s="9" t="s">
        <v>3030</v>
      </c>
      <c r="D62" s="33" t="s">
        <v>1692</v>
      </c>
      <c r="E62" s="34">
        <v>0</v>
      </c>
      <c r="F62" s="9" t="s">
        <v>52</v>
      </c>
      <c r="G62" s="34">
        <v>375</v>
      </c>
      <c r="H62" s="9" t="s">
        <v>3894</v>
      </c>
      <c r="I62" s="34">
        <v>445.45</v>
      </c>
      <c r="J62" s="9" t="s">
        <v>3895</v>
      </c>
      <c r="K62" s="34">
        <v>0</v>
      </c>
      <c r="L62" s="9" t="s">
        <v>52</v>
      </c>
      <c r="M62" s="34">
        <v>0</v>
      </c>
      <c r="N62" s="9" t="s">
        <v>52</v>
      </c>
      <c r="O62" s="34">
        <f t="shared" si="2"/>
        <v>375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9" t="s">
        <v>3897</v>
      </c>
      <c r="X62" s="9" t="s">
        <v>52</v>
      </c>
      <c r="Y62" s="1" t="s">
        <v>52</v>
      </c>
      <c r="Z62" s="1" t="s">
        <v>52</v>
      </c>
      <c r="AA62" s="35"/>
      <c r="AB62" s="1" t="s">
        <v>52</v>
      </c>
    </row>
    <row r="63" spans="1:28" ht="30" customHeight="1" x14ac:dyDescent="0.3">
      <c r="A63" s="9" t="s">
        <v>1629</v>
      </c>
      <c r="B63" s="9" t="s">
        <v>1627</v>
      </c>
      <c r="C63" s="9" t="s">
        <v>1628</v>
      </c>
      <c r="D63" s="33" t="s">
        <v>112</v>
      </c>
      <c r="E63" s="34">
        <v>0</v>
      </c>
      <c r="F63" s="9" t="s">
        <v>52</v>
      </c>
      <c r="G63" s="34">
        <v>2170</v>
      </c>
      <c r="H63" s="9" t="s">
        <v>3898</v>
      </c>
      <c r="I63" s="34">
        <v>2101</v>
      </c>
      <c r="J63" s="9" t="s">
        <v>3899</v>
      </c>
      <c r="K63" s="34">
        <v>0</v>
      </c>
      <c r="L63" s="9" t="s">
        <v>52</v>
      </c>
      <c r="M63" s="34">
        <v>0</v>
      </c>
      <c r="N63" s="9" t="s">
        <v>52</v>
      </c>
      <c r="O63" s="34">
        <f t="shared" si="2"/>
        <v>2101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9" t="s">
        <v>3900</v>
      </c>
      <c r="X63" s="9" t="s">
        <v>52</v>
      </c>
      <c r="Y63" s="1" t="s">
        <v>52</v>
      </c>
      <c r="Z63" s="1" t="s">
        <v>52</v>
      </c>
      <c r="AA63" s="35"/>
      <c r="AB63" s="1" t="s">
        <v>52</v>
      </c>
    </row>
    <row r="64" spans="1:28" ht="30" customHeight="1" x14ac:dyDescent="0.3">
      <c r="A64" s="9" t="s">
        <v>1885</v>
      </c>
      <c r="B64" s="9" t="s">
        <v>1883</v>
      </c>
      <c r="C64" s="9" t="s">
        <v>1884</v>
      </c>
      <c r="D64" s="33" t="s">
        <v>112</v>
      </c>
      <c r="E64" s="34">
        <v>0</v>
      </c>
      <c r="F64" s="9" t="s">
        <v>52</v>
      </c>
      <c r="G64" s="34">
        <v>3400</v>
      </c>
      <c r="H64" s="9" t="s">
        <v>3901</v>
      </c>
      <c r="I64" s="34">
        <v>0</v>
      </c>
      <c r="J64" s="9" t="s">
        <v>52</v>
      </c>
      <c r="K64" s="34">
        <v>0</v>
      </c>
      <c r="L64" s="9" t="s">
        <v>52</v>
      </c>
      <c r="M64" s="34">
        <v>0</v>
      </c>
      <c r="N64" s="9" t="s">
        <v>52</v>
      </c>
      <c r="O64" s="34">
        <f t="shared" si="2"/>
        <v>3400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9" t="s">
        <v>3902</v>
      </c>
      <c r="X64" s="9" t="s">
        <v>52</v>
      </c>
      <c r="Y64" s="1" t="s">
        <v>52</v>
      </c>
      <c r="Z64" s="1" t="s">
        <v>52</v>
      </c>
      <c r="AA64" s="35"/>
      <c r="AB64" s="1" t="s">
        <v>52</v>
      </c>
    </row>
    <row r="65" spans="1:28" ht="30" customHeight="1" x14ac:dyDescent="0.3">
      <c r="A65" s="9" t="s">
        <v>1791</v>
      </c>
      <c r="B65" s="9" t="s">
        <v>1789</v>
      </c>
      <c r="C65" s="9" t="s">
        <v>1790</v>
      </c>
      <c r="D65" s="33" t="s">
        <v>1310</v>
      </c>
      <c r="E65" s="34">
        <v>0</v>
      </c>
      <c r="F65" s="9" t="s">
        <v>52</v>
      </c>
      <c r="G65" s="34">
        <v>0</v>
      </c>
      <c r="H65" s="9" t="s">
        <v>52</v>
      </c>
      <c r="I65" s="34">
        <v>300</v>
      </c>
      <c r="J65" s="9" t="s">
        <v>3903</v>
      </c>
      <c r="K65" s="34">
        <v>700</v>
      </c>
      <c r="L65" s="9" t="s">
        <v>3904</v>
      </c>
      <c r="M65" s="34">
        <v>0</v>
      </c>
      <c r="N65" s="9" t="s">
        <v>52</v>
      </c>
      <c r="O65" s="34">
        <f t="shared" si="2"/>
        <v>300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9" t="s">
        <v>3905</v>
      </c>
      <c r="X65" s="9" t="s">
        <v>52</v>
      </c>
      <c r="Y65" s="1" t="s">
        <v>52</v>
      </c>
      <c r="Z65" s="1" t="s">
        <v>52</v>
      </c>
      <c r="AA65" s="35"/>
      <c r="AB65" s="1" t="s">
        <v>52</v>
      </c>
    </row>
    <row r="66" spans="1:28" ht="30" customHeight="1" x14ac:dyDescent="0.3">
      <c r="A66" s="9" t="s">
        <v>1787</v>
      </c>
      <c r="B66" s="9" t="s">
        <v>1785</v>
      </c>
      <c r="C66" s="9" t="s">
        <v>1786</v>
      </c>
      <c r="D66" s="33" t="s">
        <v>547</v>
      </c>
      <c r="E66" s="34">
        <v>0</v>
      </c>
      <c r="F66" s="9" t="s">
        <v>52</v>
      </c>
      <c r="G66" s="34">
        <v>0</v>
      </c>
      <c r="H66" s="9" t="s">
        <v>52</v>
      </c>
      <c r="I66" s="34">
        <v>0</v>
      </c>
      <c r="J66" s="9" t="s">
        <v>52</v>
      </c>
      <c r="K66" s="34">
        <v>1000</v>
      </c>
      <c r="L66" s="9" t="s">
        <v>3904</v>
      </c>
      <c r="M66" s="34">
        <v>0</v>
      </c>
      <c r="N66" s="9" t="s">
        <v>52</v>
      </c>
      <c r="O66" s="34">
        <f t="shared" si="2"/>
        <v>1000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9" t="s">
        <v>3906</v>
      </c>
      <c r="X66" s="9" t="s">
        <v>52</v>
      </c>
      <c r="Y66" s="1" t="s">
        <v>52</v>
      </c>
      <c r="Z66" s="1" t="s">
        <v>52</v>
      </c>
      <c r="AA66" s="35"/>
      <c r="AB66" s="1" t="s">
        <v>52</v>
      </c>
    </row>
    <row r="67" spans="1:28" ht="30" customHeight="1" x14ac:dyDescent="0.3">
      <c r="A67" s="9" t="s">
        <v>1795</v>
      </c>
      <c r="B67" s="9" t="s">
        <v>1793</v>
      </c>
      <c r="C67" s="9" t="s">
        <v>1794</v>
      </c>
      <c r="D67" s="33" t="s">
        <v>547</v>
      </c>
      <c r="E67" s="34">
        <v>0</v>
      </c>
      <c r="F67" s="9" t="s">
        <v>52</v>
      </c>
      <c r="G67" s="34">
        <v>0</v>
      </c>
      <c r="H67" s="9" t="s">
        <v>52</v>
      </c>
      <c r="I67" s="34">
        <v>0</v>
      </c>
      <c r="J67" s="9" t="s">
        <v>52</v>
      </c>
      <c r="K67" s="34">
        <v>150</v>
      </c>
      <c r="L67" s="9" t="s">
        <v>3904</v>
      </c>
      <c r="M67" s="34">
        <v>0</v>
      </c>
      <c r="N67" s="9" t="s">
        <v>52</v>
      </c>
      <c r="O67" s="34">
        <f t="shared" si="2"/>
        <v>150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9" t="s">
        <v>3907</v>
      </c>
      <c r="X67" s="9" t="s">
        <v>52</v>
      </c>
      <c r="Y67" s="1" t="s">
        <v>52</v>
      </c>
      <c r="Z67" s="1" t="s">
        <v>52</v>
      </c>
      <c r="AA67" s="35"/>
      <c r="AB67" s="1" t="s">
        <v>52</v>
      </c>
    </row>
    <row r="68" spans="1:28" ht="30" customHeight="1" x14ac:dyDescent="0.3">
      <c r="A68" s="9" t="s">
        <v>1809</v>
      </c>
      <c r="B68" s="9" t="s">
        <v>1807</v>
      </c>
      <c r="C68" s="9" t="s">
        <v>1808</v>
      </c>
      <c r="D68" s="33" t="s">
        <v>72</v>
      </c>
      <c r="E68" s="34">
        <v>0</v>
      </c>
      <c r="F68" s="9" t="s">
        <v>52</v>
      </c>
      <c r="G68" s="34">
        <v>0</v>
      </c>
      <c r="H68" s="9" t="s">
        <v>52</v>
      </c>
      <c r="I68" s="34">
        <v>0</v>
      </c>
      <c r="J68" s="9" t="s">
        <v>52</v>
      </c>
      <c r="K68" s="34">
        <v>0</v>
      </c>
      <c r="L68" s="9" t="s">
        <v>52</v>
      </c>
      <c r="M68" s="34">
        <v>28000</v>
      </c>
      <c r="N68" s="9" t="s">
        <v>52</v>
      </c>
      <c r="O68" s="34">
        <f t="shared" si="2"/>
        <v>28000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9" t="s">
        <v>3908</v>
      </c>
      <c r="X68" s="9" t="s">
        <v>52</v>
      </c>
      <c r="Y68" s="1" t="s">
        <v>52</v>
      </c>
      <c r="Z68" s="1" t="s">
        <v>52</v>
      </c>
      <c r="AA68" s="35"/>
      <c r="AB68" s="1" t="s">
        <v>52</v>
      </c>
    </row>
    <row r="69" spans="1:28" ht="30" customHeight="1" x14ac:dyDescent="0.3">
      <c r="A69" s="9" t="s">
        <v>1800</v>
      </c>
      <c r="B69" s="9" t="s">
        <v>1798</v>
      </c>
      <c r="C69" s="9" t="s">
        <v>1799</v>
      </c>
      <c r="D69" s="33" t="s">
        <v>72</v>
      </c>
      <c r="E69" s="34">
        <v>0</v>
      </c>
      <c r="F69" s="9" t="s">
        <v>52</v>
      </c>
      <c r="G69" s="34">
        <v>142497</v>
      </c>
      <c r="H69" s="9" t="s">
        <v>3909</v>
      </c>
      <c r="I69" s="34">
        <v>0</v>
      </c>
      <c r="J69" s="9" t="s">
        <v>52</v>
      </c>
      <c r="K69" s="34">
        <v>0</v>
      </c>
      <c r="L69" s="9" t="s">
        <v>52</v>
      </c>
      <c r="M69" s="34">
        <v>0</v>
      </c>
      <c r="N69" s="9" t="s">
        <v>52</v>
      </c>
      <c r="O69" s="34">
        <f t="shared" si="2"/>
        <v>142497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9" t="s">
        <v>3910</v>
      </c>
      <c r="X69" s="9" t="s">
        <v>52</v>
      </c>
      <c r="Y69" s="1" t="s">
        <v>52</v>
      </c>
      <c r="Z69" s="1" t="s">
        <v>52</v>
      </c>
      <c r="AA69" s="35"/>
      <c r="AB69" s="1" t="s">
        <v>52</v>
      </c>
    </row>
    <row r="70" spans="1:28" ht="30" customHeight="1" x14ac:dyDescent="0.3">
      <c r="A70" s="9" t="s">
        <v>1777</v>
      </c>
      <c r="B70" s="9" t="s">
        <v>321</v>
      </c>
      <c r="C70" s="9" t="s">
        <v>1776</v>
      </c>
      <c r="D70" s="33" t="s">
        <v>318</v>
      </c>
      <c r="E70" s="34">
        <v>0</v>
      </c>
      <c r="F70" s="9" t="s">
        <v>52</v>
      </c>
      <c r="G70" s="34">
        <v>0</v>
      </c>
      <c r="H70" s="9" t="s">
        <v>52</v>
      </c>
      <c r="I70" s="34">
        <v>0</v>
      </c>
      <c r="J70" s="9" t="s">
        <v>52</v>
      </c>
      <c r="K70" s="34">
        <v>0</v>
      </c>
      <c r="L70" s="9" t="s">
        <v>52</v>
      </c>
      <c r="M70" s="34">
        <v>0</v>
      </c>
      <c r="N70" s="9" t="s">
        <v>52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9" t="s">
        <v>3911</v>
      </c>
      <c r="X70" s="9" t="s">
        <v>1755</v>
      </c>
      <c r="Y70" s="1" t="s">
        <v>52</v>
      </c>
      <c r="Z70" s="1" t="s">
        <v>52</v>
      </c>
      <c r="AA70" s="35"/>
      <c r="AB70" s="1" t="s">
        <v>52</v>
      </c>
    </row>
    <row r="71" spans="1:28" ht="30" customHeight="1" x14ac:dyDescent="0.3">
      <c r="A71" s="9" t="s">
        <v>323</v>
      </c>
      <c r="B71" s="9" t="s">
        <v>321</v>
      </c>
      <c r="C71" s="9" t="s">
        <v>322</v>
      </c>
      <c r="D71" s="33" t="s">
        <v>318</v>
      </c>
      <c r="E71" s="34">
        <v>0</v>
      </c>
      <c r="F71" s="9" t="s">
        <v>52</v>
      </c>
      <c r="G71" s="34">
        <v>500</v>
      </c>
      <c r="H71" s="9" t="s">
        <v>3912</v>
      </c>
      <c r="I71" s="34">
        <v>500</v>
      </c>
      <c r="J71" s="9" t="s">
        <v>3913</v>
      </c>
      <c r="K71" s="34">
        <v>0</v>
      </c>
      <c r="L71" s="9" t="s">
        <v>52</v>
      </c>
      <c r="M71" s="34">
        <v>0</v>
      </c>
      <c r="N71" s="9" t="s">
        <v>52</v>
      </c>
      <c r="O71" s="34">
        <f>SMALL(E71:M71,COUNTIF(E71:M71,0)+1)</f>
        <v>500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9" t="s">
        <v>3914</v>
      </c>
      <c r="X71" s="9" t="s">
        <v>52</v>
      </c>
      <c r="Y71" s="1" t="s">
        <v>52</v>
      </c>
      <c r="Z71" s="1" t="s">
        <v>52</v>
      </c>
      <c r="AA71" s="35"/>
      <c r="AB71" s="1" t="s">
        <v>52</v>
      </c>
    </row>
    <row r="72" spans="1:28" ht="30" customHeight="1" x14ac:dyDescent="0.3">
      <c r="A72" s="9" t="s">
        <v>319</v>
      </c>
      <c r="B72" s="9" t="s">
        <v>316</v>
      </c>
      <c r="C72" s="9" t="s">
        <v>317</v>
      </c>
      <c r="D72" s="33" t="s">
        <v>318</v>
      </c>
      <c r="E72" s="34">
        <v>0</v>
      </c>
      <c r="F72" s="9" t="s">
        <v>52</v>
      </c>
      <c r="G72" s="34">
        <v>95</v>
      </c>
      <c r="H72" s="9" t="s">
        <v>3912</v>
      </c>
      <c r="I72" s="34">
        <v>95</v>
      </c>
      <c r="J72" s="9" t="s">
        <v>3913</v>
      </c>
      <c r="K72" s="34">
        <v>0</v>
      </c>
      <c r="L72" s="9" t="s">
        <v>52</v>
      </c>
      <c r="M72" s="34">
        <v>0</v>
      </c>
      <c r="N72" s="9" t="s">
        <v>52</v>
      </c>
      <c r="O72" s="34">
        <f>SMALL(E72:M72,COUNTIF(E72:M72,0)+1)</f>
        <v>95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9" t="s">
        <v>3915</v>
      </c>
      <c r="X72" s="9" t="s">
        <v>52</v>
      </c>
      <c r="Y72" s="1" t="s">
        <v>52</v>
      </c>
      <c r="Z72" s="1" t="s">
        <v>52</v>
      </c>
      <c r="AA72" s="35"/>
      <c r="AB72" s="1" t="s">
        <v>52</v>
      </c>
    </row>
    <row r="73" spans="1:28" ht="30" customHeight="1" x14ac:dyDescent="0.3">
      <c r="A73" s="9" t="s">
        <v>1756</v>
      </c>
      <c r="B73" s="9" t="s">
        <v>316</v>
      </c>
      <c r="C73" s="9" t="s">
        <v>317</v>
      </c>
      <c r="D73" s="33" t="s">
        <v>318</v>
      </c>
      <c r="E73" s="34">
        <v>0</v>
      </c>
      <c r="F73" s="9" t="s">
        <v>52</v>
      </c>
      <c r="G73" s="34">
        <v>0</v>
      </c>
      <c r="H73" s="9" t="s">
        <v>52</v>
      </c>
      <c r="I73" s="34">
        <v>0</v>
      </c>
      <c r="J73" s="9" t="s">
        <v>52</v>
      </c>
      <c r="K73" s="34">
        <v>0</v>
      </c>
      <c r="L73" s="9" t="s">
        <v>52</v>
      </c>
      <c r="M73" s="34">
        <v>0</v>
      </c>
      <c r="N73" s="9" t="s">
        <v>52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9" t="s">
        <v>3916</v>
      </c>
      <c r="X73" s="9" t="s">
        <v>1755</v>
      </c>
      <c r="Y73" s="1" t="s">
        <v>52</v>
      </c>
      <c r="Z73" s="1" t="s">
        <v>52</v>
      </c>
      <c r="AA73" s="35"/>
      <c r="AB73" s="1" t="s">
        <v>52</v>
      </c>
    </row>
    <row r="74" spans="1:28" ht="30" customHeight="1" x14ac:dyDescent="0.3">
      <c r="A74" s="9" t="s">
        <v>1929</v>
      </c>
      <c r="B74" s="9" t="s">
        <v>1927</v>
      </c>
      <c r="C74" s="9" t="s">
        <v>1928</v>
      </c>
      <c r="D74" s="33" t="s">
        <v>112</v>
      </c>
      <c r="E74" s="34">
        <v>0</v>
      </c>
      <c r="F74" s="9" t="s">
        <v>52</v>
      </c>
      <c r="G74" s="34">
        <v>57000</v>
      </c>
      <c r="H74" s="9" t="s">
        <v>3917</v>
      </c>
      <c r="I74" s="34">
        <v>57000</v>
      </c>
      <c r="J74" s="9" t="s">
        <v>3918</v>
      </c>
      <c r="K74" s="34">
        <v>0</v>
      </c>
      <c r="L74" s="9" t="s">
        <v>52</v>
      </c>
      <c r="M74" s="34">
        <v>0</v>
      </c>
      <c r="N74" s="9" t="s">
        <v>52</v>
      </c>
      <c r="O74" s="34">
        <f t="shared" ref="O74:O105" si="3">SMALL(E74:M74,COUNTIF(E74:M74,0)+1)</f>
        <v>57000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9" t="s">
        <v>3919</v>
      </c>
      <c r="X74" s="9" t="s">
        <v>52</v>
      </c>
      <c r="Y74" s="1" t="s">
        <v>52</v>
      </c>
      <c r="Z74" s="1" t="s">
        <v>52</v>
      </c>
      <c r="AA74" s="35"/>
      <c r="AB74" s="1" t="s">
        <v>52</v>
      </c>
    </row>
    <row r="75" spans="1:28" ht="30" customHeight="1" x14ac:dyDescent="0.3">
      <c r="A75" s="9" t="s">
        <v>1971</v>
      </c>
      <c r="B75" s="9" t="s">
        <v>1927</v>
      </c>
      <c r="C75" s="9" t="s">
        <v>1970</v>
      </c>
      <c r="D75" s="33" t="s">
        <v>112</v>
      </c>
      <c r="E75" s="34">
        <v>0</v>
      </c>
      <c r="F75" s="9" t="s">
        <v>52</v>
      </c>
      <c r="G75" s="34">
        <v>151500</v>
      </c>
      <c r="H75" s="9" t="s">
        <v>3917</v>
      </c>
      <c r="I75" s="34">
        <v>0</v>
      </c>
      <c r="J75" s="9" t="s">
        <v>52</v>
      </c>
      <c r="K75" s="34">
        <v>0</v>
      </c>
      <c r="L75" s="9" t="s">
        <v>52</v>
      </c>
      <c r="M75" s="34">
        <v>0</v>
      </c>
      <c r="N75" s="9" t="s">
        <v>52</v>
      </c>
      <c r="O75" s="34">
        <f t="shared" si="3"/>
        <v>151500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9" t="s">
        <v>3920</v>
      </c>
      <c r="X75" s="9" t="s">
        <v>52</v>
      </c>
      <c r="Y75" s="1" t="s">
        <v>52</v>
      </c>
      <c r="Z75" s="1" t="s">
        <v>52</v>
      </c>
      <c r="AA75" s="35"/>
      <c r="AB75" s="1" t="s">
        <v>52</v>
      </c>
    </row>
    <row r="76" spans="1:28" ht="30" customHeight="1" x14ac:dyDescent="0.3">
      <c r="A76" s="9" t="s">
        <v>3094</v>
      </c>
      <c r="B76" s="9" t="s">
        <v>1927</v>
      </c>
      <c r="C76" s="9" t="s">
        <v>3093</v>
      </c>
      <c r="D76" s="33" t="s">
        <v>112</v>
      </c>
      <c r="E76" s="34">
        <v>0</v>
      </c>
      <c r="F76" s="9" t="s">
        <v>52</v>
      </c>
      <c r="G76" s="34">
        <v>88500</v>
      </c>
      <c r="H76" s="9" t="s">
        <v>3917</v>
      </c>
      <c r="I76" s="34">
        <v>88500</v>
      </c>
      <c r="J76" s="9" t="s">
        <v>3918</v>
      </c>
      <c r="K76" s="34">
        <v>0</v>
      </c>
      <c r="L76" s="9" t="s">
        <v>52</v>
      </c>
      <c r="M76" s="34">
        <v>0</v>
      </c>
      <c r="N76" s="9" t="s">
        <v>52</v>
      </c>
      <c r="O76" s="34">
        <f t="shared" si="3"/>
        <v>88500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9" t="s">
        <v>3921</v>
      </c>
      <c r="X76" s="9" t="s">
        <v>52</v>
      </c>
      <c r="Y76" s="1" t="s">
        <v>52</v>
      </c>
      <c r="Z76" s="1" t="s">
        <v>52</v>
      </c>
      <c r="AA76" s="35"/>
      <c r="AB76" s="1" t="s">
        <v>52</v>
      </c>
    </row>
    <row r="77" spans="1:28" ht="30" customHeight="1" x14ac:dyDescent="0.3">
      <c r="A77" s="9" t="s">
        <v>1952</v>
      </c>
      <c r="B77" s="9" t="s">
        <v>1927</v>
      </c>
      <c r="C77" s="9" t="s">
        <v>1951</v>
      </c>
      <c r="D77" s="33" t="s">
        <v>72</v>
      </c>
      <c r="E77" s="34">
        <v>0</v>
      </c>
      <c r="F77" s="9" t="s">
        <v>52</v>
      </c>
      <c r="G77" s="34">
        <v>0</v>
      </c>
      <c r="H77" s="9" t="s">
        <v>52</v>
      </c>
      <c r="I77" s="34">
        <v>0</v>
      </c>
      <c r="J77" s="9" t="s">
        <v>52</v>
      </c>
      <c r="K77" s="34">
        <v>0</v>
      </c>
      <c r="L77" s="9" t="s">
        <v>52</v>
      </c>
      <c r="M77" s="34">
        <v>18000</v>
      </c>
      <c r="N77" s="9" t="s">
        <v>52</v>
      </c>
      <c r="O77" s="34">
        <f t="shared" si="3"/>
        <v>18000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9" t="s">
        <v>3922</v>
      </c>
      <c r="X77" s="9" t="s">
        <v>52</v>
      </c>
      <c r="Y77" s="1" t="s">
        <v>52</v>
      </c>
      <c r="Z77" s="1" t="s">
        <v>52</v>
      </c>
      <c r="AA77" s="35"/>
      <c r="AB77" s="1" t="s">
        <v>52</v>
      </c>
    </row>
    <row r="78" spans="1:28" ht="30" customHeight="1" x14ac:dyDescent="0.3">
      <c r="A78" s="9" t="s">
        <v>1962</v>
      </c>
      <c r="B78" s="9" t="s">
        <v>1960</v>
      </c>
      <c r="C78" s="9" t="s">
        <v>1961</v>
      </c>
      <c r="D78" s="33" t="s">
        <v>112</v>
      </c>
      <c r="E78" s="34">
        <v>0</v>
      </c>
      <c r="F78" s="9" t="s">
        <v>52</v>
      </c>
      <c r="G78" s="34">
        <v>0</v>
      </c>
      <c r="H78" s="9" t="s">
        <v>52</v>
      </c>
      <c r="I78" s="34">
        <v>0</v>
      </c>
      <c r="J78" s="9" t="s">
        <v>52</v>
      </c>
      <c r="K78" s="34">
        <v>124000</v>
      </c>
      <c r="L78" s="9" t="s">
        <v>3923</v>
      </c>
      <c r="M78" s="34">
        <v>0</v>
      </c>
      <c r="N78" s="9" t="s">
        <v>52</v>
      </c>
      <c r="O78" s="34">
        <f t="shared" si="3"/>
        <v>124000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9" t="s">
        <v>3924</v>
      </c>
      <c r="X78" s="9" t="s">
        <v>52</v>
      </c>
      <c r="Y78" s="1" t="s">
        <v>52</v>
      </c>
      <c r="Z78" s="1" t="s">
        <v>52</v>
      </c>
      <c r="AA78" s="35"/>
      <c r="AB78" s="1" t="s">
        <v>52</v>
      </c>
    </row>
    <row r="79" spans="1:28" ht="30" customHeight="1" x14ac:dyDescent="0.3">
      <c r="A79" s="9" t="s">
        <v>3052</v>
      </c>
      <c r="B79" s="9" t="s">
        <v>3050</v>
      </c>
      <c r="C79" s="9" t="s">
        <v>3051</v>
      </c>
      <c r="D79" s="33" t="s">
        <v>112</v>
      </c>
      <c r="E79" s="34">
        <v>15000</v>
      </c>
      <c r="F79" s="9" t="s">
        <v>52</v>
      </c>
      <c r="G79" s="34">
        <v>19000</v>
      </c>
      <c r="H79" s="9" t="s">
        <v>3925</v>
      </c>
      <c r="I79" s="34">
        <v>15000</v>
      </c>
      <c r="J79" s="9" t="s">
        <v>3926</v>
      </c>
      <c r="K79" s="34">
        <v>0</v>
      </c>
      <c r="L79" s="9" t="s">
        <v>52</v>
      </c>
      <c r="M79" s="34">
        <v>0</v>
      </c>
      <c r="N79" s="9" t="s">
        <v>52</v>
      </c>
      <c r="O79" s="34">
        <f t="shared" si="3"/>
        <v>15000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9" t="s">
        <v>3927</v>
      </c>
      <c r="X79" s="9" t="s">
        <v>52</v>
      </c>
      <c r="Y79" s="1" t="s">
        <v>52</v>
      </c>
      <c r="Z79" s="1" t="s">
        <v>52</v>
      </c>
      <c r="AA79" s="35"/>
      <c r="AB79" s="1" t="s">
        <v>52</v>
      </c>
    </row>
    <row r="80" spans="1:28" ht="30" customHeight="1" x14ac:dyDescent="0.3">
      <c r="A80" s="9" t="s">
        <v>1894</v>
      </c>
      <c r="B80" s="9" t="s">
        <v>1892</v>
      </c>
      <c r="C80" s="9" t="s">
        <v>1893</v>
      </c>
      <c r="D80" s="33" t="s">
        <v>112</v>
      </c>
      <c r="E80" s="34">
        <v>12000</v>
      </c>
      <c r="F80" s="9" t="s">
        <v>52</v>
      </c>
      <c r="G80" s="34">
        <v>18000</v>
      </c>
      <c r="H80" s="9" t="s">
        <v>3925</v>
      </c>
      <c r="I80" s="34">
        <v>0</v>
      </c>
      <c r="J80" s="9" t="s">
        <v>52</v>
      </c>
      <c r="K80" s="34">
        <v>0</v>
      </c>
      <c r="L80" s="9" t="s">
        <v>52</v>
      </c>
      <c r="M80" s="34">
        <v>0</v>
      </c>
      <c r="N80" s="9" t="s">
        <v>52</v>
      </c>
      <c r="O80" s="34">
        <f t="shared" si="3"/>
        <v>12000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9" t="s">
        <v>3928</v>
      </c>
      <c r="X80" s="9" t="s">
        <v>52</v>
      </c>
      <c r="Y80" s="1" t="s">
        <v>52</v>
      </c>
      <c r="Z80" s="1" t="s">
        <v>52</v>
      </c>
      <c r="AA80" s="35"/>
      <c r="AB80" s="1" t="s">
        <v>52</v>
      </c>
    </row>
    <row r="81" spans="1:28" ht="30" customHeight="1" x14ac:dyDescent="0.3">
      <c r="A81" s="9" t="s">
        <v>2537</v>
      </c>
      <c r="B81" s="9" t="s">
        <v>2029</v>
      </c>
      <c r="C81" s="9" t="s">
        <v>2536</v>
      </c>
      <c r="D81" s="33" t="s">
        <v>112</v>
      </c>
      <c r="E81" s="34">
        <v>0</v>
      </c>
      <c r="F81" s="9" t="s">
        <v>52</v>
      </c>
      <c r="G81" s="34">
        <v>4280</v>
      </c>
      <c r="H81" s="9" t="s">
        <v>3929</v>
      </c>
      <c r="I81" s="34">
        <v>4320</v>
      </c>
      <c r="J81" s="9" t="s">
        <v>3930</v>
      </c>
      <c r="K81" s="34">
        <v>0</v>
      </c>
      <c r="L81" s="9" t="s">
        <v>52</v>
      </c>
      <c r="M81" s="34">
        <v>0</v>
      </c>
      <c r="N81" s="9" t="s">
        <v>52</v>
      </c>
      <c r="O81" s="34">
        <f t="shared" si="3"/>
        <v>4280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9" t="s">
        <v>3931</v>
      </c>
      <c r="X81" s="9" t="s">
        <v>52</v>
      </c>
      <c r="Y81" s="1" t="s">
        <v>52</v>
      </c>
      <c r="Z81" s="1" t="s">
        <v>52</v>
      </c>
      <c r="AA81" s="35"/>
      <c r="AB81" s="1" t="s">
        <v>52</v>
      </c>
    </row>
    <row r="82" spans="1:28" ht="30" customHeight="1" x14ac:dyDescent="0.3">
      <c r="A82" s="9" t="s">
        <v>2031</v>
      </c>
      <c r="B82" s="9" t="s">
        <v>2029</v>
      </c>
      <c r="C82" s="9" t="s">
        <v>2030</v>
      </c>
      <c r="D82" s="33" t="s">
        <v>112</v>
      </c>
      <c r="E82" s="34">
        <v>10974</v>
      </c>
      <c r="F82" s="9" t="s">
        <v>52</v>
      </c>
      <c r="G82" s="34">
        <v>12840</v>
      </c>
      <c r="H82" s="9" t="s">
        <v>3929</v>
      </c>
      <c r="I82" s="34">
        <v>12960</v>
      </c>
      <c r="J82" s="9" t="s">
        <v>3930</v>
      </c>
      <c r="K82" s="34">
        <v>0</v>
      </c>
      <c r="L82" s="9" t="s">
        <v>52</v>
      </c>
      <c r="M82" s="34">
        <v>0</v>
      </c>
      <c r="N82" s="9" t="s">
        <v>52</v>
      </c>
      <c r="O82" s="34">
        <f t="shared" si="3"/>
        <v>10974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9" t="s">
        <v>3932</v>
      </c>
      <c r="X82" s="9" t="s">
        <v>52</v>
      </c>
      <c r="Y82" s="1" t="s">
        <v>52</v>
      </c>
      <c r="Z82" s="1" t="s">
        <v>52</v>
      </c>
      <c r="AA82" s="35"/>
      <c r="AB82" s="1" t="s">
        <v>52</v>
      </c>
    </row>
    <row r="83" spans="1:28" ht="30" customHeight="1" x14ac:dyDescent="0.3">
      <c r="A83" s="9" t="s">
        <v>1705</v>
      </c>
      <c r="B83" s="9" t="s">
        <v>1703</v>
      </c>
      <c r="C83" s="9" t="s">
        <v>1704</v>
      </c>
      <c r="D83" s="33" t="s">
        <v>146</v>
      </c>
      <c r="E83" s="34">
        <v>0</v>
      </c>
      <c r="F83" s="9" t="s">
        <v>52</v>
      </c>
      <c r="G83" s="34">
        <v>300</v>
      </c>
      <c r="H83" s="9" t="s">
        <v>3933</v>
      </c>
      <c r="I83" s="34">
        <v>420</v>
      </c>
      <c r="J83" s="9" t="s">
        <v>3934</v>
      </c>
      <c r="K83" s="34">
        <v>420</v>
      </c>
      <c r="L83" s="9" t="s">
        <v>3935</v>
      </c>
      <c r="M83" s="34">
        <v>0</v>
      </c>
      <c r="N83" s="9" t="s">
        <v>52</v>
      </c>
      <c r="O83" s="34">
        <f t="shared" si="3"/>
        <v>300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9" t="s">
        <v>3936</v>
      </c>
      <c r="X83" s="9" t="s">
        <v>52</v>
      </c>
      <c r="Y83" s="1" t="s">
        <v>52</v>
      </c>
      <c r="Z83" s="1" t="s">
        <v>52</v>
      </c>
      <c r="AA83" s="35"/>
      <c r="AB83" s="1" t="s">
        <v>52</v>
      </c>
    </row>
    <row r="84" spans="1:28" ht="30" customHeight="1" x14ac:dyDescent="0.3">
      <c r="A84" s="9" t="s">
        <v>1732</v>
      </c>
      <c r="B84" s="9" t="s">
        <v>1730</v>
      </c>
      <c r="C84" s="9" t="s">
        <v>1731</v>
      </c>
      <c r="D84" s="33" t="s">
        <v>112</v>
      </c>
      <c r="E84" s="34">
        <v>132.4</v>
      </c>
      <c r="F84" s="9" t="s">
        <v>52</v>
      </c>
      <c r="G84" s="34">
        <v>185.1</v>
      </c>
      <c r="H84" s="9" t="s">
        <v>3937</v>
      </c>
      <c r="I84" s="34">
        <v>132.4</v>
      </c>
      <c r="J84" s="9" t="s">
        <v>3938</v>
      </c>
      <c r="K84" s="34">
        <v>0</v>
      </c>
      <c r="L84" s="9" t="s">
        <v>52</v>
      </c>
      <c r="M84" s="34">
        <v>0</v>
      </c>
      <c r="N84" s="9" t="s">
        <v>52</v>
      </c>
      <c r="O84" s="34">
        <f t="shared" si="3"/>
        <v>132.4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9" t="s">
        <v>3939</v>
      </c>
      <c r="X84" s="9" t="s">
        <v>52</v>
      </c>
      <c r="Y84" s="1" t="s">
        <v>52</v>
      </c>
      <c r="Z84" s="1" t="s">
        <v>52</v>
      </c>
      <c r="AA84" s="35"/>
      <c r="AB84" s="1" t="s">
        <v>52</v>
      </c>
    </row>
    <row r="85" spans="1:28" ht="30" customHeight="1" x14ac:dyDescent="0.3">
      <c r="A85" s="9" t="s">
        <v>1726</v>
      </c>
      <c r="B85" s="9" t="s">
        <v>1724</v>
      </c>
      <c r="C85" s="9" t="s">
        <v>1725</v>
      </c>
      <c r="D85" s="33" t="s">
        <v>112</v>
      </c>
      <c r="E85" s="34">
        <v>0</v>
      </c>
      <c r="F85" s="9" t="s">
        <v>52</v>
      </c>
      <c r="G85" s="34">
        <v>220</v>
      </c>
      <c r="H85" s="9" t="s">
        <v>3940</v>
      </c>
      <c r="I85" s="34">
        <v>235</v>
      </c>
      <c r="J85" s="9" t="s">
        <v>3941</v>
      </c>
      <c r="K85" s="34">
        <v>0</v>
      </c>
      <c r="L85" s="9" t="s">
        <v>52</v>
      </c>
      <c r="M85" s="34">
        <v>0</v>
      </c>
      <c r="N85" s="9" t="s">
        <v>52</v>
      </c>
      <c r="O85" s="34">
        <f t="shared" si="3"/>
        <v>220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9" t="s">
        <v>3942</v>
      </c>
      <c r="X85" s="9" t="s">
        <v>52</v>
      </c>
      <c r="Y85" s="1" t="s">
        <v>52</v>
      </c>
      <c r="Z85" s="1" t="s">
        <v>52</v>
      </c>
      <c r="AA85" s="35"/>
      <c r="AB85" s="1" t="s">
        <v>52</v>
      </c>
    </row>
    <row r="86" spans="1:28" ht="30" customHeight="1" x14ac:dyDescent="0.3">
      <c r="A86" s="9" t="s">
        <v>1872</v>
      </c>
      <c r="B86" s="9" t="s">
        <v>1870</v>
      </c>
      <c r="C86" s="9" t="s">
        <v>1871</v>
      </c>
      <c r="D86" s="33" t="s">
        <v>112</v>
      </c>
      <c r="E86" s="34">
        <v>0</v>
      </c>
      <c r="F86" s="9" t="s">
        <v>52</v>
      </c>
      <c r="G86" s="34">
        <v>0</v>
      </c>
      <c r="H86" s="9" t="s">
        <v>52</v>
      </c>
      <c r="I86" s="34">
        <v>3510</v>
      </c>
      <c r="J86" s="9" t="s">
        <v>3943</v>
      </c>
      <c r="K86" s="34">
        <v>0</v>
      </c>
      <c r="L86" s="9" t="s">
        <v>52</v>
      </c>
      <c r="M86" s="34">
        <v>0</v>
      </c>
      <c r="N86" s="9" t="s">
        <v>52</v>
      </c>
      <c r="O86" s="34">
        <f t="shared" si="3"/>
        <v>3510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9" t="s">
        <v>3944</v>
      </c>
      <c r="X86" s="9" t="s">
        <v>52</v>
      </c>
      <c r="Y86" s="1" t="s">
        <v>52</v>
      </c>
      <c r="Z86" s="1" t="s">
        <v>52</v>
      </c>
      <c r="AA86" s="35"/>
      <c r="AB86" s="1" t="s">
        <v>52</v>
      </c>
    </row>
    <row r="87" spans="1:28" ht="30" customHeight="1" x14ac:dyDescent="0.3">
      <c r="A87" s="9" t="s">
        <v>2124</v>
      </c>
      <c r="B87" s="9" t="s">
        <v>2122</v>
      </c>
      <c r="C87" s="9" t="s">
        <v>2123</v>
      </c>
      <c r="D87" s="33" t="s">
        <v>487</v>
      </c>
      <c r="E87" s="34">
        <v>201281</v>
      </c>
      <c r="F87" s="9" t="s">
        <v>52</v>
      </c>
      <c r="G87" s="34">
        <v>0</v>
      </c>
      <c r="H87" s="9" t="s">
        <v>52</v>
      </c>
      <c r="I87" s="34">
        <v>0</v>
      </c>
      <c r="J87" s="9" t="s">
        <v>52</v>
      </c>
      <c r="K87" s="34">
        <v>0</v>
      </c>
      <c r="L87" s="9" t="s">
        <v>52</v>
      </c>
      <c r="M87" s="34">
        <v>0</v>
      </c>
      <c r="N87" s="9" t="s">
        <v>52</v>
      </c>
      <c r="O87" s="34">
        <f t="shared" si="3"/>
        <v>201281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9" t="s">
        <v>3945</v>
      </c>
      <c r="X87" s="9" t="s">
        <v>52</v>
      </c>
      <c r="Y87" s="1" t="s">
        <v>52</v>
      </c>
      <c r="Z87" s="1" t="s">
        <v>52</v>
      </c>
      <c r="AA87" s="35"/>
      <c r="AB87" s="1" t="s">
        <v>52</v>
      </c>
    </row>
    <row r="88" spans="1:28" ht="30" customHeight="1" x14ac:dyDescent="0.3">
      <c r="A88" s="9" t="s">
        <v>2133</v>
      </c>
      <c r="B88" s="9" t="s">
        <v>2122</v>
      </c>
      <c r="C88" s="9" t="s">
        <v>2132</v>
      </c>
      <c r="D88" s="33" t="s">
        <v>487</v>
      </c>
      <c r="E88" s="34">
        <v>207786</v>
      </c>
      <c r="F88" s="9" t="s">
        <v>52</v>
      </c>
      <c r="G88" s="34">
        <v>0</v>
      </c>
      <c r="H88" s="9" t="s">
        <v>52</v>
      </c>
      <c r="I88" s="34">
        <v>0</v>
      </c>
      <c r="J88" s="9" t="s">
        <v>52</v>
      </c>
      <c r="K88" s="34">
        <v>0</v>
      </c>
      <c r="L88" s="9" t="s">
        <v>52</v>
      </c>
      <c r="M88" s="34">
        <v>0</v>
      </c>
      <c r="N88" s="9" t="s">
        <v>52</v>
      </c>
      <c r="O88" s="34">
        <f t="shared" si="3"/>
        <v>207786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9" t="s">
        <v>3946</v>
      </c>
      <c r="X88" s="9" t="s">
        <v>52</v>
      </c>
      <c r="Y88" s="1" t="s">
        <v>52</v>
      </c>
      <c r="Z88" s="1" t="s">
        <v>52</v>
      </c>
      <c r="AA88" s="35"/>
      <c r="AB88" s="1" t="s">
        <v>52</v>
      </c>
    </row>
    <row r="89" spans="1:28" ht="30" customHeight="1" x14ac:dyDescent="0.3">
      <c r="A89" s="9" t="s">
        <v>1919</v>
      </c>
      <c r="B89" s="9" t="s">
        <v>1917</v>
      </c>
      <c r="C89" s="9" t="s">
        <v>1918</v>
      </c>
      <c r="D89" s="33" t="s">
        <v>72</v>
      </c>
      <c r="E89" s="34">
        <v>0</v>
      </c>
      <c r="F89" s="9" t="s">
        <v>52</v>
      </c>
      <c r="G89" s="34">
        <v>0</v>
      </c>
      <c r="H89" s="9" t="s">
        <v>52</v>
      </c>
      <c r="I89" s="34">
        <v>0</v>
      </c>
      <c r="J89" s="9" t="s">
        <v>52</v>
      </c>
      <c r="K89" s="34">
        <v>2708</v>
      </c>
      <c r="L89" s="9" t="s">
        <v>3947</v>
      </c>
      <c r="M89" s="34">
        <v>0</v>
      </c>
      <c r="N89" s="9" t="s">
        <v>52</v>
      </c>
      <c r="O89" s="34">
        <f t="shared" si="3"/>
        <v>2708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9" t="s">
        <v>3948</v>
      </c>
      <c r="X89" s="9" t="s">
        <v>52</v>
      </c>
      <c r="Y89" s="1" t="s">
        <v>52</v>
      </c>
      <c r="Z89" s="1" t="s">
        <v>52</v>
      </c>
      <c r="AA89" s="35"/>
      <c r="AB89" s="1" t="s">
        <v>52</v>
      </c>
    </row>
    <row r="90" spans="1:28" ht="30" customHeight="1" x14ac:dyDescent="0.3">
      <c r="A90" s="9" t="s">
        <v>902</v>
      </c>
      <c r="B90" s="9" t="s">
        <v>900</v>
      </c>
      <c r="C90" s="9" t="s">
        <v>901</v>
      </c>
      <c r="D90" s="33" t="s">
        <v>112</v>
      </c>
      <c r="E90" s="34">
        <v>2902</v>
      </c>
      <c r="F90" s="9" t="s">
        <v>52</v>
      </c>
      <c r="G90" s="34">
        <v>2901.23</v>
      </c>
      <c r="H90" s="9" t="s">
        <v>3949</v>
      </c>
      <c r="I90" s="34">
        <v>3177.77</v>
      </c>
      <c r="J90" s="9" t="s">
        <v>3950</v>
      </c>
      <c r="K90" s="34">
        <v>0</v>
      </c>
      <c r="L90" s="9" t="s">
        <v>52</v>
      </c>
      <c r="M90" s="34">
        <v>0</v>
      </c>
      <c r="N90" s="9" t="s">
        <v>52</v>
      </c>
      <c r="O90" s="34">
        <f t="shared" si="3"/>
        <v>2901.23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9" t="s">
        <v>3951</v>
      </c>
      <c r="X90" s="9" t="s">
        <v>52</v>
      </c>
      <c r="Y90" s="1" t="s">
        <v>52</v>
      </c>
      <c r="Z90" s="1" t="s">
        <v>52</v>
      </c>
      <c r="AA90" s="35"/>
      <c r="AB90" s="1" t="s">
        <v>52</v>
      </c>
    </row>
    <row r="91" spans="1:28" ht="30" customHeight="1" x14ac:dyDescent="0.3">
      <c r="A91" s="9" t="s">
        <v>2495</v>
      </c>
      <c r="B91" s="9" t="s">
        <v>900</v>
      </c>
      <c r="C91" s="9" t="s">
        <v>2494</v>
      </c>
      <c r="D91" s="33" t="s">
        <v>112</v>
      </c>
      <c r="E91" s="34">
        <v>3891</v>
      </c>
      <c r="F91" s="9" t="s">
        <v>52</v>
      </c>
      <c r="G91" s="34">
        <v>4012.34</v>
      </c>
      <c r="H91" s="9" t="s">
        <v>3949</v>
      </c>
      <c r="I91" s="34">
        <v>4318.51</v>
      </c>
      <c r="J91" s="9" t="s">
        <v>3950</v>
      </c>
      <c r="K91" s="34">
        <v>0</v>
      </c>
      <c r="L91" s="9" t="s">
        <v>52</v>
      </c>
      <c r="M91" s="34">
        <v>0</v>
      </c>
      <c r="N91" s="9" t="s">
        <v>52</v>
      </c>
      <c r="O91" s="34">
        <f t="shared" si="3"/>
        <v>3891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9" t="s">
        <v>3952</v>
      </c>
      <c r="X91" s="9" t="s">
        <v>52</v>
      </c>
      <c r="Y91" s="1" t="s">
        <v>52</v>
      </c>
      <c r="Z91" s="1" t="s">
        <v>52</v>
      </c>
      <c r="AA91" s="35"/>
      <c r="AB91" s="1" t="s">
        <v>52</v>
      </c>
    </row>
    <row r="92" spans="1:28" ht="30" customHeight="1" x14ac:dyDescent="0.3">
      <c r="A92" s="9" t="s">
        <v>2564</v>
      </c>
      <c r="B92" s="9" t="s">
        <v>2562</v>
      </c>
      <c r="C92" s="9" t="s">
        <v>2563</v>
      </c>
      <c r="D92" s="33" t="s">
        <v>112</v>
      </c>
      <c r="E92" s="34">
        <v>0</v>
      </c>
      <c r="F92" s="9" t="s">
        <v>52</v>
      </c>
      <c r="G92" s="34">
        <v>10987</v>
      </c>
      <c r="H92" s="9" t="s">
        <v>3953</v>
      </c>
      <c r="I92" s="34">
        <v>0</v>
      </c>
      <c r="J92" s="9" t="s">
        <v>52</v>
      </c>
      <c r="K92" s="34">
        <v>0</v>
      </c>
      <c r="L92" s="9" t="s">
        <v>52</v>
      </c>
      <c r="M92" s="34">
        <v>0</v>
      </c>
      <c r="N92" s="9" t="s">
        <v>52</v>
      </c>
      <c r="O92" s="34">
        <f t="shared" si="3"/>
        <v>10987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9" t="s">
        <v>3954</v>
      </c>
      <c r="X92" s="9" t="s">
        <v>52</v>
      </c>
      <c r="Y92" s="1" t="s">
        <v>52</v>
      </c>
      <c r="Z92" s="1" t="s">
        <v>52</v>
      </c>
      <c r="AA92" s="35"/>
      <c r="AB92" s="1" t="s">
        <v>52</v>
      </c>
    </row>
    <row r="93" spans="1:28" ht="30" customHeight="1" x14ac:dyDescent="0.3">
      <c r="A93" s="9" t="s">
        <v>906</v>
      </c>
      <c r="B93" s="9" t="s">
        <v>904</v>
      </c>
      <c r="C93" s="9" t="s">
        <v>905</v>
      </c>
      <c r="D93" s="33" t="s">
        <v>112</v>
      </c>
      <c r="E93" s="34">
        <v>15700</v>
      </c>
      <c r="F93" s="9" t="s">
        <v>52</v>
      </c>
      <c r="G93" s="34">
        <v>17300</v>
      </c>
      <c r="H93" s="9" t="s">
        <v>3955</v>
      </c>
      <c r="I93" s="34">
        <v>0</v>
      </c>
      <c r="J93" s="9" t="s">
        <v>52</v>
      </c>
      <c r="K93" s="34">
        <v>0</v>
      </c>
      <c r="L93" s="9" t="s">
        <v>52</v>
      </c>
      <c r="M93" s="34">
        <v>0</v>
      </c>
      <c r="N93" s="9" t="s">
        <v>52</v>
      </c>
      <c r="O93" s="34">
        <f t="shared" si="3"/>
        <v>15700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9" t="s">
        <v>3956</v>
      </c>
      <c r="X93" s="9" t="s">
        <v>52</v>
      </c>
      <c r="Y93" s="1" t="s">
        <v>52</v>
      </c>
      <c r="Z93" s="1" t="s">
        <v>52</v>
      </c>
      <c r="AA93" s="35"/>
      <c r="AB93" s="1" t="s">
        <v>52</v>
      </c>
    </row>
    <row r="94" spans="1:28" ht="30" customHeight="1" x14ac:dyDescent="0.3">
      <c r="A94" s="9" t="s">
        <v>914</v>
      </c>
      <c r="B94" s="9" t="s">
        <v>912</v>
      </c>
      <c r="C94" s="9" t="s">
        <v>913</v>
      </c>
      <c r="D94" s="33" t="s">
        <v>112</v>
      </c>
      <c r="E94" s="34">
        <v>0</v>
      </c>
      <c r="F94" s="9" t="s">
        <v>52</v>
      </c>
      <c r="G94" s="34">
        <v>0</v>
      </c>
      <c r="H94" s="9" t="s">
        <v>52</v>
      </c>
      <c r="I94" s="34">
        <v>0</v>
      </c>
      <c r="J94" s="9" t="s">
        <v>52</v>
      </c>
      <c r="K94" s="34">
        <v>58000</v>
      </c>
      <c r="L94" s="9" t="s">
        <v>3957</v>
      </c>
      <c r="M94" s="34">
        <v>0</v>
      </c>
      <c r="N94" s="9" t="s">
        <v>52</v>
      </c>
      <c r="O94" s="34">
        <f t="shared" si="3"/>
        <v>58000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9" t="s">
        <v>3958</v>
      </c>
      <c r="X94" s="9" t="s">
        <v>52</v>
      </c>
      <c r="Y94" s="1" t="s">
        <v>52</v>
      </c>
      <c r="Z94" s="1" t="s">
        <v>52</v>
      </c>
      <c r="AA94" s="35"/>
      <c r="AB94" s="1" t="s">
        <v>52</v>
      </c>
    </row>
    <row r="95" spans="1:28" ht="30" customHeight="1" x14ac:dyDescent="0.3">
      <c r="A95" s="9" t="s">
        <v>2572</v>
      </c>
      <c r="B95" s="9" t="s">
        <v>2571</v>
      </c>
      <c r="C95" s="9" t="s">
        <v>52</v>
      </c>
      <c r="D95" s="33" t="s">
        <v>72</v>
      </c>
      <c r="E95" s="34">
        <v>0</v>
      </c>
      <c r="F95" s="9" t="s">
        <v>52</v>
      </c>
      <c r="G95" s="34">
        <v>0</v>
      </c>
      <c r="H95" s="9" t="s">
        <v>52</v>
      </c>
      <c r="I95" s="34">
        <v>0</v>
      </c>
      <c r="J95" s="9" t="s">
        <v>52</v>
      </c>
      <c r="K95" s="34">
        <v>0</v>
      </c>
      <c r="L95" s="9" t="s">
        <v>52</v>
      </c>
      <c r="M95" s="34">
        <v>5720</v>
      </c>
      <c r="N95" s="9" t="s">
        <v>52</v>
      </c>
      <c r="O95" s="34">
        <f t="shared" si="3"/>
        <v>5720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9" t="s">
        <v>3959</v>
      </c>
      <c r="X95" s="9" t="s">
        <v>52</v>
      </c>
      <c r="Y95" s="1" t="s">
        <v>52</v>
      </c>
      <c r="Z95" s="1" t="s">
        <v>52</v>
      </c>
      <c r="AA95" s="35"/>
      <c r="AB95" s="1" t="s">
        <v>52</v>
      </c>
    </row>
    <row r="96" spans="1:28" ht="30" customHeight="1" x14ac:dyDescent="0.3">
      <c r="A96" s="9" t="s">
        <v>2503</v>
      </c>
      <c r="B96" s="9" t="s">
        <v>2501</v>
      </c>
      <c r="C96" s="9" t="s">
        <v>2502</v>
      </c>
      <c r="D96" s="33" t="s">
        <v>72</v>
      </c>
      <c r="E96" s="34">
        <v>0</v>
      </c>
      <c r="F96" s="9" t="s">
        <v>52</v>
      </c>
      <c r="G96" s="34">
        <v>3340</v>
      </c>
      <c r="H96" s="9" t="s">
        <v>3960</v>
      </c>
      <c r="I96" s="34">
        <v>3340</v>
      </c>
      <c r="J96" s="9" t="s">
        <v>3961</v>
      </c>
      <c r="K96" s="34">
        <v>3340</v>
      </c>
      <c r="L96" s="9" t="s">
        <v>3962</v>
      </c>
      <c r="M96" s="34">
        <v>0</v>
      </c>
      <c r="N96" s="9" t="s">
        <v>52</v>
      </c>
      <c r="O96" s="34">
        <f t="shared" si="3"/>
        <v>3340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9" t="s">
        <v>3963</v>
      </c>
      <c r="X96" s="9" t="s">
        <v>52</v>
      </c>
      <c r="Y96" s="1" t="s">
        <v>52</v>
      </c>
      <c r="Z96" s="1" t="s">
        <v>52</v>
      </c>
      <c r="AA96" s="35"/>
      <c r="AB96" s="1" t="s">
        <v>52</v>
      </c>
    </row>
    <row r="97" spans="1:28" ht="30" customHeight="1" x14ac:dyDescent="0.3">
      <c r="A97" s="9" t="s">
        <v>2507</v>
      </c>
      <c r="B97" s="9" t="s">
        <v>2505</v>
      </c>
      <c r="C97" s="9" t="s">
        <v>2506</v>
      </c>
      <c r="D97" s="33" t="s">
        <v>72</v>
      </c>
      <c r="E97" s="34">
        <v>0</v>
      </c>
      <c r="F97" s="9" t="s">
        <v>52</v>
      </c>
      <c r="G97" s="34">
        <v>3930</v>
      </c>
      <c r="H97" s="9" t="s">
        <v>3960</v>
      </c>
      <c r="I97" s="34">
        <v>3930</v>
      </c>
      <c r="J97" s="9" t="s">
        <v>3961</v>
      </c>
      <c r="K97" s="34">
        <v>3930</v>
      </c>
      <c r="L97" s="9" t="s">
        <v>3962</v>
      </c>
      <c r="M97" s="34">
        <v>0</v>
      </c>
      <c r="N97" s="9" t="s">
        <v>52</v>
      </c>
      <c r="O97" s="34">
        <f t="shared" si="3"/>
        <v>3930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9" t="s">
        <v>3964</v>
      </c>
      <c r="X97" s="9" t="s">
        <v>52</v>
      </c>
      <c r="Y97" s="1" t="s">
        <v>52</v>
      </c>
      <c r="Z97" s="1" t="s">
        <v>52</v>
      </c>
      <c r="AA97" s="35"/>
      <c r="AB97" s="1" t="s">
        <v>52</v>
      </c>
    </row>
    <row r="98" spans="1:28" ht="30" customHeight="1" x14ac:dyDescent="0.3">
      <c r="A98" s="9" t="s">
        <v>2486</v>
      </c>
      <c r="B98" s="9" t="s">
        <v>2485</v>
      </c>
      <c r="C98" s="9" t="s">
        <v>864</v>
      </c>
      <c r="D98" s="33" t="s">
        <v>112</v>
      </c>
      <c r="E98" s="34">
        <v>22200</v>
      </c>
      <c r="F98" s="9" t="s">
        <v>52</v>
      </c>
      <c r="G98" s="34">
        <v>22200</v>
      </c>
      <c r="H98" s="9" t="s">
        <v>3965</v>
      </c>
      <c r="I98" s="34">
        <v>0</v>
      </c>
      <c r="J98" s="9" t="s">
        <v>52</v>
      </c>
      <c r="K98" s="34">
        <v>0</v>
      </c>
      <c r="L98" s="9" t="s">
        <v>52</v>
      </c>
      <c r="M98" s="34">
        <v>0</v>
      </c>
      <c r="N98" s="9" t="s">
        <v>52</v>
      </c>
      <c r="O98" s="34">
        <f t="shared" si="3"/>
        <v>22200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9" t="s">
        <v>3966</v>
      </c>
      <c r="X98" s="9" t="s">
        <v>52</v>
      </c>
      <c r="Y98" s="1" t="s">
        <v>52</v>
      </c>
      <c r="Z98" s="1" t="s">
        <v>52</v>
      </c>
      <c r="AA98" s="35"/>
      <c r="AB98" s="1" t="s">
        <v>52</v>
      </c>
    </row>
    <row r="99" spans="1:28" ht="30" customHeight="1" x14ac:dyDescent="0.3">
      <c r="A99" s="9" t="s">
        <v>2093</v>
      </c>
      <c r="B99" s="9" t="s">
        <v>2092</v>
      </c>
      <c r="C99" s="9" t="s">
        <v>502</v>
      </c>
      <c r="D99" s="33" t="s">
        <v>72</v>
      </c>
      <c r="E99" s="34">
        <v>0</v>
      </c>
      <c r="F99" s="9" t="s">
        <v>52</v>
      </c>
      <c r="G99" s="34">
        <v>0</v>
      </c>
      <c r="H99" s="9" t="s">
        <v>52</v>
      </c>
      <c r="I99" s="34">
        <v>0</v>
      </c>
      <c r="J99" s="9" t="s">
        <v>52</v>
      </c>
      <c r="K99" s="34">
        <v>16000</v>
      </c>
      <c r="L99" s="9" t="s">
        <v>3967</v>
      </c>
      <c r="M99" s="34">
        <v>0</v>
      </c>
      <c r="N99" s="9" t="s">
        <v>52</v>
      </c>
      <c r="O99" s="34">
        <f t="shared" si="3"/>
        <v>16000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9" t="s">
        <v>3968</v>
      </c>
      <c r="X99" s="9" t="s">
        <v>52</v>
      </c>
      <c r="Y99" s="1" t="s">
        <v>52</v>
      </c>
      <c r="Z99" s="1" t="s">
        <v>52</v>
      </c>
      <c r="AA99" s="35"/>
      <c r="AB99" s="1" t="s">
        <v>52</v>
      </c>
    </row>
    <row r="100" spans="1:28" ht="30" customHeight="1" x14ac:dyDescent="0.3">
      <c r="A100" s="9" t="s">
        <v>2319</v>
      </c>
      <c r="B100" s="9" t="s">
        <v>2317</v>
      </c>
      <c r="C100" s="9" t="s">
        <v>2318</v>
      </c>
      <c r="D100" s="33" t="s">
        <v>547</v>
      </c>
      <c r="E100" s="34">
        <v>0</v>
      </c>
      <c r="F100" s="9" t="s">
        <v>52</v>
      </c>
      <c r="G100" s="34">
        <v>0</v>
      </c>
      <c r="H100" s="9" t="s">
        <v>52</v>
      </c>
      <c r="I100" s="34">
        <v>280000</v>
      </c>
      <c r="J100" s="9" t="s">
        <v>3969</v>
      </c>
      <c r="K100" s="34">
        <v>0</v>
      </c>
      <c r="L100" s="9" t="s">
        <v>52</v>
      </c>
      <c r="M100" s="34">
        <v>0</v>
      </c>
      <c r="N100" s="9" t="s">
        <v>52</v>
      </c>
      <c r="O100" s="34">
        <f t="shared" si="3"/>
        <v>280000</v>
      </c>
      <c r="P100" s="34">
        <v>25000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9" t="s">
        <v>3970</v>
      </c>
      <c r="X100" s="9" t="s">
        <v>52</v>
      </c>
      <c r="Y100" s="1" t="s">
        <v>52</v>
      </c>
      <c r="Z100" s="1" t="s">
        <v>52</v>
      </c>
      <c r="AA100" s="35"/>
      <c r="AB100" s="1" t="s">
        <v>52</v>
      </c>
    </row>
    <row r="101" spans="1:28" ht="30" customHeight="1" x14ac:dyDescent="0.3">
      <c r="A101" s="9" t="s">
        <v>2330</v>
      </c>
      <c r="B101" s="9" t="s">
        <v>2317</v>
      </c>
      <c r="C101" s="9" t="s">
        <v>2329</v>
      </c>
      <c r="D101" s="33" t="s">
        <v>547</v>
      </c>
      <c r="E101" s="34">
        <v>0</v>
      </c>
      <c r="F101" s="9" t="s">
        <v>52</v>
      </c>
      <c r="G101" s="34">
        <v>0</v>
      </c>
      <c r="H101" s="9" t="s">
        <v>52</v>
      </c>
      <c r="I101" s="34">
        <v>295400</v>
      </c>
      <c r="J101" s="9" t="s">
        <v>3969</v>
      </c>
      <c r="K101" s="34">
        <v>0</v>
      </c>
      <c r="L101" s="9" t="s">
        <v>52</v>
      </c>
      <c r="M101" s="34">
        <v>0</v>
      </c>
      <c r="N101" s="9" t="s">
        <v>52</v>
      </c>
      <c r="O101" s="34">
        <f t="shared" si="3"/>
        <v>295400</v>
      </c>
      <c r="P101" s="34">
        <v>25000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9" t="s">
        <v>3971</v>
      </c>
      <c r="X101" s="9" t="s">
        <v>52</v>
      </c>
      <c r="Y101" s="1" t="s">
        <v>52</v>
      </c>
      <c r="Z101" s="1" t="s">
        <v>52</v>
      </c>
      <c r="AA101" s="35"/>
      <c r="AB101" s="1" t="s">
        <v>52</v>
      </c>
    </row>
    <row r="102" spans="1:28" ht="30" customHeight="1" x14ac:dyDescent="0.3">
      <c r="A102" s="9" t="s">
        <v>2323</v>
      </c>
      <c r="B102" s="9" t="s">
        <v>2321</v>
      </c>
      <c r="C102" s="9" t="s">
        <v>2322</v>
      </c>
      <c r="D102" s="33" t="s">
        <v>547</v>
      </c>
      <c r="E102" s="34">
        <v>0</v>
      </c>
      <c r="F102" s="9" t="s">
        <v>52</v>
      </c>
      <c r="G102" s="34">
        <v>0</v>
      </c>
      <c r="H102" s="9" t="s">
        <v>52</v>
      </c>
      <c r="I102" s="34">
        <v>0</v>
      </c>
      <c r="J102" s="9" t="s">
        <v>52</v>
      </c>
      <c r="K102" s="34">
        <v>11000</v>
      </c>
      <c r="L102" s="9" t="s">
        <v>3972</v>
      </c>
      <c r="M102" s="34">
        <v>0</v>
      </c>
      <c r="N102" s="9" t="s">
        <v>52</v>
      </c>
      <c r="O102" s="34">
        <f t="shared" si="3"/>
        <v>11000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9" t="s">
        <v>3973</v>
      </c>
      <c r="X102" s="9" t="s">
        <v>52</v>
      </c>
      <c r="Y102" s="1" t="s">
        <v>52</v>
      </c>
      <c r="Z102" s="1" t="s">
        <v>52</v>
      </c>
      <c r="AA102" s="35"/>
      <c r="AB102" s="1" t="s">
        <v>52</v>
      </c>
    </row>
    <row r="103" spans="1:28" ht="30" customHeight="1" x14ac:dyDescent="0.3">
      <c r="A103" s="9" t="s">
        <v>669</v>
      </c>
      <c r="B103" s="9" t="s">
        <v>667</v>
      </c>
      <c r="C103" s="9" t="s">
        <v>668</v>
      </c>
      <c r="D103" s="33" t="s">
        <v>651</v>
      </c>
      <c r="E103" s="34">
        <v>0</v>
      </c>
      <c r="F103" s="9" t="s">
        <v>52</v>
      </c>
      <c r="G103" s="34">
        <v>0</v>
      </c>
      <c r="H103" s="9" t="s">
        <v>52</v>
      </c>
      <c r="I103" s="34">
        <v>0</v>
      </c>
      <c r="J103" s="9" t="s">
        <v>52</v>
      </c>
      <c r="K103" s="34">
        <v>0</v>
      </c>
      <c r="L103" s="9" t="s">
        <v>52</v>
      </c>
      <c r="M103" s="34">
        <v>51900</v>
      </c>
      <c r="N103" s="9" t="s">
        <v>52</v>
      </c>
      <c r="O103" s="34">
        <f t="shared" si="3"/>
        <v>51900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9" t="s">
        <v>3974</v>
      </c>
      <c r="X103" s="9" t="s">
        <v>52</v>
      </c>
      <c r="Y103" s="1" t="s">
        <v>52</v>
      </c>
      <c r="Z103" s="1" t="s">
        <v>52</v>
      </c>
      <c r="AA103" s="35"/>
      <c r="AB103" s="1" t="s">
        <v>52</v>
      </c>
    </row>
    <row r="104" spans="1:28" ht="30" customHeight="1" x14ac:dyDescent="0.3">
      <c r="A104" s="9" t="s">
        <v>2264</v>
      </c>
      <c r="B104" s="9" t="s">
        <v>2262</v>
      </c>
      <c r="C104" s="9" t="s">
        <v>2263</v>
      </c>
      <c r="D104" s="33" t="s">
        <v>112</v>
      </c>
      <c r="E104" s="34">
        <v>134500</v>
      </c>
      <c r="F104" s="9" t="s">
        <v>52</v>
      </c>
      <c r="G104" s="34">
        <v>0</v>
      </c>
      <c r="H104" s="9" t="s">
        <v>52</v>
      </c>
      <c r="I104" s="34">
        <v>0</v>
      </c>
      <c r="J104" s="9" t="s">
        <v>52</v>
      </c>
      <c r="K104" s="34">
        <v>0</v>
      </c>
      <c r="L104" s="9" t="s">
        <v>52</v>
      </c>
      <c r="M104" s="34">
        <v>0</v>
      </c>
      <c r="N104" s="9" t="s">
        <v>52</v>
      </c>
      <c r="O104" s="34">
        <f t="shared" si="3"/>
        <v>134500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9" t="s">
        <v>3975</v>
      </c>
      <c r="X104" s="9" t="s">
        <v>52</v>
      </c>
      <c r="Y104" s="1" t="s">
        <v>52</v>
      </c>
      <c r="Z104" s="1" t="s">
        <v>52</v>
      </c>
      <c r="AA104" s="35"/>
      <c r="AB104" s="1" t="s">
        <v>52</v>
      </c>
    </row>
    <row r="105" spans="1:28" ht="30" customHeight="1" x14ac:dyDescent="0.3">
      <c r="A105" s="9" t="s">
        <v>2581</v>
      </c>
      <c r="B105" s="9" t="s">
        <v>2579</v>
      </c>
      <c r="C105" s="9" t="s">
        <v>2580</v>
      </c>
      <c r="D105" s="33" t="s">
        <v>651</v>
      </c>
      <c r="E105" s="34">
        <v>0</v>
      </c>
      <c r="F105" s="9" t="s">
        <v>52</v>
      </c>
      <c r="G105" s="34">
        <v>22580</v>
      </c>
      <c r="H105" s="9" t="s">
        <v>3976</v>
      </c>
      <c r="I105" s="34">
        <v>0</v>
      </c>
      <c r="J105" s="9" t="s">
        <v>52</v>
      </c>
      <c r="K105" s="34">
        <v>0</v>
      </c>
      <c r="L105" s="9" t="s">
        <v>52</v>
      </c>
      <c r="M105" s="34">
        <v>0</v>
      </c>
      <c r="N105" s="9" t="s">
        <v>52</v>
      </c>
      <c r="O105" s="34">
        <f t="shared" si="3"/>
        <v>22580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9" t="s">
        <v>3977</v>
      </c>
      <c r="X105" s="9" t="s">
        <v>52</v>
      </c>
      <c r="Y105" s="1" t="s">
        <v>52</v>
      </c>
      <c r="Z105" s="1" t="s">
        <v>52</v>
      </c>
      <c r="AA105" s="35"/>
      <c r="AB105" s="1" t="s">
        <v>52</v>
      </c>
    </row>
    <row r="106" spans="1:28" ht="30" customHeight="1" x14ac:dyDescent="0.3">
      <c r="A106" s="9" t="s">
        <v>940</v>
      </c>
      <c r="B106" s="9" t="s">
        <v>938</v>
      </c>
      <c r="C106" s="9" t="s">
        <v>939</v>
      </c>
      <c r="D106" s="33" t="s">
        <v>547</v>
      </c>
      <c r="E106" s="34">
        <v>0</v>
      </c>
      <c r="F106" s="9" t="s">
        <v>52</v>
      </c>
      <c r="G106" s="34">
        <v>0</v>
      </c>
      <c r="H106" s="9" t="s">
        <v>52</v>
      </c>
      <c r="I106" s="34">
        <v>0</v>
      </c>
      <c r="J106" s="9" t="s">
        <v>52</v>
      </c>
      <c r="K106" s="34">
        <v>82500</v>
      </c>
      <c r="L106" s="9" t="s">
        <v>3978</v>
      </c>
      <c r="M106" s="34">
        <v>0</v>
      </c>
      <c r="N106" s="9" t="s">
        <v>52</v>
      </c>
      <c r="O106" s="34">
        <f t="shared" ref="O106:O137" si="4">SMALL(E106:M106,COUNTIF(E106:M106,0)+1)</f>
        <v>82500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9" t="s">
        <v>3979</v>
      </c>
      <c r="X106" s="9" t="s">
        <v>52</v>
      </c>
      <c r="Y106" s="1" t="s">
        <v>52</v>
      </c>
      <c r="Z106" s="1" t="s">
        <v>52</v>
      </c>
      <c r="AA106" s="35"/>
      <c r="AB106" s="1" t="s">
        <v>52</v>
      </c>
    </row>
    <row r="107" spans="1:28" ht="30" customHeight="1" x14ac:dyDescent="0.3">
      <c r="A107" s="9" t="s">
        <v>2284</v>
      </c>
      <c r="B107" s="9" t="s">
        <v>2281</v>
      </c>
      <c r="C107" s="9" t="s">
        <v>2282</v>
      </c>
      <c r="D107" s="33" t="s">
        <v>2283</v>
      </c>
      <c r="E107" s="34">
        <v>0</v>
      </c>
      <c r="F107" s="9" t="s">
        <v>52</v>
      </c>
      <c r="G107" s="34">
        <v>0</v>
      </c>
      <c r="H107" s="9" t="s">
        <v>52</v>
      </c>
      <c r="I107" s="34">
        <v>0</v>
      </c>
      <c r="J107" s="9" t="s">
        <v>52</v>
      </c>
      <c r="K107" s="34">
        <v>210000</v>
      </c>
      <c r="L107" s="9" t="s">
        <v>3980</v>
      </c>
      <c r="M107" s="34">
        <v>0</v>
      </c>
      <c r="N107" s="9" t="s">
        <v>52</v>
      </c>
      <c r="O107" s="34">
        <f t="shared" si="4"/>
        <v>210000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9" t="s">
        <v>3981</v>
      </c>
      <c r="X107" s="9" t="s">
        <v>52</v>
      </c>
      <c r="Y107" s="1" t="s">
        <v>52</v>
      </c>
      <c r="Z107" s="1" t="s">
        <v>52</v>
      </c>
      <c r="AA107" s="35"/>
      <c r="AB107" s="1" t="s">
        <v>52</v>
      </c>
    </row>
    <row r="108" spans="1:28" ht="30" customHeight="1" x14ac:dyDescent="0.3">
      <c r="A108" s="9" t="s">
        <v>2288</v>
      </c>
      <c r="B108" s="9" t="s">
        <v>2286</v>
      </c>
      <c r="C108" s="9" t="s">
        <v>2287</v>
      </c>
      <c r="D108" s="33" t="s">
        <v>318</v>
      </c>
      <c r="E108" s="34">
        <v>0</v>
      </c>
      <c r="F108" s="9" t="s">
        <v>52</v>
      </c>
      <c r="G108" s="34">
        <v>0</v>
      </c>
      <c r="H108" s="9" t="s">
        <v>52</v>
      </c>
      <c r="I108" s="34">
        <v>0</v>
      </c>
      <c r="J108" s="9" t="s">
        <v>52</v>
      </c>
      <c r="K108" s="34">
        <v>297500</v>
      </c>
      <c r="L108" s="9" t="s">
        <v>52</v>
      </c>
      <c r="M108" s="34">
        <v>0</v>
      </c>
      <c r="N108" s="9" t="s">
        <v>52</v>
      </c>
      <c r="O108" s="34">
        <f t="shared" si="4"/>
        <v>297500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9" t="s">
        <v>3982</v>
      </c>
      <c r="X108" s="9" t="s">
        <v>52</v>
      </c>
      <c r="Y108" s="1" t="s">
        <v>52</v>
      </c>
      <c r="Z108" s="1" t="s">
        <v>52</v>
      </c>
      <c r="AA108" s="35"/>
      <c r="AB108" s="1" t="s">
        <v>52</v>
      </c>
    </row>
    <row r="109" spans="1:28" ht="30" customHeight="1" x14ac:dyDescent="0.3">
      <c r="A109" s="9" t="s">
        <v>768</v>
      </c>
      <c r="B109" s="9" t="s">
        <v>766</v>
      </c>
      <c r="C109" s="9" t="s">
        <v>767</v>
      </c>
      <c r="D109" s="33" t="s">
        <v>112</v>
      </c>
      <c r="E109" s="34">
        <v>30734</v>
      </c>
      <c r="F109" s="9" t="s">
        <v>52</v>
      </c>
      <c r="G109" s="34">
        <v>29500</v>
      </c>
      <c r="H109" s="9" t="s">
        <v>3983</v>
      </c>
      <c r="I109" s="34">
        <v>29900</v>
      </c>
      <c r="J109" s="9" t="s">
        <v>3832</v>
      </c>
      <c r="K109" s="34">
        <v>0</v>
      </c>
      <c r="L109" s="9" t="s">
        <v>52</v>
      </c>
      <c r="M109" s="34">
        <v>0</v>
      </c>
      <c r="N109" s="9" t="s">
        <v>52</v>
      </c>
      <c r="O109" s="34">
        <f t="shared" si="4"/>
        <v>29500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9" t="s">
        <v>3984</v>
      </c>
      <c r="X109" s="9" t="s">
        <v>52</v>
      </c>
      <c r="Y109" s="1" t="s">
        <v>52</v>
      </c>
      <c r="Z109" s="1" t="s">
        <v>52</v>
      </c>
      <c r="AA109" s="35"/>
      <c r="AB109" s="1" t="s">
        <v>52</v>
      </c>
    </row>
    <row r="110" spans="1:28" ht="30" customHeight="1" x14ac:dyDescent="0.3">
      <c r="A110" s="9" t="s">
        <v>772</v>
      </c>
      <c r="B110" s="9" t="s">
        <v>770</v>
      </c>
      <c r="C110" s="9" t="s">
        <v>771</v>
      </c>
      <c r="D110" s="33" t="s">
        <v>112</v>
      </c>
      <c r="E110" s="34">
        <v>0</v>
      </c>
      <c r="F110" s="9" t="s">
        <v>52</v>
      </c>
      <c r="G110" s="34">
        <v>90500</v>
      </c>
      <c r="H110" s="9" t="s">
        <v>3985</v>
      </c>
      <c r="I110" s="34">
        <v>90500</v>
      </c>
      <c r="J110" s="9" t="s">
        <v>3986</v>
      </c>
      <c r="K110" s="34">
        <v>0</v>
      </c>
      <c r="L110" s="9" t="s">
        <v>52</v>
      </c>
      <c r="M110" s="34">
        <v>0</v>
      </c>
      <c r="N110" s="9" t="s">
        <v>52</v>
      </c>
      <c r="O110" s="34">
        <f t="shared" si="4"/>
        <v>90500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9" t="s">
        <v>3987</v>
      </c>
      <c r="X110" s="9" t="s">
        <v>52</v>
      </c>
      <c r="Y110" s="1" t="s">
        <v>52</v>
      </c>
      <c r="Z110" s="1" t="s">
        <v>52</v>
      </c>
      <c r="AA110" s="35"/>
      <c r="AB110" s="1" t="s">
        <v>52</v>
      </c>
    </row>
    <row r="111" spans="1:28" ht="30" customHeight="1" x14ac:dyDescent="0.3">
      <c r="A111" s="9" t="s">
        <v>2606</v>
      </c>
      <c r="B111" s="9" t="s">
        <v>2605</v>
      </c>
      <c r="C111" s="9" t="s">
        <v>52</v>
      </c>
      <c r="D111" s="33" t="s">
        <v>72</v>
      </c>
      <c r="E111" s="34">
        <v>0</v>
      </c>
      <c r="F111" s="9" t="s">
        <v>52</v>
      </c>
      <c r="G111" s="34">
        <v>0</v>
      </c>
      <c r="H111" s="9" t="s">
        <v>52</v>
      </c>
      <c r="I111" s="34">
        <v>0</v>
      </c>
      <c r="J111" s="9" t="s">
        <v>52</v>
      </c>
      <c r="K111" s="34">
        <v>266666</v>
      </c>
      <c r="L111" s="9" t="s">
        <v>3988</v>
      </c>
      <c r="M111" s="34">
        <v>0</v>
      </c>
      <c r="N111" s="9" t="s">
        <v>52</v>
      </c>
      <c r="O111" s="34">
        <f t="shared" si="4"/>
        <v>266666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9" t="s">
        <v>3989</v>
      </c>
      <c r="X111" s="9" t="s">
        <v>52</v>
      </c>
      <c r="Y111" s="1" t="s">
        <v>52</v>
      </c>
      <c r="Z111" s="1" t="s">
        <v>52</v>
      </c>
      <c r="AA111" s="35"/>
      <c r="AB111" s="1" t="s">
        <v>52</v>
      </c>
    </row>
    <row r="112" spans="1:28" ht="30" customHeight="1" x14ac:dyDescent="0.3">
      <c r="A112" s="9" t="s">
        <v>930</v>
      </c>
      <c r="B112" s="9" t="s">
        <v>928</v>
      </c>
      <c r="C112" s="9" t="s">
        <v>929</v>
      </c>
      <c r="D112" s="33" t="s">
        <v>112</v>
      </c>
      <c r="E112" s="34">
        <v>0</v>
      </c>
      <c r="F112" s="9" t="s">
        <v>52</v>
      </c>
      <c r="G112" s="34">
        <v>0</v>
      </c>
      <c r="H112" s="9" t="s">
        <v>52</v>
      </c>
      <c r="I112" s="34">
        <v>0</v>
      </c>
      <c r="J112" s="9" t="s">
        <v>52</v>
      </c>
      <c r="K112" s="34">
        <v>340000</v>
      </c>
      <c r="L112" s="9" t="s">
        <v>3990</v>
      </c>
      <c r="M112" s="34">
        <v>0</v>
      </c>
      <c r="N112" s="9" t="s">
        <v>52</v>
      </c>
      <c r="O112" s="34">
        <f t="shared" si="4"/>
        <v>340000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9" t="s">
        <v>3991</v>
      </c>
      <c r="X112" s="9" t="s">
        <v>52</v>
      </c>
      <c r="Y112" s="1" t="s">
        <v>52</v>
      </c>
      <c r="Z112" s="1" t="s">
        <v>52</v>
      </c>
      <c r="AA112" s="35"/>
      <c r="AB112" s="1" t="s">
        <v>52</v>
      </c>
    </row>
    <row r="113" spans="1:28" ht="30" customHeight="1" x14ac:dyDescent="0.3">
      <c r="A113" s="9" t="s">
        <v>1245</v>
      </c>
      <c r="B113" s="9" t="s">
        <v>1243</v>
      </c>
      <c r="C113" s="9" t="s">
        <v>1244</v>
      </c>
      <c r="D113" s="33" t="s">
        <v>72</v>
      </c>
      <c r="E113" s="34">
        <v>4054</v>
      </c>
      <c r="F113" s="9" t="s">
        <v>52</v>
      </c>
      <c r="G113" s="34">
        <v>3983.33</v>
      </c>
      <c r="H113" s="9" t="s">
        <v>3992</v>
      </c>
      <c r="I113" s="34">
        <v>0</v>
      </c>
      <c r="J113" s="9" t="s">
        <v>52</v>
      </c>
      <c r="K113" s="34">
        <v>0</v>
      </c>
      <c r="L113" s="9" t="s">
        <v>52</v>
      </c>
      <c r="M113" s="34">
        <v>0</v>
      </c>
      <c r="N113" s="9" t="s">
        <v>52</v>
      </c>
      <c r="O113" s="34">
        <f t="shared" si="4"/>
        <v>3983.33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9" t="s">
        <v>3993</v>
      </c>
      <c r="X113" s="9" t="s">
        <v>52</v>
      </c>
      <c r="Y113" s="1" t="s">
        <v>52</v>
      </c>
      <c r="Z113" s="1" t="s">
        <v>52</v>
      </c>
      <c r="AA113" s="35"/>
      <c r="AB113" s="1" t="s">
        <v>52</v>
      </c>
    </row>
    <row r="114" spans="1:28" ht="30" customHeight="1" x14ac:dyDescent="0.3">
      <c r="A114" s="9" t="s">
        <v>1255</v>
      </c>
      <c r="B114" s="9" t="s">
        <v>1250</v>
      </c>
      <c r="C114" s="9" t="s">
        <v>1254</v>
      </c>
      <c r="D114" s="33" t="s">
        <v>487</v>
      </c>
      <c r="E114" s="34">
        <v>0</v>
      </c>
      <c r="F114" s="9" t="s">
        <v>52</v>
      </c>
      <c r="G114" s="34">
        <v>1400</v>
      </c>
      <c r="H114" s="9" t="s">
        <v>3992</v>
      </c>
      <c r="I114" s="34">
        <v>2300</v>
      </c>
      <c r="J114" s="9" t="s">
        <v>3994</v>
      </c>
      <c r="K114" s="34">
        <v>0</v>
      </c>
      <c r="L114" s="9" t="s">
        <v>52</v>
      </c>
      <c r="M114" s="34">
        <v>0</v>
      </c>
      <c r="N114" s="9" t="s">
        <v>52</v>
      </c>
      <c r="O114" s="34">
        <f t="shared" si="4"/>
        <v>1400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9" t="s">
        <v>3995</v>
      </c>
      <c r="X114" s="9" t="s">
        <v>52</v>
      </c>
      <c r="Y114" s="1" t="s">
        <v>52</v>
      </c>
      <c r="Z114" s="1" t="s">
        <v>52</v>
      </c>
      <c r="AA114" s="35"/>
      <c r="AB114" s="1" t="s">
        <v>52</v>
      </c>
    </row>
    <row r="115" spans="1:28" ht="30" customHeight="1" x14ac:dyDescent="0.3">
      <c r="A115" s="9" t="s">
        <v>1395</v>
      </c>
      <c r="B115" s="9" t="s">
        <v>1250</v>
      </c>
      <c r="C115" s="9" t="s">
        <v>1394</v>
      </c>
      <c r="D115" s="33" t="s">
        <v>487</v>
      </c>
      <c r="E115" s="34">
        <v>0</v>
      </c>
      <c r="F115" s="9" t="s">
        <v>52</v>
      </c>
      <c r="G115" s="34">
        <v>1560</v>
      </c>
      <c r="H115" s="9" t="s">
        <v>3992</v>
      </c>
      <c r="I115" s="34">
        <v>0</v>
      </c>
      <c r="J115" s="9" t="s">
        <v>52</v>
      </c>
      <c r="K115" s="34">
        <v>0</v>
      </c>
      <c r="L115" s="9" t="s">
        <v>52</v>
      </c>
      <c r="M115" s="34">
        <v>0</v>
      </c>
      <c r="N115" s="9" t="s">
        <v>52</v>
      </c>
      <c r="O115" s="34">
        <f t="shared" si="4"/>
        <v>1560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9" t="s">
        <v>3996</v>
      </c>
      <c r="X115" s="9" t="s">
        <v>52</v>
      </c>
      <c r="Y115" s="1" t="s">
        <v>52</v>
      </c>
      <c r="Z115" s="1" t="s">
        <v>52</v>
      </c>
      <c r="AA115" s="35"/>
      <c r="AB115" s="1" t="s">
        <v>52</v>
      </c>
    </row>
    <row r="116" spans="1:28" ht="30" customHeight="1" x14ac:dyDescent="0.3">
      <c r="A116" s="9" t="s">
        <v>1401</v>
      </c>
      <c r="B116" s="9" t="s">
        <v>1250</v>
      </c>
      <c r="C116" s="9" t="s">
        <v>1400</v>
      </c>
      <c r="D116" s="33" t="s">
        <v>487</v>
      </c>
      <c r="E116" s="34">
        <v>0</v>
      </c>
      <c r="F116" s="9" t="s">
        <v>52</v>
      </c>
      <c r="G116" s="34">
        <v>3500</v>
      </c>
      <c r="H116" s="9" t="s">
        <v>3992</v>
      </c>
      <c r="I116" s="34">
        <v>4000</v>
      </c>
      <c r="J116" s="9" t="s">
        <v>3994</v>
      </c>
      <c r="K116" s="34">
        <v>0</v>
      </c>
      <c r="L116" s="9" t="s">
        <v>52</v>
      </c>
      <c r="M116" s="34">
        <v>0</v>
      </c>
      <c r="N116" s="9" t="s">
        <v>52</v>
      </c>
      <c r="O116" s="34">
        <f t="shared" si="4"/>
        <v>3500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9" t="s">
        <v>3997</v>
      </c>
      <c r="X116" s="9" t="s">
        <v>52</v>
      </c>
      <c r="Y116" s="1" t="s">
        <v>52</v>
      </c>
      <c r="Z116" s="1" t="s">
        <v>52</v>
      </c>
      <c r="AA116" s="35"/>
      <c r="AB116" s="1" t="s">
        <v>52</v>
      </c>
    </row>
    <row r="117" spans="1:28" ht="30" customHeight="1" x14ac:dyDescent="0.3">
      <c r="A117" s="9" t="s">
        <v>1457</v>
      </c>
      <c r="B117" s="9" t="s">
        <v>1250</v>
      </c>
      <c r="C117" s="9" t="s">
        <v>1456</v>
      </c>
      <c r="D117" s="33" t="s">
        <v>487</v>
      </c>
      <c r="E117" s="34">
        <v>0</v>
      </c>
      <c r="F117" s="9" t="s">
        <v>52</v>
      </c>
      <c r="G117" s="34">
        <v>0</v>
      </c>
      <c r="H117" s="9" t="s">
        <v>52</v>
      </c>
      <c r="I117" s="34">
        <v>0</v>
      </c>
      <c r="J117" s="9" t="s">
        <v>52</v>
      </c>
      <c r="K117" s="34">
        <v>0</v>
      </c>
      <c r="L117" s="9" t="s">
        <v>52</v>
      </c>
      <c r="M117" s="34">
        <v>900</v>
      </c>
      <c r="N117" s="9" t="s">
        <v>52</v>
      </c>
      <c r="O117" s="34">
        <f t="shared" si="4"/>
        <v>900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9" t="s">
        <v>3998</v>
      </c>
      <c r="X117" s="9" t="s">
        <v>52</v>
      </c>
      <c r="Y117" s="1" t="s">
        <v>52</v>
      </c>
      <c r="Z117" s="1" t="s">
        <v>52</v>
      </c>
      <c r="AA117" s="35"/>
      <c r="AB117" s="1" t="s">
        <v>52</v>
      </c>
    </row>
    <row r="118" spans="1:28" ht="30" customHeight="1" x14ac:dyDescent="0.3">
      <c r="A118" s="9" t="s">
        <v>1252</v>
      </c>
      <c r="B118" s="9" t="s">
        <v>1250</v>
      </c>
      <c r="C118" s="9" t="s">
        <v>1251</v>
      </c>
      <c r="D118" s="33" t="s">
        <v>487</v>
      </c>
      <c r="E118" s="34">
        <v>0</v>
      </c>
      <c r="F118" s="9" t="s">
        <v>52</v>
      </c>
      <c r="G118" s="34">
        <v>1590</v>
      </c>
      <c r="H118" s="9" t="s">
        <v>3992</v>
      </c>
      <c r="I118" s="34">
        <v>2500</v>
      </c>
      <c r="J118" s="9" t="s">
        <v>3994</v>
      </c>
      <c r="K118" s="34">
        <v>0</v>
      </c>
      <c r="L118" s="9" t="s">
        <v>52</v>
      </c>
      <c r="M118" s="34">
        <v>0</v>
      </c>
      <c r="N118" s="9" t="s">
        <v>52</v>
      </c>
      <c r="O118" s="34">
        <f t="shared" si="4"/>
        <v>1590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9" t="s">
        <v>3999</v>
      </c>
      <c r="X118" s="9" t="s">
        <v>52</v>
      </c>
      <c r="Y118" s="1" t="s">
        <v>52</v>
      </c>
      <c r="Z118" s="1" t="s">
        <v>52</v>
      </c>
      <c r="AA118" s="35"/>
      <c r="AB118" s="1" t="s">
        <v>52</v>
      </c>
    </row>
    <row r="119" spans="1:28" ht="30" customHeight="1" x14ac:dyDescent="0.3">
      <c r="A119" s="9" t="s">
        <v>1523</v>
      </c>
      <c r="B119" s="9" t="s">
        <v>1521</v>
      </c>
      <c r="C119" s="9" t="s">
        <v>1522</v>
      </c>
      <c r="D119" s="33" t="s">
        <v>547</v>
      </c>
      <c r="E119" s="34">
        <v>0</v>
      </c>
      <c r="F119" s="9" t="s">
        <v>52</v>
      </c>
      <c r="G119" s="34">
        <v>11800</v>
      </c>
      <c r="H119" s="9" t="s">
        <v>4000</v>
      </c>
      <c r="I119" s="34">
        <v>11800</v>
      </c>
      <c r="J119" s="9" t="s">
        <v>4001</v>
      </c>
      <c r="K119" s="34">
        <v>0</v>
      </c>
      <c r="L119" s="9" t="s">
        <v>52</v>
      </c>
      <c r="M119" s="34">
        <v>0</v>
      </c>
      <c r="N119" s="9" t="s">
        <v>52</v>
      </c>
      <c r="O119" s="34">
        <f t="shared" si="4"/>
        <v>11800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9" t="s">
        <v>4002</v>
      </c>
      <c r="X119" s="9" t="s">
        <v>52</v>
      </c>
      <c r="Y119" s="1" t="s">
        <v>52</v>
      </c>
      <c r="Z119" s="1" t="s">
        <v>52</v>
      </c>
      <c r="AA119" s="35"/>
      <c r="AB119" s="1" t="s">
        <v>52</v>
      </c>
    </row>
    <row r="120" spans="1:28" ht="30" customHeight="1" x14ac:dyDescent="0.3">
      <c r="A120" s="9" t="s">
        <v>1527</v>
      </c>
      <c r="B120" s="9" t="s">
        <v>1525</v>
      </c>
      <c r="C120" s="9" t="s">
        <v>1526</v>
      </c>
      <c r="D120" s="33" t="s">
        <v>547</v>
      </c>
      <c r="E120" s="34">
        <v>0</v>
      </c>
      <c r="F120" s="9" t="s">
        <v>52</v>
      </c>
      <c r="G120" s="34">
        <v>5700</v>
      </c>
      <c r="H120" s="9" t="s">
        <v>4000</v>
      </c>
      <c r="I120" s="34">
        <v>5700</v>
      </c>
      <c r="J120" s="9" t="s">
        <v>4001</v>
      </c>
      <c r="K120" s="34">
        <v>0</v>
      </c>
      <c r="L120" s="9" t="s">
        <v>52</v>
      </c>
      <c r="M120" s="34">
        <v>0</v>
      </c>
      <c r="N120" s="9" t="s">
        <v>52</v>
      </c>
      <c r="O120" s="34">
        <f t="shared" si="4"/>
        <v>5700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9" t="s">
        <v>4003</v>
      </c>
      <c r="X120" s="9" t="s">
        <v>52</v>
      </c>
      <c r="Y120" s="1" t="s">
        <v>52</v>
      </c>
      <c r="Z120" s="1" t="s">
        <v>52</v>
      </c>
      <c r="AA120" s="35"/>
      <c r="AB120" s="1" t="s">
        <v>52</v>
      </c>
    </row>
    <row r="121" spans="1:28" ht="30" customHeight="1" x14ac:dyDescent="0.3">
      <c r="A121" s="9" t="s">
        <v>1531</v>
      </c>
      <c r="B121" s="9" t="s">
        <v>1529</v>
      </c>
      <c r="C121" s="9" t="s">
        <v>1530</v>
      </c>
      <c r="D121" s="33" t="s">
        <v>547</v>
      </c>
      <c r="E121" s="34">
        <v>0</v>
      </c>
      <c r="F121" s="9" t="s">
        <v>52</v>
      </c>
      <c r="G121" s="34">
        <v>7500</v>
      </c>
      <c r="H121" s="9" t="s">
        <v>4000</v>
      </c>
      <c r="I121" s="34">
        <v>7500</v>
      </c>
      <c r="J121" s="9" t="s">
        <v>4001</v>
      </c>
      <c r="K121" s="34">
        <v>0</v>
      </c>
      <c r="L121" s="9" t="s">
        <v>52</v>
      </c>
      <c r="M121" s="34">
        <v>0</v>
      </c>
      <c r="N121" s="9" t="s">
        <v>52</v>
      </c>
      <c r="O121" s="34">
        <f t="shared" si="4"/>
        <v>7500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9" t="s">
        <v>4004</v>
      </c>
      <c r="X121" s="9" t="s">
        <v>52</v>
      </c>
      <c r="Y121" s="1" t="s">
        <v>52</v>
      </c>
      <c r="Z121" s="1" t="s">
        <v>52</v>
      </c>
      <c r="AA121" s="35"/>
      <c r="AB121" s="1" t="s">
        <v>52</v>
      </c>
    </row>
    <row r="122" spans="1:28" ht="30" customHeight="1" x14ac:dyDescent="0.3">
      <c r="A122" s="9" t="s">
        <v>1535</v>
      </c>
      <c r="B122" s="9" t="s">
        <v>1533</v>
      </c>
      <c r="C122" s="9" t="s">
        <v>1534</v>
      </c>
      <c r="D122" s="33" t="s">
        <v>547</v>
      </c>
      <c r="E122" s="34">
        <v>0</v>
      </c>
      <c r="F122" s="9" t="s">
        <v>52</v>
      </c>
      <c r="G122" s="34">
        <v>8400</v>
      </c>
      <c r="H122" s="9" t="s">
        <v>4000</v>
      </c>
      <c r="I122" s="34">
        <v>8400</v>
      </c>
      <c r="J122" s="9" t="s">
        <v>4001</v>
      </c>
      <c r="K122" s="34">
        <v>0</v>
      </c>
      <c r="L122" s="9" t="s">
        <v>52</v>
      </c>
      <c r="M122" s="34">
        <v>0</v>
      </c>
      <c r="N122" s="9" t="s">
        <v>52</v>
      </c>
      <c r="O122" s="34">
        <f t="shared" si="4"/>
        <v>8400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9" t="s">
        <v>4005</v>
      </c>
      <c r="X122" s="9" t="s">
        <v>52</v>
      </c>
      <c r="Y122" s="1" t="s">
        <v>52</v>
      </c>
      <c r="Z122" s="1" t="s">
        <v>52</v>
      </c>
      <c r="AA122" s="35"/>
      <c r="AB122" s="1" t="s">
        <v>52</v>
      </c>
    </row>
    <row r="123" spans="1:28" ht="30" customHeight="1" x14ac:dyDescent="0.3">
      <c r="A123" s="9" t="s">
        <v>1539</v>
      </c>
      <c r="B123" s="9" t="s">
        <v>1537</v>
      </c>
      <c r="C123" s="9" t="s">
        <v>1538</v>
      </c>
      <c r="D123" s="33" t="s">
        <v>547</v>
      </c>
      <c r="E123" s="34">
        <v>0</v>
      </c>
      <c r="F123" s="9" t="s">
        <v>52</v>
      </c>
      <c r="G123" s="34">
        <v>6500</v>
      </c>
      <c r="H123" s="9" t="s">
        <v>4000</v>
      </c>
      <c r="I123" s="34">
        <v>6500</v>
      </c>
      <c r="J123" s="9" t="s">
        <v>4001</v>
      </c>
      <c r="K123" s="34">
        <v>0</v>
      </c>
      <c r="L123" s="9" t="s">
        <v>52</v>
      </c>
      <c r="M123" s="34">
        <v>0</v>
      </c>
      <c r="N123" s="9" t="s">
        <v>52</v>
      </c>
      <c r="O123" s="34">
        <f t="shared" si="4"/>
        <v>6500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9" t="s">
        <v>4006</v>
      </c>
      <c r="X123" s="9" t="s">
        <v>52</v>
      </c>
      <c r="Y123" s="1" t="s">
        <v>52</v>
      </c>
      <c r="Z123" s="1" t="s">
        <v>52</v>
      </c>
      <c r="AA123" s="35"/>
      <c r="AB123" s="1" t="s">
        <v>52</v>
      </c>
    </row>
    <row r="124" spans="1:28" ht="30" customHeight="1" x14ac:dyDescent="0.3">
      <c r="A124" s="9" t="s">
        <v>1543</v>
      </c>
      <c r="B124" s="9" t="s">
        <v>1541</v>
      </c>
      <c r="C124" s="9" t="s">
        <v>1542</v>
      </c>
      <c r="D124" s="33" t="s">
        <v>547</v>
      </c>
      <c r="E124" s="34">
        <v>0</v>
      </c>
      <c r="F124" s="9" t="s">
        <v>52</v>
      </c>
      <c r="G124" s="34">
        <v>700</v>
      </c>
      <c r="H124" s="9" t="s">
        <v>4000</v>
      </c>
      <c r="I124" s="34">
        <v>700</v>
      </c>
      <c r="J124" s="9" t="s">
        <v>4001</v>
      </c>
      <c r="K124" s="34">
        <v>0</v>
      </c>
      <c r="L124" s="9" t="s">
        <v>52</v>
      </c>
      <c r="M124" s="34">
        <v>0</v>
      </c>
      <c r="N124" s="9" t="s">
        <v>52</v>
      </c>
      <c r="O124" s="34">
        <f t="shared" si="4"/>
        <v>700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9" t="s">
        <v>4007</v>
      </c>
      <c r="X124" s="9" t="s">
        <v>52</v>
      </c>
      <c r="Y124" s="1" t="s">
        <v>52</v>
      </c>
      <c r="Z124" s="1" t="s">
        <v>52</v>
      </c>
      <c r="AA124" s="35"/>
      <c r="AB124" s="1" t="s">
        <v>52</v>
      </c>
    </row>
    <row r="125" spans="1:28" ht="30" customHeight="1" x14ac:dyDescent="0.3">
      <c r="A125" s="9" t="s">
        <v>1547</v>
      </c>
      <c r="B125" s="9" t="s">
        <v>1545</v>
      </c>
      <c r="C125" s="9" t="s">
        <v>1546</v>
      </c>
      <c r="D125" s="33" t="s">
        <v>547</v>
      </c>
      <c r="E125" s="34">
        <v>0</v>
      </c>
      <c r="F125" s="9" t="s">
        <v>52</v>
      </c>
      <c r="G125" s="34">
        <v>26000</v>
      </c>
      <c r="H125" s="9" t="s">
        <v>4008</v>
      </c>
      <c r="I125" s="34">
        <v>26400</v>
      </c>
      <c r="J125" s="9" t="s">
        <v>4001</v>
      </c>
      <c r="K125" s="34">
        <v>0</v>
      </c>
      <c r="L125" s="9" t="s">
        <v>52</v>
      </c>
      <c r="M125" s="34">
        <v>0</v>
      </c>
      <c r="N125" s="9" t="s">
        <v>52</v>
      </c>
      <c r="O125" s="34">
        <f t="shared" si="4"/>
        <v>26000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9" t="s">
        <v>4009</v>
      </c>
      <c r="X125" s="9" t="s">
        <v>52</v>
      </c>
      <c r="Y125" s="1" t="s">
        <v>52</v>
      </c>
      <c r="Z125" s="1" t="s">
        <v>52</v>
      </c>
      <c r="AA125" s="35"/>
      <c r="AB125" s="1" t="s">
        <v>52</v>
      </c>
    </row>
    <row r="126" spans="1:28" ht="30" customHeight="1" x14ac:dyDescent="0.3">
      <c r="A126" s="9" t="s">
        <v>1358</v>
      </c>
      <c r="B126" s="9" t="s">
        <v>1356</v>
      </c>
      <c r="C126" s="9" t="s">
        <v>1357</v>
      </c>
      <c r="D126" s="33" t="s">
        <v>487</v>
      </c>
      <c r="E126" s="34">
        <v>30941</v>
      </c>
      <c r="F126" s="9" t="s">
        <v>52</v>
      </c>
      <c r="G126" s="34">
        <v>0</v>
      </c>
      <c r="H126" s="9" t="s">
        <v>52</v>
      </c>
      <c r="I126" s="34">
        <v>0</v>
      </c>
      <c r="J126" s="9" t="s">
        <v>52</v>
      </c>
      <c r="K126" s="34">
        <v>0</v>
      </c>
      <c r="L126" s="9" t="s">
        <v>52</v>
      </c>
      <c r="M126" s="34">
        <v>0</v>
      </c>
      <c r="N126" s="9" t="s">
        <v>52</v>
      </c>
      <c r="O126" s="34">
        <f t="shared" si="4"/>
        <v>30941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9" t="s">
        <v>4010</v>
      </c>
      <c r="X126" s="9" t="s">
        <v>52</v>
      </c>
      <c r="Y126" s="1" t="s">
        <v>52</v>
      </c>
      <c r="Z126" s="1" t="s">
        <v>52</v>
      </c>
      <c r="AA126" s="35"/>
      <c r="AB126" s="1" t="s">
        <v>52</v>
      </c>
    </row>
    <row r="127" spans="1:28" ht="30" customHeight="1" x14ac:dyDescent="0.3">
      <c r="A127" s="9" t="s">
        <v>1361</v>
      </c>
      <c r="B127" s="9" t="s">
        <v>1356</v>
      </c>
      <c r="C127" s="9" t="s">
        <v>1360</v>
      </c>
      <c r="D127" s="33" t="s">
        <v>487</v>
      </c>
      <c r="E127" s="34">
        <v>9099</v>
      </c>
      <c r="F127" s="9" t="s">
        <v>52</v>
      </c>
      <c r="G127" s="34">
        <v>10000</v>
      </c>
      <c r="H127" s="9" t="s">
        <v>3992</v>
      </c>
      <c r="I127" s="34">
        <v>0</v>
      </c>
      <c r="J127" s="9" t="s">
        <v>52</v>
      </c>
      <c r="K127" s="34">
        <v>0</v>
      </c>
      <c r="L127" s="9" t="s">
        <v>52</v>
      </c>
      <c r="M127" s="34">
        <v>0</v>
      </c>
      <c r="N127" s="9" t="s">
        <v>52</v>
      </c>
      <c r="O127" s="34">
        <f t="shared" si="4"/>
        <v>9099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9" t="s">
        <v>4011</v>
      </c>
      <c r="X127" s="9" t="s">
        <v>52</v>
      </c>
      <c r="Y127" s="1" t="s">
        <v>52</v>
      </c>
      <c r="Z127" s="1" t="s">
        <v>52</v>
      </c>
      <c r="AA127" s="35"/>
      <c r="AB127" s="1" t="s">
        <v>52</v>
      </c>
    </row>
    <row r="128" spans="1:28" ht="30" customHeight="1" x14ac:dyDescent="0.3">
      <c r="A128" s="9" t="s">
        <v>1364</v>
      </c>
      <c r="B128" s="9" t="s">
        <v>1356</v>
      </c>
      <c r="C128" s="9" t="s">
        <v>1363</v>
      </c>
      <c r="D128" s="33" t="s">
        <v>487</v>
      </c>
      <c r="E128" s="34">
        <v>0</v>
      </c>
      <c r="F128" s="9" t="s">
        <v>52</v>
      </c>
      <c r="G128" s="34">
        <v>25000</v>
      </c>
      <c r="H128" s="9" t="s">
        <v>3992</v>
      </c>
      <c r="I128" s="34">
        <v>0</v>
      </c>
      <c r="J128" s="9" t="s">
        <v>52</v>
      </c>
      <c r="K128" s="34">
        <v>0</v>
      </c>
      <c r="L128" s="9" t="s">
        <v>52</v>
      </c>
      <c r="M128" s="34">
        <v>0</v>
      </c>
      <c r="N128" s="9" t="s">
        <v>52</v>
      </c>
      <c r="O128" s="34">
        <f t="shared" si="4"/>
        <v>25000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9" t="s">
        <v>4012</v>
      </c>
      <c r="X128" s="9" t="s">
        <v>52</v>
      </c>
      <c r="Y128" s="1" t="s">
        <v>52</v>
      </c>
      <c r="Z128" s="1" t="s">
        <v>52</v>
      </c>
      <c r="AA128" s="35"/>
      <c r="AB128" s="1" t="s">
        <v>52</v>
      </c>
    </row>
    <row r="129" spans="1:28" ht="30" customHeight="1" x14ac:dyDescent="0.3">
      <c r="A129" s="9" t="s">
        <v>1370</v>
      </c>
      <c r="B129" s="9" t="s">
        <v>1356</v>
      </c>
      <c r="C129" s="9" t="s">
        <v>1369</v>
      </c>
      <c r="D129" s="33" t="s">
        <v>487</v>
      </c>
      <c r="E129" s="34">
        <v>0</v>
      </c>
      <c r="F129" s="9" t="s">
        <v>52</v>
      </c>
      <c r="G129" s="34">
        <v>6000</v>
      </c>
      <c r="H129" s="9" t="s">
        <v>3992</v>
      </c>
      <c r="I129" s="34">
        <v>0</v>
      </c>
      <c r="J129" s="9" t="s">
        <v>52</v>
      </c>
      <c r="K129" s="34">
        <v>10200</v>
      </c>
      <c r="L129" s="9" t="s">
        <v>3843</v>
      </c>
      <c r="M129" s="34">
        <v>0</v>
      </c>
      <c r="N129" s="9" t="s">
        <v>52</v>
      </c>
      <c r="O129" s="34">
        <f t="shared" si="4"/>
        <v>6000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9" t="s">
        <v>4013</v>
      </c>
      <c r="X129" s="9" t="s">
        <v>52</v>
      </c>
      <c r="Y129" s="1" t="s">
        <v>52</v>
      </c>
      <c r="Z129" s="1" t="s">
        <v>52</v>
      </c>
      <c r="AA129" s="35"/>
      <c r="AB129" s="1" t="s">
        <v>52</v>
      </c>
    </row>
    <row r="130" spans="1:28" ht="30" customHeight="1" x14ac:dyDescent="0.3">
      <c r="A130" s="9" t="s">
        <v>1373</v>
      </c>
      <c r="B130" s="9" t="s">
        <v>1356</v>
      </c>
      <c r="C130" s="9" t="s">
        <v>1372</v>
      </c>
      <c r="D130" s="33" t="s">
        <v>487</v>
      </c>
      <c r="E130" s="34">
        <v>0</v>
      </c>
      <c r="F130" s="9" t="s">
        <v>52</v>
      </c>
      <c r="G130" s="34">
        <v>8000</v>
      </c>
      <c r="H130" s="9" t="s">
        <v>3992</v>
      </c>
      <c r="I130" s="34">
        <v>0</v>
      </c>
      <c r="J130" s="9" t="s">
        <v>52</v>
      </c>
      <c r="K130" s="34">
        <v>10200</v>
      </c>
      <c r="L130" s="9" t="s">
        <v>3843</v>
      </c>
      <c r="M130" s="34">
        <v>0</v>
      </c>
      <c r="N130" s="9" t="s">
        <v>52</v>
      </c>
      <c r="O130" s="34">
        <f t="shared" si="4"/>
        <v>8000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9" t="s">
        <v>4014</v>
      </c>
      <c r="X130" s="9" t="s">
        <v>52</v>
      </c>
      <c r="Y130" s="1" t="s">
        <v>52</v>
      </c>
      <c r="Z130" s="1" t="s">
        <v>52</v>
      </c>
      <c r="AA130" s="35"/>
      <c r="AB130" s="1" t="s">
        <v>52</v>
      </c>
    </row>
    <row r="131" spans="1:28" ht="30" customHeight="1" x14ac:dyDescent="0.3">
      <c r="A131" s="9" t="s">
        <v>1367</v>
      </c>
      <c r="B131" s="9" t="s">
        <v>1356</v>
      </c>
      <c r="C131" s="9" t="s">
        <v>1366</v>
      </c>
      <c r="D131" s="33" t="s">
        <v>487</v>
      </c>
      <c r="E131" s="34">
        <v>0</v>
      </c>
      <c r="F131" s="9" t="s">
        <v>52</v>
      </c>
      <c r="G131" s="34">
        <v>0</v>
      </c>
      <c r="H131" s="9" t="s">
        <v>52</v>
      </c>
      <c r="I131" s="34">
        <v>0</v>
      </c>
      <c r="J131" s="9" t="s">
        <v>52</v>
      </c>
      <c r="K131" s="34">
        <v>0</v>
      </c>
      <c r="L131" s="9" t="s">
        <v>52</v>
      </c>
      <c r="M131" s="34">
        <v>6000</v>
      </c>
      <c r="N131" s="9" t="s">
        <v>52</v>
      </c>
      <c r="O131" s="34">
        <f t="shared" si="4"/>
        <v>6000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9" t="s">
        <v>4015</v>
      </c>
      <c r="X131" s="9" t="s">
        <v>52</v>
      </c>
      <c r="Y131" s="1" t="s">
        <v>52</v>
      </c>
      <c r="Z131" s="1" t="s">
        <v>52</v>
      </c>
      <c r="AA131" s="35"/>
      <c r="AB131" s="1" t="s">
        <v>52</v>
      </c>
    </row>
    <row r="132" spans="1:28" ht="30" customHeight="1" x14ac:dyDescent="0.3">
      <c r="A132" s="9" t="s">
        <v>1376</v>
      </c>
      <c r="B132" s="9" t="s">
        <v>1356</v>
      </c>
      <c r="C132" s="9" t="s">
        <v>1375</v>
      </c>
      <c r="D132" s="33" t="s">
        <v>487</v>
      </c>
      <c r="E132" s="34">
        <v>0</v>
      </c>
      <c r="F132" s="9" t="s">
        <v>52</v>
      </c>
      <c r="G132" s="34">
        <v>9500</v>
      </c>
      <c r="H132" s="9" t="s">
        <v>3992</v>
      </c>
      <c r="I132" s="34">
        <v>0</v>
      </c>
      <c r="J132" s="9" t="s">
        <v>52</v>
      </c>
      <c r="K132" s="34">
        <v>0</v>
      </c>
      <c r="L132" s="9" t="s">
        <v>52</v>
      </c>
      <c r="M132" s="34">
        <v>0</v>
      </c>
      <c r="N132" s="9" t="s">
        <v>52</v>
      </c>
      <c r="O132" s="34">
        <f t="shared" si="4"/>
        <v>9500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9" t="s">
        <v>4016</v>
      </c>
      <c r="X132" s="9" t="s">
        <v>52</v>
      </c>
      <c r="Y132" s="1" t="s">
        <v>52</v>
      </c>
      <c r="Z132" s="1" t="s">
        <v>52</v>
      </c>
      <c r="AA132" s="35"/>
      <c r="AB132" s="1" t="s">
        <v>52</v>
      </c>
    </row>
    <row r="133" spans="1:28" ht="30" customHeight="1" x14ac:dyDescent="0.3">
      <c r="A133" s="9" t="s">
        <v>1379</v>
      </c>
      <c r="B133" s="9" t="s">
        <v>1356</v>
      </c>
      <c r="C133" s="9" t="s">
        <v>1378</v>
      </c>
      <c r="D133" s="33" t="s">
        <v>487</v>
      </c>
      <c r="E133" s="34">
        <v>0</v>
      </c>
      <c r="F133" s="9" t="s">
        <v>52</v>
      </c>
      <c r="G133" s="34">
        <v>11000</v>
      </c>
      <c r="H133" s="9" t="s">
        <v>3992</v>
      </c>
      <c r="I133" s="34">
        <v>0</v>
      </c>
      <c r="J133" s="9" t="s">
        <v>52</v>
      </c>
      <c r="K133" s="34">
        <v>0</v>
      </c>
      <c r="L133" s="9" t="s">
        <v>52</v>
      </c>
      <c r="M133" s="34">
        <v>0</v>
      </c>
      <c r="N133" s="9" t="s">
        <v>52</v>
      </c>
      <c r="O133" s="34">
        <f t="shared" si="4"/>
        <v>11000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9" t="s">
        <v>4017</v>
      </c>
      <c r="X133" s="9" t="s">
        <v>52</v>
      </c>
      <c r="Y133" s="1" t="s">
        <v>52</v>
      </c>
      <c r="Z133" s="1" t="s">
        <v>52</v>
      </c>
      <c r="AA133" s="35"/>
      <c r="AB133" s="1" t="s">
        <v>52</v>
      </c>
    </row>
    <row r="134" spans="1:28" ht="30" customHeight="1" x14ac:dyDescent="0.3">
      <c r="A134" s="9" t="s">
        <v>1452</v>
      </c>
      <c r="B134" s="9" t="s">
        <v>1356</v>
      </c>
      <c r="C134" s="9" t="s">
        <v>1451</v>
      </c>
      <c r="D134" s="33" t="s">
        <v>72</v>
      </c>
      <c r="E134" s="34">
        <v>0</v>
      </c>
      <c r="F134" s="9" t="s">
        <v>52</v>
      </c>
      <c r="G134" s="34">
        <v>5600</v>
      </c>
      <c r="H134" s="9" t="s">
        <v>4018</v>
      </c>
      <c r="I134" s="34">
        <v>0</v>
      </c>
      <c r="J134" s="9" t="s">
        <v>52</v>
      </c>
      <c r="K134" s="34">
        <v>0</v>
      </c>
      <c r="L134" s="9" t="s">
        <v>52</v>
      </c>
      <c r="M134" s="34">
        <v>0</v>
      </c>
      <c r="N134" s="9" t="s">
        <v>52</v>
      </c>
      <c r="O134" s="34">
        <f t="shared" si="4"/>
        <v>5600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9" t="s">
        <v>4019</v>
      </c>
      <c r="X134" s="9" t="s">
        <v>52</v>
      </c>
      <c r="Y134" s="1" t="s">
        <v>52</v>
      </c>
      <c r="Z134" s="1" t="s">
        <v>52</v>
      </c>
      <c r="AA134" s="35"/>
      <c r="AB134" s="1" t="s">
        <v>52</v>
      </c>
    </row>
    <row r="135" spans="1:28" ht="30" customHeight="1" x14ac:dyDescent="0.3">
      <c r="A135" s="9" t="s">
        <v>1382</v>
      </c>
      <c r="B135" s="9" t="s">
        <v>1356</v>
      </c>
      <c r="C135" s="9" t="s">
        <v>1381</v>
      </c>
      <c r="D135" s="33" t="s">
        <v>487</v>
      </c>
      <c r="E135" s="34">
        <v>0</v>
      </c>
      <c r="F135" s="9" t="s">
        <v>52</v>
      </c>
      <c r="G135" s="34">
        <v>26200</v>
      </c>
      <c r="H135" s="9" t="s">
        <v>4020</v>
      </c>
      <c r="I135" s="34">
        <v>0</v>
      </c>
      <c r="J135" s="9" t="s">
        <v>52</v>
      </c>
      <c r="K135" s="34">
        <v>18500</v>
      </c>
      <c r="L135" s="9" t="s">
        <v>3843</v>
      </c>
      <c r="M135" s="34">
        <v>0</v>
      </c>
      <c r="N135" s="9" t="s">
        <v>52</v>
      </c>
      <c r="O135" s="34">
        <f t="shared" si="4"/>
        <v>18500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9" t="s">
        <v>4021</v>
      </c>
      <c r="X135" s="9" t="s">
        <v>52</v>
      </c>
      <c r="Y135" s="1" t="s">
        <v>52</v>
      </c>
      <c r="Z135" s="1" t="s">
        <v>52</v>
      </c>
      <c r="AA135" s="35"/>
      <c r="AB135" s="1" t="s">
        <v>52</v>
      </c>
    </row>
    <row r="136" spans="1:28" ht="30" customHeight="1" x14ac:dyDescent="0.3">
      <c r="A136" s="9" t="s">
        <v>1239</v>
      </c>
      <c r="B136" s="9" t="s">
        <v>1237</v>
      </c>
      <c r="C136" s="9" t="s">
        <v>1238</v>
      </c>
      <c r="D136" s="33" t="s">
        <v>318</v>
      </c>
      <c r="E136" s="34">
        <v>29564</v>
      </c>
      <c r="F136" s="9" t="s">
        <v>52</v>
      </c>
      <c r="G136" s="34">
        <v>11280</v>
      </c>
      <c r="H136" s="9" t="s">
        <v>4022</v>
      </c>
      <c r="I136" s="34">
        <v>0</v>
      </c>
      <c r="J136" s="9" t="s">
        <v>52</v>
      </c>
      <c r="K136" s="34">
        <v>0</v>
      </c>
      <c r="L136" s="9" t="s">
        <v>52</v>
      </c>
      <c r="M136" s="34">
        <v>0</v>
      </c>
      <c r="N136" s="9" t="s">
        <v>52</v>
      </c>
      <c r="O136" s="34">
        <f t="shared" si="4"/>
        <v>11280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9" t="s">
        <v>4023</v>
      </c>
      <c r="X136" s="9" t="s">
        <v>52</v>
      </c>
      <c r="Y136" s="1" t="s">
        <v>52</v>
      </c>
      <c r="Z136" s="1" t="s">
        <v>52</v>
      </c>
      <c r="AA136" s="35"/>
      <c r="AB136" s="1" t="s">
        <v>52</v>
      </c>
    </row>
    <row r="137" spans="1:28" ht="30" customHeight="1" x14ac:dyDescent="0.3">
      <c r="A137" s="9" t="s">
        <v>1258</v>
      </c>
      <c r="B137" s="9" t="s">
        <v>1237</v>
      </c>
      <c r="C137" s="9" t="s">
        <v>1257</v>
      </c>
      <c r="D137" s="33" t="s">
        <v>487</v>
      </c>
      <c r="E137" s="34">
        <v>0</v>
      </c>
      <c r="F137" s="9" t="s">
        <v>52</v>
      </c>
      <c r="G137" s="34">
        <v>350</v>
      </c>
      <c r="H137" s="9" t="s">
        <v>3992</v>
      </c>
      <c r="I137" s="34">
        <v>0</v>
      </c>
      <c r="J137" s="9" t="s">
        <v>52</v>
      </c>
      <c r="K137" s="34">
        <v>0</v>
      </c>
      <c r="L137" s="9" t="s">
        <v>52</v>
      </c>
      <c r="M137" s="34">
        <v>508</v>
      </c>
      <c r="N137" s="9" t="s">
        <v>52</v>
      </c>
      <c r="O137" s="34">
        <f t="shared" si="4"/>
        <v>350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9" t="s">
        <v>4024</v>
      </c>
      <c r="X137" s="9" t="s">
        <v>52</v>
      </c>
      <c r="Y137" s="1" t="s">
        <v>52</v>
      </c>
      <c r="Z137" s="1" t="s">
        <v>52</v>
      </c>
      <c r="AA137" s="35"/>
      <c r="AB137" s="1" t="s">
        <v>52</v>
      </c>
    </row>
    <row r="138" spans="1:28" ht="30" customHeight="1" x14ac:dyDescent="0.3">
      <c r="A138" s="9" t="s">
        <v>1405</v>
      </c>
      <c r="B138" s="9" t="s">
        <v>1403</v>
      </c>
      <c r="C138" s="9" t="s">
        <v>1404</v>
      </c>
      <c r="D138" s="33" t="s">
        <v>318</v>
      </c>
      <c r="E138" s="34">
        <v>28876</v>
      </c>
      <c r="F138" s="9" t="s">
        <v>52</v>
      </c>
      <c r="G138" s="34">
        <v>31000</v>
      </c>
      <c r="H138" s="9" t="s">
        <v>4000</v>
      </c>
      <c r="I138" s="34">
        <v>0</v>
      </c>
      <c r="J138" s="9" t="s">
        <v>52</v>
      </c>
      <c r="K138" s="34">
        <v>0</v>
      </c>
      <c r="L138" s="9" t="s">
        <v>52</v>
      </c>
      <c r="M138" s="34">
        <v>0</v>
      </c>
      <c r="N138" s="9" t="s">
        <v>52</v>
      </c>
      <c r="O138" s="34">
        <f t="shared" ref="O138:O169" si="5">SMALL(E138:M138,COUNTIF(E138:M138,0)+1)</f>
        <v>28876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9" t="s">
        <v>4025</v>
      </c>
      <c r="X138" s="9" t="s">
        <v>52</v>
      </c>
      <c r="Y138" s="1" t="s">
        <v>52</v>
      </c>
      <c r="Z138" s="1" t="s">
        <v>52</v>
      </c>
      <c r="AA138" s="35"/>
      <c r="AB138" s="1" t="s">
        <v>52</v>
      </c>
    </row>
    <row r="139" spans="1:28" ht="30" customHeight="1" x14ac:dyDescent="0.3">
      <c r="A139" s="9" t="s">
        <v>1429</v>
      </c>
      <c r="B139" s="9" t="s">
        <v>1426</v>
      </c>
      <c r="C139" s="9" t="s">
        <v>1427</v>
      </c>
      <c r="D139" s="33" t="s">
        <v>1428</v>
      </c>
      <c r="E139" s="34">
        <v>0</v>
      </c>
      <c r="F139" s="9" t="s">
        <v>52</v>
      </c>
      <c r="G139" s="34">
        <v>0</v>
      </c>
      <c r="H139" s="9" t="s">
        <v>52</v>
      </c>
      <c r="I139" s="34">
        <v>39000</v>
      </c>
      <c r="J139" s="9" t="s">
        <v>4001</v>
      </c>
      <c r="K139" s="34">
        <v>39000</v>
      </c>
      <c r="L139" s="9" t="s">
        <v>4026</v>
      </c>
      <c r="M139" s="34">
        <v>0</v>
      </c>
      <c r="N139" s="9" t="s">
        <v>52</v>
      </c>
      <c r="O139" s="34">
        <f t="shared" si="5"/>
        <v>39000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9" t="s">
        <v>4027</v>
      </c>
      <c r="X139" s="9" t="s">
        <v>52</v>
      </c>
      <c r="Y139" s="1" t="s">
        <v>52</v>
      </c>
      <c r="Z139" s="1" t="s">
        <v>52</v>
      </c>
      <c r="AA139" s="35"/>
      <c r="AB139" s="1" t="s">
        <v>52</v>
      </c>
    </row>
    <row r="140" spans="1:28" ht="30" customHeight="1" x14ac:dyDescent="0.3">
      <c r="A140" s="9" t="s">
        <v>1437</v>
      </c>
      <c r="B140" s="9" t="s">
        <v>1435</v>
      </c>
      <c r="C140" s="9" t="s">
        <v>1436</v>
      </c>
      <c r="D140" s="33" t="s">
        <v>1428</v>
      </c>
      <c r="E140" s="34">
        <v>0</v>
      </c>
      <c r="F140" s="9" t="s">
        <v>52</v>
      </c>
      <c r="G140" s="34">
        <v>0</v>
      </c>
      <c r="H140" s="9" t="s">
        <v>52</v>
      </c>
      <c r="I140" s="34">
        <v>10800</v>
      </c>
      <c r="J140" s="9" t="s">
        <v>4001</v>
      </c>
      <c r="K140" s="34">
        <v>10800</v>
      </c>
      <c r="L140" s="9" t="s">
        <v>4026</v>
      </c>
      <c r="M140" s="34">
        <v>0</v>
      </c>
      <c r="N140" s="9" t="s">
        <v>52</v>
      </c>
      <c r="O140" s="34">
        <f t="shared" si="5"/>
        <v>10800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9" t="s">
        <v>4028</v>
      </c>
      <c r="X140" s="9" t="s">
        <v>52</v>
      </c>
      <c r="Y140" s="1" t="s">
        <v>52</v>
      </c>
      <c r="Z140" s="1" t="s">
        <v>52</v>
      </c>
      <c r="AA140" s="35"/>
      <c r="AB140" s="1" t="s">
        <v>52</v>
      </c>
    </row>
    <row r="141" spans="1:28" ht="30" customHeight="1" x14ac:dyDescent="0.3">
      <c r="A141" s="9" t="s">
        <v>1440</v>
      </c>
      <c r="B141" s="9" t="s">
        <v>1435</v>
      </c>
      <c r="C141" s="9" t="s">
        <v>1439</v>
      </c>
      <c r="D141" s="33" t="s">
        <v>1428</v>
      </c>
      <c r="E141" s="34">
        <v>0</v>
      </c>
      <c r="F141" s="9" t="s">
        <v>52</v>
      </c>
      <c r="G141" s="34">
        <v>0</v>
      </c>
      <c r="H141" s="9" t="s">
        <v>52</v>
      </c>
      <c r="I141" s="34">
        <v>13500</v>
      </c>
      <c r="J141" s="9" t="s">
        <v>4001</v>
      </c>
      <c r="K141" s="34">
        <v>13500</v>
      </c>
      <c r="L141" s="9" t="s">
        <v>4026</v>
      </c>
      <c r="M141" s="34">
        <v>0</v>
      </c>
      <c r="N141" s="9" t="s">
        <v>52</v>
      </c>
      <c r="O141" s="34">
        <f t="shared" si="5"/>
        <v>13500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9" t="s">
        <v>4029</v>
      </c>
      <c r="X141" s="9" t="s">
        <v>52</v>
      </c>
      <c r="Y141" s="1" t="s">
        <v>52</v>
      </c>
      <c r="Z141" s="1" t="s">
        <v>52</v>
      </c>
      <c r="AA141" s="35"/>
      <c r="AB141" s="1" t="s">
        <v>52</v>
      </c>
    </row>
    <row r="142" spans="1:28" ht="30" customHeight="1" x14ac:dyDescent="0.3">
      <c r="A142" s="9" t="s">
        <v>1433</v>
      </c>
      <c r="B142" s="9" t="s">
        <v>1431</v>
      </c>
      <c r="C142" s="9" t="s">
        <v>1432</v>
      </c>
      <c r="D142" s="33" t="s">
        <v>1428</v>
      </c>
      <c r="E142" s="34">
        <v>0</v>
      </c>
      <c r="F142" s="9" t="s">
        <v>52</v>
      </c>
      <c r="G142" s="34">
        <v>0</v>
      </c>
      <c r="H142" s="9" t="s">
        <v>52</v>
      </c>
      <c r="I142" s="34">
        <v>19600</v>
      </c>
      <c r="J142" s="9" t="s">
        <v>4001</v>
      </c>
      <c r="K142" s="34">
        <v>19600</v>
      </c>
      <c r="L142" s="9" t="s">
        <v>4026</v>
      </c>
      <c r="M142" s="34">
        <v>0</v>
      </c>
      <c r="N142" s="9" t="s">
        <v>52</v>
      </c>
      <c r="O142" s="34">
        <f t="shared" si="5"/>
        <v>19600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9" t="s">
        <v>4030</v>
      </c>
      <c r="X142" s="9" t="s">
        <v>52</v>
      </c>
      <c r="Y142" s="1" t="s">
        <v>52</v>
      </c>
      <c r="Z142" s="1" t="s">
        <v>52</v>
      </c>
      <c r="AA142" s="35"/>
      <c r="AB142" s="1" t="s">
        <v>52</v>
      </c>
    </row>
    <row r="143" spans="1:28" ht="30" customHeight="1" x14ac:dyDescent="0.3">
      <c r="A143" s="9" t="s">
        <v>1444</v>
      </c>
      <c r="B143" s="9" t="s">
        <v>1442</v>
      </c>
      <c r="C143" s="9" t="s">
        <v>1443</v>
      </c>
      <c r="D143" s="33" t="s">
        <v>1428</v>
      </c>
      <c r="E143" s="34">
        <v>0</v>
      </c>
      <c r="F143" s="9" t="s">
        <v>52</v>
      </c>
      <c r="G143" s="34">
        <v>0</v>
      </c>
      <c r="H143" s="9" t="s">
        <v>52</v>
      </c>
      <c r="I143" s="34">
        <v>10800</v>
      </c>
      <c r="J143" s="9" t="s">
        <v>4001</v>
      </c>
      <c r="K143" s="34">
        <v>10800</v>
      </c>
      <c r="L143" s="9" t="s">
        <v>4026</v>
      </c>
      <c r="M143" s="34">
        <v>0</v>
      </c>
      <c r="N143" s="9" t="s">
        <v>52</v>
      </c>
      <c r="O143" s="34">
        <f t="shared" si="5"/>
        <v>10800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9" t="s">
        <v>4031</v>
      </c>
      <c r="X143" s="9" t="s">
        <v>52</v>
      </c>
      <c r="Y143" s="1" t="s">
        <v>52</v>
      </c>
      <c r="Z143" s="1" t="s">
        <v>52</v>
      </c>
      <c r="AA143" s="35"/>
      <c r="AB143" s="1" t="s">
        <v>52</v>
      </c>
    </row>
    <row r="144" spans="1:28" ht="30" customHeight="1" x14ac:dyDescent="0.3">
      <c r="A144" s="9" t="s">
        <v>1447</v>
      </c>
      <c r="B144" s="9" t="s">
        <v>1442</v>
      </c>
      <c r="C144" s="9" t="s">
        <v>1446</v>
      </c>
      <c r="D144" s="33" t="s">
        <v>1428</v>
      </c>
      <c r="E144" s="34">
        <v>0</v>
      </c>
      <c r="F144" s="9" t="s">
        <v>52</v>
      </c>
      <c r="G144" s="34">
        <v>0</v>
      </c>
      <c r="H144" s="9" t="s">
        <v>52</v>
      </c>
      <c r="I144" s="34">
        <v>13500</v>
      </c>
      <c r="J144" s="9" t="s">
        <v>4001</v>
      </c>
      <c r="K144" s="34">
        <v>13500</v>
      </c>
      <c r="L144" s="9" t="s">
        <v>4026</v>
      </c>
      <c r="M144" s="34">
        <v>0</v>
      </c>
      <c r="N144" s="9" t="s">
        <v>52</v>
      </c>
      <c r="O144" s="34">
        <f t="shared" si="5"/>
        <v>13500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9" t="s">
        <v>4032</v>
      </c>
      <c r="X144" s="9" t="s">
        <v>52</v>
      </c>
      <c r="Y144" s="1" t="s">
        <v>52</v>
      </c>
      <c r="Z144" s="1" t="s">
        <v>52</v>
      </c>
      <c r="AA144" s="35"/>
      <c r="AB144" s="1" t="s">
        <v>52</v>
      </c>
    </row>
    <row r="145" spans="1:28" ht="30" customHeight="1" x14ac:dyDescent="0.3">
      <c r="A145" s="9" t="s">
        <v>1492</v>
      </c>
      <c r="B145" s="9" t="s">
        <v>1490</v>
      </c>
      <c r="C145" s="9" t="s">
        <v>1491</v>
      </c>
      <c r="D145" s="33" t="s">
        <v>112</v>
      </c>
      <c r="E145" s="34">
        <v>1610</v>
      </c>
      <c r="F145" s="9" t="s">
        <v>52</v>
      </c>
      <c r="G145" s="34">
        <v>3100</v>
      </c>
      <c r="H145" s="9" t="s">
        <v>4033</v>
      </c>
      <c r="I145" s="34">
        <v>0</v>
      </c>
      <c r="J145" s="9" t="s">
        <v>52</v>
      </c>
      <c r="K145" s="34">
        <v>0</v>
      </c>
      <c r="L145" s="9" t="s">
        <v>52</v>
      </c>
      <c r="M145" s="34">
        <v>0</v>
      </c>
      <c r="N145" s="9" t="s">
        <v>52</v>
      </c>
      <c r="O145" s="34">
        <f t="shared" si="5"/>
        <v>1610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9" t="s">
        <v>4034</v>
      </c>
      <c r="X145" s="9" t="s">
        <v>52</v>
      </c>
      <c r="Y145" s="1" t="s">
        <v>52</v>
      </c>
      <c r="Z145" s="1" t="s">
        <v>52</v>
      </c>
      <c r="AA145" s="35"/>
      <c r="AB145" s="1" t="s">
        <v>52</v>
      </c>
    </row>
    <row r="146" spans="1:28" ht="30" customHeight="1" x14ac:dyDescent="0.3">
      <c r="A146" s="9" t="s">
        <v>2935</v>
      </c>
      <c r="B146" s="9" t="s">
        <v>2933</v>
      </c>
      <c r="C146" s="9" t="s">
        <v>2934</v>
      </c>
      <c r="D146" s="33" t="s">
        <v>318</v>
      </c>
      <c r="E146" s="34">
        <v>29343</v>
      </c>
      <c r="F146" s="9" t="s">
        <v>52</v>
      </c>
      <c r="G146" s="34">
        <v>29000</v>
      </c>
      <c r="H146" s="9" t="s">
        <v>3992</v>
      </c>
      <c r="I146" s="34">
        <v>0</v>
      </c>
      <c r="J146" s="9" t="s">
        <v>52</v>
      </c>
      <c r="K146" s="34">
        <v>0</v>
      </c>
      <c r="L146" s="9" t="s">
        <v>52</v>
      </c>
      <c r="M146" s="34">
        <v>0</v>
      </c>
      <c r="N146" s="9" t="s">
        <v>52</v>
      </c>
      <c r="O146" s="34">
        <f t="shared" si="5"/>
        <v>29000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9" t="s">
        <v>4035</v>
      </c>
      <c r="X146" s="9" t="s">
        <v>52</v>
      </c>
      <c r="Y146" s="1" t="s">
        <v>52</v>
      </c>
      <c r="Z146" s="1" t="s">
        <v>52</v>
      </c>
      <c r="AA146" s="35"/>
      <c r="AB146" s="1" t="s">
        <v>52</v>
      </c>
    </row>
    <row r="147" spans="1:28" ht="30" customHeight="1" x14ac:dyDescent="0.3">
      <c r="A147" s="9" t="s">
        <v>2938</v>
      </c>
      <c r="B147" s="9" t="s">
        <v>2933</v>
      </c>
      <c r="C147" s="9" t="s">
        <v>2937</v>
      </c>
      <c r="D147" s="33" t="s">
        <v>318</v>
      </c>
      <c r="E147" s="34">
        <v>22356</v>
      </c>
      <c r="F147" s="9" t="s">
        <v>52</v>
      </c>
      <c r="G147" s="34">
        <v>0</v>
      </c>
      <c r="H147" s="9" t="s">
        <v>52</v>
      </c>
      <c r="I147" s="34">
        <v>0</v>
      </c>
      <c r="J147" s="9" t="s">
        <v>52</v>
      </c>
      <c r="K147" s="34">
        <v>0</v>
      </c>
      <c r="L147" s="9" t="s">
        <v>52</v>
      </c>
      <c r="M147" s="34">
        <v>0</v>
      </c>
      <c r="N147" s="9" t="s">
        <v>52</v>
      </c>
      <c r="O147" s="34">
        <f t="shared" si="5"/>
        <v>22356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9" t="s">
        <v>4036</v>
      </c>
      <c r="X147" s="9" t="s">
        <v>52</v>
      </c>
      <c r="Y147" s="1" t="s">
        <v>52</v>
      </c>
      <c r="Z147" s="1" t="s">
        <v>52</v>
      </c>
      <c r="AA147" s="35"/>
      <c r="AB147" s="1" t="s">
        <v>52</v>
      </c>
    </row>
    <row r="148" spans="1:28" ht="30" customHeight="1" x14ac:dyDescent="0.3">
      <c r="A148" s="9" t="s">
        <v>1501</v>
      </c>
      <c r="B148" s="9" t="s">
        <v>1499</v>
      </c>
      <c r="C148" s="9" t="s">
        <v>1500</v>
      </c>
      <c r="D148" s="33" t="s">
        <v>1428</v>
      </c>
      <c r="E148" s="34">
        <v>23426</v>
      </c>
      <c r="F148" s="9" t="s">
        <v>52</v>
      </c>
      <c r="G148" s="34">
        <v>22400</v>
      </c>
      <c r="H148" s="9" t="s">
        <v>3992</v>
      </c>
      <c r="I148" s="34">
        <v>0</v>
      </c>
      <c r="J148" s="9" t="s">
        <v>52</v>
      </c>
      <c r="K148" s="34">
        <v>0</v>
      </c>
      <c r="L148" s="9" t="s">
        <v>52</v>
      </c>
      <c r="M148" s="34">
        <v>0</v>
      </c>
      <c r="N148" s="9" t="s">
        <v>52</v>
      </c>
      <c r="O148" s="34">
        <f t="shared" si="5"/>
        <v>22400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9" t="s">
        <v>4037</v>
      </c>
      <c r="X148" s="9" t="s">
        <v>52</v>
      </c>
      <c r="Y148" s="1" t="s">
        <v>52</v>
      </c>
      <c r="Z148" s="1" t="s">
        <v>52</v>
      </c>
      <c r="AA148" s="35"/>
      <c r="AB148" s="1" t="s">
        <v>52</v>
      </c>
    </row>
    <row r="149" spans="1:28" ht="30" customHeight="1" x14ac:dyDescent="0.3">
      <c r="A149" s="9" t="s">
        <v>1513</v>
      </c>
      <c r="B149" s="9" t="s">
        <v>1499</v>
      </c>
      <c r="C149" s="9" t="s">
        <v>1512</v>
      </c>
      <c r="D149" s="33" t="s">
        <v>1428</v>
      </c>
      <c r="E149" s="34">
        <v>25228</v>
      </c>
      <c r="F149" s="9" t="s">
        <v>52</v>
      </c>
      <c r="G149" s="34">
        <v>0</v>
      </c>
      <c r="H149" s="9" t="s">
        <v>52</v>
      </c>
      <c r="I149" s="34">
        <v>0</v>
      </c>
      <c r="J149" s="9" t="s">
        <v>52</v>
      </c>
      <c r="K149" s="34">
        <v>0</v>
      </c>
      <c r="L149" s="9" t="s">
        <v>52</v>
      </c>
      <c r="M149" s="34">
        <v>0</v>
      </c>
      <c r="N149" s="9" t="s">
        <v>52</v>
      </c>
      <c r="O149" s="34">
        <f t="shared" si="5"/>
        <v>25228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9" t="s">
        <v>4038</v>
      </c>
      <c r="X149" s="9" t="s">
        <v>52</v>
      </c>
      <c r="Y149" s="1" t="s">
        <v>52</v>
      </c>
      <c r="Z149" s="1" t="s">
        <v>52</v>
      </c>
      <c r="AA149" s="35"/>
      <c r="AB149" s="1" t="s">
        <v>52</v>
      </c>
    </row>
    <row r="150" spans="1:28" ht="30" customHeight="1" x14ac:dyDescent="0.3">
      <c r="A150" s="9" t="s">
        <v>1219</v>
      </c>
      <c r="B150" s="9" t="s">
        <v>1216</v>
      </c>
      <c r="C150" s="9" t="s">
        <v>1217</v>
      </c>
      <c r="D150" s="33" t="s">
        <v>487</v>
      </c>
      <c r="E150" s="34">
        <v>3104015</v>
      </c>
      <c r="F150" s="9" t="s">
        <v>52</v>
      </c>
      <c r="G150" s="34">
        <v>3200000</v>
      </c>
      <c r="H150" s="9" t="s">
        <v>4039</v>
      </c>
      <c r="I150" s="34">
        <v>0</v>
      </c>
      <c r="J150" s="9" t="s">
        <v>52</v>
      </c>
      <c r="K150" s="34">
        <v>0</v>
      </c>
      <c r="L150" s="9" t="s">
        <v>52</v>
      </c>
      <c r="M150" s="34">
        <v>0</v>
      </c>
      <c r="N150" s="9" t="s">
        <v>52</v>
      </c>
      <c r="O150" s="34">
        <f t="shared" si="5"/>
        <v>3104015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9" t="s">
        <v>4040</v>
      </c>
      <c r="X150" s="9" t="s">
        <v>52</v>
      </c>
      <c r="Y150" s="1" t="s">
        <v>52</v>
      </c>
      <c r="Z150" s="1" t="s">
        <v>52</v>
      </c>
      <c r="AA150" s="35"/>
      <c r="AB150" s="1" t="s">
        <v>52</v>
      </c>
    </row>
    <row r="151" spans="1:28" ht="30" customHeight="1" x14ac:dyDescent="0.3">
      <c r="A151" s="9" t="s">
        <v>1232</v>
      </c>
      <c r="B151" s="9" t="s">
        <v>1216</v>
      </c>
      <c r="C151" s="9" t="s">
        <v>1231</v>
      </c>
      <c r="D151" s="33" t="s">
        <v>487</v>
      </c>
      <c r="E151" s="34">
        <v>2675875</v>
      </c>
      <c r="F151" s="9" t="s">
        <v>52</v>
      </c>
      <c r="G151" s="34">
        <v>2800000</v>
      </c>
      <c r="H151" s="9" t="s">
        <v>4039</v>
      </c>
      <c r="I151" s="34">
        <v>0</v>
      </c>
      <c r="J151" s="9" t="s">
        <v>52</v>
      </c>
      <c r="K151" s="34">
        <v>0</v>
      </c>
      <c r="L151" s="9" t="s">
        <v>52</v>
      </c>
      <c r="M151" s="34">
        <v>0</v>
      </c>
      <c r="N151" s="9" t="s">
        <v>52</v>
      </c>
      <c r="O151" s="34">
        <f t="shared" si="5"/>
        <v>2675875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9" t="s">
        <v>4041</v>
      </c>
      <c r="X151" s="9" t="s">
        <v>52</v>
      </c>
      <c r="Y151" s="1" t="s">
        <v>52</v>
      </c>
      <c r="Z151" s="1" t="s">
        <v>52</v>
      </c>
      <c r="AA151" s="35"/>
      <c r="AB151" s="1" t="s">
        <v>52</v>
      </c>
    </row>
    <row r="152" spans="1:28" ht="30" customHeight="1" x14ac:dyDescent="0.3">
      <c r="A152" s="9" t="s">
        <v>1697</v>
      </c>
      <c r="B152" s="9" t="s">
        <v>1695</v>
      </c>
      <c r="C152" s="9" t="s">
        <v>1696</v>
      </c>
      <c r="D152" s="33" t="s">
        <v>1692</v>
      </c>
      <c r="E152" s="34">
        <v>1381</v>
      </c>
      <c r="F152" s="9" t="s">
        <v>52</v>
      </c>
      <c r="G152" s="34">
        <v>1520</v>
      </c>
      <c r="H152" s="9" t="s">
        <v>4001</v>
      </c>
      <c r="I152" s="34">
        <v>1560</v>
      </c>
      <c r="J152" s="9" t="s">
        <v>4042</v>
      </c>
      <c r="K152" s="34">
        <v>0</v>
      </c>
      <c r="L152" s="9" t="s">
        <v>52</v>
      </c>
      <c r="M152" s="34">
        <v>0</v>
      </c>
      <c r="N152" s="9" t="s">
        <v>52</v>
      </c>
      <c r="O152" s="34">
        <f t="shared" si="5"/>
        <v>1381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9" t="s">
        <v>4043</v>
      </c>
      <c r="X152" s="9" t="s">
        <v>52</v>
      </c>
      <c r="Y152" s="1" t="s">
        <v>52</v>
      </c>
      <c r="Z152" s="1" t="s">
        <v>52</v>
      </c>
      <c r="AA152" s="35"/>
      <c r="AB152" s="1" t="s">
        <v>52</v>
      </c>
    </row>
    <row r="153" spans="1:28" ht="30" customHeight="1" x14ac:dyDescent="0.3">
      <c r="A153" s="9" t="s">
        <v>2898</v>
      </c>
      <c r="B153" s="9" t="s">
        <v>1695</v>
      </c>
      <c r="C153" s="9" t="s">
        <v>2897</v>
      </c>
      <c r="D153" s="33" t="s">
        <v>1692</v>
      </c>
      <c r="E153" s="34">
        <v>1657</v>
      </c>
      <c r="F153" s="9" t="s">
        <v>52</v>
      </c>
      <c r="G153" s="34">
        <v>1780</v>
      </c>
      <c r="H153" s="9" t="s">
        <v>4001</v>
      </c>
      <c r="I153" s="34">
        <v>1830</v>
      </c>
      <c r="J153" s="9" t="s">
        <v>4042</v>
      </c>
      <c r="K153" s="34">
        <v>0</v>
      </c>
      <c r="L153" s="9" t="s">
        <v>52</v>
      </c>
      <c r="M153" s="34">
        <v>0</v>
      </c>
      <c r="N153" s="9" t="s">
        <v>52</v>
      </c>
      <c r="O153" s="34">
        <f t="shared" si="5"/>
        <v>1657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9" t="s">
        <v>4044</v>
      </c>
      <c r="X153" s="9" t="s">
        <v>52</v>
      </c>
      <c r="Y153" s="1" t="s">
        <v>52</v>
      </c>
      <c r="Z153" s="1" t="s">
        <v>52</v>
      </c>
      <c r="AA153" s="35"/>
      <c r="AB153" s="1" t="s">
        <v>52</v>
      </c>
    </row>
    <row r="154" spans="1:28" ht="30" customHeight="1" x14ac:dyDescent="0.3">
      <c r="A154" s="9" t="s">
        <v>3189</v>
      </c>
      <c r="B154" s="9" t="s">
        <v>1984</v>
      </c>
      <c r="C154" s="9" t="s">
        <v>3188</v>
      </c>
      <c r="D154" s="33" t="s">
        <v>487</v>
      </c>
      <c r="E154" s="34">
        <v>0</v>
      </c>
      <c r="F154" s="9" t="s">
        <v>52</v>
      </c>
      <c r="G154" s="34">
        <v>0</v>
      </c>
      <c r="H154" s="9" t="s">
        <v>52</v>
      </c>
      <c r="I154" s="34">
        <v>160</v>
      </c>
      <c r="J154" s="9" t="s">
        <v>4045</v>
      </c>
      <c r="K154" s="34">
        <v>0</v>
      </c>
      <c r="L154" s="9" t="s">
        <v>52</v>
      </c>
      <c r="M154" s="34">
        <v>0</v>
      </c>
      <c r="N154" s="9" t="s">
        <v>52</v>
      </c>
      <c r="O154" s="34">
        <f t="shared" si="5"/>
        <v>160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9" t="s">
        <v>4046</v>
      </c>
      <c r="X154" s="9" t="s">
        <v>52</v>
      </c>
      <c r="Y154" s="1" t="s">
        <v>52</v>
      </c>
      <c r="Z154" s="1" t="s">
        <v>52</v>
      </c>
      <c r="AA154" s="35"/>
      <c r="AB154" s="1" t="s">
        <v>52</v>
      </c>
    </row>
    <row r="155" spans="1:28" ht="30" customHeight="1" x14ac:dyDescent="0.3">
      <c r="A155" s="9" t="s">
        <v>1986</v>
      </c>
      <c r="B155" s="9" t="s">
        <v>1984</v>
      </c>
      <c r="C155" s="9" t="s">
        <v>1985</v>
      </c>
      <c r="D155" s="33" t="s">
        <v>487</v>
      </c>
      <c r="E155" s="34">
        <v>0</v>
      </c>
      <c r="F155" s="9" t="s">
        <v>52</v>
      </c>
      <c r="G155" s="34">
        <v>370</v>
      </c>
      <c r="H155" s="9" t="s">
        <v>4047</v>
      </c>
      <c r="I155" s="34">
        <v>410</v>
      </c>
      <c r="J155" s="9" t="s">
        <v>4045</v>
      </c>
      <c r="K155" s="34">
        <v>0</v>
      </c>
      <c r="L155" s="9" t="s">
        <v>52</v>
      </c>
      <c r="M155" s="34">
        <v>0</v>
      </c>
      <c r="N155" s="9" t="s">
        <v>52</v>
      </c>
      <c r="O155" s="34">
        <f t="shared" si="5"/>
        <v>370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9" t="s">
        <v>4048</v>
      </c>
      <c r="X155" s="9" t="s">
        <v>52</v>
      </c>
      <c r="Y155" s="1" t="s">
        <v>52</v>
      </c>
      <c r="Z155" s="1" t="s">
        <v>52</v>
      </c>
      <c r="AA155" s="35"/>
      <c r="AB155" s="1" t="s">
        <v>52</v>
      </c>
    </row>
    <row r="156" spans="1:28" ht="30" customHeight="1" x14ac:dyDescent="0.3">
      <c r="A156" s="9" t="s">
        <v>2593</v>
      </c>
      <c r="B156" s="9" t="s">
        <v>2591</v>
      </c>
      <c r="C156" s="9" t="s">
        <v>2592</v>
      </c>
      <c r="D156" s="33" t="s">
        <v>52</v>
      </c>
      <c r="E156" s="34">
        <v>0</v>
      </c>
      <c r="F156" s="9" t="s">
        <v>52</v>
      </c>
      <c r="G156" s="34">
        <v>0</v>
      </c>
      <c r="H156" s="9" t="s">
        <v>52</v>
      </c>
      <c r="I156" s="34">
        <v>0</v>
      </c>
      <c r="J156" s="9" t="s">
        <v>52</v>
      </c>
      <c r="K156" s="34">
        <v>8000</v>
      </c>
      <c r="L156" s="9" t="s">
        <v>4049</v>
      </c>
      <c r="M156" s="34">
        <v>0</v>
      </c>
      <c r="N156" s="9" t="s">
        <v>52</v>
      </c>
      <c r="O156" s="34">
        <f t="shared" si="5"/>
        <v>8000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9" t="s">
        <v>4050</v>
      </c>
      <c r="X156" s="9" t="s">
        <v>52</v>
      </c>
      <c r="Y156" s="1" t="s">
        <v>52</v>
      </c>
      <c r="Z156" s="1" t="s">
        <v>52</v>
      </c>
      <c r="AA156" s="35"/>
      <c r="AB156" s="1" t="s">
        <v>52</v>
      </c>
    </row>
    <row r="157" spans="1:28" ht="30" customHeight="1" x14ac:dyDescent="0.3">
      <c r="A157" s="9" t="s">
        <v>2144</v>
      </c>
      <c r="B157" s="9" t="s">
        <v>2142</v>
      </c>
      <c r="C157" s="9" t="s">
        <v>2143</v>
      </c>
      <c r="D157" s="33" t="s">
        <v>487</v>
      </c>
      <c r="E157" s="34">
        <v>0</v>
      </c>
      <c r="F157" s="9" t="s">
        <v>52</v>
      </c>
      <c r="G157" s="34">
        <v>0</v>
      </c>
      <c r="H157" s="9" t="s">
        <v>52</v>
      </c>
      <c r="I157" s="34">
        <v>0</v>
      </c>
      <c r="J157" s="9" t="s">
        <v>52</v>
      </c>
      <c r="K157" s="34">
        <v>0</v>
      </c>
      <c r="L157" s="9" t="s">
        <v>52</v>
      </c>
      <c r="M157" s="34">
        <v>8000</v>
      </c>
      <c r="N157" s="9" t="s">
        <v>52</v>
      </c>
      <c r="O157" s="34">
        <f t="shared" si="5"/>
        <v>8000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9" t="s">
        <v>4051</v>
      </c>
      <c r="X157" s="9" t="s">
        <v>52</v>
      </c>
      <c r="Y157" s="1" t="s">
        <v>52</v>
      </c>
      <c r="Z157" s="1" t="s">
        <v>52</v>
      </c>
      <c r="AA157" s="35"/>
      <c r="AB157" s="1" t="s">
        <v>52</v>
      </c>
    </row>
    <row r="158" spans="1:28" ht="30" customHeight="1" x14ac:dyDescent="0.3">
      <c r="A158" s="9" t="s">
        <v>3351</v>
      </c>
      <c r="B158" s="9" t="s">
        <v>3348</v>
      </c>
      <c r="C158" s="9" t="s">
        <v>3349</v>
      </c>
      <c r="D158" s="33" t="s">
        <v>3350</v>
      </c>
      <c r="E158" s="34">
        <v>217</v>
      </c>
      <c r="F158" s="9" t="s">
        <v>52</v>
      </c>
      <c r="G158" s="34">
        <v>230</v>
      </c>
      <c r="H158" s="9" t="s">
        <v>4052</v>
      </c>
      <c r="I158" s="34">
        <v>385</v>
      </c>
      <c r="J158" s="9" t="s">
        <v>4053</v>
      </c>
      <c r="K158" s="34">
        <v>0</v>
      </c>
      <c r="L158" s="9" t="s">
        <v>52</v>
      </c>
      <c r="M158" s="34">
        <v>0</v>
      </c>
      <c r="N158" s="9" t="s">
        <v>52</v>
      </c>
      <c r="O158" s="34">
        <f t="shared" si="5"/>
        <v>217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9" t="s">
        <v>4054</v>
      </c>
      <c r="X158" s="9" t="s">
        <v>52</v>
      </c>
      <c r="Y158" s="1" t="s">
        <v>52</v>
      </c>
      <c r="Z158" s="1" t="s">
        <v>52</v>
      </c>
      <c r="AA158" s="35"/>
      <c r="AB158" s="1" t="s">
        <v>52</v>
      </c>
    </row>
    <row r="159" spans="1:28" ht="30" customHeight="1" x14ac:dyDescent="0.3">
      <c r="A159" s="9" t="s">
        <v>812</v>
      </c>
      <c r="B159" s="9" t="s">
        <v>810</v>
      </c>
      <c r="C159" s="9" t="s">
        <v>811</v>
      </c>
      <c r="D159" s="33" t="s">
        <v>112</v>
      </c>
      <c r="E159" s="34">
        <v>0</v>
      </c>
      <c r="F159" s="9" t="s">
        <v>52</v>
      </c>
      <c r="G159" s="34">
        <v>0</v>
      </c>
      <c r="H159" s="9" t="s">
        <v>52</v>
      </c>
      <c r="I159" s="34">
        <v>0</v>
      </c>
      <c r="J159" s="9" t="s">
        <v>52</v>
      </c>
      <c r="K159" s="34">
        <v>137000</v>
      </c>
      <c r="L159" s="9" t="s">
        <v>3912</v>
      </c>
      <c r="M159" s="34">
        <v>0</v>
      </c>
      <c r="N159" s="9" t="s">
        <v>52</v>
      </c>
      <c r="O159" s="34">
        <f t="shared" si="5"/>
        <v>137000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9" t="s">
        <v>4055</v>
      </c>
      <c r="X159" s="9" t="s">
        <v>52</v>
      </c>
      <c r="Y159" s="1" t="s">
        <v>52</v>
      </c>
      <c r="Z159" s="1" t="s">
        <v>52</v>
      </c>
      <c r="AA159" s="35"/>
      <c r="AB159" s="1" t="s">
        <v>52</v>
      </c>
    </row>
    <row r="160" spans="1:28" ht="30" customHeight="1" x14ac:dyDescent="0.3">
      <c r="A160" s="9" t="s">
        <v>816</v>
      </c>
      <c r="B160" s="9" t="s">
        <v>814</v>
      </c>
      <c r="C160" s="9" t="s">
        <v>815</v>
      </c>
      <c r="D160" s="33" t="s">
        <v>112</v>
      </c>
      <c r="E160" s="34">
        <v>0</v>
      </c>
      <c r="F160" s="9" t="s">
        <v>52</v>
      </c>
      <c r="G160" s="34">
        <v>0</v>
      </c>
      <c r="H160" s="9" t="s">
        <v>52</v>
      </c>
      <c r="I160" s="34">
        <v>0</v>
      </c>
      <c r="J160" s="9" t="s">
        <v>52</v>
      </c>
      <c r="K160" s="34">
        <v>115000</v>
      </c>
      <c r="L160" s="9" t="s">
        <v>3912</v>
      </c>
      <c r="M160" s="34">
        <v>0</v>
      </c>
      <c r="N160" s="9" t="s">
        <v>52</v>
      </c>
      <c r="O160" s="34">
        <f t="shared" si="5"/>
        <v>115000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9" t="s">
        <v>4056</v>
      </c>
      <c r="X160" s="9" t="s">
        <v>52</v>
      </c>
      <c r="Y160" s="1" t="s">
        <v>52</v>
      </c>
      <c r="Z160" s="1" t="s">
        <v>52</v>
      </c>
      <c r="AA160" s="35"/>
      <c r="AB160" s="1" t="s">
        <v>52</v>
      </c>
    </row>
    <row r="161" spans="1:28" ht="30" customHeight="1" x14ac:dyDescent="0.3">
      <c r="A161" s="9" t="s">
        <v>859</v>
      </c>
      <c r="B161" s="9" t="s">
        <v>857</v>
      </c>
      <c r="C161" s="9" t="s">
        <v>858</v>
      </c>
      <c r="D161" s="33" t="s">
        <v>112</v>
      </c>
      <c r="E161" s="34">
        <v>0</v>
      </c>
      <c r="F161" s="9" t="s">
        <v>52</v>
      </c>
      <c r="G161" s="34">
        <v>0</v>
      </c>
      <c r="H161" s="9" t="s">
        <v>52</v>
      </c>
      <c r="I161" s="34">
        <v>0</v>
      </c>
      <c r="J161" s="9" t="s">
        <v>52</v>
      </c>
      <c r="K161" s="34">
        <v>38500</v>
      </c>
      <c r="L161" s="9" t="s">
        <v>4057</v>
      </c>
      <c r="M161" s="34">
        <v>0</v>
      </c>
      <c r="N161" s="9" t="s">
        <v>52</v>
      </c>
      <c r="O161" s="34">
        <f t="shared" si="5"/>
        <v>38500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9" t="s">
        <v>4058</v>
      </c>
      <c r="X161" s="9" t="s">
        <v>52</v>
      </c>
      <c r="Y161" s="1" t="s">
        <v>52</v>
      </c>
      <c r="Z161" s="1" t="s">
        <v>52</v>
      </c>
      <c r="AA161" s="35"/>
      <c r="AB161" s="1" t="s">
        <v>52</v>
      </c>
    </row>
    <row r="162" spans="1:28" ht="30" customHeight="1" x14ac:dyDescent="0.3">
      <c r="A162" s="9" t="s">
        <v>3423</v>
      </c>
      <c r="B162" s="9" t="s">
        <v>1707</v>
      </c>
      <c r="C162" s="9" t="s">
        <v>3422</v>
      </c>
      <c r="D162" s="33" t="s">
        <v>1692</v>
      </c>
      <c r="E162" s="34">
        <v>2692</v>
      </c>
      <c r="F162" s="9" t="s">
        <v>52</v>
      </c>
      <c r="G162" s="34">
        <v>0</v>
      </c>
      <c r="H162" s="9" t="s">
        <v>52</v>
      </c>
      <c r="I162" s="34">
        <v>0</v>
      </c>
      <c r="J162" s="9" t="s">
        <v>52</v>
      </c>
      <c r="K162" s="34">
        <v>0</v>
      </c>
      <c r="L162" s="9" t="s">
        <v>52</v>
      </c>
      <c r="M162" s="34">
        <v>0</v>
      </c>
      <c r="N162" s="9" t="s">
        <v>52</v>
      </c>
      <c r="O162" s="34">
        <f t="shared" si="5"/>
        <v>2692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9" t="s">
        <v>4059</v>
      </c>
      <c r="X162" s="9" t="s">
        <v>52</v>
      </c>
      <c r="Y162" s="1" t="s">
        <v>52</v>
      </c>
      <c r="Z162" s="1" t="s">
        <v>52</v>
      </c>
      <c r="AA162" s="35"/>
      <c r="AB162" s="1" t="s">
        <v>52</v>
      </c>
    </row>
    <row r="163" spans="1:28" ht="30" customHeight="1" x14ac:dyDescent="0.3">
      <c r="A163" s="9" t="s">
        <v>1709</v>
      </c>
      <c r="B163" s="9" t="s">
        <v>1707</v>
      </c>
      <c r="C163" s="9" t="s">
        <v>1708</v>
      </c>
      <c r="D163" s="33" t="s">
        <v>1692</v>
      </c>
      <c r="E163" s="34">
        <v>2732</v>
      </c>
      <c r="F163" s="9" t="s">
        <v>52</v>
      </c>
      <c r="G163" s="34">
        <v>0</v>
      </c>
      <c r="H163" s="9" t="s">
        <v>52</v>
      </c>
      <c r="I163" s="34">
        <v>0</v>
      </c>
      <c r="J163" s="9" t="s">
        <v>52</v>
      </c>
      <c r="K163" s="34">
        <v>0</v>
      </c>
      <c r="L163" s="9" t="s">
        <v>52</v>
      </c>
      <c r="M163" s="34">
        <v>0</v>
      </c>
      <c r="N163" s="9" t="s">
        <v>52</v>
      </c>
      <c r="O163" s="34">
        <f t="shared" si="5"/>
        <v>2732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9" t="s">
        <v>4060</v>
      </c>
      <c r="X163" s="9" t="s">
        <v>52</v>
      </c>
      <c r="Y163" s="1" t="s">
        <v>52</v>
      </c>
      <c r="Z163" s="1" t="s">
        <v>52</v>
      </c>
      <c r="AA163" s="35"/>
      <c r="AB163" s="1" t="s">
        <v>52</v>
      </c>
    </row>
    <row r="164" spans="1:28" ht="30" customHeight="1" x14ac:dyDescent="0.3">
      <c r="A164" s="9" t="s">
        <v>3055</v>
      </c>
      <c r="B164" s="9" t="s">
        <v>3054</v>
      </c>
      <c r="C164" s="9" t="s">
        <v>52</v>
      </c>
      <c r="D164" s="33" t="s">
        <v>1692</v>
      </c>
      <c r="E164" s="34">
        <v>0</v>
      </c>
      <c r="F164" s="9" t="s">
        <v>52</v>
      </c>
      <c r="G164" s="34">
        <v>0</v>
      </c>
      <c r="H164" s="9" t="s">
        <v>52</v>
      </c>
      <c r="I164" s="34">
        <v>0</v>
      </c>
      <c r="J164" s="9" t="s">
        <v>52</v>
      </c>
      <c r="K164" s="34">
        <v>1646</v>
      </c>
      <c r="L164" s="9" t="s">
        <v>4061</v>
      </c>
      <c r="M164" s="34">
        <v>0</v>
      </c>
      <c r="N164" s="9" t="s">
        <v>52</v>
      </c>
      <c r="O164" s="34">
        <f t="shared" si="5"/>
        <v>1646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9" t="s">
        <v>4062</v>
      </c>
      <c r="X164" s="9" t="s">
        <v>52</v>
      </c>
      <c r="Y164" s="1" t="s">
        <v>52</v>
      </c>
      <c r="Z164" s="1" t="s">
        <v>52</v>
      </c>
      <c r="AA164" s="35"/>
      <c r="AB164" s="1" t="s">
        <v>52</v>
      </c>
    </row>
    <row r="165" spans="1:28" ht="30" customHeight="1" x14ac:dyDescent="0.3">
      <c r="A165" s="9" t="s">
        <v>3359</v>
      </c>
      <c r="B165" s="9" t="s">
        <v>3343</v>
      </c>
      <c r="C165" s="9" t="s">
        <v>3358</v>
      </c>
      <c r="D165" s="33" t="s">
        <v>1692</v>
      </c>
      <c r="E165" s="34">
        <v>0</v>
      </c>
      <c r="F165" s="9" t="s">
        <v>52</v>
      </c>
      <c r="G165" s="34">
        <v>872</v>
      </c>
      <c r="H165" s="9" t="s">
        <v>4063</v>
      </c>
      <c r="I165" s="34">
        <v>728</v>
      </c>
      <c r="J165" s="9" t="s">
        <v>4064</v>
      </c>
      <c r="K165" s="34">
        <v>0</v>
      </c>
      <c r="L165" s="9" t="s">
        <v>52</v>
      </c>
      <c r="M165" s="34">
        <v>0</v>
      </c>
      <c r="N165" s="9" t="s">
        <v>52</v>
      </c>
      <c r="O165" s="34">
        <f t="shared" si="5"/>
        <v>728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9" t="s">
        <v>4065</v>
      </c>
      <c r="X165" s="9" t="s">
        <v>52</v>
      </c>
      <c r="Y165" s="1" t="s">
        <v>52</v>
      </c>
      <c r="Z165" s="1" t="s">
        <v>52</v>
      </c>
      <c r="AA165" s="35"/>
      <c r="AB165" s="1" t="s">
        <v>52</v>
      </c>
    </row>
    <row r="166" spans="1:28" ht="30" customHeight="1" x14ac:dyDescent="0.3">
      <c r="A166" s="9" t="s">
        <v>3376</v>
      </c>
      <c r="B166" s="9" t="s">
        <v>3343</v>
      </c>
      <c r="C166" s="9" t="s">
        <v>3375</v>
      </c>
      <c r="D166" s="33" t="s">
        <v>1692</v>
      </c>
      <c r="E166" s="34">
        <v>0</v>
      </c>
      <c r="F166" s="9" t="s">
        <v>52</v>
      </c>
      <c r="G166" s="34">
        <v>1308</v>
      </c>
      <c r="H166" s="9" t="s">
        <v>4063</v>
      </c>
      <c r="I166" s="34">
        <v>1196</v>
      </c>
      <c r="J166" s="9" t="s">
        <v>4064</v>
      </c>
      <c r="K166" s="34">
        <v>0</v>
      </c>
      <c r="L166" s="9" t="s">
        <v>52</v>
      </c>
      <c r="M166" s="34">
        <v>0</v>
      </c>
      <c r="N166" s="9" t="s">
        <v>52</v>
      </c>
      <c r="O166" s="34">
        <f t="shared" si="5"/>
        <v>1196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9" t="s">
        <v>4066</v>
      </c>
      <c r="X166" s="9" t="s">
        <v>52</v>
      </c>
      <c r="Y166" s="1" t="s">
        <v>52</v>
      </c>
      <c r="Z166" s="1" t="s">
        <v>52</v>
      </c>
      <c r="AA166" s="35"/>
      <c r="AB166" s="1" t="s">
        <v>52</v>
      </c>
    </row>
    <row r="167" spans="1:28" ht="30" customHeight="1" x14ac:dyDescent="0.3">
      <c r="A167" s="9" t="s">
        <v>3346</v>
      </c>
      <c r="B167" s="9" t="s">
        <v>3343</v>
      </c>
      <c r="C167" s="9" t="s">
        <v>3344</v>
      </c>
      <c r="D167" s="33" t="s">
        <v>1692</v>
      </c>
      <c r="E167" s="34">
        <v>2306.4499999999998</v>
      </c>
      <c r="F167" s="9" t="s">
        <v>52</v>
      </c>
      <c r="G167" s="34">
        <v>0</v>
      </c>
      <c r="H167" s="9" t="s">
        <v>52</v>
      </c>
      <c r="I167" s="34">
        <v>0</v>
      </c>
      <c r="J167" s="9" t="s">
        <v>52</v>
      </c>
      <c r="K167" s="34">
        <v>0</v>
      </c>
      <c r="L167" s="9" t="s">
        <v>52</v>
      </c>
      <c r="M167" s="34">
        <v>0</v>
      </c>
      <c r="N167" s="9" t="s">
        <v>52</v>
      </c>
      <c r="O167" s="34">
        <f t="shared" si="5"/>
        <v>2306.4499999999998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9" t="s">
        <v>4067</v>
      </c>
      <c r="X167" s="9" t="s">
        <v>3345</v>
      </c>
      <c r="Y167" s="1" t="s">
        <v>52</v>
      </c>
      <c r="Z167" s="1" t="s">
        <v>52</v>
      </c>
      <c r="AA167" s="35"/>
      <c r="AB167" s="1" t="s">
        <v>52</v>
      </c>
    </row>
    <row r="168" spans="1:28" ht="30" customHeight="1" x14ac:dyDescent="0.3">
      <c r="A168" s="9" t="s">
        <v>2597</v>
      </c>
      <c r="B168" s="9" t="s">
        <v>2595</v>
      </c>
      <c r="C168" s="9" t="s">
        <v>2596</v>
      </c>
      <c r="D168" s="33" t="s">
        <v>1692</v>
      </c>
      <c r="E168" s="34">
        <v>2644</v>
      </c>
      <c r="F168" s="9" t="s">
        <v>52</v>
      </c>
      <c r="G168" s="34">
        <v>0</v>
      </c>
      <c r="H168" s="9" t="s">
        <v>52</v>
      </c>
      <c r="I168" s="34">
        <v>0</v>
      </c>
      <c r="J168" s="9" t="s">
        <v>52</v>
      </c>
      <c r="K168" s="34">
        <v>0</v>
      </c>
      <c r="L168" s="9" t="s">
        <v>52</v>
      </c>
      <c r="M168" s="34">
        <v>0</v>
      </c>
      <c r="N168" s="9" t="s">
        <v>52</v>
      </c>
      <c r="O168" s="34">
        <f t="shared" si="5"/>
        <v>2644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9" t="s">
        <v>4068</v>
      </c>
      <c r="X168" s="9" t="s">
        <v>52</v>
      </c>
      <c r="Y168" s="1" t="s">
        <v>52</v>
      </c>
      <c r="Z168" s="1" t="s">
        <v>52</v>
      </c>
      <c r="AA168" s="35"/>
      <c r="AB168" s="1" t="s">
        <v>52</v>
      </c>
    </row>
    <row r="169" spans="1:28" ht="30" customHeight="1" x14ac:dyDescent="0.3">
      <c r="A169" s="9" t="s">
        <v>3262</v>
      </c>
      <c r="B169" s="9" t="s">
        <v>3260</v>
      </c>
      <c r="C169" s="9" t="s">
        <v>3261</v>
      </c>
      <c r="D169" s="33" t="s">
        <v>1830</v>
      </c>
      <c r="E169" s="34">
        <v>0</v>
      </c>
      <c r="F169" s="9" t="s">
        <v>52</v>
      </c>
      <c r="G169" s="34">
        <v>0</v>
      </c>
      <c r="H169" s="9" t="s">
        <v>52</v>
      </c>
      <c r="I169" s="34">
        <v>8125</v>
      </c>
      <c r="J169" s="9" t="s">
        <v>4069</v>
      </c>
      <c r="K169" s="34">
        <v>0</v>
      </c>
      <c r="L169" s="9" t="s">
        <v>52</v>
      </c>
      <c r="M169" s="34">
        <v>0</v>
      </c>
      <c r="N169" s="9" t="s">
        <v>52</v>
      </c>
      <c r="O169" s="34">
        <f t="shared" si="5"/>
        <v>8125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9" t="s">
        <v>4070</v>
      </c>
      <c r="X169" s="9" t="s">
        <v>52</v>
      </c>
      <c r="Y169" s="1" t="s">
        <v>52</v>
      </c>
      <c r="Z169" s="1" t="s">
        <v>52</v>
      </c>
      <c r="AA169" s="35"/>
      <c r="AB169" s="1" t="s">
        <v>52</v>
      </c>
    </row>
    <row r="170" spans="1:28" ht="30" customHeight="1" x14ac:dyDescent="0.3">
      <c r="A170" s="9" t="s">
        <v>3258</v>
      </c>
      <c r="B170" s="9" t="s">
        <v>3256</v>
      </c>
      <c r="C170" s="9" t="s">
        <v>3257</v>
      </c>
      <c r="D170" s="33" t="s">
        <v>1830</v>
      </c>
      <c r="E170" s="34">
        <v>0</v>
      </c>
      <c r="F170" s="9" t="s">
        <v>52</v>
      </c>
      <c r="G170" s="34">
        <v>0</v>
      </c>
      <c r="H170" s="9" t="s">
        <v>52</v>
      </c>
      <c r="I170" s="34">
        <v>0</v>
      </c>
      <c r="J170" s="9" t="s">
        <v>52</v>
      </c>
      <c r="K170" s="34">
        <v>4983</v>
      </c>
      <c r="L170" s="9" t="s">
        <v>4071</v>
      </c>
      <c r="M170" s="34">
        <v>0</v>
      </c>
      <c r="N170" s="9" t="s">
        <v>52</v>
      </c>
      <c r="O170" s="34">
        <f t="shared" ref="O170:O183" si="6">SMALL(E170:M170,COUNTIF(E170:M170,0)+1)</f>
        <v>4983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9" t="s">
        <v>4072</v>
      </c>
      <c r="X170" s="9" t="s">
        <v>52</v>
      </c>
      <c r="Y170" s="1" t="s">
        <v>52</v>
      </c>
      <c r="Z170" s="1" t="s">
        <v>52</v>
      </c>
      <c r="AA170" s="35"/>
      <c r="AB170" s="1" t="s">
        <v>52</v>
      </c>
    </row>
    <row r="171" spans="1:28" ht="30" customHeight="1" x14ac:dyDescent="0.3">
      <c r="A171" s="9" t="s">
        <v>3409</v>
      </c>
      <c r="B171" s="9" t="s">
        <v>3407</v>
      </c>
      <c r="C171" s="9" t="s">
        <v>3408</v>
      </c>
      <c r="D171" s="33" t="s">
        <v>1830</v>
      </c>
      <c r="E171" s="34">
        <v>0</v>
      </c>
      <c r="F171" s="9" t="s">
        <v>52</v>
      </c>
      <c r="G171" s="34">
        <v>11250</v>
      </c>
      <c r="H171" s="9" t="s">
        <v>4073</v>
      </c>
      <c r="I171" s="34">
        <v>180000</v>
      </c>
      <c r="J171" s="9" t="s">
        <v>4074</v>
      </c>
      <c r="K171" s="34">
        <v>0</v>
      </c>
      <c r="L171" s="9" t="s">
        <v>52</v>
      </c>
      <c r="M171" s="34">
        <v>0</v>
      </c>
      <c r="N171" s="9" t="s">
        <v>52</v>
      </c>
      <c r="O171" s="34">
        <f t="shared" si="6"/>
        <v>11250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9" t="s">
        <v>4075</v>
      </c>
      <c r="X171" s="9" t="s">
        <v>52</v>
      </c>
      <c r="Y171" s="1" t="s">
        <v>52</v>
      </c>
      <c r="Z171" s="1" t="s">
        <v>52</v>
      </c>
      <c r="AA171" s="35"/>
      <c r="AB171" s="1" t="s">
        <v>52</v>
      </c>
    </row>
    <row r="172" spans="1:28" ht="30" customHeight="1" x14ac:dyDescent="0.3">
      <c r="A172" s="9" t="s">
        <v>3405</v>
      </c>
      <c r="B172" s="9" t="s">
        <v>3403</v>
      </c>
      <c r="C172" s="9" t="s">
        <v>3404</v>
      </c>
      <c r="D172" s="33" t="s">
        <v>1830</v>
      </c>
      <c r="E172" s="34">
        <v>0</v>
      </c>
      <c r="F172" s="9" t="s">
        <v>52</v>
      </c>
      <c r="G172" s="34">
        <v>12281.25</v>
      </c>
      <c r="H172" s="9" t="s">
        <v>4073</v>
      </c>
      <c r="I172" s="34">
        <v>196500</v>
      </c>
      <c r="J172" s="9" t="s">
        <v>4074</v>
      </c>
      <c r="K172" s="34">
        <v>0</v>
      </c>
      <c r="L172" s="9" t="s">
        <v>52</v>
      </c>
      <c r="M172" s="34">
        <v>0</v>
      </c>
      <c r="N172" s="9" t="s">
        <v>52</v>
      </c>
      <c r="O172" s="34">
        <f t="shared" si="6"/>
        <v>12281.25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9" t="s">
        <v>4076</v>
      </c>
      <c r="X172" s="9" t="s">
        <v>52</v>
      </c>
      <c r="Y172" s="1" t="s">
        <v>52</v>
      </c>
      <c r="Z172" s="1" t="s">
        <v>52</v>
      </c>
      <c r="AA172" s="35"/>
      <c r="AB172" s="1" t="s">
        <v>52</v>
      </c>
    </row>
    <row r="173" spans="1:28" ht="30" customHeight="1" x14ac:dyDescent="0.3">
      <c r="A173" s="9" t="s">
        <v>3368</v>
      </c>
      <c r="B173" s="9" t="s">
        <v>3366</v>
      </c>
      <c r="C173" s="9" t="s">
        <v>3367</v>
      </c>
      <c r="D173" s="33" t="s">
        <v>1830</v>
      </c>
      <c r="E173" s="34">
        <v>0</v>
      </c>
      <c r="F173" s="9" t="s">
        <v>52</v>
      </c>
      <c r="G173" s="34">
        <v>3450</v>
      </c>
      <c r="H173" s="9" t="s">
        <v>4077</v>
      </c>
      <c r="I173" s="34">
        <v>4194</v>
      </c>
      <c r="J173" s="9" t="s">
        <v>3829</v>
      </c>
      <c r="K173" s="34">
        <v>5250</v>
      </c>
      <c r="L173" s="9" t="s">
        <v>4078</v>
      </c>
      <c r="M173" s="34">
        <v>0</v>
      </c>
      <c r="N173" s="9" t="s">
        <v>52</v>
      </c>
      <c r="O173" s="34">
        <f t="shared" si="6"/>
        <v>3450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9" t="s">
        <v>4079</v>
      </c>
      <c r="X173" s="9" t="s">
        <v>52</v>
      </c>
      <c r="Y173" s="1" t="s">
        <v>52</v>
      </c>
      <c r="Z173" s="1" t="s">
        <v>52</v>
      </c>
      <c r="AA173" s="35"/>
      <c r="AB173" s="1" t="s">
        <v>52</v>
      </c>
    </row>
    <row r="174" spans="1:28" ht="30" customHeight="1" x14ac:dyDescent="0.3">
      <c r="A174" s="9" t="s">
        <v>3384</v>
      </c>
      <c r="B174" s="9" t="s">
        <v>3366</v>
      </c>
      <c r="C174" s="9" t="s">
        <v>3383</v>
      </c>
      <c r="D174" s="33" t="s">
        <v>1830</v>
      </c>
      <c r="E174" s="34">
        <v>0</v>
      </c>
      <c r="F174" s="9" t="s">
        <v>52</v>
      </c>
      <c r="G174" s="34">
        <v>4038</v>
      </c>
      <c r="H174" s="9" t="s">
        <v>4077</v>
      </c>
      <c r="I174" s="34">
        <v>4916</v>
      </c>
      <c r="J174" s="9" t="s">
        <v>3829</v>
      </c>
      <c r="K174" s="34">
        <v>5625</v>
      </c>
      <c r="L174" s="9" t="s">
        <v>4078</v>
      </c>
      <c r="M174" s="34">
        <v>0</v>
      </c>
      <c r="N174" s="9" t="s">
        <v>52</v>
      </c>
      <c r="O174" s="34">
        <f t="shared" si="6"/>
        <v>4038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9" t="s">
        <v>4080</v>
      </c>
      <c r="X174" s="9" t="s">
        <v>52</v>
      </c>
      <c r="Y174" s="1" t="s">
        <v>52</v>
      </c>
      <c r="Z174" s="1" t="s">
        <v>52</v>
      </c>
      <c r="AA174" s="35"/>
      <c r="AB174" s="1" t="s">
        <v>52</v>
      </c>
    </row>
    <row r="175" spans="1:28" ht="30" customHeight="1" x14ac:dyDescent="0.3">
      <c r="A175" s="9" t="s">
        <v>3340</v>
      </c>
      <c r="B175" s="9" t="s">
        <v>3338</v>
      </c>
      <c r="C175" s="9" t="s">
        <v>3339</v>
      </c>
      <c r="D175" s="33" t="s">
        <v>1830</v>
      </c>
      <c r="E175" s="34">
        <v>5593</v>
      </c>
      <c r="F175" s="9" t="s">
        <v>52</v>
      </c>
      <c r="G175" s="34">
        <v>0</v>
      </c>
      <c r="H175" s="9" t="s">
        <v>52</v>
      </c>
      <c r="I175" s="34">
        <v>0</v>
      </c>
      <c r="J175" s="9" t="s">
        <v>52</v>
      </c>
      <c r="K175" s="34">
        <v>0</v>
      </c>
      <c r="L175" s="9" t="s">
        <v>52</v>
      </c>
      <c r="M175" s="34">
        <v>0</v>
      </c>
      <c r="N175" s="9" t="s">
        <v>52</v>
      </c>
      <c r="O175" s="34">
        <f t="shared" si="6"/>
        <v>5593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9" t="s">
        <v>4081</v>
      </c>
      <c r="X175" s="9" t="s">
        <v>52</v>
      </c>
      <c r="Y175" s="1" t="s">
        <v>52</v>
      </c>
      <c r="Z175" s="1" t="s">
        <v>52</v>
      </c>
      <c r="AA175" s="35"/>
      <c r="AB175" s="1" t="s">
        <v>52</v>
      </c>
    </row>
    <row r="176" spans="1:28" ht="30" customHeight="1" x14ac:dyDescent="0.3">
      <c r="A176" s="9" t="s">
        <v>3154</v>
      </c>
      <c r="B176" s="9" t="s">
        <v>3152</v>
      </c>
      <c r="C176" s="9" t="s">
        <v>3153</v>
      </c>
      <c r="D176" s="33" t="s">
        <v>1830</v>
      </c>
      <c r="E176" s="34">
        <v>11214</v>
      </c>
      <c r="F176" s="9" t="s">
        <v>52</v>
      </c>
      <c r="G176" s="34">
        <v>8333.33</v>
      </c>
      <c r="H176" s="9" t="s">
        <v>4082</v>
      </c>
      <c r="I176" s="34">
        <v>0</v>
      </c>
      <c r="J176" s="9" t="s">
        <v>52</v>
      </c>
      <c r="K176" s="34">
        <v>0</v>
      </c>
      <c r="L176" s="9" t="s">
        <v>52</v>
      </c>
      <c r="M176" s="34">
        <v>0</v>
      </c>
      <c r="N176" s="9" t="s">
        <v>52</v>
      </c>
      <c r="O176" s="34">
        <f t="shared" si="6"/>
        <v>8333.33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9" t="s">
        <v>4083</v>
      </c>
      <c r="X176" s="9" t="s">
        <v>52</v>
      </c>
      <c r="Y176" s="1" t="s">
        <v>52</v>
      </c>
      <c r="Z176" s="1" t="s">
        <v>52</v>
      </c>
      <c r="AA176" s="35"/>
      <c r="AB176" s="1" t="s">
        <v>52</v>
      </c>
    </row>
    <row r="177" spans="1:28" ht="30" customHeight="1" x14ac:dyDescent="0.3">
      <c r="A177" s="9" t="s">
        <v>3225</v>
      </c>
      <c r="B177" s="9" t="s">
        <v>3152</v>
      </c>
      <c r="C177" s="9" t="s">
        <v>3224</v>
      </c>
      <c r="D177" s="33" t="s">
        <v>1830</v>
      </c>
      <c r="E177" s="34">
        <v>8402</v>
      </c>
      <c r="F177" s="9" t="s">
        <v>52</v>
      </c>
      <c r="G177" s="34">
        <v>0</v>
      </c>
      <c r="H177" s="9" t="s">
        <v>52</v>
      </c>
      <c r="I177" s="34">
        <v>0</v>
      </c>
      <c r="J177" s="9" t="s">
        <v>52</v>
      </c>
      <c r="K177" s="34">
        <v>0</v>
      </c>
      <c r="L177" s="9" t="s">
        <v>52</v>
      </c>
      <c r="M177" s="34">
        <v>0</v>
      </c>
      <c r="N177" s="9" t="s">
        <v>52</v>
      </c>
      <c r="O177" s="34">
        <f t="shared" si="6"/>
        <v>8402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9" t="s">
        <v>4084</v>
      </c>
      <c r="X177" s="9" t="s">
        <v>52</v>
      </c>
      <c r="Y177" s="1" t="s">
        <v>52</v>
      </c>
      <c r="Z177" s="1" t="s">
        <v>52</v>
      </c>
      <c r="AA177" s="35"/>
      <c r="AB177" s="1" t="s">
        <v>52</v>
      </c>
    </row>
    <row r="178" spans="1:28" ht="30" customHeight="1" x14ac:dyDescent="0.3">
      <c r="A178" s="9" t="s">
        <v>3233</v>
      </c>
      <c r="B178" s="9" t="s">
        <v>3231</v>
      </c>
      <c r="C178" s="9" t="s">
        <v>3232</v>
      </c>
      <c r="D178" s="33" t="s">
        <v>1830</v>
      </c>
      <c r="E178" s="34">
        <v>6067</v>
      </c>
      <c r="F178" s="9" t="s">
        <v>52</v>
      </c>
      <c r="G178" s="34">
        <v>10555.55</v>
      </c>
      <c r="H178" s="9" t="s">
        <v>4085</v>
      </c>
      <c r="I178" s="34">
        <v>0</v>
      </c>
      <c r="J178" s="9" t="s">
        <v>52</v>
      </c>
      <c r="K178" s="34">
        <v>0</v>
      </c>
      <c r="L178" s="9" t="s">
        <v>52</v>
      </c>
      <c r="M178" s="34">
        <v>0</v>
      </c>
      <c r="N178" s="9" t="s">
        <v>52</v>
      </c>
      <c r="O178" s="34">
        <f t="shared" si="6"/>
        <v>6067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9" t="s">
        <v>4086</v>
      </c>
      <c r="X178" s="9" t="s">
        <v>52</v>
      </c>
      <c r="Y178" s="1" t="s">
        <v>52</v>
      </c>
      <c r="Z178" s="1" t="s">
        <v>52</v>
      </c>
      <c r="AA178" s="35"/>
      <c r="AB178" s="1" t="s">
        <v>52</v>
      </c>
    </row>
    <row r="179" spans="1:28" ht="30" customHeight="1" x14ac:dyDescent="0.3">
      <c r="A179" s="9" t="s">
        <v>2339</v>
      </c>
      <c r="B179" s="9" t="s">
        <v>2337</v>
      </c>
      <c r="C179" s="9" t="s">
        <v>2338</v>
      </c>
      <c r="D179" s="33" t="s">
        <v>1830</v>
      </c>
      <c r="E179" s="34">
        <v>10400</v>
      </c>
      <c r="F179" s="9" t="s">
        <v>52</v>
      </c>
      <c r="G179" s="34">
        <v>18500</v>
      </c>
      <c r="H179" s="9" t="s">
        <v>4087</v>
      </c>
      <c r="I179" s="34">
        <v>0</v>
      </c>
      <c r="J179" s="9" t="s">
        <v>52</v>
      </c>
      <c r="K179" s="34">
        <v>0</v>
      </c>
      <c r="L179" s="9" t="s">
        <v>52</v>
      </c>
      <c r="M179" s="34">
        <v>0</v>
      </c>
      <c r="N179" s="9" t="s">
        <v>52</v>
      </c>
      <c r="O179" s="34">
        <f t="shared" si="6"/>
        <v>10400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9" t="s">
        <v>4088</v>
      </c>
      <c r="X179" s="9" t="s">
        <v>52</v>
      </c>
      <c r="Y179" s="1" t="s">
        <v>52</v>
      </c>
      <c r="Z179" s="1" t="s">
        <v>52</v>
      </c>
      <c r="AA179" s="35"/>
      <c r="AB179" s="1" t="s">
        <v>52</v>
      </c>
    </row>
    <row r="180" spans="1:28" ht="30" customHeight="1" x14ac:dyDescent="0.3">
      <c r="A180" s="9" t="s">
        <v>2371</v>
      </c>
      <c r="B180" s="9" t="s">
        <v>2337</v>
      </c>
      <c r="C180" s="9" t="s">
        <v>2370</v>
      </c>
      <c r="D180" s="33" t="s">
        <v>1830</v>
      </c>
      <c r="E180" s="34">
        <v>23333</v>
      </c>
      <c r="F180" s="9" t="s">
        <v>52</v>
      </c>
      <c r="G180" s="34">
        <v>21210</v>
      </c>
      <c r="H180" s="9" t="s">
        <v>4087</v>
      </c>
      <c r="I180" s="34">
        <v>0</v>
      </c>
      <c r="J180" s="9" t="s">
        <v>52</v>
      </c>
      <c r="K180" s="34">
        <v>0</v>
      </c>
      <c r="L180" s="9" t="s">
        <v>52</v>
      </c>
      <c r="M180" s="34">
        <v>0</v>
      </c>
      <c r="N180" s="9" t="s">
        <v>52</v>
      </c>
      <c r="O180" s="34">
        <f t="shared" si="6"/>
        <v>21210</v>
      </c>
      <c r="P180" s="34">
        <v>0</v>
      </c>
      <c r="Q180" s="34">
        <v>0</v>
      </c>
      <c r="R180" s="34">
        <v>0</v>
      </c>
      <c r="S180" s="34">
        <v>0</v>
      </c>
      <c r="T180" s="34">
        <v>0</v>
      </c>
      <c r="U180" s="34">
        <v>0</v>
      </c>
      <c r="V180" s="34">
        <v>0</v>
      </c>
      <c r="W180" s="9" t="s">
        <v>4089</v>
      </c>
      <c r="X180" s="9" t="s">
        <v>52</v>
      </c>
      <c r="Y180" s="1" t="s">
        <v>52</v>
      </c>
      <c r="Z180" s="1" t="s">
        <v>52</v>
      </c>
      <c r="AA180" s="35"/>
      <c r="AB180" s="1" t="s">
        <v>52</v>
      </c>
    </row>
    <row r="181" spans="1:28" ht="30" customHeight="1" x14ac:dyDescent="0.3">
      <c r="A181" s="9" t="s">
        <v>3206</v>
      </c>
      <c r="B181" s="9" t="s">
        <v>2337</v>
      </c>
      <c r="C181" s="9" t="s">
        <v>3205</v>
      </c>
      <c r="D181" s="33" t="s">
        <v>1830</v>
      </c>
      <c r="E181" s="34">
        <v>0</v>
      </c>
      <c r="F181" s="9" t="s">
        <v>52</v>
      </c>
      <c r="G181" s="34">
        <v>33300</v>
      </c>
      <c r="H181" s="9" t="s">
        <v>4087</v>
      </c>
      <c r="I181" s="34">
        <v>0</v>
      </c>
      <c r="J181" s="9" t="s">
        <v>52</v>
      </c>
      <c r="K181" s="34">
        <v>0</v>
      </c>
      <c r="L181" s="9" t="s">
        <v>52</v>
      </c>
      <c r="M181" s="34">
        <v>0</v>
      </c>
      <c r="N181" s="9" t="s">
        <v>52</v>
      </c>
      <c r="O181" s="34">
        <f t="shared" si="6"/>
        <v>33300</v>
      </c>
      <c r="P181" s="34">
        <v>0</v>
      </c>
      <c r="Q181" s="34">
        <v>0</v>
      </c>
      <c r="R181" s="34">
        <v>0</v>
      </c>
      <c r="S181" s="34">
        <v>0</v>
      </c>
      <c r="T181" s="34">
        <v>0</v>
      </c>
      <c r="U181" s="34">
        <v>0</v>
      </c>
      <c r="V181" s="34">
        <v>0</v>
      </c>
      <c r="W181" s="9" t="s">
        <v>4090</v>
      </c>
      <c r="X181" s="9" t="s">
        <v>52</v>
      </c>
      <c r="Y181" s="1" t="s">
        <v>52</v>
      </c>
      <c r="Z181" s="1" t="s">
        <v>52</v>
      </c>
      <c r="AA181" s="35"/>
      <c r="AB181" s="1" t="s">
        <v>52</v>
      </c>
    </row>
    <row r="182" spans="1:28" ht="30" customHeight="1" x14ac:dyDescent="0.3">
      <c r="A182" s="9" t="s">
        <v>3158</v>
      </c>
      <c r="B182" s="9" t="s">
        <v>3156</v>
      </c>
      <c r="C182" s="9" t="s">
        <v>3157</v>
      </c>
      <c r="D182" s="33" t="s">
        <v>1830</v>
      </c>
      <c r="E182" s="34">
        <v>0</v>
      </c>
      <c r="F182" s="9" t="s">
        <v>52</v>
      </c>
      <c r="G182" s="34">
        <v>3494.44</v>
      </c>
      <c r="H182" s="9" t="s">
        <v>4082</v>
      </c>
      <c r="I182" s="34">
        <v>3722.22</v>
      </c>
      <c r="J182" s="9" t="s">
        <v>4091</v>
      </c>
      <c r="K182" s="34">
        <v>0</v>
      </c>
      <c r="L182" s="9" t="s">
        <v>52</v>
      </c>
      <c r="M182" s="34">
        <v>0</v>
      </c>
      <c r="N182" s="9" t="s">
        <v>52</v>
      </c>
      <c r="O182" s="34">
        <f t="shared" si="6"/>
        <v>3494.44</v>
      </c>
      <c r="P182" s="34">
        <v>0</v>
      </c>
      <c r="Q182" s="34">
        <v>0</v>
      </c>
      <c r="R182" s="34">
        <v>0</v>
      </c>
      <c r="S182" s="34">
        <v>0</v>
      </c>
      <c r="T182" s="34">
        <v>0</v>
      </c>
      <c r="U182" s="34">
        <v>0</v>
      </c>
      <c r="V182" s="34">
        <v>0</v>
      </c>
      <c r="W182" s="9" t="s">
        <v>4092</v>
      </c>
      <c r="X182" s="9" t="s">
        <v>52</v>
      </c>
      <c r="Y182" s="1" t="s">
        <v>52</v>
      </c>
      <c r="Z182" s="1" t="s">
        <v>52</v>
      </c>
      <c r="AA182" s="35"/>
      <c r="AB182" s="1" t="s">
        <v>52</v>
      </c>
    </row>
    <row r="183" spans="1:28" ht="30" customHeight="1" x14ac:dyDescent="0.3">
      <c r="A183" s="9" t="s">
        <v>3228</v>
      </c>
      <c r="B183" s="9" t="s">
        <v>3156</v>
      </c>
      <c r="C183" s="9" t="s">
        <v>3227</v>
      </c>
      <c r="D183" s="33" t="s">
        <v>1830</v>
      </c>
      <c r="E183" s="34">
        <v>0</v>
      </c>
      <c r="F183" s="9" t="s">
        <v>52</v>
      </c>
      <c r="G183" s="34">
        <v>3583.33</v>
      </c>
      <c r="H183" s="9" t="s">
        <v>4082</v>
      </c>
      <c r="I183" s="34">
        <v>3888.88</v>
      </c>
      <c r="J183" s="9" t="s">
        <v>4091</v>
      </c>
      <c r="K183" s="34">
        <v>0</v>
      </c>
      <c r="L183" s="9" t="s">
        <v>52</v>
      </c>
      <c r="M183" s="34">
        <v>0</v>
      </c>
      <c r="N183" s="9" t="s">
        <v>52</v>
      </c>
      <c r="O183" s="34">
        <f t="shared" si="6"/>
        <v>3583.33</v>
      </c>
      <c r="P183" s="34">
        <v>0</v>
      </c>
      <c r="Q183" s="34">
        <v>0</v>
      </c>
      <c r="R183" s="34">
        <v>0</v>
      </c>
      <c r="S183" s="34">
        <v>0</v>
      </c>
      <c r="T183" s="34">
        <v>0</v>
      </c>
      <c r="U183" s="34">
        <v>0</v>
      </c>
      <c r="V183" s="34">
        <v>0</v>
      </c>
      <c r="W183" s="9" t="s">
        <v>4093</v>
      </c>
      <c r="X183" s="9" t="s">
        <v>52</v>
      </c>
      <c r="Y183" s="1" t="s">
        <v>52</v>
      </c>
      <c r="Z183" s="1" t="s">
        <v>52</v>
      </c>
      <c r="AA183" s="35"/>
      <c r="AB183" s="1" t="s">
        <v>52</v>
      </c>
    </row>
    <row r="184" spans="1:28" ht="30" customHeight="1" x14ac:dyDescent="0.3">
      <c r="A184" s="9" t="s">
        <v>3413</v>
      </c>
      <c r="B184" s="9" t="s">
        <v>3411</v>
      </c>
      <c r="C184" s="9" t="s">
        <v>3412</v>
      </c>
      <c r="D184" s="33" t="s">
        <v>1830</v>
      </c>
      <c r="E184" s="34">
        <v>0</v>
      </c>
      <c r="F184" s="9" t="s">
        <v>52</v>
      </c>
      <c r="G184" s="34">
        <v>0</v>
      </c>
      <c r="H184" s="9" t="s">
        <v>52</v>
      </c>
      <c r="I184" s="34">
        <v>0</v>
      </c>
      <c r="J184" s="9" t="s">
        <v>52</v>
      </c>
      <c r="K184" s="34">
        <v>0</v>
      </c>
      <c r="L184" s="9" t="s">
        <v>52</v>
      </c>
      <c r="M184" s="34">
        <v>0</v>
      </c>
      <c r="N184" s="9" t="s">
        <v>52</v>
      </c>
      <c r="O184" s="34">
        <v>0</v>
      </c>
      <c r="P184" s="34">
        <v>0</v>
      </c>
      <c r="Q184" s="34">
        <v>0</v>
      </c>
      <c r="R184" s="34">
        <v>0</v>
      </c>
      <c r="S184" s="34">
        <v>0</v>
      </c>
      <c r="T184" s="34">
        <v>0</v>
      </c>
      <c r="U184" s="34">
        <v>0</v>
      </c>
      <c r="V184" s="34">
        <v>0</v>
      </c>
      <c r="W184" s="9" t="s">
        <v>4094</v>
      </c>
      <c r="X184" s="9" t="s">
        <v>52</v>
      </c>
      <c r="Y184" s="1" t="s">
        <v>52</v>
      </c>
      <c r="Z184" s="1" t="s">
        <v>52</v>
      </c>
      <c r="AA184" s="35"/>
      <c r="AB184" s="1" t="s">
        <v>52</v>
      </c>
    </row>
    <row r="185" spans="1:28" ht="30" customHeight="1" x14ac:dyDescent="0.3">
      <c r="A185" s="9" t="s">
        <v>1319</v>
      </c>
      <c r="B185" s="9" t="s">
        <v>1317</v>
      </c>
      <c r="C185" s="9" t="s">
        <v>1318</v>
      </c>
      <c r="D185" s="33" t="s">
        <v>487</v>
      </c>
      <c r="E185" s="34">
        <v>0</v>
      </c>
      <c r="F185" s="9" t="s">
        <v>52</v>
      </c>
      <c r="G185" s="34">
        <v>48000</v>
      </c>
      <c r="H185" s="9" t="s">
        <v>4095</v>
      </c>
      <c r="I185" s="34">
        <v>0</v>
      </c>
      <c r="J185" s="9" t="s">
        <v>52</v>
      </c>
      <c r="K185" s="34">
        <v>0</v>
      </c>
      <c r="L185" s="9" t="s">
        <v>52</v>
      </c>
      <c r="M185" s="34">
        <v>0</v>
      </c>
      <c r="N185" s="9" t="s">
        <v>52</v>
      </c>
      <c r="O185" s="34">
        <f t="shared" ref="O185:O196" si="7">SMALL(E185:M185,COUNTIF(E185:M185,0)+1)</f>
        <v>48000</v>
      </c>
      <c r="P185" s="34">
        <v>0</v>
      </c>
      <c r="Q185" s="34">
        <v>0</v>
      </c>
      <c r="R185" s="34">
        <v>0</v>
      </c>
      <c r="S185" s="34">
        <v>0</v>
      </c>
      <c r="T185" s="34">
        <v>0</v>
      </c>
      <c r="U185" s="34">
        <v>0</v>
      </c>
      <c r="V185" s="34">
        <v>0</v>
      </c>
      <c r="W185" s="9" t="s">
        <v>4096</v>
      </c>
      <c r="X185" s="9" t="s">
        <v>52</v>
      </c>
      <c r="Y185" s="1" t="s">
        <v>52</v>
      </c>
      <c r="Z185" s="1" t="s">
        <v>52</v>
      </c>
      <c r="AA185" s="35"/>
      <c r="AB185" s="1" t="s">
        <v>52</v>
      </c>
    </row>
    <row r="186" spans="1:28" ht="30" customHeight="1" x14ac:dyDescent="0.3">
      <c r="A186" s="9" t="s">
        <v>1311</v>
      </c>
      <c r="B186" s="9" t="s">
        <v>1308</v>
      </c>
      <c r="C186" s="9" t="s">
        <v>1309</v>
      </c>
      <c r="D186" s="33" t="s">
        <v>1310</v>
      </c>
      <c r="E186" s="34">
        <v>3049</v>
      </c>
      <c r="F186" s="9" t="s">
        <v>52</v>
      </c>
      <c r="G186" s="34">
        <v>3215</v>
      </c>
      <c r="H186" s="9" t="s">
        <v>4097</v>
      </c>
      <c r="I186" s="34">
        <v>3718</v>
      </c>
      <c r="J186" s="9" t="s">
        <v>4098</v>
      </c>
      <c r="K186" s="34">
        <v>0</v>
      </c>
      <c r="L186" s="9" t="s">
        <v>52</v>
      </c>
      <c r="M186" s="34">
        <v>0</v>
      </c>
      <c r="N186" s="9" t="s">
        <v>52</v>
      </c>
      <c r="O186" s="34">
        <f t="shared" si="7"/>
        <v>3049</v>
      </c>
      <c r="P186" s="34">
        <v>0</v>
      </c>
      <c r="Q186" s="34">
        <v>0</v>
      </c>
      <c r="R186" s="34">
        <v>0</v>
      </c>
      <c r="S186" s="34">
        <v>0</v>
      </c>
      <c r="T186" s="34">
        <v>0</v>
      </c>
      <c r="U186" s="34">
        <v>0</v>
      </c>
      <c r="V186" s="34">
        <v>0</v>
      </c>
      <c r="W186" s="9" t="s">
        <v>4099</v>
      </c>
      <c r="X186" s="9" t="s">
        <v>52</v>
      </c>
      <c r="Y186" s="1" t="s">
        <v>52</v>
      </c>
      <c r="Z186" s="1" t="s">
        <v>52</v>
      </c>
      <c r="AA186" s="35"/>
      <c r="AB186" s="1" t="s">
        <v>52</v>
      </c>
    </row>
    <row r="187" spans="1:28" ht="30" customHeight="1" x14ac:dyDescent="0.3">
      <c r="A187" s="9" t="s">
        <v>1881</v>
      </c>
      <c r="B187" s="9" t="s">
        <v>1879</v>
      </c>
      <c r="C187" s="9" t="s">
        <v>1880</v>
      </c>
      <c r="D187" s="33" t="s">
        <v>487</v>
      </c>
      <c r="E187" s="34">
        <v>0</v>
      </c>
      <c r="F187" s="9" t="s">
        <v>52</v>
      </c>
      <c r="G187" s="34">
        <v>2300</v>
      </c>
      <c r="H187" s="9" t="s">
        <v>4100</v>
      </c>
      <c r="I187" s="34">
        <v>0</v>
      </c>
      <c r="J187" s="9" t="s">
        <v>52</v>
      </c>
      <c r="K187" s="34">
        <v>0</v>
      </c>
      <c r="L187" s="9" t="s">
        <v>52</v>
      </c>
      <c r="M187" s="34">
        <v>0</v>
      </c>
      <c r="N187" s="9" t="s">
        <v>52</v>
      </c>
      <c r="O187" s="34">
        <f t="shared" si="7"/>
        <v>2300</v>
      </c>
      <c r="P187" s="34">
        <v>0</v>
      </c>
      <c r="Q187" s="34">
        <v>0</v>
      </c>
      <c r="R187" s="34">
        <v>0</v>
      </c>
      <c r="S187" s="34">
        <v>0</v>
      </c>
      <c r="T187" s="34">
        <v>0</v>
      </c>
      <c r="U187" s="34">
        <v>0</v>
      </c>
      <c r="V187" s="34">
        <v>0</v>
      </c>
      <c r="W187" s="9" t="s">
        <v>4101</v>
      </c>
      <c r="X187" s="9" t="s">
        <v>52</v>
      </c>
      <c r="Y187" s="1" t="s">
        <v>52</v>
      </c>
      <c r="Z187" s="1" t="s">
        <v>52</v>
      </c>
      <c r="AA187" s="35"/>
      <c r="AB187" s="1" t="s">
        <v>52</v>
      </c>
    </row>
    <row r="188" spans="1:28" ht="30" customHeight="1" x14ac:dyDescent="0.3">
      <c r="A188" s="9" t="s">
        <v>1334</v>
      </c>
      <c r="B188" s="9" t="s">
        <v>1332</v>
      </c>
      <c r="C188" s="9" t="s">
        <v>1333</v>
      </c>
      <c r="D188" s="33" t="s">
        <v>1310</v>
      </c>
      <c r="E188" s="34">
        <v>3021</v>
      </c>
      <c r="F188" s="9" t="s">
        <v>52</v>
      </c>
      <c r="G188" s="34">
        <v>4000</v>
      </c>
      <c r="H188" s="9" t="s">
        <v>4102</v>
      </c>
      <c r="I188" s="34">
        <v>3554</v>
      </c>
      <c r="J188" s="9" t="s">
        <v>4103</v>
      </c>
      <c r="K188" s="34">
        <v>0</v>
      </c>
      <c r="L188" s="9" t="s">
        <v>52</v>
      </c>
      <c r="M188" s="34">
        <v>0</v>
      </c>
      <c r="N188" s="9" t="s">
        <v>52</v>
      </c>
      <c r="O188" s="34">
        <f t="shared" si="7"/>
        <v>3021</v>
      </c>
      <c r="P188" s="34">
        <v>0</v>
      </c>
      <c r="Q188" s="34">
        <v>0</v>
      </c>
      <c r="R188" s="34">
        <v>0</v>
      </c>
      <c r="S188" s="34">
        <v>0</v>
      </c>
      <c r="T188" s="34">
        <v>0</v>
      </c>
      <c r="U188" s="34">
        <v>0</v>
      </c>
      <c r="V188" s="34">
        <v>0</v>
      </c>
      <c r="W188" s="9" t="s">
        <v>4104</v>
      </c>
      <c r="X188" s="9" t="s">
        <v>52</v>
      </c>
      <c r="Y188" s="1" t="s">
        <v>52</v>
      </c>
      <c r="Z188" s="1" t="s">
        <v>52</v>
      </c>
      <c r="AA188" s="35"/>
      <c r="AB188" s="1" t="s">
        <v>52</v>
      </c>
    </row>
    <row r="189" spans="1:28" ht="30" customHeight="1" x14ac:dyDescent="0.3">
      <c r="A189" s="9" t="s">
        <v>1948</v>
      </c>
      <c r="B189" s="9" t="s">
        <v>1946</v>
      </c>
      <c r="C189" s="9" t="s">
        <v>1947</v>
      </c>
      <c r="D189" s="33" t="s">
        <v>72</v>
      </c>
      <c r="E189" s="34">
        <v>0</v>
      </c>
      <c r="F189" s="9" t="s">
        <v>52</v>
      </c>
      <c r="G189" s="34">
        <v>0</v>
      </c>
      <c r="H189" s="9" t="s">
        <v>52</v>
      </c>
      <c r="I189" s="34">
        <v>0</v>
      </c>
      <c r="J189" s="9" t="s">
        <v>52</v>
      </c>
      <c r="K189" s="34">
        <v>14000</v>
      </c>
      <c r="L189" s="9" t="s">
        <v>3895</v>
      </c>
      <c r="M189" s="34">
        <v>14000</v>
      </c>
      <c r="N189" s="9" t="s">
        <v>52</v>
      </c>
      <c r="O189" s="34">
        <f t="shared" si="7"/>
        <v>14000</v>
      </c>
      <c r="P189" s="34">
        <v>0</v>
      </c>
      <c r="Q189" s="34">
        <v>0</v>
      </c>
      <c r="R189" s="34">
        <v>0</v>
      </c>
      <c r="S189" s="34">
        <v>0</v>
      </c>
      <c r="T189" s="34">
        <v>0</v>
      </c>
      <c r="U189" s="34">
        <v>0</v>
      </c>
      <c r="V189" s="34">
        <v>0</v>
      </c>
      <c r="W189" s="9" t="s">
        <v>4105</v>
      </c>
      <c r="X189" s="9" t="s">
        <v>52</v>
      </c>
      <c r="Y189" s="1" t="s">
        <v>52</v>
      </c>
      <c r="Z189" s="1" t="s">
        <v>52</v>
      </c>
      <c r="AA189" s="35"/>
      <c r="AB189" s="1" t="s">
        <v>52</v>
      </c>
    </row>
    <row r="190" spans="1:28" ht="30" customHeight="1" x14ac:dyDescent="0.3">
      <c r="A190" s="9" t="s">
        <v>3270</v>
      </c>
      <c r="B190" s="9" t="s">
        <v>2168</v>
      </c>
      <c r="C190" s="9" t="s">
        <v>3269</v>
      </c>
      <c r="D190" s="33" t="s">
        <v>72</v>
      </c>
      <c r="E190" s="34">
        <v>0</v>
      </c>
      <c r="F190" s="9" t="s">
        <v>52</v>
      </c>
      <c r="G190" s="34">
        <v>2100</v>
      </c>
      <c r="H190" s="9" t="s">
        <v>4018</v>
      </c>
      <c r="I190" s="34">
        <v>0</v>
      </c>
      <c r="J190" s="9" t="s">
        <v>52</v>
      </c>
      <c r="K190" s="34">
        <v>0</v>
      </c>
      <c r="L190" s="9" t="s">
        <v>52</v>
      </c>
      <c r="M190" s="34">
        <v>0</v>
      </c>
      <c r="N190" s="9" t="s">
        <v>52</v>
      </c>
      <c r="O190" s="34">
        <f t="shared" si="7"/>
        <v>2100</v>
      </c>
      <c r="P190" s="34">
        <v>0</v>
      </c>
      <c r="Q190" s="34">
        <v>0</v>
      </c>
      <c r="R190" s="34">
        <v>0</v>
      </c>
      <c r="S190" s="34">
        <v>0</v>
      </c>
      <c r="T190" s="34">
        <v>0</v>
      </c>
      <c r="U190" s="34">
        <v>0</v>
      </c>
      <c r="V190" s="34">
        <v>0</v>
      </c>
      <c r="W190" s="9" t="s">
        <v>4106</v>
      </c>
      <c r="X190" s="9" t="s">
        <v>52</v>
      </c>
      <c r="Y190" s="1" t="s">
        <v>52</v>
      </c>
      <c r="Z190" s="1" t="s">
        <v>52</v>
      </c>
      <c r="AA190" s="35"/>
      <c r="AB190" s="1" t="s">
        <v>52</v>
      </c>
    </row>
    <row r="191" spans="1:28" ht="30" customHeight="1" x14ac:dyDescent="0.3">
      <c r="A191" s="9" t="s">
        <v>3431</v>
      </c>
      <c r="B191" s="9" t="s">
        <v>2168</v>
      </c>
      <c r="C191" s="9" t="s">
        <v>3430</v>
      </c>
      <c r="D191" s="33" t="s">
        <v>72</v>
      </c>
      <c r="E191" s="34">
        <v>0</v>
      </c>
      <c r="F191" s="9" t="s">
        <v>52</v>
      </c>
      <c r="G191" s="34">
        <v>3520</v>
      </c>
      <c r="H191" s="9" t="s">
        <v>4018</v>
      </c>
      <c r="I191" s="34">
        <v>0</v>
      </c>
      <c r="J191" s="9" t="s">
        <v>52</v>
      </c>
      <c r="K191" s="34">
        <v>0</v>
      </c>
      <c r="L191" s="9" t="s">
        <v>52</v>
      </c>
      <c r="M191" s="34">
        <v>0</v>
      </c>
      <c r="N191" s="9" t="s">
        <v>52</v>
      </c>
      <c r="O191" s="34">
        <f t="shared" si="7"/>
        <v>3520</v>
      </c>
      <c r="P191" s="34">
        <v>0</v>
      </c>
      <c r="Q191" s="34">
        <v>0</v>
      </c>
      <c r="R191" s="34">
        <v>0</v>
      </c>
      <c r="S191" s="34">
        <v>0</v>
      </c>
      <c r="T191" s="34">
        <v>0</v>
      </c>
      <c r="U191" s="34">
        <v>0</v>
      </c>
      <c r="V191" s="34">
        <v>0</v>
      </c>
      <c r="W191" s="9" t="s">
        <v>4107</v>
      </c>
      <c r="X191" s="9" t="s">
        <v>52</v>
      </c>
      <c r="Y191" s="1" t="s">
        <v>52</v>
      </c>
      <c r="Z191" s="1" t="s">
        <v>52</v>
      </c>
      <c r="AA191" s="35"/>
      <c r="AB191" s="1" t="s">
        <v>52</v>
      </c>
    </row>
    <row r="192" spans="1:28" ht="30" customHeight="1" x14ac:dyDescent="0.3">
      <c r="A192" s="9" t="s">
        <v>2777</v>
      </c>
      <c r="B192" s="9" t="s">
        <v>2168</v>
      </c>
      <c r="C192" s="9" t="s">
        <v>2776</v>
      </c>
      <c r="D192" s="33" t="s">
        <v>72</v>
      </c>
      <c r="E192" s="34">
        <v>0</v>
      </c>
      <c r="F192" s="9" t="s">
        <v>52</v>
      </c>
      <c r="G192" s="34">
        <v>4610</v>
      </c>
      <c r="H192" s="9" t="s">
        <v>4018</v>
      </c>
      <c r="I192" s="34">
        <v>0</v>
      </c>
      <c r="J192" s="9" t="s">
        <v>52</v>
      </c>
      <c r="K192" s="34">
        <v>0</v>
      </c>
      <c r="L192" s="9" t="s">
        <v>52</v>
      </c>
      <c r="M192" s="34">
        <v>0</v>
      </c>
      <c r="N192" s="9" t="s">
        <v>52</v>
      </c>
      <c r="O192" s="34">
        <f t="shared" si="7"/>
        <v>4610</v>
      </c>
      <c r="P192" s="34">
        <v>0</v>
      </c>
      <c r="Q192" s="34">
        <v>0</v>
      </c>
      <c r="R192" s="34">
        <v>0</v>
      </c>
      <c r="S192" s="34">
        <v>0</v>
      </c>
      <c r="T192" s="34">
        <v>0</v>
      </c>
      <c r="U192" s="34">
        <v>0</v>
      </c>
      <c r="V192" s="34">
        <v>0</v>
      </c>
      <c r="W192" s="9" t="s">
        <v>4108</v>
      </c>
      <c r="X192" s="9" t="s">
        <v>52</v>
      </c>
      <c r="Y192" s="1" t="s">
        <v>52</v>
      </c>
      <c r="Z192" s="1" t="s">
        <v>52</v>
      </c>
      <c r="AA192" s="35"/>
      <c r="AB192" s="1" t="s">
        <v>52</v>
      </c>
    </row>
    <row r="193" spans="1:28" ht="30" customHeight="1" x14ac:dyDescent="0.3">
      <c r="A193" s="9" t="s">
        <v>2784</v>
      </c>
      <c r="B193" s="9" t="s">
        <v>2168</v>
      </c>
      <c r="C193" s="9" t="s">
        <v>2783</v>
      </c>
      <c r="D193" s="33" t="s">
        <v>72</v>
      </c>
      <c r="E193" s="34">
        <v>0</v>
      </c>
      <c r="F193" s="9" t="s">
        <v>52</v>
      </c>
      <c r="G193" s="34">
        <v>7080</v>
      </c>
      <c r="H193" s="9" t="s">
        <v>4018</v>
      </c>
      <c r="I193" s="34">
        <v>0</v>
      </c>
      <c r="J193" s="9" t="s">
        <v>52</v>
      </c>
      <c r="K193" s="34">
        <v>0</v>
      </c>
      <c r="L193" s="9" t="s">
        <v>52</v>
      </c>
      <c r="M193" s="34">
        <v>0</v>
      </c>
      <c r="N193" s="9" t="s">
        <v>52</v>
      </c>
      <c r="O193" s="34">
        <f t="shared" si="7"/>
        <v>7080</v>
      </c>
      <c r="P193" s="34">
        <v>0</v>
      </c>
      <c r="Q193" s="34">
        <v>0</v>
      </c>
      <c r="R193" s="34">
        <v>0</v>
      </c>
      <c r="S193" s="34">
        <v>0</v>
      </c>
      <c r="T193" s="34">
        <v>0</v>
      </c>
      <c r="U193" s="34">
        <v>0</v>
      </c>
      <c r="V193" s="34">
        <v>0</v>
      </c>
      <c r="W193" s="9" t="s">
        <v>4109</v>
      </c>
      <c r="X193" s="9" t="s">
        <v>52</v>
      </c>
      <c r="Y193" s="1" t="s">
        <v>52</v>
      </c>
      <c r="Z193" s="1" t="s">
        <v>52</v>
      </c>
      <c r="AA193" s="35"/>
      <c r="AB193" s="1" t="s">
        <v>52</v>
      </c>
    </row>
    <row r="194" spans="1:28" ht="30" customHeight="1" x14ac:dyDescent="0.3">
      <c r="A194" s="9" t="s">
        <v>3186</v>
      </c>
      <c r="B194" s="9" t="s">
        <v>2138</v>
      </c>
      <c r="C194" s="9" t="s">
        <v>3185</v>
      </c>
      <c r="D194" s="33" t="s">
        <v>72</v>
      </c>
      <c r="E194" s="34">
        <v>6910</v>
      </c>
      <c r="F194" s="9" t="s">
        <v>52</v>
      </c>
      <c r="G194" s="34">
        <v>6500</v>
      </c>
      <c r="H194" s="9" t="s">
        <v>4110</v>
      </c>
      <c r="I194" s="34">
        <v>9400</v>
      </c>
      <c r="J194" s="9" t="s">
        <v>4111</v>
      </c>
      <c r="K194" s="34">
        <v>0</v>
      </c>
      <c r="L194" s="9" t="s">
        <v>52</v>
      </c>
      <c r="M194" s="34">
        <v>0</v>
      </c>
      <c r="N194" s="9" t="s">
        <v>52</v>
      </c>
      <c r="O194" s="34">
        <f t="shared" si="7"/>
        <v>6500</v>
      </c>
      <c r="P194" s="34">
        <v>0</v>
      </c>
      <c r="Q194" s="34">
        <v>0</v>
      </c>
      <c r="R194" s="34">
        <v>0</v>
      </c>
      <c r="S194" s="34">
        <v>0</v>
      </c>
      <c r="T194" s="34">
        <v>0</v>
      </c>
      <c r="U194" s="34">
        <v>0</v>
      </c>
      <c r="V194" s="34">
        <v>0</v>
      </c>
      <c r="W194" s="9" t="s">
        <v>4112</v>
      </c>
      <c r="X194" s="9" t="s">
        <v>52</v>
      </c>
      <c r="Y194" s="1" t="s">
        <v>52</v>
      </c>
      <c r="Z194" s="1" t="s">
        <v>52</v>
      </c>
      <c r="AA194" s="35"/>
      <c r="AB194" s="1" t="s">
        <v>52</v>
      </c>
    </row>
    <row r="195" spans="1:28" ht="30" customHeight="1" x14ac:dyDescent="0.3">
      <c r="A195" s="9" t="s">
        <v>2140</v>
      </c>
      <c r="B195" s="9" t="s">
        <v>2138</v>
      </c>
      <c r="C195" s="9" t="s">
        <v>2139</v>
      </c>
      <c r="D195" s="33" t="s">
        <v>72</v>
      </c>
      <c r="E195" s="34">
        <v>31290</v>
      </c>
      <c r="F195" s="9" t="s">
        <v>52</v>
      </c>
      <c r="G195" s="34">
        <v>29450</v>
      </c>
      <c r="H195" s="9" t="s">
        <v>4113</v>
      </c>
      <c r="I195" s="34">
        <v>42170</v>
      </c>
      <c r="J195" s="9" t="s">
        <v>4111</v>
      </c>
      <c r="K195" s="34">
        <v>0</v>
      </c>
      <c r="L195" s="9" t="s">
        <v>52</v>
      </c>
      <c r="M195" s="34">
        <v>0</v>
      </c>
      <c r="N195" s="9" t="s">
        <v>52</v>
      </c>
      <c r="O195" s="34">
        <f t="shared" si="7"/>
        <v>29450</v>
      </c>
      <c r="P195" s="34">
        <v>0</v>
      </c>
      <c r="Q195" s="34">
        <v>0</v>
      </c>
      <c r="R195" s="34">
        <v>0</v>
      </c>
      <c r="S195" s="34">
        <v>0</v>
      </c>
      <c r="T195" s="34">
        <v>0</v>
      </c>
      <c r="U195" s="34">
        <v>0</v>
      </c>
      <c r="V195" s="34">
        <v>0</v>
      </c>
      <c r="W195" s="9" t="s">
        <v>4114</v>
      </c>
      <c r="X195" s="9" t="s">
        <v>52</v>
      </c>
      <c r="Y195" s="1" t="s">
        <v>52</v>
      </c>
      <c r="Z195" s="1" t="s">
        <v>52</v>
      </c>
      <c r="AA195" s="35"/>
      <c r="AB195" s="1" t="s">
        <v>52</v>
      </c>
    </row>
    <row r="196" spans="1:28" ht="30" customHeight="1" x14ac:dyDescent="0.3">
      <c r="A196" s="9" t="s">
        <v>3183</v>
      </c>
      <c r="B196" s="9" t="s">
        <v>2138</v>
      </c>
      <c r="C196" s="9" t="s">
        <v>3182</v>
      </c>
      <c r="D196" s="33" t="s">
        <v>72</v>
      </c>
      <c r="E196" s="34">
        <v>0</v>
      </c>
      <c r="F196" s="9" t="s">
        <v>52</v>
      </c>
      <c r="G196" s="34">
        <v>9010</v>
      </c>
      <c r="H196" s="9" t="s">
        <v>4110</v>
      </c>
      <c r="I196" s="34">
        <v>15460</v>
      </c>
      <c r="J196" s="9" t="s">
        <v>4111</v>
      </c>
      <c r="K196" s="34">
        <v>0</v>
      </c>
      <c r="L196" s="9" t="s">
        <v>52</v>
      </c>
      <c r="M196" s="34">
        <v>0</v>
      </c>
      <c r="N196" s="9" t="s">
        <v>52</v>
      </c>
      <c r="O196" s="34">
        <f t="shared" si="7"/>
        <v>9010</v>
      </c>
      <c r="P196" s="34">
        <v>0</v>
      </c>
      <c r="Q196" s="34">
        <v>0</v>
      </c>
      <c r="R196" s="34">
        <v>0</v>
      </c>
      <c r="S196" s="34">
        <v>0</v>
      </c>
      <c r="T196" s="34">
        <v>0</v>
      </c>
      <c r="U196" s="34">
        <v>0</v>
      </c>
      <c r="V196" s="34">
        <v>0</v>
      </c>
      <c r="W196" s="9" t="s">
        <v>4115</v>
      </c>
      <c r="X196" s="9" t="s">
        <v>52</v>
      </c>
      <c r="Y196" s="1" t="s">
        <v>52</v>
      </c>
      <c r="Z196" s="1" t="s">
        <v>52</v>
      </c>
      <c r="AA196" s="35"/>
      <c r="AB196" s="1" t="s">
        <v>52</v>
      </c>
    </row>
    <row r="197" spans="1:28" ht="30" customHeight="1" x14ac:dyDescent="0.3">
      <c r="A197" s="9" t="s">
        <v>2616</v>
      </c>
      <c r="B197" s="9" t="s">
        <v>2613</v>
      </c>
      <c r="C197" s="9" t="s">
        <v>2614</v>
      </c>
      <c r="D197" s="33" t="s">
        <v>1015</v>
      </c>
      <c r="E197" s="34">
        <v>0</v>
      </c>
      <c r="F197" s="9" t="s">
        <v>52</v>
      </c>
      <c r="G197" s="34">
        <v>0</v>
      </c>
      <c r="H197" s="9" t="s">
        <v>52</v>
      </c>
      <c r="I197" s="34">
        <v>0</v>
      </c>
      <c r="J197" s="9" t="s">
        <v>52</v>
      </c>
      <c r="K197" s="34">
        <v>0</v>
      </c>
      <c r="L197" s="9" t="s">
        <v>52</v>
      </c>
      <c r="M197" s="34">
        <v>0</v>
      </c>
      <c r="N197" s="9" t="s">
        <v>52</v>
      </c>
      <c r="O197" s="34">
        <v>0</v>
      </c>
      <c r="P197" s="34">
        <v>0</v>
      </c>
      <c r="Q197" s="34">
        <v>0</v>
      </c>
      <c r="R197" s="34">
        <v>0</v>
      </c>
      <c r="S197" s="34">
        <v>0</v>
      </c>
      <c r="T197" s="34">
        <v>0</v>
      </c>
      <c r="U197" s="34">
        <v>9600</v>
      </c>
      <c r="V197" s="34">
        <f t="shared" ref="V197:V224" si="8">SMALL(Q197:U197,COUNTIF(Q197:U197,0)+1)</f>
        <v>9600</v>
      </c>
      <c r="W197" s="9" t="s">
        <v>4116</v>
      </c>
      <c r="X197" s="9" t="s">
        <v>52</v>
      </c>
      <c r="Y197" s="1" t="s">
        <v>52</v>
      </c>
      <c r="Z197" s="1" t="s">
        <v>52</v>
      </c>
      <c r="AA197" s="35"/>
      <c r="AB197" s="1" t="s">
        <v>52</v>
      </c>
    </row>
    <row r="198" spans="1:28" ht="30" customHeight="1" x14ac:dyDescent="0.3">
      <c r="A198" s="9" t="s">
        <v>2619</v>
      </c>
      <c r="B198" s="9" t="s">
        <v>2613</v>
      </c>
      <c r="C198" s="9" t="s">
        <v>2618</v>
      </c>
      <c r="D198" s="33" t="s">
        <v>1015</v>
      </c>
      <c r="E198" s="34">
        <v>0</v>
      </c>
      <c r="F198" s="9" t="s">
        <v>52</v>
      </c>
      <c r="G198" s="34">
        <v>0</v>
      </c>
      <c r="H198" s="9" t="s">
        <v>52</v>
      </c>
      <c r="I198" s="34">
        <v>0</v>
      </c>
      <c r="J198" s="9" t="s">
        <v>52</v>
      </c>
      <c r="K198" s="34">
        <v>0</v>
      </c>
      <c r="L198" s="9" t="s">
        <v>52</v>
      </c>
      <c r="M198" s="34">
        <v>0</v>
      </c>
      <c r="N198" s="9" t="s">
        <v>52</v>
      </c>
      <c r="O198" s="34">
        <v>0</v>
      </c>
      <c r="P198" s="34">
        <v>0</v>
      </c>
      <c r="Q198" s="34">
        <v>0</v>
      </c>
      <c r="R198" s="34">
        <v>0</v>
      </c>
      <c r="S198" s="34">
        <v>0</v>
      </c>
      <c r="T198" s="34">
        <v>0</v>
      </c>
      <c r="U198" s="34">
        <v>32500</v>
      </c>
      <c r="V198" s="34">
        <f t="shared" si="8"/>
        <v>32500</v>
      </c>
      <c r="W198" s="9" t="s">
        <v>4117</v>
      </c>
      <c r="X198" s="9" t="s">
        <v>52</v>
      </c>
      <c r="Y198" s="1" t="s">
        <v>52</v>
      </c>
      <c r="Z198" s="1" t="s">
        <v>52</v>
      </c>
      <c r="AA198" s="35"/>
      <c r="AB198" s="1" t="s">
        <v>52</v>
      </c>
    </row>
    <row r="199" spans="1:28" ht="30" customHeight="1" x14ac:dyDescent="0.3">
      <c r="A199" s="9" t="s">
        <v>2622</v>
      </c>
      <c r="B199" s="9" t="s">
        <v>2613</v>
      </c>
      <c r="C199" s="9" t="s">
        <v>2621</v>
      </c>
      <c r="D199" s="33" t="s">
        <v>1015</v>
      </c>
      <c r="E199" s="34">
        <v>0</v>
      </c>
      <c r="F199" s="9" t="s">
        <v>52</v>
      </c>
      <c r="G199" s="34">
        <v>0</v>
      </c>
      <c r="H199" s="9" t="s">
        <v>52</v>
      </c>
      <c r="I199" s="34">
        <v>0</v>
      </c>
      <c r="J199" s="9" t="s">
        <v>52</v>
      </c>
      <c r="K199" s="34">
        <v>0</v>
      </c>
      <c r="L199" s="9" t="s">
        <v>52</v>
      </c>
      <c r="M199" s="34">
        <v>0</v>
      </c>
      <c r="N199" s="9" t="s">
        <v>52</v>
      </c>
      <c r="O199" s="34">
        <v>0</v>
      </c>
      <c r="P199" s="34">
        <v>0</v>
      </c>
      <c r="Q199" s="34">
        <v>0</v>
      </c>
      <c r="R199" s="34">
        <v>0</v>
      </c>
      <c r="S199" s="34">
        <v>0</v>
      </c>
      <c r="T199" s="34">
        <v>0</v>
      </c>
      <c r="U199" s="34">
        <v>14400</v>
      </c>
      <c r="V199" s="34">
        <f t="shared" si="8"/>
        <v>14400</v>
      </c>
      <c r="W199" s="9" t="s">
        <v>4118</v>
      </c>
      <c r="X199" s="9" t="s">
        <v>52</v>
      </c>
      <c r="Y199" s="1" t="s">
        <v>52</v>
      </c>
      <c r="Z199" s="1" t="s">
        <v>52</v>
      </c>
      <c r="AA199" s="35"/>
      <c r="AB199" s="1" t="s">
        <v>52</v>
      </c>
    </row>
    <row r="200" spans="1:28" ht="30" customHeight="1" x14ac:dyDescent="0.3">
      <c r="A200" s="9" t="s">
        <v>2627</v>
      </c>
      <c r="B200" s="9" t="s">
        <v>2625</v>
      </c>
      <c r="C200" s="9" t="s">
        <v>2626</v>
      </c>
      <c r="D200" s="33" t="s">
        <v>1015</v>
      </c>
      <c r="E200" s="34">
        <v>0</v>
      </c>
      <c r="F200" s="9" t="s">
        <v>52</v>
      </c>
      <c r="G200" s="34">
        <v>0</v>
      </c>
      <c r="H200" s="9" t="s">
        <v>52</v>
      </c>
      <c r="I200" s="34">
        <v>0</v>
      </c>
      <c r="J200" s="9" t="s">
        <v>52</v>
      </c>
      <c r="K200" s="34">
        <v>0</v>
      </c>
      <c r="L200" s="9" t="s">
        <v>52</v>
      </c>
      <c r="M200" s="34">
        <v>0</v>
      </c>
      <c r="N200" s="9" t="s">
        <v>52</v>
      </c>
      <c r="O200" s="34">
        <v>0</v>
      </c>
      <c r="P200" s="34">
        <v>0</v>
      </c>
      <c r="Q200" s="34">
        <v>0</v>
      </c>
      <c r="R200" s="34">
        <v>0</v>
      </c>
      <c r="S200" s="34">
        <v>0</v>
      </c>
      <c r="T200" s="34">
        <v>0</v>
      </c>
      <c r="U200" s="34">
        <v>19000</v>
      </c>
      <c r="V200" s="34">
        <f t="shared" si="8"/>
        <v>19000</v>
      </c>
      <c r="W200" s="9" t="s">
        <v>4119</v>
      </c>
      <c r="X200" s="9" t="s">
        <v>52</v>
      </c>
      <c r="Y200" s="1" t="s">
        <v>52</v>
      </c>
      <c r="Z200" s="1" t="s">
        <v>52</v>
      </c>
      <c r="AA200" s="35"/>
      <c r="AB200" s="1" t="s">
        <v>52</v>
      </c>
    </row>
    <row r="201" spans="1:28" ht="30" customHeight="1" x14ac:dyDescent="0.3">
      <c r="A201" s="9" t="s">
        <v>2632</v>
      </c>
      <c r="B201" s="9" t="s">
        <v>2630</v>
      </c>
      <c r="C201" s="9" t="s">
        <v>2631</v>
      </c>
      <c r="D201" s="33" t="s">
        <v>1015</v>
      </c>
      <c r="E201" s="34">
        <v>0</v>
      </c>
      <c r="F201" s="9" t="s">
        <v>52</v>
      </c>
      <c r="G201" s="34">
        <v>0</v>
      </c>
      <c r="H201" s="9" t="s">
        <v>52</v>
      </c>
      <c r="I201" s="34">
        <v>0</v>
      </c>
      <c r="J201" s="9" t="s">
        <v>52</v>
      </c>
      <c r="K201" s="34">
        <v>0</v>
      </c>
      <c r="L201" s="9" t="s">
        <v>52</v>
      </c>
      <c r="M201" s="34">
        <v>0</v>
      </c>
      <c r="N201" s="9" t="s">
        <v>52</v>
      </c>
      <c r="O201" s="34">
        <v>0</v>
      </c>
      <c r="P201" s="34">
        <v>0</v>
      </c>
      <c r="Q201" s="34">
        <v>0</v>
      </c>
      <c r="R201" s="34">
        <v>0</v>
      </c>
      <c r="S201" s="34">
        <v>0</v>
      </c>
      <c r="T201" s="34">
        <v>0</v>
      </c>
      <c r="U201" s="34">
        <v>15000</v>
      </c>
      <c r="V201" s="34">
        <f t="shared" si="8"/>
        <v>15000</v>
      </c>
      <c r="W201" s="9" t="s">
        <v>4120</v>
      </c>
      <c r="X201" s="9" t="s">
        <v>52</v>
      </c>
      <c r="Y201" s="1" t="s">
        <v>52</v>
      </c>
      <c r="Z201" s="1" t="s">
        <v>52</v>
      </c>
      <c r="AA201" s="35"/>
      <c r="AB201" s="1" t="s">
        <v>52</v>
      </c>
    </row>
    <row r="202" spans="1:28" ht="30" customHeight="1" x14ac:dyDescent="0.3">
      <c r="A202" s="9" t="s">
        <v>2635</v>
      </c>
      <c r="B202" s="9" t="s">
        <v>2630</v>
      </c>
      <c r="C202" s="9" t="s">
        <v>2634</v>
      </c>
      <c r="D202" s="33" t="s">
        <v>1015</v>
      </c>
      <c r="E202" s="34">
        <v>0</v>
      </c>
      <c r="F202" s="9" t="s">
        <v>52</v>
      </c>
      <c r="G202" s="34">
        <v>0</v>
      </c>
      <c r="H202" s="9" t="s">
        <v>52</v>
      </c>
      <c r="I202" s="34">
        <v>0</v>
      </c>
      <c r="J202" s="9" t="s">
        <v>52</v>
      </c>
      <c r="K202" s="34">
        <v>0</v>
      </c>
      <c r="L202" s="9" t="s">
        <v>52</v>
      </c>
      <c r="M202" s="34">
        <v>0</v>
      </c>
      <c r="N202" s="9" t="s">
        <v>52</v>
      </c>
      <c r="O202" s="34">
        <v>0</v>
      </c>
      <c r="P202" s="34">
        <v>0</v>
      </c>
      <c r="Q202" s="34">
        <v>0</v>
      </c>
      <c r="R202" s="34">
        <v>0</v>
      </c>
      <c r="S202" s="34">
        <v>0</v>
      </c>
      <c r="T202" s="34">
        <v>0</v>
      </c>
      <c r="U202" s="34">
        <v>15000</v>
      </c>
      <c r="V202" s="34">
        <f t="shared" si="8"/>
        <v>15000</v>
      </c>
      <c r="W202" s="9" t="s">
        <v>4121</v>
      </c>
      <c r="X202" s="9" t="s">
        <v>52</v>
      </c>
      <c r="Y202" s="1" t="s">
        <v>52</v>
      </c>
      <c r="Z202" s="1" t="s">
        <v>52</v>
      </c>
      <c r="AA202" s="35"/>
      <c r="AB202" s="1" t="s">
        <v>52</v>
      </c>
    </row>
    <row r="203" spans="1:28" ht="30" customHeight="1" x14ac:dyDescent="0.3">
      <c r="A203" s="9" t="s">
        <v>2638</v>
      </c>
      <c r="B203" s="9" t="s">
        <v>2630</v>
      </c>
      <c r="C203" s="9" t="s">
        <v>2637</v>
      </c>
      <c r="D203" s="33" t="s">
        <v>1015</v>
      </c>
      <c r="E203" s="34">
        <v>0</v>
      </c>
      <c r="F203" s="9" t="s">
        <v>52</v>
      </c>
      <c r="G203" s="34">
        <v>0</v>
      </c>
      <c r="H203" s="9" t="s">
        <v>52</v>
      </c>
      <c r="I203" s="34">
        <v>0</v>
      </c>
      <c r="J203" s="9" t="s">
        <v>52</v>
      </c>
      <c r="K203" s="34">
        <v>0</v>
      </c>
      <c r="L203" s="9" t="s">
        <v>52</v>
      </c>
      <c r="M203" s="34">
        <v>0</v>
      </c>
      <c r="N203" s="9" t="s">
        <v>52</v>
      </c>
      <c r="O203" s="34">
        <v>0</v>
      </c>
      <c r="P203" s="34">
        <v>0</v>
      </c>
      <c r="Q203" s="34">
        <v>0</v>
      </c>
      <c r="R203" s="34">
        <v>0</v>
      </c>
      <c r="S203" s="34">
        <v>0</v>
      </c>
      <c r="T203" s="34">
        <v>0</v>
      </c>
      <c r="U203" s="34">
        <v>15000</v>
      </c>
      <c r="V203" s="34">
        <f t="shared" si="8"/>
        <v>15000</v>
      </c>
      <c r="W203" s="9" t="s">
        <v>4122</v>
      </c>
      <c r="X203" s="9" t="s">
        <v>52</v>
      </c>
      <c r="Y203" s="1" t="s">
        <v>52</v>
      </c>
      <c r="Z203" s="1" t="s">
        <v>52</v>
      </c>
      <c r="AA203" s="35"/>
      <c r="AB203" s="1" t="s">
        <v>52</v>
      </c>
    </row>
    <row r="204" spans="1:28" ht="30" customHeight="1" x14ac:dyDescent="0.3">
      <c r="A204" s="9" t="s">
        <v>2641</v>
      </c>
      <c r="B204" s="9" t="s">
        <v>2630</v>
      </c>
      <c r="C204" s="9" t="s">
        <v>2640</v>
      </c>
      <c r="D204" s="33" t="s">
        <v>1015</v>
      </c>
      <c r="E204" s="34">
        <v>0</v>
      </c>
      <c r="F204" s="9" t="s">
        <v>52</v>
      </c>
      <c r="G204" s="34">
        <v>0</v>
      </c>
      <c r="H204" s="9" t="s">
        <v>52</v>
      </c>
      <c r="I204" s="34">
        <v>0</v>
      </c>
      <c r="J204" s="9" t="s">
        <v>52</v>
      </c>
      <c r="K204" s="34">
        <v>0</v>
      </c>
      <c r="L204" s="9" t="s">
        <v>52</v>
      </c>
      <c r="M204" s="34">
        <v>0</v>
      </c>
      <c r="N204" s="9" t="s">
        <v>52</v>
      </c>
      <c r="O204" s="34">
        <v>0</v>
      </c>
      <c r="P204" s="34">
        <v>0</v>
      </c>
      <c r="Q204" s="34">
        <v>0</v>
      </c>
      <c r="R204" s="34">
        <v>0</v>
      </c>
      <c r="S204" s="34">
        <v>0</v>
      </c>
      <c r="T204" s="34">
        <v>0</v>
      </c>
      <c r="U204" s="34">
        <v>15000</v>
      </c>
      <c r="V204" s="34">
        <f t="shared" si="8"/>
        <v>15000</v>
      </c>
      <c r="W204" s="9" t="s">
        <v>4123</v>
      </c>
      <c r="X204" s="9" t="s">
        <v>52</v>
      </c>
      <c r="Y204" s="1" t="s">
        <v>52</v>
      </c>
      <c r="Z204" s="1" t="s">
        <v>52</v>
      </c>
      <c r="AA204" s="35"/>
      <c r="AB204" s="1" t="s">
        <v>52</v>
      </c>
    </row>
    <row r="205" spans="1:28" ht="30" customHeight="1" x14ac:dyDescent="0.3">
      <c r="A205" s="9" t="s">
        <v>2646</v>
      </c>
      <c r="B205" s="9" t="s">
        <v>2644</v>
      </c>
      <c r="C205" s="9" t="s">
        <v>2645</v>
      </c>
      <c r="D205" s="33" t="s">
        <v>1015</v>
      </c>
      <c r="E205" s="34">
        <v>0</v>
      </c>
      <c r="F205" s="9" t="s">
        <v>52</v>
      </c>
      <c r="G205" s="34">
        <v>0</v>
      </c>
      <c r="H205" s="9" t="s">
        <v>52</v>
      </c>
      <c r="I205" s="34">
        <v>0</v>
      </c>
      <c r="J205" s="9" t="s">
        <v>52</v>
      </c>
      <c r="K205" s="34">
        <v>0</v>
      </c>
      <c r="L205" s="9" t="s">
        <v>52</v>
      </c>
      <c r="M205" s="34">
        <v>0</v>
      </c>
      <c r="N205" s="9" t="s">
        <v>52</v>
      </c>
      <c r="O205" s="34">
        <v>0</v>
      </c>
      <c r="P205" s="34">
        <v>0</v>
      </c>
      <c r="Q205" s="34">
        <v>0</v>
      </c>
      <c r="R205" s="34">
        <v>0</v>
      </c>
      <c r="S205" s="34">
        <v>0</v>
      </c>
      <c r="T205" s="34">
        <v>0</v>
      </c>
      <c r="U205" s="34">
        <v>1000</v>
      </c>
      <c r="V205" s="34">
        <f t="shared" si="8"/>
        <v>1000</v>
      </c>
      <c r="W205" s="9" t="s">
        <v>4124</v>
      </c>
      <c r="X205" s="9" t="s">
        <v>52</v>
      </c>
      <c r="Y205" s="1" t="s">
        <v>52</v>
      </c>
      <c r="Z205" s="1" t="s">
        <v>52</v>
      </c>
      <c r="AA205" s="35"/>
      <c r="AB205" s="1" t="s">
        <v>52</v>
      </c>
    </row>
    <row r="206" spans="1:28" ht="30" customHeight="1" x14ac:dyDescent="0.3">
      <c r="A206" s="9" t="s">
        <v>2650</v>
      </c>
      <c r="B206" s="9" t="s">
        <v>2648</v>
      </c>
      <c r="C206" s="9" t="s">
        <v>2649</v>
      </c>
      <c r="D206" s="33" t="s">
        <v>1015</v>
      </c>
      <c r="E206" s="34">
        <v>0</v>
      </c>
      <c r="F206" s="9" t="s">
        <v>52</v>
      </c>
      <c r="G206" s="34">
        <v>0</v>
      </c>
      <c r="H206" s="9" t="s">
        <v>52</v>
      </c>
      <c r="I206" s="34">
        <v>0</v>
      </c>
      <c r="J206" s="9" t="s">
        <v>52</v>
      </c>
      <c r="K206" s="34">
        <v>0</v>
      </c>
      <c r="L206" s="9" t="s">
        <v>52</v>
      </c>
      <c r="M206" s="34">
        <v>0</v>
      </c>
      <c r="N206" s="9" t="s">
        <v>52</v>
      </c>
      <c r="O206" s="34">
        <v>0</v>
      </c>
      <c r="P206" s="34">
        <v>0</v>
      </c>
      <c r="Q206" s="34">
        <v>0</v>
      </c>
      <c r="R206" s="34">
        <v>0</v>
      </c>
      <c r="S206" s="34">
        <v>0</v>
      </c>
      <c r="T206" s="34">
        <v>0</v>
      </c>
      <c r="U206" s="34">
        <v>4500</v>
      </c>
      <c r="V206" s="34">
        <f t="shared" si="8"/>
        <v>4500</v>
      </c>
      <c r="W206" s="9" t="s">
        <v>4125</v>
      </c>
      <c r="X206" s="9" t="s">
        <v>52</v>
      </c>
      <c r="Y206" s="1" t="s">
        <v>52</v>
      </c>
      <c r="Z206" s="1" t="s">
        <v>52</v>
      </c>
      <c r="AA206" s="35"/>
      <c r="AB206" s="1" t="s">
        <v>52</v>
      </c>
    </row>
    <row r="207" spans="1:28" ht="30" customHeight="1" x14ac:dyDescent="0.3">
      <c r="A207" s="9" t="s">
        <v>2653</v>
      </c>
      <c r="B207" s="9" t="s">
        <v>2644</v>
      </c>
      <c r="C207" s="9" t="s">
        <v>2652</v>
      </c>
      <c r="D207" s="33" t="s">
        <v>1015</v>
      </c>
      <c r="E207" s="34">
        <v>0</v>
      </c>
      <c r="F207" s="9" t="s">
        <v>52</v>
      </c>
      <c r="G207" s="34">
        <v>0</v>
      </c>
      <c r="H207" s="9" t="s">
        <v>52</v>
      </c>
      <c r="I207" s="34">
        <v>0</v>
      </c>
      <c r="J207" s="9" t="s">
        <v>52</v>
      </c>
      <c r="K207" s="34">
        <v>0</v>
      </c>
      <c r="L207" s="9" t="s">
        <v>52</v>
      </c>
      <c r="M207" s="34">
        <v>0</v>
      </c>
      <c r="N207" s="9" t="s">
        <v>52</v>
      </c>
      <c r="O207" s="34">
        <v>0</v>
      </c>
      <c r="P207" s="34">
        <v>0</v>
      </c>
      <c r="Q207" s="34">
        <v>0</v>
      </c>
      <c r="R207" s="34">
        <v>0</v>
      </c>
      <c r="S207" s="34">
        <v>0</v>
      </c>
      <c r="T207" s="34">
        <v>0</v>
      </c>
      <c r="U207" s="34">
        <v>15000</v>
      </c>
      <c r="V207" s="34">
        <f t="shared" si="8"/>
        <v>15000</v>
      </c>
      <c r="W207" s="9" t="s">
        <v>4126</v>
      </c>
      <c r="X207" s="9" t="s">
        <v>52</v>
      </c>
      <c r="Y207" s="1" t="s">
        <v>52</v>
      </c>
      <c r="Z207" s="1" t="s">
        <v>52</v>
      </c>
      <c r="AA207" s="35"/>
      <c r="AB207" s="1" t="s">
        <v>52</v>
      </c>
    </row>
    <row r="208" spans="1:28" ht="30" customHeight="1" x14ac:dyDescent="0.3">
      <c r="A208" s="9" t="s">
        <v>2656</v>
      </c>
      <c r="B208" s="9" t="s">
        <v>2644</v>
      </c>
      <c r="C208" s="9" t="s">
        <v>2655</v>
      </c>
      <c r="D208" s="33" t="s">
        <v>1015</v>
      </c>
      <c r="E208" s="34">
        <v>0</v>
      </c>
      <c r="F208" s="9" t="s">
        <v>52</v>
      </c>
      <c r="G208" s="34">
        <v>0</v>
      </c>
      <c r="H208" s="9" t="s">
        <v>52</v>
      </c>
      <c r="I208" s="34">
        <v>0</v>
      </c>
      <c r="J208" s="9" t="s">
        <v>52</v>
      </c>
      <c r="K208" s="34">
        <v>0</v>
      </c>
      <c r="L208" s="9" t="s">
        <v>52</v>
      </c>
      <c r="M208" s="34">
        <v>0</v>
      </c>
      <c r="N208" s="9" t="s">
        <v>52</v>
      </c>
      <c r="O208" s="34">
        <v>0</v>
      </c>
      <c r="P208" s="34">
        <v>0</v>
      </c>
      <c r="Q208" s="34">
        <v>0</v>
      </c>
      <c r="R208" s="34">
        <v>0</v>
      </c>
      <c r="S208" s="34">
        <v>0</v>
      </c>
      <c r="T208" s="34">
        <v>0</v>
      </c>
      <c r="U208" s="34">
        <v>15000</v>
      </c>
      <c r="V208" s="34">
        <f t="shared" si="8"/>
        <v>15000</v>
      </c>
      <c r="W208" s="9" t="s">
        <v>4127</v>
      </c>
      <c r="X208" s="9" t="s">
        <v>52</v>
      </c>
      <c r="Y208" s="1" t="s">
        <v>52</v>
      </c>
      <c r="Z208" s="1" t="s">
        <v>52</v>
      </c>
      <c r="AA208" s="35"/>
      <c r="AB208" s="1" t="s">
        <v>52</v>
      </c>
    </row>
    <row r="209" spans="1:28" ht="30" customHeight="1" x14ac:dyDescent="0.3">
      <c r="A209" s="9" t="s">
        <v>2661</v>
      </c>
      <c r="B209" s="9" t="s">
        <v>2659</v>
      </c>
      <c r="C209" s="9" t="s">
        <v>2660</v>
      </c>
      <c r="D209" s="33" t="s">
        <v>1015</v>
      </c>
      <c r="E209" s="34">
        <v>0</v>
      </c>
      <c r="F209" s="9" t="s">
        <v>52</v>
      </c>
      <c r="G209" s="34">
        <v>0</v>
      </c>
      <c r="H209" s="9" t="s">
        <v>52</v>
      </c>
      <c r="I209" s="34">
        <v>0</v>
      </c>
      <c r="J209" s="9" t="s">
        <v>52</v>
      </c>
      <c r="K209" s="34">
        <v>0</v>
      </c>
      <c r="L209" s="9" t="s">
        <v>52</v>
      </c>
      <c r="M209" s="34">
        <v>0</v>
      </c>
      <c r="N209" s="9" t="s">
        <v>52</v>
      </c>
      <c r="O209" s="34">
        <v>0</v>
      </c>
      <c r="P209" s="34">
        <v>0</v>
      </c>
      <c r="Q209" s="34">
        <v>0</v>
      </c>
      <c r="R209" s="34">
        <v>0</v>
      </c>
      <c r="S209" s="34">
        <v>0</v>
      </c>
      <c r="T209" s="34">
        <v>0</v>
      </c>
      <c r="U209" s="34">
        <v>1500</v>
      </c>
      <c r="V209" s="34">
        <f t="shared" si="8"/>
        <v>1500</v>
      </c>
      <c r="W209" s="9" t="s">
        <v>4128</v>
      </c>
      <c r="X209" s="9" t="s">
        <v>52</v>
      </c>
      <c r="Y209" s="1" t="s">
        <v>52</v>
      </c>
      <c r="Z209" s="1" t="s">
        <v>52</v>
      </c>
      <c r="AA209" s="35"/>
      <c r="AB209" s="1" t="s">
        <v>52</v>
      </c>
    </row>
    <row r="210" spans="1:28" ht="30" customHeight="1" x14ac:dyDescent="0.3">
      <c r="A210" s="9" t="s">
        <v>2665</v>
      </c>
      <c r="B210" s="9" t="s">
        <v>2663</v>
      </c>
      <c r="C210" s="9" t="s">
        <v>2664</v>
      </c>
      <c r="D210" s="33" t="s">
        <v>1015</v>
      </c>
      <c r="E210" s="34">
        <v>0</v>
      </c>
      <c r="F210" s="9" t="s">
        <v>52</v>
      </c>
      <c r="G210" s="34">
        <v>0</v>
      </c>
      <c r="H210" s="9" t="s">
        <v>52</v>
      </c>
      <c r="I210" s="34">
        <v>0</v>
      </c>
      <c r="J210" s="9" t="s">
        <v>52</v>
      </c>
      <c r="K210" s="34">
        <v>0</v>
      </c>
      <c r="L210" s="9" t="s">
        <v>52</v>
      </c>
      <c r="M210" s="34">
        <v>0</v>
      </c>
      <c r="N210" s="9" t="s">
        <v>52</v>
      </c>
      <c r="O210" s="34">
        <v>0</v>
      </c>
      <c r="P210" s="34">
        <v>0</v>
      </c>
      <c r="Q210" s="34">
        <v>0</v>
      </c>
      <c r="R210" s="34">
        <v>0</v>
      </c>
      <c r="S210" s="34">
        <v>0</v>
      </c>
      <c r="T210" s="34">
        <v>0</v>
      </c>
      <c r="U210" s="34">
        <v>20000</v>
      </c>
      <c r="V210" s="34">
        <f t="shared" si="8"/>
        <v>20000</v>
      </c>
      <c r="W210" s="9" t="s">
        <v>4129</v>
      </c>
      <c r="X210" s="9" t="s">
        <v>52</v>
      </c>
      <c r="Y210" s="1" t="s">
        <v>52</v>
      </c>
      <c r="Z210" s="1" t="s">
        <v>52</v>
      </c>
      <c r="AA210" s="35"/>
      <c r="AB210" s="1" t="s">
        <v>52</v>
      </c>
    </row>
    <row r="211" spans="1:28" ht="30" customHeight="1" x14ac:dyDescent="0.3">
      <c r="A211" s="9" t="s">
        <v>2668</v>
      </c>
      <c r="B211" s="9" t="s">
        <v>2659</v>
      </c>
      <c r="C211" s="9" t="s">
        <v>2667</v>
      </c>
      <c r="D211" s="33" t="s">
        <v>1015</v>
      </c>
      <c r="E211" s="34">
        <v>0</v>
      </c>
      <c r="F211" s="9" t="s">
        <v>52</v>
      </c>
      <c r="G211" s="34">
        <v>0</v>
      </c>
      <c r="H211" s="9" t="s">
        <v>52</v>
      </c>
      <c r="I211" s="34">
        <v>0</v>
      </c>
      <c r="J211" s="9" t="s">
        <v>52</v>
      </c>
      <c r="K211" s="34">
        <v>0</v>
      </c>
      <c r="L211" s="9" t="s">
        <v>52</v>
      </c>
      <c r="M211" s="34">
        <v>0</v>
      </c>
      <c r="N211" s="9" t="s">
        <v>52</v>
      </c>
      <c r="O211" s="34">
        <v>0</v>
      </c>
      <c r="P211" s="34">
        <v>0</v>
      </c>
      <c r="Q211" s="34">
        <v>0</v>
      </c>
      <c r="R211" s="34">
        <v>0</v>
      </c>
      <c r="S211" s="34">
        <v>0</v>
      </c>
      <c r="T211" s="34">
        <v>0</v>
      </c>
      <c r="U211" s="34">
        <v>30000</v>
      </c>
      <c r="V211" s="34">
        <f t="shared" si="8"/>
        <v>30000</v>
      </c>
      <c r="W211" s="9" t="s">
        <v>4130</v>
      </c>
      <c r="X211" s="9" t="s">
        <v>52</v>
      </c>
      <c r="Y211" s="1" t="s">
        <v>52</v>
      </c>
      <c r="Z211" s="1" t="s">
        <v>52</v>
      </c>
      <c r="AA211" s="35"/>
      <c r="AB211" s="1" t="s">
        <v>52</v>
      </c>
    </row>
    <row r="212" spans="1:28" ht="30" customHeight="1" x14ac:dyDescent="0.3">
      <c r="A212" s="9" t="s">
        <v>2671</v>
      </c>
      <c r="B212" s="9" t="s">
        <v>2659</v>
      </c>
      <c r="C212" s="9" t="s">
        <v>2670</v>
      </c>
      <c r="D212" s="33" t="s">
        <v>1015</v>
      </c>
      <c r="E212" s="34">
        <v>0</v>
      </c>
      <c r="F212" s="9" t="s">
        <v>52</v>
      </c>
      <c r="G212" s="34">
        <v>0</v>
      </c>
      <c r="H212" s="9" t="s">
        <v>52</v>
      </c>
      <c r="I212" s="34">
        <v>0</v>
      </c>
      <c r="J212" s="9" t="s">
        <v>52</v>
      </c>
      <c r="K212" s="34">
        <v>0</v>
      </c>
      <c r="L212" s="9" t="s">
        <v>52</v>
      </c>
      <c r="M212" s="34">
        <v>0</v>
      </c>
      <c r="N212" s="9" t="s">
        <v>52</v>
      </c>
      <c r="O212" s="34">
        <v>0</v>
      </c>
      <c r="P212" s="34">
        <v>0</v>
      </c>
      <c r="Q212" s="34">
        <v>0</v>
      </c>
      <c r="R212" s="34">
        <v>0</v>
      </c>
      <c r="S212" s="34">
        <v>0</v>
      </c>
      <c r="T212" s="34">
        <v>0</v>
      </c>
      <c r="U212" s="34">
        <v>10000</v>
      </c>
      <c r="V212" s="34">
        <f t="shared" si="8"/>
        <v>10000</v>
      </c>
      <c r="W212" s="9" t="s">
        <v>4131</v>
      </c>
      <c r="X212" s="9" t="s">
        <v>52</v>
      </c>
      <c r="Y212" s="1" t="s">
        <v>52</v>
      </c>
      <c r="Z212" s="1" t="s">
        <v>52</v>
      </c>
      <c r="AA212" s="35"/>
      <c r="AB212" s="1" t="s">
        <v>52</v>
      </c>
    </row>
    <row r="213" spans="1:28" ht="30" customHeight="1" x14ac:dyDescent="0.3">
      <c r="A213" s="9" t="s">
        <v>2676</v>
      </c>
      <c r="B213" s="9" t="s">
        <v>2674</v>
      </c>
      <c r="C213" s="9" t="s">
        <v>2675</v>
      </c>
      <c r="D213" s="33" t="s">
        <v>1015</v>
      </c>
      <c r="E213" s="34">
        <v>0</v>
      </c>
      <c r="F213" s="9" t="s">
        <v>52</v>
      </c>
      <c r="G213" s="34">
        <v>0</v>
      </c>
      <c r="H213" s="9" t="s">
        <v>52</v>
      </c>
      <c r="I213" s="34">
        <v>0</v>
      </c>
      <c r="J213" s="9" t="s">
        <v>52</v>
      </c>
      <c r="K213" s="34">
        <v>0</v>
      </c>
      <c r="L213" s="9" t="s">
        <v>52</v>
      </c>
      <c r="M213" s="34">
        <v>0</v>
      </c>
      <c r="N213" s="9" t="s">
        <v>52</v>
      </c>
      <c r="O213" s="34">
        <v>0</v>
      </c>
      <c r="P213" s="34">
        <v>0</v>
      </c>
      <c r="Q213" s="34">
        <v>0</v>
      </c>
      <c r="R213" s="34">
        <v>0</v>
      </c>
      <c r="S213" s="34">
        <v>0</v>
      </c>
      <c r="T213" s="34">
        <v>0</v>
      </c>
      <c r="U213" s="34">
        <v>1000</v>
      </c>
      <c r="V213" s="34">
        <f t="shared" si="8"/>
        <v>1000</v>
      </c>
      <c r="W213" s="9" t="s">
        <v>4132</v>
      </c>
      <c r="X213" s="9" t="s">
        <v>52</v>
      </c>
      <c r="Y213" s="1" t="s">
        <v>52</v>
      </c>
      <c r="Z213" s="1" t="s">
        <v>52</v>
      </c>
      <c r="AA213" s="35"/>
      <c r="AB213" s="1" t="s">
        <v>52</v>
      </c>
    </row>
    <row r="214" spans="1:28" ht="30" customHeight="1" x14ac:dyDescent="0.3">
      <c r="A214" s="9" t="s">
        <v>2679</v>
      </c>
      <c r="B214" s="9" t="s">
        <v>2674</v>
      </c>
      <c r="C214" s="9" t="s">
        <v>2678</v>
      </c>
      <c r="D214" s="33" t="s">
        <v>1015</v>
      </c>
      <c r="E214" s="34">
        <v>0</v>
      </c>
      <c r="F214" s="9" t="s">
        <v>52</v>
      </c>
      <c r="G214" s="34">
        <v>0</v>
      </c>
      <c r="H214" s="9" t="s">
        <v>52</v>
      </c>
      <c r="I214" s="34">
        <v>0</v>
      </c>
      <c r="J214" s="9" t="s">
        <v>52</v>
      </c>
      <c r="K214" s="34">
        <v>0</v>
      </c>
      <c r="L214" s="9" t="s">
        <v>52</v>
      </c>
      <c r="M214" s="34">
        <v>0</v>
      </c>
      <c r="N214" s="9" t="s">
        <v>52</v>
      </c>
      <c r="O214" s="34">
        <v>0</v>
      </c>
      <c r="P214" s="34">
        <v>0</v>
      </c>
      <c r="Q214" s="34">
        <v>0</v>
      </c>
      <c r="R214" s="34">
        <v>0</v>
      </c>
      <c r="S214" s="34">
        <v>0</v>
      </c>
      <c r="T214" s="34">
        <v>0</v>
      </c>
      <c r="U214" s="34">
        <v>4500</v>
      </c>
      <c r="V214" s="34">
        <f t="shared" si="8"/>
        <v>4500</v>
      </c>
      <c r="W214" s="9" t="s">
        <v>4133</v>
      </c>
      <c r="X214" s="9" t="s">
        <v>52</v>
      </c>
      <c r="Y214" s="1" t="s">
        <v>52</v>
      </c>
      <c r="Z214" s="1" t="s">
        <v>52</v>
      </c>
      <c r="AA214" s="35"/>
      <c r="AB214" s="1" t="s">
        <v>52</v>
      </c>
    </row>
    <row r="215" spans="1:28" ht="30" customHeight="1" x14ac:dyDescent="0.3">
      <c r="A215" s="9" t="s">
        <v>2682</v>
      </c>
      <c r="B215" s="9" t="s">
        <v>2674</v>
      </c>
      <c r="C215" s="9" t="s">
        <v>2681</v>
      </c>
      <c r="D215" s="33" t="s">
        <v>1015</v>
      </c>
      <c r="E215" s="34">
        <v>0</v>
      </c>
      <c r="F215" s="9" t="s">
        <v>52</v>
      </c>
      <c r="G215" s="34">
        <v>0</v>
      </c>
      <c r="H215" s="9" t="s">
        <v>52</v>
      </c>
      <c r="I215" s="34">
        <v>0</v>
      </c>
      <c r="J215" s="9" t="s">
        <v>52</v>
      </c>
      <c r="K215" s="34">
        <v>0</v>
      </c>
      <c r="L215" s="9" t="s">
        <v>52</v>
      </c>
      <c r="M215" s="34">
        <v>0</v>
      </c>
      <c r="N215" s="9" t="s">
        <v>52</v>
      </c>
      <c r="O215" s="34">
        <v>0</v>
      </c>
      <c r="P215" s="34">
        <v>0</v>
      </c>
      <c r="Q215" s="34">
        <v>0</v>
      </c>
      <c r="R215" s="34">
        <v>0</v>
      </c>
      <c r="S215" s="34">
        <v>0</v>
      </c>
      <c r="T215" s="34">
        <v>0</v>
      </c>
      <c r="U215" s="34">
        <v>1500</v>
      </c>
      <c r="V215" s="34">
        <f t="shared" si="8"/>
        <v>1500</v>
      </c>
      <c r="W215" s="9" t="s">
        <v>4134</v>
      </c>
      <c r="X215" s="9" t="s">
        <v>52</v>
      </c>
      <c r="Y215" s="1" t="s">
        <v>52</v>
      </c>
      <c r="Z215" s="1" t="s">
        <v>52</v>
      </c>
      <c r="AA215" s="35"/>
      <c r="AB215" s="1" t="s">
        <v>52</v>
      </c>
    </row>
    <row r="216" spans="1:28" ht="30" customHeight="1" x14ac:dyDescent="0.3">
      <c r="A216" s="9" t="s">
        <v>2685</v>
      </c>
      <c r="B216" s="9" t="s">
        <v>2674</v>
      </c>
      <c r="C216" s="9" t="s">
        <v>2684</v>
      </c>
      <c r="D216" s="33" t="s">
        <v>1015</v>
      </c>
      <c r="E216" s="34">
        <v>0</v>
      </c>
      <c r="F216" s="9" t="s">
        <v>52</v>
      </c>
      <c r="G216" s="34">
        <v>0</v>
      </c>
      <c r="H216" s="9" t="s">
        <v>52</v>
      </c>
      <c r="I216" s="34">
        <v>0</v>
      </c>
      <c r="J216" s="9" t="s">
        <v>52</v>
      </c>
      <c r="K216" s="34">
        <v>0</v>
      </c>
      <c r="L216" s="9" t="s">
        <v>52</v>
      </c>
      <c r="M216" s="34">
        <v>0</v>
      </c>
      <c r="N216" s="9" t="s">
        <v>52</v>
      </c>
      <c r="O216" s="34">
        <v>0</v>
      </c>
      <c r="P216" s="34">
        <v>0</v>
      </c>
      <c r="Q216" s="34">
        <v>0</v>
      </c>
      <c r="R216" s="34">
        <v>0</v>
      </c>
      <c r="S216" s="34">
        <v>0</v>
      </c>
      <c r="T216" s="34">
        <v>0</v>
      </c>
      <c r="U216" s="34">
        <v>3000</v>
      </c>
      <c r="V216" s="34">
        <f t="shared" si="8"/>
        <v>3000</v>
      </c>
      <c r="W216" s="9" t="s">
        <v>4135</v>
      </c>
      <c r="X216" s="9" t="s">
        <v>52</v>
      </c>
      <c r="Y216" s="1" t="s">
        <v>52</v>
      </c>
      <c r="Z216" s="1" t="s">
        <v>52</v>
      </c>
      <c r="AA216" s="35"/>
      <c r="AB216" s="1" t="s">
        <v>52</v>
      </c>
    </row>
    <row r="217" spans="1:28" ht="30" customHeight="1" x14ac:dyDescent="0.3">
      <c r="A217" s="9" t="s">
        <v>2688</v>
      </c>
      <c r="B217" s="9" t="s">
        <v>2674</v>
      </c>
      <c r="C217" s="9" t="s">
        <v>2687</v>
      </c>
      <c r="D217" s="33" t="s">
        <v>1015</v>
      </c>
      <c r="E217" s="34">
        <v>0</v>
      </c>
      <c r="F217" s="9" t="s">
        <v>52</v>
      </c>
      <c r="G217" s="34">
        <v>0</v>
      </c>
      <c r="H217" s="9" t="s">
        <v>52</v>
      </c>
      <c r="I217" s="34">
        <v>0</v>
      </c>
      <c r="J217" s="9" t="s">
        <v>52</v>
      </c>
      <c r="K217" s="34">
        <v>0</v>
      </c>
      <c r="L217" s="9" t="s">
        <v>52</v>
      </c>
      <c r="M217" s="34">
        <v>0</v>
      </c>
      <c r="N217" s="9" t="s">
        <v>52</v>
      </c>
      <c r="O217" s="34">
        <v>0</v>
      </c>
      <c r="P217" s="34">
        <v>0</v>
      </c>
      <c r="Q217" s="34">
        <v>0</v>
      </c>
      <c r="R217" s="34">
        <v>0</v>
      </c>
      <c r="S217" s="34">
        <v>0</v>
      </c>
      <c r="T217" s="34">
        <v>0</v>
      </c>
      <c r="U217" s="34">
        <v>5000</v>
      </c>
      <c r="V217" s="34">
        <f t="shared" si="8"/>
        <v>5000</v>
      </c>
      <c r="W217" s="9" t="s">
        <v>4136</v>
      </c>
      <c r="X217" s="9" t="s">
        <v>52</v>
      </c>
      <c r="Y217" s="1" t="s">
        <v>52</v>
      </c>
      <c r="Z217" s="1" t="s">
        <v>52</v>
      </c>
      <c r="AA217" s="35"/>
      <c r="AB217" s="1" t="s">
        <v>52</v>
      </c>
    </row>
    <row r="218" spans="1:28" ht="30" customHeight="1" x14ac:dyDescent="0.3">
      <c r="A218" s="9" t="s">
        <v>2691</v>
      </c>
      <c r="B218" s="9" t="s">
        <v>2674</v>
      </c>
      <c r="C218" s="9" t="s">
        <v>2690</v>
      </c>
      <c r="D218" s="33" t="s">
        <v>1015</v>
      </c>
      <c r="E218" s="34">
        <v>0</v>
      </c>
      <c r="F218" s="9" t="s">
        <v>52</v>
      </c>
      <c r="G218" s="34">
        <v>0</v>
      </c>
      <c r="H218" s="9" t="s">
        <v>52</v>
      </c>
      <c r="I218" s="34">
        <v>0</v>
      </c>
      <c r="J218" s="9" t="s">
        <v>52</v>
      </c>
      <c r="K218" s="34">
        <v>0</v>
      </c>
      <c r="L218" s="9" t="s">
        <v>52</v>
      </c>
      <c r="M218" s="34">
        <v>0</v>
      </c>
      <c r="N218" s="9" t="s">
        <v>52</v>
      </c>
      <c r="O218" s="34">
        <v>0</v>
      </c>
      <c r="P218" s="34">
        <v>0</v>
      </c>
      <c r="Q218" s="34">
        <v>0</v>
      </c>
      <c r="R218" s="34">
        <v>0</v>
      </c>
      <c r="S218" s="34">
        <v>0</v>
      </c>
      <c r="T218" s="34">
        <v>0</v>
      </c>
      <c r="U218" s="34">
        <v>15000</v>
      </c>
      <c r="V218" s="34">
        <f t="shared" si="8"/>
        <v>15000</v>
      </c>
      <c r="W218" s="9" t="s">
        <v>4137</v>
      </c>
      <c r="X218" s="9" t="s">
        <v>52</v>
      </c>
      <c r="Y218" s="1" t="s">
        <v>52</v>
      </c>
      <c r="Z218" s="1" t="s">
        <v>52</v>
      </c>
      <c r="AA218" s="35"/>
      <c r="AB218" s="1" t="s">
        <v>52</v>
      </c>
    </row>
    <row r="219" spans="1:28" ht="30" customHeight="1" x14ac:dyDescent="0.3">
      <c r="A219" s="9" t="s">
        <v>2694</v>
      </c>
      <c r="B219" s="9" t="s">
        <v>2674</v>
      </c>
      <c r="C219" s="9" t="s">
        <v>2693</v>
      </c>
      <c r="D219" s="33" t="s">
        <v>1015</v>
      </c>
      <c r="E219" s="34">
        <v>0</v>
      </c>
      <c r="F219" s="9" t="s">
        <v>52</v>
      </c>
      <c r="G219" s="34">
        <v>0</v>
      </c>
      <c r="H219" s="9" t="s">
        <v>52</v>
      </c>
      <c r="I219" s="34">
        <v>0</v>
      </c>
      <c r="J219" s="9" t="s">
        <v>52</v>
      </c>
      <c r="K219" s="34">
        <v>0</v>
      </c>
      <c r="L219" s="9" t="s">
        <v>52</v>
      </c>
      <c r="M219" s="34">
        <v>0</v>
      </c>
      <c r="N219" s="9" t="s">
        <v>52</v>
      </c>
      <c r="O219" s="34">
        <v>0</v>
      </c>
      <c r="P219" s="34">
        <v>0</v>
      </c>
      <c r="Q219" s="34">
        <v>0</v>
      </c>
      <c r="R219" s="34">
        <v>0</v>
      </c>
      <c r="S219" s="34">
        <v>0</v>
      </c>
      <c r="T219" s="34">
        <v>0</v>
      </c>
      <c r="U219" s="34">
        <v>5000</v>
      </c>
      <c r="V219" s="34">
        <f t="shared" si="8"/>
        <v>5000</v>
      </c>
      <c r="W219" s="9" t="s">
        <v>4138</v>
      </c>
      <c r="X219" s="9" t="s">
        <v>52</v>
      </c>
      <c r="Y219" s="1" t="s">
        <v>52</v>
      </c>
      <c r="Z219" s="1" t="s">
        <v>52</v>
      </c>
      <c r="AA219" s="35"/>
      <c r="AB219" s="1" t="s">
        <v>52</v>
      </c>
    </row>
    <row r="220" spans="1:28" ht="30" customHeight="1" x14ac:dyDescent="0.3">
      <c r="A220" s="9" t="s">
        <v>2697</v>
      </c>
      <c r="B220" s="9" t="s">
        <v>2674</v>
      </c>
      <c r="C220" s="9" t="s">
        <v>2696</v>
      </c>
      <c r="D220" s="33" t="s">
        <v>1015</v>
      </c>
      <c r="E220" s="34">
        <v>0</v>
      </c>
      <c r="F220" s="9" t="s">
        <v>52</v>
      </c>
      <c r="G220" s="34">
        <v>0</v>
      </c>
      <c r="H220" s="9" t="s">
        <v>52</v>
      </c>
      <c r="I220" s="34">
        <v>0</v>
      </c>
      <c r="J220" s="9" t="s">
        <v>52</v>
      </c>
      <c r="K220" s="34">
        <v>0</v>
      </c>
      <c r="L220" s="9" t="s">
        <v>52</v>
      </c>
      <c r="M220" s="34">
        <v>0</v>
      </c>
      <c r="N220" s="9" t="s">
        <v>52</v>
      </c>
      <c r="O220" s="34">
        <v>0</v>
      </c>
      <c r="P220" s="34">
        <v>0</v>
      </c>
      <c r="Q220" s="34">
        <v>0</v>
      </c>
      <c r="R220" s="34">
        <v>0</v>
      </c>
      <c r="S220" s="34">
        <v>0</v>
      </c>
      <c r="T220" s="34">
        <v>0</v>
      </c>
      <c r="U220" s="34">
        <v>20000</v>
      </c>
      <c r="V220" s="34">
        <f t="shared" si="8"/>
        <v>20000</v>
      </c>
      <c r="W220" s="9" t="s">
        <v>4139</v>
      </c>
      <c r="X220" s="9" t="s">
        <v>52</v>
      </c>
      <c r="Y220" s="1" t="s">
        <v>52</v>
      </c>
      <c r="Z220" s="1" t="s">
        <v>52</v>
      </c>
      <c r="AA220" s="35"/>
      <c r="AB220" s="1" t="s">
        <v>52</v>
      </c>
    </row>
    <row r="221" spans="1:28" ht="30" customHeight="1" x14ac:dyDescent="0.3">
      <c r="A221" s="9" t="s">
        <v>2703</v>
      </c>
      <c r="B221" s="9" t="s">
        <v>2700</v>
      </c>
      <c r="C221" s="9" t="s">
        <v>2701</v>
      </c>
      <c r="D221" s="33" t="s">
        <v>1015</v>
      </c>
      <c r="E221" s="34">
        <v>0</v>
      </c>
      <c r="F221" s="9" t="s">
        <v>52</v>
      </c>
      <c r="G221" s="34">
        <v>0</v>
      </c>
      <c r="H221" s="9" t="s">
        <v>52</v>
      </c>
      <c r="I221" s="34">
        <v>0</v>
      </c>
      <c r="J221" s="9" t="s">
        <v>52</v>
      </c>
      <c r="K221" s="34">
        <v>0</v>
      </c>
      <c r="L221" s="9" t="s">
        <v>52</v>
      </c>
      <c r="M221" s="34">
        <v>0</v>
      </c>
      <c r="N221" s="9" t="s">
        <v>52</v>
      </c>
      <c r="O221" s="34">
        <v>0</v>
      </c>
      <c r="P221" s="34">
        <v>0</v>
      </c>
      <c r="Q221" s="34">
        <v>0</v>
      </c>
      <c r="R221" s="34">
        <v>0</v>
      </c>
      <c r="S221" s="34">
        <v>0</v>
      </c>
      <c r="T221" s="34">
        <v>0</v>
      </c>
      <c r="U221" s="34">
        <v>33600</v>
      </c>
      <c r="V221" s="34">
        <f t="shared" si="8"/>
        <v>33600</v>
      </c>
      <c r="W221" s="9" t="s">
        <v>4140</v>
      </c>
      <c r="X221" s="9" t="s">
        <v>52</v>
      </c>
      <c r="Y221" s="1" t="s">
        <v>52</v>
      </c>
      <c r="Z221" s="1" t="s">
        <v>52</v>
      </c>
      <c r="AA221" s="35"/>
      <c r="AB221" s="1" t="s">
        <v>52</v>
      </c>
    </row>
    <row r="222" spans="1:28" ht="30" customHeight="1" x14ac:dyDescent="0.3">
      <c r="A222" s="9" t="s">
        <v>2707</v>
      </c>
      <c r="B222" s="9" t="s">
        <v>2705</v>
      </c>
      <c r="C222" s="9" t="s">
        <v>2706</v>
      </c>
      <c r="D222" s="33" t="s">
        <v>1015</v>
      </c>
      <c r="E222" s="34">
        <v>0</v>
      </c>
      <c r="F222" s="9" t="s">
        <v>52</v>
      </c>
      <c r="G222" s="34">
        <v>0</v>
      </c>
      <c r="H222" s="9" t="s">
        <v>52</v>
      </c>
      <c r="I222" s="34">
        <v>0</v>
      </c>
      <c r="J222" s="9" t="s">
        <v>52</v>
      </c>
      <c r="K222" s="34">
        <v>0</v>
      </c>
      <c r="L222" s="9" t="s">
        <v>52</v>
      </c>
      <c r="M222" s="34">
        <v>0</v>
      </c>
      <c r="N222" s="9" t="s">
        <v>52</v>
      </c>
      <c r="O222" s="34">
        <v>0</v>
      </c>
      <c r="P222" s="34">
        <v>0</v>
      </c>
      <c r="Q222" s="34">
        <v>0</v>
      </c>
      <c r="R222" s="34">
        <v>0</v>
      </c>
      <c r="S222" s="34">
        <v>0</v>
      </c>
      <c r="T222" s="34">
        <v>0</v>
      </c>
      <c r="U222" s="34">
        <v>20400</v>
      </c>
      <c r="V222" s="34">
        <f t="shared" si="8"/>
        <v>20400</v>
      </c>
      <c r="W222" s="9" t="s">
        <v>4141</v>
      </c>
      <c r="X222" s="9" t="s">
        <v>52</v>
      </c>
      <c r="Y222" s="1" t="s">
        <v>52</v>
      </c>
      <c r="Z222" s="1" t="s">
        <v>52</v>
      </c>
      <c r="AA222" s="35"/>
      <c r="AB222" s="1" t="s">
        <v>52</v>
      </c>
    </row>
    <row r="223" spans="1:28" ht="30" customHeight="1" x14ac:dyDescent="0.3">
      <c r="A223" s="9" t="s">
        <v>2714</v>
      </c>
      <c r="B223" s="9" t="s">
        <v>1052</v>
      </c>
      <c r="C223" s="9" t="s">
        <v>2713</v>
      </c>
      <c r="D223" s="33" t="s">
        <v>1015</v>
      </c>
      <c r="E223" s="34">
        <v>0</v>
      </c>
      <c r="F223" s="9" t="s">
        <v>52</v>
      </c>
      <c r="G223" s="34">
        <v>0</v>
      </c>
      <c r="H223" s="9" t="s">
        <v>52</v>
      </c>
      <c r="I223" s="34">
        <v>0</v>
      </c>
      <c r="J223" s="9" t="s">
        <v>52</v>
      </c>
      <c r="K223" s="34">
        <v>0</v>
      </c>
      <c r="L223" s="9" t="s">
        <v>52</v>
      </c>
      <c r="M223" s="34">
        <v>0</v>
      </c>
      <c r="N223" s="9" t="s">
        <v>52</v>
      </c>
      <c r="O223" s="34">
        <v>0</v>
      </c>
      <c r="P223" s="34">
        <v>0</v>
      </c>
      <c r="Q223" s="34">
        <v>0</v>
      </c>
      <c r="R223" s="34">
        <v>0</v>
      </c>
      <c r="S223" s="34">
        <v>0</v>
      </c>
      <c r="T223" s="34">
        <v>0</v>
      </c>
      <c r="U223" s="34">
        <v>350000</v>
      </c>
      <c r="V223" s="34">
        <f t="shared" si="8"/>
        <v>350000</v>
      </c>
      <c r="W223" s="9" t="s">
        <v>4142</v>
      </c>
      <c r="X223" s="9" t="s">
        <v>2615</v>
      </c>
      <c r="Y223" s="1" t="s">
        <v>52</v>
      </c>
      <c r="Z223" s="1" t="s">
        <v>52</v>
      </c>
      <c r="AA223" s="35"/>
      <c r="AB223" s="1" t="s">
        <v>52</v>
      </c>
    </row>
    <row r="224" spans="1:28" ht="30" customHeight="1" x14ac:dyDescent="0.3">
      <c r="A224" s="9" t="s">
        <v>2711</v>
      </c>
      <c r="B224" s="9" t="s">
        <v>2710</v>
      </c>
      <c r="C224" s="9" t="s">
        <v>52</v>
      </c>
      <c r="D224" s="33" t="s">
        <v>1015</v>
      </c>
      <c r="E224" s="34">
        <v>0</v>
      </c>
      <c r="F224" s="9" t="s">
        <v>52</v>
      </c>
      <c r="G224" s="34">
        <v>0</v>
      </c>
      <c r="H224" s="9" t="s">
        <v>52</v>
      </c>
      <c r="I224" s="34">
        <v>0</v>
      </c>
      <c r="J224" s="9" t="s">
        <v>52</v>
      </c>
      <c r="K224" s="34">
        <v>0</v>
      </c>
      <c r="L224" s="9" t="s">
        <v>52</v>
      </c>
      <c r="M224" s="34">
        <v>0</v>
      </c>
      <c r="N224" s="9" t="s">
        <v>52</v>
      </c>
      <c r="O224" s="34">
        <v>0</v>
      </c>
      <c r="P224" s="34">
        <v>0</v>
      </c>
      <c r="Q224" s="34">
        <v>0</v>
      </c>
      <c r="R224" s="34">
        <v>0</v>
      </c>
      <c r="S224" s="34">
        <v>0</v>
      </c>
      <c r="T224" s="34">
        <v>0</v>
      </c>
      <c r="U224" s="34">
        <v>208900</v>
      </c>
      <c r="V224" s="34">
        <f t="shared" si="8"/>
        <v>208900</v>
      </c>
      <c r="W224" s="9" t="s">
        <v>4143</v>
      </c>
      <c r="X224" s="9" t="s">
        <v>2615</v>
      </c>
      <c r="Y224" s="1" t="s">
        <v>52</v>
      </c>
      <c r="Z224" s="1" t="s">
        <v>52</v>
      </c>
      <c r="AA224" s="35"/>
      <c r="AB224" s="1" t="s">
        <v>52</v>
      </c>
    </row>
    <row r="225" spans="1:28" ht="30" customHeight="1" x14ac:dyDescent="0.3">
      <c r="A225" s="9" t="s">
        <v>2354</v>
      </c>
      <c r="B225" s="9" t="s">
        <v>2352</v>
      </c>
      <c r="C225" s="9" t="s">
        <v>2353</v>
      </c>
      <c r="D225" s="33" t="s">
        <v>146</v>
      </c>
      <c r="E225" s="34">
        <v>0</v>
      </c>
      <c r="F225" s="9" t="s">
        <v>52</v>
      </c>
      <c r="G225" s="34">
        <v>350000</v>
      </c>
      <c r="H225" s="9" t="s">
        <v>3929</v>
      </c>
      <c r="I225" s="34">
        <v>250000</v>
      </c>
      <c r="J225" s="9" t="s">
        <v>3943</v>
      </c>
      <c r="K225" s="34">
        <v>0</v>
      </c>
      <c r="L225" s="9" t="s">
        <v>52</v>
      </c>
      <c r="M225" s="34">
        <v>0</v>
      </c>
      <c r="N225" s="9" t="s">
        <v>52</v>
      </c>
      <c r="O225" s="34">
        <f t="shared" ref="O225:O238" si="9">SMALL(E225:M225,COUNTIF(E225:M225,0)+1)</f>
        <v>250000</v>
      </c>
      <c r="P225" s="34">
        <v>0</v>
      </c>
      <c r="Q225" s="34">
        <v>0</v>
      </c>
      <c r="R225" s="34">
        <v>0</v>
      </c>
      <c r="S225" s="34">
        <v>0</v>
      </c>
      <c r="T225" s="34">
        <v>0</v>
      </c>
      <c r="U225" s="34">
        <v>0</v>
      </c>
      <c r="V225" s="34">
        <v>0</v>
      </c>
      <c r="W225" s="9" t="s">
        <v>4144</v>
      </c>
      <c r="X225" s="9" t="s">
        <v>52</v>
      </c>
      <c r="Y225" s="1" t="s">
        <v>52</v>
      </c>
      <c r="Z225" s="1" t="s">
        <v>52</v>
      </c>
      <c r="AA225" s="35"/>
      <c r="AB225" s="1" t="s">
        <v>52</v>
      </c>
    </row>
    <row r="226" spans="1:28" ht="30" customHeight="1" x14ac:dyDescent="0.3">
      <c r="A226" s="9" t="s">
        <v>2377</v>
      </c>
      <c r="B226" s="9" t="s">
        <v>2375</v>
      </c>
      <c r="C226" s="9" t="s">
        <v>2376</v>
      </c>
      <c r="D226" s="33" t="s">
        <v>72</v>
      </c>
      <c r="E226" s="34">
        <v>0</v>
      </c>
      <c r="F226" s="9" t="s">
        <v>52</v>
      </c>
      <c r="G226" s="34">
        <v>0</v>
      </c>
      <c r="H226" s="9" t="s">
        <v>52</v>
      </c>
      <c r="I226" s="34">
        <v>0</v>
      </c>
      <c r="J226" s="9" t="s">
        <v>52</v>
      </c>
      <c r="K226" s="34">
        <v>0</v>
      </c>
      <c r="L226" s="9" t="s">
        <v>52</v>
      </c>
      <c r="M226" s="34">
        <v>20</v>
      </c>
      <c r="N226" s="9" t="s">
        <v>4145</v>
      </c>
      <c r="O226" s="34">
        <f t="shared" si="9"/>
        <v>20</v>
      </c>
      <c r="P226" s="34">
        <v>0</v>
      </c>
      <c r="Q226" s="34">
        <v>0</v>
      </c>
      <c r="R226" s="34">
        <v>0</v>
      </c>
      <c r="S226" s="34">
        <v>0</v>
      </c>
      <c r="T226" s="34">
        <v>0</v>
      </c>
      <c r="U226" s="34">
        <v>0</v>
      </c>
      <c r="V226" s="34">
        <v>0</v>
      </c>
      <c r="W226" s="9" t="s">
        <v>4146</v>
      </c>
      <c r="X226" s="9" t="s">
        <v>52</v>
      </c>
      <c r="Y226" s="1" t="s">
        <v>52</v>
      </c>
      <c r="Z226" s="1" t="s">
        <v>52</v>
      </c>
      <c r="AA226" s="35"/>
      <c r="AB226" s="1" t="s">
        <v>52</v>
      </c>
    </row>
    <row r="227" spans="1:28" ht="30" customHeight="1" x14ac:dyDescent="0.3">
      <c r="A227" s="9" t="s">
        <v>791</v>
      </c>
      <c r="B227" s="9" t="s">
        <v>789</v>
      </c>
      <c r="C227" s="9" t="s">
        <v>790</v>
      </c>
      <c r="D227" s="33" t="s">
        <v>72</v>
      </c>
      <c r="E227" s="34">
        <v>0</v>
      </c>
      <c r="F227" s="9" t="s">
        <v>52</v>
      </c>
      <c r="G227" s="34">
        <v>0</v>
      </c>
      <c r="H227" s="9" t="s">
        <v>52</v>
      </c>
      <c r="I227" s="34">
        <v>0</v>
      </c>
      <c r="J227" s="9" t="s">
        <v>52</v>
      </c>
      <c r="K227" s="34">
        <v>0</v>
      </c>
      <c r="L227" s="9" t="s">
        <v>52</v>
      </c>
      <c r="M227" s="34">
        <v>1618.42</v>
      </c>
      <c r="N227" s="9" t="s">
        <v>4147</v>
      </c>
      <c r="O227" s="34">
        <f t="shared" si="9"/>
        <v>1618.42</v>
      </c>
      <c r="P227" s="34">
        <v>0</v>
      </c>
      <c r="Q227" s="34">
        <v>0</v>
      </c>
      <c r="R227" s="34">
        <v>0</v>
      </c>
      <c r="S227" s="34">
        <v>0</v>
      </c>
      <c r="T227" s="34">
        <v>0</v>
      </c>
      <c r="U227" s="34">
        <v>0</v>
      </c>
      <c r="V227" s="34">
        <v>0</v>
      </c>
      <c r="W227" s="9" t="s">
        <v>4148</v>
      </c>
      <c r="X227" s="9" t="s">
        <v>52</v>
      </c>
      <c r="Y227" s="1" t="s">
        <v>52</v>
      </c>
      <c r="Z227" s="1" t="s">
        <v>52</v>
      </c>
      <c r="AA227" s="35"/>
      <c r="AB227" s="1" t="s">
        <v>52</v>
      </c>
    </row>
    <row r="228" spans="1:28" ht="30" customHeight="1" x14ac:dyDescent="0.3">
      <c r="A228" s="9" t="s">
        <v>2383</v>
      </c>
      <c r="B228" s="9" t="s">
        <v>2380</v>
      </c>
      <c r="C228" s="9" t="s">
        <v>2381</v>
      </c>
      <c r="D228" s="33" t="s">
        <v>112</v>
      </c>
      <c r="E228" s="34">
        <v>0</v>
      </c>
      <c r="F228" s="9" t="s">
        <v>52</v>
      </c>
      <c r="G228" s="34">
        <v>26400</v>
      </c>
      <c r="H228" s="9" t="s">
        <v>3985</v>
      </c>
      <c r="I228" s="34">
        <v>28400</v>
      </c>
      <c r="J228" s="9" t="s">
        <v>3832</v>
      </c>
      <c r="K228" s="34">
        <v>0</v>
      </c>
      <c r="L228" s="9" t="s">
        <v>52</v>
      </c>
      <c r="M228" s="34">
        <v>0</v>
      </c>
      <c r="N228" s="9" t="s">
        <v>52</v>
      </c>
      <c r="O228" s="34">
        <f t="shared" si="9"/>
        <v>26400</v>
      </c>
      <c r="P228" s="34">
        <v>0</v>
      </c>
      <c r="Q228" s="34">
        <v>0</v>
      </c>
      <c r="R228" s="34">
        <v>0</v>
      </c>
      <c r="S228" s="34">
        <v>0</v>
      </c>
      <c r="T228" s="34">
        <v>0</v>
      </c>
      <c r="U228" s="34">
        <v>0</v>
      </c>
      <c r="V228" s="34">
        <v>0</v>
      </c>
      <c r="W228" s="9" t="s">
        <v>4149</v>
      </c>
      <c r="X228" s="9" t="s">
        <v>2382</v>
      </c>
      <c r="Y228" s="1" t="s">
        <v>52</v>
      </c>
      <c r="Z228" s="1" t="s">
        <v>52</v>
      </c>
      <c r="AA228" s="35"/>
      <c r="AB228" s="1" t="s">
        <v>52</v>
      </c>
    </row>
    <row r="229" spans="1:28" ht="30" customHeight="1" x14ac:dyDescent="0.3">
      <c r="A229" s="9" t="s">
        <v>2511</v>
      </c>
      <c r="B229" s="9" t="s">
        <v>2509</v>
      </c>
      <c r="C229" s="9" t="s">
        <v>2510</v>
      </c>
      <c r="D229" s="33" t="s">
        <v>72</v>
      </c>
      <c r="E229" s="34">
        <v>0</v>
      </c>
      <c r="F229" s="9" t="s">
        <v>52</v>
      </c>
      <c r="G229" s="34">
        <v>0</v>
      </c>
      <c r="H229" s="9" t="s">
        <v>52</v>
      </c>
      <c r="I229" s="34">
        <v>0</v>
      </c>
      <c r="J229" s="9" t="s">
        <v>52</v>
      </c>
      <c r="K229" s="34">
        <v>0</v>
      </c>
      <c r="L229" s="9" t="s">
        <v>52</v>
      </c>
      <c r="M229" s="34">
        <v>200</v>
      </c>
      <c r="N229" s="9" t="s">
        <v>52</v>
      </c>
      <c r="O229" s="34">
        <f t="shared" si="9"/>
        <v>200</v>
      </c>
      <c r="P229" s="34">
        <v>0</v>
      </c>
      <c r="Q229" s="34">
        <v>0</v>
      </c>
      <c r="R229" s="34">
        <v>0</v>
      </c>
      <c r="S229" s="34">
        <v>0</v>
      </c>
      <c r="T229" s="34">
        <v>0</v>
      </c>
      <c r="U229" s="34">
        <v>0</v>
      </c>
      <c r="V229" s="34">
        <v>0</v>
      </c>
      <c r="W229" s="9" t="s">
        <v>4150</v>
      </c>
      <c r="X229" s="9" t="s">
        <v>52</v>
      </c>
      <c r="Y229" s="1" t="s">
        <v>52</v>
      </c>
      <c r="Z229" s="1" t="s">
        <v>52</v>
      </c>
      <c r="AA229" s="35"/>
      <c r="AB229" s="1" t="s">
        <v>52</v>
      </c>
    </row>
    <row r="230" spans="1:28" ht="30" customHeight="1" x14ac:dyDescent="0.3">
      <c r="A230" s="9" t="s">
        <v>2515</v>
      </c>
      <c r="B230" s="9" t="s">
        <v>2513</v>
      </c>
      <c r="C230" s="9" t="s">
        <v>2514</v>
      </c>
      <c r="D230" s="33" t="s">
        <v>72</v>
      </c>
      <c r="E230" s="34">
        <v>1410</v>
      </c>
      <c r="F230" s="9" t="s">
        <v>52</v>
      </c>
      <c r="G230" s="34">
        <v>0</v>
      </c>
      <c r="H230" s="9" t="s">
        <v>52</v>
      </c>
      <c r="I230" s="34">
        <v>0</v>
      </c>
      <c r="J230" s="9" t="s">
        <v>52</v>
      </c>
      <c r="K230" s="34">
        <v>0</v>
      </c>
      <c r="L230" s="9" t="s">
        <v>52</v>
      </c>
      <c r="M230" s="34">
        <v>0</v>
      </c>
      <c r="N230" s="9" t="s">
        <v>52</v>
      </c>
      <c r="O230" s="34">
        <f t="shared" si="9"/>
        <v>1410</v>
      </c>
      <c r="P230" s="34">
        <v>0</v>
      </c>
      <c r="Q230" s="34">
        <v>0</v>
      </c>
      <c r="R230" s="34">
        <v>0</v>
      </c>
      <c r="S230" s="34">
        <v>0</v>
      </c>
      <c r="T230" s="34">
        <v>0</v>
      </c>
      <c r="U230" s="34">
        <v>0</v>
      </c>
      <c r="V230" s="34">
        <v>0</v>
      </c>
      <c r="W230" s="9" t="s">
        <v>4151</v>
      </c>
      <c r="X230" s="9" t="s">
        <v>52</v>
      </c>
      <c r="Y230" s="1" t="s">
        <v>52</v>
      </c>
      <c r="Z230" s="1" t="s">
        <v>52</v>
      </c>
      <c r="AA230" s="35"/>
      <c r="AB230" s="1" t="s">
        <v>52</v>
      </c>
    </row>
    <row r="231" spans="1:28" ht="30" customHeight="1" x14ac:dyDescent="0.3">
      <c r="A231" s="9" t="s">
        <v>2519</v>
      </c>
      <c r="B231" s="9" t="s">
        <v>2517</v>
      </c>
      <c r="C231" s="9" t="s">
        <v>2518</v>
      </c>
      <c r="D231" s="33" t="s">
        <v>72</v>
      </c>
      <c r="E231" s="34">
        <v>240</v>
      </c>
      <c r="F231" s="9" t="s">
        <v>52</v>
      </c>
      <c r="G231" s="34">
        <v>0</v>
      </c>
      <c r="H231" s="9" t="s">
        <v>52</v>
      </c>
      <c r="I231" s="34">
        <v>0</v>
      </c>
      <c r="J231" s="9" t="s">
        <v>52</v>
      </c>
      <c r="K231" s="34">
        <v>0</v>
      </c>
      <c r="L231" s="9" t="s">
        <v>52</v>
      </c>
      <c r="M231" s="34">
        <v>0</v>
      </c>
      <c r="N231" s="9" t="s">
        <v>52</v>
      </c>
      <c r="O231" s="34">
        <f t="shared" si="9"/>
        <v>240</v>
      </c>
      <c r="P231" s="34">
        <v>0</v>
      </c>
      <c r="Q231" s="34">
        <v>0</v>
      </c>
      <c r="R231" s="34">
        <v>0</v>
      </c>
      <c r="S231" s="34">
        <v>0</v>
      </c>
      <c r="T231" s="34">
        <v>0</v>
      </c>
      <c r="U231" s="34">
        <v>0</v>
      </c>
      <c r="V231" s="34">
        <v>0</v>
      </c>
      <c r="W231" s="9" t="s">
        <v>4152</v>
      </c>
      <c r="X231" s="9" t="s">
        <v>52</v>
      </c>
      <c r="Y231" s="1" t="s">
        <v>52</v>
      </c>
      <c r="Z231" s="1" t="s">
        <v>52</v>
      </c>
      <c r="AA231" s="35"/>
      <c r="AB231" s="1" t="s">
        <v>52</v>
      </c>
    </row>
    <row r="232" spans="1:28" ht="30" customHeight="1" x14ac:dyDescent="0.3">
      <c r="A232" s="9" t="s">
        <v>2523</v>
      </c>
      <c r="B232" s="9" t="s">
        <v>2521</v>
      </c>
      <c r="C232" s="9" t="s">
        <v>2522</v>
      </c>
      <c r="D232" s="33" t="s">
        <v>72</v>
      </c>
      <c r="E232" s="34">
        <v>7</v>
      </c>
      <c r="F232" s="9" t="s">
        <v>52</v>
      </c>
      <c r="G232" s="34">
        <v>0</v>
      </c>
      <c r="H232" s="9" t="s">
        <v>52</v>
      </c>
      <c r="I232" s="34">
        <v>0</v>
      </c>
      <c r="J232" s="9" t="s">
        <v>52</v>
      </c>
      <c r="K232" s="34">
        <v>0</v>
      </c>
      <c r="L232" s="9" t="s">
        <v>52</v>
      </c>
      <c r="M232" s="34">
        <v>0</v>
      </c>
      <c r="N232" s="9" t="s">
        <v>52</v>
      </c>
      <c r="O232" s="34">
        <f t="shared" si="9"/>
        <v>7</v>
      </c>
      <c r="P232" s="34">
        <v>0</v>
      </c>
      <c r="Q232" s="34">
        <v>0</v>
      </c>
      <c r="R232" s="34">
        <v>0</v>
      </c>
      <c r="S232" s="34">
        <v>0</v>
      </c>
      <c r="T232" s="34">
        <v>0</v>
      </c>
      <c r="U232" s="34">
        <v>0</v>
      </c>
      <c r="V232" s="34">
        <v>0</v>
      </c>
      <c r="W232" s="9" t="s">
        <v>4153</v>
      </c>
      <c r="X232" s="9" t="s">
        <v>52</v>
      </c>
      <c r="Y232" s="1" t="s">
        <v>52</v>
      </c>
      <c r="Z232" s="1" t="s">
        <v>52</v>
      </c>
      <c r="AA232" s="35"/>
      <c r="AB232" s="1" t="s">
        <v>52</v>
      </c>
    </row>
    <row r="233" spans="1:28" ht="30" customHeight="1" x14ac:dyDescent="0.3">
      <c r="A233" s="9" t="s">
        <v>2527</v>
      </c>
      <c r="B233" s="9" t="s">
        <v>2525</v>
      </c>
      <c r="C233" s="9" t="s">
        <v>2526</v>
      </c>
      <c r="D233" s="33" t="s">
        <v>72</v>
      </c>
      <c r="E233" s="34">
        <v>10.1</v>
      </c>
      <c r="F233" s="9" t="s">
        <v>52</v>
      </c>
      <c r="G233" s="34">
        <v>0</v>
      </c>
      <c r="H233" s="9" t="s">
        <v>52</v>
      </c>
      <c r="I233" s="34">
        <v>0</v>
      </c>
      <c r="J233" s="9" t="s">
        <v>52</v>
      </c>
      <c r="K233" s="34">
        <v>0</v>
      </c>
      <c r="L233" s="9" t="s">
        <v>52</v>
      </c>
      <c r="M233" s="34">
        <v>0</v>
      </c>
      <c r="N233" s="9" t="s">
        <v>52</v>
      </c>
      <c r="O233" s="34">
        <f t="shared" si="9"/>
        <v>10.1</v>
      </c>
      <c r="P233" s="34">
        <v>0</v>
      </c>
      <c r="Q233" s="34">
        <v>0</v>
      </c>
      <c r="R233" s="34">
        <v>0</v>
      </c>
      <c r="S233" s="34">
        <v>0</v>
      </c>
      <c r="T233" s="34">
        <v>0</v>
      </c>
      <c r="U233" s="34">
        <v>0</v>
      </c>
      <c r="V233" s="34">
        <v>0</v>
      </c>
      <c r="W233" s="9" t="s">
        <v>4154</v>
      </c>
      <c r="X233" s="9" t="s">
        <v>52</v>
      </c>
      <c r="Y233" s="1" t="s">
        <v>52</v>
      </c>
      <c r="Z233" s="1" t="s">
        <v>52</v>
      </c>
      <c r="AA233" s="35"/>
      <c r="AB233" s="1" t="s">
        <v>52</v>
      </c>
    </row>
    <row r="234" spans="1:28" ht="30" customHeight="1" x14ac:dyDescent="0.3">
      <c r="A234" s="9" t="s">
        <v>2530</v>
      </c>
      <c r="B234" s="9" t="s">
        <v>2525</v>
      </c>
      <c r="C234" s="9" t="s">
        <v>2529</v>
      </c>
      <c r="D234" s="33" t="s">
        <v>72</v>
      </c>
      <c r="E234" s="34">
        <v>13.7</v>
      </c>
      <c r="F234" s="9" t="s">
        <v>52</v>
      </c>
      <c r="G234" s="34">
        <v>0</v>
      </c>
      <c r="H234" s="9" t="s">
        <v>52</v>
      </c>
      <c r="I234" s="34">
        <v>0</v>
      </c>
      <c r="J234" s="9" t="s">
        <v>52</v>
      </c>
      <c r="K234" s="34">
        <v>0</v>
      </c>
      <c r="L234" s="9" t="s">
        <v>52</v>
      </c>
      <c r="M234" s="34">
        <v>0</v>
      </c>
      <c r="N234" s="9" t="s">
        <v>52</v>
      </c>
      <c r="O234" s="34">
        <f t="shared" si="9"/>
        <v>13.7</v>
      </c>
      <c r="P234" s="34">
        <v>0</v>
      </c>
      <c r="Q234" s="34">
        <v>0</v>
      </c>
      <c r="R234" s="34">
        <v>0</v>
      </c>
      <c r="S234" s="34">
        <v>0</v>
      </c>
      <c r="T234" s="34">
        <v>0</v>
      </c>
      <c r="U234" s="34">
        <v>0</v>
      </c>
      <c r="V234" s="34">
        <v>0</v>
      </c>
      <c r="W234" s="9" t="s">
        <v>4155</v>
      </c>
      <c r="X234" s="9" t="s">
        <v>52</v>
      </c>
      <c r="Y234" s="1" t="s">
        <v>52</v>
      </c>
      <c r="Z234" s="1" t="s">
        <v>52</v>
      </c>
      <c r="AA234" s="35"/>
      <c r="AB234" s="1" t="s">
        <v>52</v>
      </c>
    </row>
    <row r="235" spans="1:28" ht="30" customHeight="1" x14ac:dyDescent="0.3">
      <c r="A235" s="9" t="s">
        <v>1413</v>
      </c>
      <c r="B235" s="9" t="s">
        <v>1410</v>
      </c>
      <c r="C235" s="9" t="s">
        <v>1411</v>
      </c>
      <c r="D235" s="33" t="s">
        <v>1412</v>
      </c>
      <c r="E235" s="34">
        <v>332</v>
      </c>
      <c r="F235" s="9" t="s">
        <v>52</v>
      </c>
      <c r="G235" s="34">
        <v>0</v>
      </c>
      <c r="H235" s="9" t="s">
        <v>52</v>
      </c>
      <c r="I235" s="34">
        <v>0</v>
      </c>
      <c r="J235" s="9" t="s">
        <v>52</v>
      </c>
      <c r="K235" s="34">
        <v>0</v>
      </c>
      <c r="L235" s="9" t="s">
        <v>52</v>
      </c>
      <c r="M235" s="34">
        <v>0</v>
      </c>
      <c r="N235" s="9" t="s">
        <v>52</v>
      </c>
      <c r="O235" s="34">
        <f t="shared" si="9"/>
        <v>332</v>
      </c>
      <c r="P235" s="34">
        <v>16623</v>
      </c>
      <c r="Q235" s="34">
        <v>0</v>
      </c>
      <c r="R235" s="34">
        <v>0</v>
      </c>
      <c r="S235" s="34">
        <v>0</v>
      </c>
      <c r="T235" s="34">
        <v>0</v>
      </c>
      <c r="U235" s="34">
        <v>0</v>
      </c>
      <c r="V235" s="34">
        <v>0</v>
      </c>
      <c r="W235" s="9" t="s">
        <v>4156</v>
      </c>
      <c r="X235" s="9" t="s">
        <v>52</v>
      </c>
      <c r="Y235" s="1" t="s">
        <v>4157</v>
      </c>
      <c r="Z235" s="1" t="s">
        <v>52</v>
      </c>
      <c r="AA235" s="35"/>
      <c r="AB235" s="1" t="s">
        <v>52</v>
      </c>
    </row>
    <row r="236" spans="1:28" ht="30" customHeight="1" x14ac:dyDescent="0.3">
      <c r="A236" s="9" t="s">
        <v>1746</v>
      </c>
      <c r="B236" s="9" t="s">
        <v>1745</v>
      </c>
      <c r="C236" s="9" t="s">
        <v>326</v>
      </c>
      <c r="D236" s="33" t="s">
        <v>327</v>
      </c>
      <c r="E236" s="34">
        <v>2787</v>
      </c>
      <c r="F236" s="9" t="s">
        <v>52</v>
      </c>
      <c r="G236" s="34">
        <v>0</v>
      </c>
      <c r="H236" s="9" t="s">
        <v>52</v>
      </c>
      <c r="I236" s="34">
        <v>0</v>
      </c>
      <c r="J236" s="9" t="s">
        <v>52</v>
      </c>
      <c r="K236" s="34">
        <v>0</v>
      </c>
      <c r="L236" s="9" t="s">
        <v>52</v>
      </c>
      <c r="M236" s="34">
        <v>0</v>
      </c>
      <c r="N236" s="9" t="s">
        <v>52</v>
      </c>
      <c r="O236" s="34">
        <f t="shared" si="9"/>
        <v>2787</v>
      </c>
      <c r="P236" s="34">
        <v>26997</v>
      </c>
      <c r="Q236" s="34">
        <v>14184</v>
      </c>
      <c r="R236" s="34">
        <v>0</v>
      </c>
      <c r="S236" s="34">
        <v>0</v>
      </c>
      <c r="T236" s="34">
        <v>0</v>
      </c>
      <c r="U236" s="34">
        <v>0</v>
      </c>
      <c r="V236" s="34">
        <f>SMALL(Q236:U236,COUNTIF(Q236:U236,0)+1)</f>
        <v>14184</v>
      </c>
      <c r="W236" s="9" t="s">
        <v>4158</v>
      </c>
      <c r="X236" s="9" t="s">
        <v>52</v>
      </c>
      <c r="Y236" s="1" t="s">
        <v>4157</v>
      </c>
      <c r="Z236" s="1" t="s">
        <v>52</v>
      </c>
      <c r="AA236" s="35"/>
      <c r="AB236" s="1" t="s">
        <v>52</v>
      </c>
    </row>
    <row r="237" spans="1:28" ht="30" customHeight="1" x14ac:dyDescent="0.3">
      <c r="A237" s="9" t="s">
        <v>366</v>
      </c>
      <c r="B237" s="9" t="s">
        <v>363</v>
      </c>
      <c r="C237" s="9" t="s">
        <v>364</v>
      </c>
      <c r="D237" s="33" t="s">
        <v>365</v>
      </c>
      <c r="E237" s="34">
        <v>14611</v>
      </c>
      <c r="F237" s="9" t="s">
        <v>52</v>
      </c>
      <c r="G237" s="34">
        <v>0</v>
      </c>
      <c r="H237" s="9" t="s">
        <v>52</v>
      </c>
      <c r="I237" s="34">
        <v>0</v>
      </c>
      <c r="J237" s="9" t="s">
        <v>52</v>
      </c>
      <c r="K237" s="34">
        <v>0</v>
      </c>
      <c r="L237" s="9" t="s">
        <v>52</v>
      </c>
      <c r="M237" s="34">
        <v>0</v>
      </c>
      <c r="N237" s="9" t="s">
        <v>52</v>
      </c>
      <c r="O237" s="34">
        <f t="shared" si="9"/>
        <v>14611</v>
      </c>
      <c r="P237" s="34">
        <v>17689</v>
      </c>
      <c r="Q237" s="34">
        <v>0</v>
      </c>
      <c r="R237" s="34">
        <v>0</v>
      </c>
      <c r="S237" s="34">
        <v>0</v>
      </c>
      <c r="T237" s="34">
        <v>0</v>
      </c>
      <c r="U237" s="34">
        <v>0</v>
      </c>
      <c r="V237" s="34">
        <v>0</v>
      </c>
      <c r="W237" s="9" t="s">
        <v>4159</v>
      </c>
      <c r="X237" s="9" t="s">
        <v>52</v>
      </c>
      <c r="Y237" s="1" t="s">
        <v>4157</v>
      </c>
      <c r="Z237" s="1" t="s">
        <v>52</v>
      </c>
      <c r="AA237" s="35"/>
      <c r="AB237" s="1" t="s">
        <v>52</v>
      </c>
    </row>
    <row r="238" spans="1:28" ht="30" customHeight="1" x14ac:dyDescent="0.3">
      <c r="A238" s="9" t="s">
        <v>369</v>
      </c>
      <c r="B238" s="9" t="s">
        <v>363</v>
      </c>
      <c r="C238" s="9" t="s">
        <v>368</v>
      </c>
      <c r="D238" s="33" t="s">
        <v>365</v>
      </c>
      <c r="E238" s="34">
        <v>15176</v>
      </c>
      <c r="F238" s="9" t="s">
        <v>52</v>
      </c>
      <c r="G238" s="34">
        <v>0</v>
      </c>
      <c r="H238" s="9" t="s">
        <v>52</v>
      </c>
      <c r="I238" s="34">
        <v>0</v>
      </c>
      <c r="J238" s="9" t="s">
        <v>52</v>
      </c>
      <c r="K238" s="34">
        <v>0</v>
      </c>
      <c r="L238" s="9" t="s">
        <v>52</v>
      </c>
      <c r="M238" s="34">
        <v>0</v>
      </c>
      <c r="N238" s="9" t="s">
        <v>52</v>
      </c>
      <c r="O238" s="34">
        <f t="shared" si="9"/>
        <v>15176</v>
      </c>
      <c r="P238" s="34">
        <v>23744</v>
      </c>
      <c r="Q238" s="34">
        <v>0</v>
      </c>
      <c r="R238" s="34">
        <v>0</v>
      </c>
      <c r="S238" s="34">
        <v>0</v>
      </c>
      <c r="T238" s="34">
        <v>0</v>
      </c>
      <c r="U238" s="34">
        <v>0</v>
      </c>
      <c r="V238" s="34">
        <v>0</v>
      </c>
      <c r="W238" s="9" t="s">
        <v>4160</v>
      </c>
      <c r="X238" s="9" t="s">
        <v>52</v>
      </c>
      <c r="Y238" s="1" t="s">
        <v>4157</v>
      </c>
      <c r="Z238" s="1" t="s">
        <v>52</v>
      </c>
      <c r="AA238" s="35"/>
      <c r="AB238" s="1" t="s">
        <v>52</v>
      </c>
    </row>
    <row r="239" spans="1:28" ht="30" customHeight="1" x14ac:dyDescent="0.3">
      <c r="A239" s="9" t="s">
        <v>1889</v>
      </c>
      <c r="B239" s="9" t="s">
        <v>1887</v>
      </c>
      <c r="C239" s="9" t="s">
        <v>1888</v>
      </c>
      <c r="D239" s="33" t="s">
        <v>365</v>
      </c>
      <c r="E239" s="34">
        <v>0</v>
      </c>
      <c r="F239" s="9" t="s">
        <v>52</v>
      </c>
      <c r="G239" s="34">
        <v>0</v>
      </c>
      <c r="H239" s="9" t="s">
        <v>52</v>
      </c>
      <c r="I239" s="34">
        <v>0</v>
      </c>
      <c r="J239" s="9" t="s">
        <v>52</v>
      </c>
      <c r="K239" s="34">
        <v>0</v>
      </c>
      <c r="L239" s="9" t="s">
        <v>52</v>
      </c>
      <c r="M239" s="34">
        <v>0</v>
      </c>
      <c r="N239" s="9" t="s">
        <v>52</v>
      </c>
      <c r="O239" s="34">
        <v>0</v>
      </c>
      <c r="P239" s="34">
        <v>2913</v>
      </c>
      <c r="Q239" s="34">
        <v>0</v>
      </c>
      <c r="R239" s="34">
        <v>0</v>
      </c>
      <c r="S239" s="34">
        <v>0</v>
      </c>
      <c r="T239" s="34">
        <v>0</v>
      </c>
      <c r="U239" s="34">
        <v>0</v>
      </c>
      <c r="V239" s="34">
        <v>0</v>
      </c>
      <c r="W239" s="9" t="s">
        <v>4161</v>
      </c>
      <c r="X239" s="9" t="s">
        <v>52</v>
      </c>
      <c r="Y239" s="1" t="s">
        <v>4157</v>
      </c>
      <c r="Z239" s="1" t="s">
        <v>52</v>
      </c>
      <c r="AA239" s="35"/>
      <c r="AB239" s="1" t="s">
        <v>52</v>
      </c>
    </row>
    <row r="240" spans="1:28" ht="30" customHeight="1" x14ac:dyDescent="0.3">
      <c r="A240" s="9" t="s">
        <v>2534</v>
      </c>
      <c r="B240" s="9" t="s">
        <v>2532</v>
      </c>
      <c r="C240" s="9" t="s">
        <v>2533</v>
      </c>
      <c r="D240" s="33" t="s">
        <v>365</v>
      </c>
      <c r="E240" s="34">
        <v>555</v>
      </c>
      <c r="F240" s="9" t="s">
        <v>52</v>
      </c>
      <c r="G240" s="34">
        <v>0</v>
      </c>
      <c r="H240" s="9" t="s">
        <v>52</v>
      </c>
      <c r="I240" s="34">
        <v>0</v>
      </c>
      <c r="J240" s="9" t="s">
        <v>52</v>
      </c>
      <c r="K240" s="34">
        <v>0</v>
      </c>
      <c r="L240" s="9" t="s">
        <v>52</v>
      </c>
      <c r="M240" s="34">
        <v>0</v>
      </c>
      <c r="N240" s="9" t="s">
        <v>52</v>
      </c>
      <c r="O240" s="34">
        <f>SMALL(E240:M240,COUNTIF(E240:M240,0)+1)</f>
        <v>555</v>
      </c>
      <c r="P240" s="34">
        <v>9261</v>
      </c>
      <c r="Q240" s="34">
        <v>0</v>
      </c>
      <c r="R240" s="34">
        <v>0</v>
      </c>
      <c r="S240" s="34">
        <v>0</v>
      </c>
      <c r="T240" s="34">
        <v>0</v>
      </c>
      <c r="U240" s="34">
        <v>0</v>
      </c>
      <c r="V240" s="34">
        <v>0</v>
      </c>
      <c r="W240" s="9" t="s">
        <v>4162</v>
      </c>
      <c r="X240" s="9" t="s">
        <v>52</v>
      </c>
      <c r="Y240" s="1" t="s">
        <v>4157</v>
      </c>
      <c r="Z240" s="1" t="s">
        <v>52</v>
      </c>
      <c r="AA240" s="35"/>
      <c r="AB240" s="1" t="s">
        <v>52</v>
      </c>
    </row>
    <row r="241" spans="1:28" ht="30" customHeight="1" x14ac:dyDescent="0.3">
      <c r="A241" s="9" t="s">
        <v>2297</v>
      </c>
      <c r="B241" s="9" t="s">
        <v>2295</v>
      </c>
      <c r="C241" s="9" t="s">
        <v>2296</v>
      </c>
      <c r="D241" s="33" t="s">
        <v>1310</v>
      </c>
      <c r="E241" s="34">
        <v>45119</v>
      </c>
      <c r="F241" s="9" t="s">
        <v>52</v>
      </c>
      <c r="G241" s="34">
        <v>0</v>
      </c>
      <c r="H241" s="9" t="s">
        <v>52</v>
      </c>
      <c r="I241" s="34">
        <v>0</v>
      </c>
      <c r="J241" s="9" t="s">
        <v>52</v>
      </c>
      <c r="K241" s="34">
        <v>0</v>
      </c>
      <c r="L241" s="9" t="s">
        <v>52</v>
      </c>
      <c r="M241" s="34">
        <v>0</v>
      </c>
      <c r="N241" s="9" t="s">
        <v>52</v>
      </c>
      <c r="O241" s="34">
        <f>SMALL(E241:M241,COUNTIF(E241:M241,0)+1)</f>
        <v>45119</v>
      </c>
      <c r="P241" s="34">
        <v>19481</v>
      </c>
      <c r="Q241" s="34">
        <v>0</v>
      </c>
      <c r="R241" s="34">
        <v>0</v>
      </c>
      <c r="S241" s="34">
        <v>0</v>
      </c>
      <c r="T241" s="34">
        <v>0</v>
      </c>
      <c r="U241" s="34">
        <v>0</v>
      </c>
      <c r="V241" s="34">
        <v>0</v>
      </c>
      <c r="W241" s="9" t="s">
        <v>4163</v>
      </c>
      <c r="X241" s="9" t="s">
        <v>52</v>
      </c>
      <c r="Y241" s="1" t="s">
        <v>4157</v>
      </c>
      <c r="Z241" s="1" t="s">
        <v>52</v>
      </c>
      <c r="AA241" s="35"/>
      <c r="AB241" s="1" t="s">
        <v>52</v>
      </c>
    </row>
    <row r="242" spans="1:28" ht="30" customHeight="1" x14ac:dyDescent="0.3">
      <c r="A242" s="9" t="s">
        <v>2301</v>
      </c>
      <c r="B242" s="9" t="s">
        <v>2299</v>
      </c>
      <c r="C242" s="9" t="s">
        <v>2300</v>
      </c>
      <c r="D242" s="33" t="s">
        <v>1310</v>
      </c>
      <c r="E242" s="34">
        <v>66774</v>
      </c>
      <c r="F242" s="9" t="s">
        <v>52</v>
      </c>
      <c r="G242" s="34">
        <v>0</v>
      </c>
      <c r="H242" s="9" t="s">
        <v>52</v>
      </c>
      <c r="I242" s="34">
        <v>0</v>
      </c>
      <c r="J242" s="9" t="s">
        <v>52</v>
      </c>
      <c r="K242" s="34">
        <v>0</v>
      </c>
      <c r="L242" s="9" t="s">
        <v>52</v>
      </c>
      <c r="M242" s="34">
        <v>0</v>
      </c>
      <c r="N242" s="9" t="s">
        <v>52</v>
      </c>
      <c r="O242" s="34">
        <f>SMALL(E242:M242,COUNTIF(E242:M242,0)+1)</f>
        <v>66774</v>
      </c>
      <c r="P242" s="34">
        <v>28326</v>
      </c>
      <c r="Q242" s="34">
        <v>0</v>
      </c>
      <c r="R242" s="34">
        <v>0</v>
      </c>
      <c r="S242" s="34">
        <v>0</v>
      </c>
      <c r="T242" s="34">
        <v>0</v>
      </c>
      <c r="U242" s="34">
        <v>0</v>
      </c>
      <c r="V242" s="34">
        <v>0</v>
      </c>
      <c r="W242" s="9" t="s">
        <v>4164</v>
      </c>
      <c r="X242" s="9" t="s">
        <v>52</v>
      </c>
      <c r="Y242" s="1" t="s">
        <v>4157</v>
      </c>
      <c r="Z242" s="1" t="s">
        <v>52</v>
      </c>
      <c r="AA242" s="35"/>
      <c r="AB242" s="1" t="s">
        <v>52</v>
      </c>
    </row>
    <row r="243" spans="1:28" ht="30" customHeight="1" x14ac:dyDescent="0.3">
      <c r="A243" s="9" t="s">
        <v>2304</v>
      </c>
      <c r="B243" s="9" t="s">
        <v>2303</v>
      </c>
      <c r="C243" s="9" t="s">
        <v>2300</v>
      </c>
      <c r="D243" s="33" t="s">
        <v>1310</v>
      </c>
      <c r="E243" s="34">
        <v>58071</v>
      </c>
      <c r="F243" s="9" t="s">
        <v>52</v>
      </c>
      <c r="G243" s="34">
        <v>0</v>
      </c>
      <c r="H243" s="9" t="s">
        <v>52</v>
      </c>
      <c r="I243" s="34">
        <v>0</v>
      </c>
      <c r="J243" s="9" t="s">
        <v>52</v>
      </c>
      <c r="K243" s="34">
        <v>0</v>
      </c>
      <c r="L243" s="9" t="s">
        <v>52</v>
      </c>
      <c r="M243" s="34">
        <v>0</v>
      </c>
      <c r="N243" s="9" t="s">
        <v>52</v>
      </c>
      <c r="O243" s="34">
        <f>SMALL(E243:M243,COUNTIF(E243:M243,0)+1)</f>
        <v>58071</v>
      </c>
      <c r="P243" s="34">
        <v>26029</v>
      </c>
      <c r="Q243" s="34">
        <v>0</v>
      </c>
      <c r="R243" s="34">
        <v>0</v>
      </c>
      <c r="S243" s="34">
        <v>0</v>
      </c>
      <c r="T243" s="34">
        <v>0</v>
      </c>
      <c r="U243" s="34">
        <v>0</v>
      </c>
      <c r="V243" s="34">
        <v>0</v>
      </c>
      <c r="W243" s="9" t="s">
        <v>4165</v>
      </c>
      <c r="X243" s="9" t="s">
        <v>52</v>
      </c>
      <c r="Y243" s="1" t="s">
        <v>4157</v>
      </c>
      <c r="Z243" s="1" t="s">
        <v>52</v>
      </c>
      <c r="AA243" s="35"/>
      <c r="AB243" s="1" t="s">
        <v>52</v>
      </c>
    </row>
    <row r="244" spans="1:28" ht="30" customHeight="1" x14ac:dyDescent="0.3">
      <c r="A244" s="9" t="s">
        <v>3088</v>
      </c>
      <c r="B244" s="9" t="s">
        <v>3086</v>
      </c>
      <c r="C244" s="9" t="s">
        <v>3087</v>
      </c>
      <c r="D244" s="33" t="s">
        <v>365</v>
      </c>
      <c r="E244" s="34">
        <v>0</v>
      </c>
      <c r="F244" s="9" t="s">
        <v>52</v>
      </c>
      <c r="G244" s="34">
        <v>0</v>
      </c>
      <c r="H244" s="9" t="s">
        <v>52</v>
      </c>
      <c r="I244" s="34">
        <v>0</v>
      </c>
      <c r="J244" s="9" t="s">
        <v>52</v>
      </c>
      <c r="K244" s="34">
        <v>0</v>
      </c>
      <c r="L244" s="9" t="s">
        <v>52</v>
      </c>
      <c r="M244" s="34">
        <v>0</v>
      </c>
      <c r="N244" s="9" t="s">
        <v>52</v>
      </c>
      <c r="O244" s="34">
        <v>0</v>
      </c>
      <c r="P244" s="34">
        <v>68170</v>
      </c>
      <c r="Q244" s="34">
        <v>0</v>
      </c>
      <c r="R244" s="34">
        <v>0</v>
      </c>
      <c r="S244" s="34">
        <v>0</v>
      </c>
      <c r="T244" s="34">
        <v>0</v>
      </c>
      <c r="U244" s="34">
        <v>0</v>
      </c>
      <c r="V244" s="34">
        <v>0</v>
      </c>
      <c r="W244" s="9" t="s">
        <v>4166</v>
      </c>
      <c r="X244" s="9" t="s">
        <v>52</v>
      </c>
      <c r="Y244" s="1" t="s">
        <v>4157</v>
      </c>
      <c r="Z244" s="1" t="s">
        <v>52</v>
      </c>
      <c r="AA244" s="35"/>
      <c r="AB244" s="1" t="s">
        <v>52</v>
      </c>
    </row>
    <row r="245" spans="1:28" ht="30" customHeight="1" x14ac:dyDescent="0.3">
      <c r="A245" s="9" t="s">
        <v>1957</v>
      </c>
      <c r="B245" s="9" t="s">
        <v>1955</v>
      </c>
      <c r="C245" s="9" t="s">
        <v>1956</v>
      </c>
      <c r="D245" s="33" t="s">
        <v>1310</v>
      </c>
      <c r="E245" s="34">
        <v>0</v>
      </c>
      <c r="F245" s="9" t="s">
        <v>52</v>
      </c>
      <c r="G245" s="34">
        <v>0</v>
      </c>
      <c r="H245" s="9" t="s">
        <v>52</v>
      </c>
      <c r="I245" s="34">
        <v>0</v>
      </c>
      <c r="J245" s="9" t="s">
        <v>52</v>
      </c>
      <c r="K245" s="34">
        <v>0</v>
      </c>
      <c r="L245" s="9" t="s">
        <v>52</v>
      </c>
      <c r="M245" s="34">
        <v>0</v>
      </c>
      <c r="N245" s="9" t="s">
        <v>52</v>
      </c>
      <c r="O245" s="34">
        <v>0</v>
      </c>
      <c r="P245" s="34">
        <v>24000</v>
      </c>
      <c r="Q245" s="34">
        <v>0</v>
      </c>
      <c r="R245" s="34">
        <v>0</v>
      </c>
      <c r="S245" s="34">
        <v>0</v>
      </c>
      <c r="T245" s="34">
        <v>0</v>
      </c>
      <c r="U245" s="34">
        <v>0</v>
      </c>
      <c r="V245" s="34">
        <v>0</v>
      </c>
      <c r="W245" s="9" t="s">
        <v>4167</v>
      </c>
      <c r="X245" s="9" t="s">
        <v>52</v>
      </c>
      <c r="Y245" s="1" t="s">
        <v>4157</v>
      </c>
      <c r="Z245" s="1" t="s">
        <v>52</v>
      </c>
      <c r="AA245" s="35"/>
      <c r="AB245" s="1" t="s">
        <v>52</v>
      </c>
    </row>
    <row r="246" spans="1:28" ht="30" customHeight="1" x14ac:dyDescent="0.3">
      <c r="A246" s="9" t="s">
        <v>1967</v>
      </c>
      <c r="B246" s="9" t="s">
        <v>1965</v>
      </c>
      <c r="C246" s="9" t="s">
        <v>1966</v>
      </c>
      <c r="D246" s="33" t="s">
        <v>1310</v>
      </c>
      <c r="E246" s="34">
        <v>0</v>
      </c>
      <c r="F246" s="9" t="s">
        <v>52</v>
      </c>
      <c r="G246" s="34">
        <v>0</v>
      </c>
      <c r="H246" s="9" t="s">
        <v>52</v>
      </c>
      <c r="I246" s="34">
        <v>0</v>
      </c>
      <c r="J246" s="9" t="s">
        <v>52</v>
      </c>
      <c r="K246" s="34">
        <v>0</v>
      </c>
      <c r="L246" s="9" t="s">
        <v>52</v>
      </c>
      <c r="M246" s="34">
        <v>0</v>
      </c>
      <c r="N246" s="9" t="s">
        <v>52</v>
      </c>
      <c r="O246" s="34">
        <v>0</v>
      </c>
      <c r="P246" s="34">
        <v>20250</v>
      </c>
      <c r="Q246" s="34">
        <v>0</v>
      </c>
      <c r="R246" s="34">
        <v>0</v>
      </c>
      <c r="S246" s="34">
        <v>0</v>
      </c>
      <c r="T246" s="34">
        <v>0</v>
      </c>
      <c r="U246" s="34">
        <v>0</v>
      </c>
      <c r="V246" s="34">
        <v>0</v>
      </c>
      <c r="W246" s="9" t="s">
        <v>4168</v>
      </c>
      <c r="X246" s="9" t="s">
        <v>52</v>
      </c>
      <c r="Y246" s="1" t="s">
        <v>4157</v>
      </c>
      <c r="Z246" s="1" t="s">
        <v>52</v>
      </c>
      <c r="AA246" s="35"/>
      <c r="AB246" s="1" t="s">
        <v>52</v>
      </c>
    </row>
    <row r="247" spans="1:28" ht="30" customHeight="1" x14ac:dyDescent="0.3">
      <c r="A247" s="9" t="s">
        <v>3141</v>
      </c>
      <c r="B247" s="9" t="s">
        <v>3139</v>
      </c>
      <c r="C247" s="9" t="s">
        <v>3140</v>
      </c>
      <c r="D247" s="33" t="s">
        <v>365</v>
      </c>
      <c r="E247" s="34">
        <v>2129</v>
      </c>
      <c r="F247" s="9" t="s">
        <v>52</v>
      </c>
      <c r="G247" s="34">
        <v>0</v>
      </c>
      <c r="H247" s="9" t="s">
        <v>52</v>
      </c>
      <c r="I247" s="34">
        <v>0</v>
      </c>
      <c r="J247" s="9" t="s">
        <v>52</v>
      </c>
      <c r="K247" s="34">
        <v>0</v>
      </c>
      <c r="L247" s="9" t="s">
        <v>52</v>
      </c>
      <c r="M247" s="34">
        <v>0</v>
      </c>
      <c r="N247" s="9" t="s">
        <v>52</v>
      </c>
      <c r="O247" s="34">
        <f t="shared" ref="O247:O253" si="10">SMALL(E247:M247,COUNTIF(E247:M247,0)+1)</f>
        <v>2129</v>
      </c>
      <c r="P247" s="34">
        <v>6701</v>
      </c>
      <c r="Q247" s="34">
        <v>0</v>
      </c>
      <c r="R247" s="34">
        <v>0</v>
      </c>
      <c r="S247" s="34">
        <v>0</v>
      </c>
      <c r="T247" s="34">
        <v>0</v>
      </c>
      <c r="U247" s="34">
        <v>0</v>
      </c>
      <c r="V247" s="34">
        <v>0</v>
      </c>
      <c r="W247" s="9" t="s">
        <v>4169</v>
      </c>
      <c r="X247" s="9" t="s">
        <v>52</v>
      </c>
      <c r="Y247" s="1" t="s">
        <v>4157</v>
      </c>
      <c r="Z247" s="1" t="s">
        <v>52</v>
      </c>
      <c r="AA247" s="35"/>
      <c r="AB247" s="1" t="s">
        <v>52</v>
      </c>
    </row>
    <row r="248" spans="1:28" ht="30" customHeight="1" x14ac:dyDescent="0.3">
      <c r="A248" s="9" t="s">
        <v>2407</v>
      </c>
      <c r="B248" s="9" t="s">
        <v>2405</v>
      </c>
      <c r="C248" s="9" t="s">
        <v>2406</v>
      </c>
      <c r="D248" s="33" t="s">
        <v>365</v>
      </c>
      <c r="E248" s="34">
        <v>1640</v>
      </c>
      <c r="F248" s="9" t="s">
        <v>52</v>
      </c>
      <c r="G248" s="34">
        <v>0</v>
      </c>
      <c r="H248" s="9" t="s">
        <v>52</v>
      </c>
      <c r="I248" s="34">
        <v>0</v>
      </c>
      <c r="J248" s="9" t="s">
        <v>52</v>
      </c>
      <c r="K248" s="34">
        <v>0</v>
      </c>
      <c r="L248" s="9" t="s">
        <v>52</v>
      </c>
      <c r="M248" s="34">
        <v>0</v>
      </c>
      <c r="N248" s="9" t="s">
        <v>52</v>
      </c>
      <c r="O248" s="34">
        <f t="shared" si="10"/>
        <v>1640</v>
      </c>
      <c r="P248" s="34">
        <v>7820</v>
      </c>
      <c r="Q248" s="34">
        <v>0</v>
      </c>
      <c r="R248" s="34">
        <v>0</v>
      </c>
      <c r="S248" s="34">
        <v>0</v>
      </c>
      <c r="T248" s="34">
        <v>0</v>
      </c>
      <c r="U248" s="34">
        <v>0</v>
      </c>
      <c r="V248" s="34">
        <v>0</v>
      </c>
      <c r="W248" s="9" t="s">
        <v>4170</v>
      </c>
      <c r="X248" s="9" t="s">
        <v>52</v>
      </c>
      <c r="Y248" s="1" t="s">
        <v>4157</v>
      </c>
      <c r="Z248" s="1" t="s">
        <v>52</v>
      </c>
      <c r="AA248" s="35"/>
      <c r="AB248" s="1" t="s">
        <v>52</v>
      </c>
    </row>
    <row r="249" spans="1:28" ht="30" customHeight="1" x14ac:dyDescent="0.3">
      <c r="A249" s="9" t="s">
        <v>2499</v>
      </c>
      <c r="B249" s="9" t="s">
        <v>2497</v>
      </c>
      <c r="C249" s="9" t="s">
        <v>2498</v>
      </c>
      <c r="D249" s="33" t="s">
        <v>365</v>
      </c>
      <c r="E249" s="34">
        <v>112</v>
      </c>
      <c r="F249" s="9" t="s">
        <v>52</v>
      </c>
      <c r="G249" s="34">
        <v>0</v>
      </c>
      <c r="H249" s="9" t="s">
        <v>52</v>
      </c>
      <c r="I249" s="34">
        <v>0</v>
      </c>
      <c r="J249" s="9" t="s">
        <v>52</v>
      </c>
      <c r="K249" s="34">
        <v>0</v>
      </c>
      <c r="L249" s="9" t="s">
        <v>52</v>
      </c>
      <c r="M249" s="34">
        <v>0</v>
      </c>
      <c r="N249" s="9" t="s">
        <v>52</v>
      </c>
      <c r="O249" s="34">
        <f t="shared" si="10"/>
        <v>112</v>
      </c>
      <c r="P249" s="34">
        <v>11266</v>
      </c>
      <c r="Q249" s="34">
        <v>0</v>
      </c>
      <c r="R249" s="34">
        <v>0</v>
      </c>
      <c r="S249" s="34">
        <v>0</v>
      </c>
      <c r="T249" s="34">
        <v>0</v>
      </c>
      <c r="U249" s="34">
        <v>0</v>
      </c>
      <c r="V249" s="34">
        <v>0</v>
      </c>
      <c r="W249" s="9" t="s">
        <v>4171</v>
      </c>
      <c r="X249" s="9" t="s">
        <v>52</v>
      </c>
      <c r="Y249" s="1" t="s">
        <v>4157</v>
      </c>
      <c r="Z249" s="1" t="s">
        <v>52</v>
      </c>
      <c r="AA249" s="35"/>
      <c r="AB249" s="1" t="s">
        <v>52</v>
      </c>
    </row>
    <row r="250" spans="1:28" ht="30" customHeight="1" x14ac:dyDescent="0.3">
      <c r="A250" s="9" t="s">
        <v>1976</v>
      </c>
      <c r="B250" s="9" t="s">
        <v>1974</v>
      </c>
      <c r="C250" s="9" t="s">
        <v>1975</v>
      </c>
      <c r="D250" s="33" t="s">
        <v>1310</v>
      </c>
      <c r="E250" s="34">
        <v>1105</v>
      </c>
      <c r="F250" s="9" t="s">
        <v>52</v>
      </c>
      <c r="G250" s="34">
        <v>0</v>
      </c>
      <c r="H250" s="9" t="s">
        <v>52</v>
      </c>
      <c r="I250" s="34">
        <v>0</v>
      </c>
      <c r="J250" s="9" t="s">
        <v>52</v>
      </c>
      <c r="K250" s="34">
        <v>0</v>
      </c>
      <c r="L250" s="9" t="s">
        <v>52</v>
      </c>
      <c r="M250" s="34">
        <v>0</v>
      </c>
      <c r="N250" s="9" t="s">
        <v>52</v>
      </c>
      <c r="O250" s="34">
        <f t="shared" si="10"/>
        <v>1105</v>
      </c>
      <c r="P250" s="34">
        <v>36836</v>
      </c>
      <c r="Q250" s="34">
        <v>0</v>
      </c>
      <c r="R250" s="34">
        <v>0</v>
      </c>
      <c r="S250" s="34">
        <v>0</v>
      </c>
      <c r="T250" s="34">
        <v>0</v>
      </c>
      <c r="U250" s="34">
        <v>0</v>
      </c>
      <c r="V250" s="34">
        <v>0</v>
      </c>
      <c r="W250" s="9" t="s">
        <v>4172</v>
      </c>
      <c r="X250" s="9" t="s">
        <v>52</v>
      </c>
      <c r="Y250" s="1" t="s">
        <v>4157</v>
      </c>
      <c r="Z250" s="1" t="s">
        <v>52</v>
      </c>
      <c r="AA250" s="35"/>
      <c r="AB250" s="1" t="s">
        <v>52</v>
      </c>
    </row>
    <row r="251" spans="1:28" ht="30" customHeight="1" x14ac:dyDescent="0.3">
      <c r="A251" s="9" t="s">
        <v>2576</v>
      </c>
      <c r="B251" s="9" t="s">
        <v>2574</v>
      </c>
      <c r="C251" s="9" t="s">
        <v>2575</v>
      </c>
      <c r="D251" s="33" t="s">
        <v>1310</v>
      </c>
      <c r="E251" s="34">
        <v>298</v>
      </c>
      <c r="F251" s="9" t="s">
        <v>52</v>
      </c>
      <c r="G251" s="34">
        <v>0</v>
      </c>
      <c r="H251" s="9" t="s">
        <v>52</v>
      </c>
      <c r="I251" s="34">
        <v>0</v>
      </c>
      <c r="J251" s="9" t="s">
        <v>52</v>
      </c>
      <c r="K251" s="34">
        <v>0</v>
      </c>
      <c r="L251" s="9" t="s">
        <v>52</v>
      </c>
      <c r="M251" s="34">
        <v>0</v>
      </c>
      <c r="N251" s="9" t="s">
        <v>52</v>
      </c>
      <c r="O251" s="34">
        <f t="shared" si="10"/>
        <v>298</v>
      </c>
      <c r="P251" s="34">
        <v>9941</v>
      </c>
      <c r="Q251" s="34">
        <v>0</v>
      </c>
      <c r="R251" s="34">
        <v>0</v>
      </c>
      <c r="S251" s="34">
        <v>0</v>
      </c>
      <c r="T251" s="34">
        <v>0</v>
      </c>
      <c r="U251" s="34">
        <v>0</v>
      </c>
      <c r="V251" s="34">
        <v>0</v>
      </c>
      <c r="W251" s="9" t="s">
        <v>4173</v>
      </c>
      <c r="X251" s="9" t="s">
        <v>52</v>
      </c>
      <c r="Y251" s="1" t="s">
        <v>4157</v>
      </c>
      <c r="Z251" s="1" t="s">
        <v>52</v>
      </c>
      <c r="AA251" s="35"/>
      <c r="AB251" s="1" t="s">
        <v>52</v>
      </c>
    </row>
    <row r="252" spans="1:28" ht="30" customHeight="1" x14ac:dyDescent="0.3">
      <c r="A252" s="9" t="s">
        <v>463</v>
      </c>
      <c r="B252" s="9" t="s">
        <v>461</v>
      </c>
      <c r="C252" s="9" t="s">
        <v>462</v>
      </c>
      <c r="D252" s="33" t="s">
        <v>365</v>
      </c>
      <c r="E252" s="34">
        <v>134021</v>
      </c>
      <c r="F252" s="9" t="s">
        <v>52</v>
      </c>
      <c r="G252" s="34">
        <v>0</v>
      </c>
      <c r="H252" s="9" t="s">
        <v>52</v>
      </c>
      <c r="I252" s="34">
        <v>0</v>
      </c>
      <c r="J252" s="9" t="s">
        <v>52</v>
      </c>
      <c r="K252" s="34">
        <v>0</v>
      </c>
      <c r="L252" s="9" t="s">
        <v>52</v>
      </c>
      <c r="M252" s="34">
        <v>0</v>
      </c>
      <c r="N252" s="9" t="s">
        <v>52</v>
      </c>
      <c r="O252" s="34">
        <f t="shared" si="10"/>
        <v>134021</v>
      </c>
      <c r="P252" s="34">
        <v>56762</v>
      </c>
      <c r="Q252" s="34">
        <v>0</v>
      </c>
      <c r="R252" s="34">
        <v>0</v>
      </c>
      <c r="S252" s="34">
        <v>0</v>
      </c>
      <c r="T252" s="34">
        <v>0</v>
      </c>
      <c r="U252" s="34">
        <v>0</v>
      </c>
      <c r="V252" s="34">
        <v>0</v>
      </c>
      <c r="W252" s="9" t="s">
        <v>4174</v>
      </c>
      <c r="X252" s="9" t="s">
        <v>52</v>
      </c>
      <c r="Y252" s="1" t="s">
        <v>4157</v>
      </c>
      <c r="Z252" s="1" t="s">
        <v>52</v>
      </c>
      <c r="AA252" s="35"/>
      <c r="AB252" s="1" t="s">
        <v>52</v>
      </c>
    </row>
    <row r="253" spans="1:28" ht="30" customHeight="1" x14ac:dyDescent="0.3">
      <c r="A253" s="9" t="s">
        <v>3098</v>
      </c>
      <c r="B253" s="9" t="s">
        <v>3096</v>
      </c>
      <c r="C253" s="9" t="s">
        <v>3097</v>
      </c>
      <c r="D253" s="33" t="s">
        <v>365</v>
      </c>
      <c r="E253" s="34">
        <v>22123</v>
      </c>
      <c r="F253" s="9" t="s">
        <v>52</v>
      </c>
      <c r="G253" s="34">
        <v>0</v>
      </c>
      <c r="H253" s="9" t="s">
        <v>52</v>
      </c>
      <c r="I253" s="34">
        <v>0</v>
      </c>
      <c r="J253" s="9" t="s">
        <v>52</v>
      </c>
      <c r="K253" s="34">
        <v>0</v>
      </c>
      <c r="L253" s="9" t="s">
        <v>52</v>
      </c>
      <c r="M253" s="34">
        <v>0</v>
      </c>
      <c r="N253" s="9" t="s">
        <v>52</v>
      </c>
      <c r="O253" s="34">
        <f t="shared" si="10"/>
        <v>22123</v>
      </c>
      <c r="P253" s="34">
        <v>88893</v>
      </c>
      <c r="Q253" s="34">
        <v>0</v>
      </c>
      <c r="R253" s="34">
        <v>0</v>
      </c>
      <c r="S253" s="34">
        <v>0</v>
      </c>
      <c r="T253" s="34">
        <v>0</v>
      </c>
      <c r="U253" s="34">
        <v>0</v>
      </c>
      <c r="V253" s="34">
        <v>0</v>
      </c>
      <c r="W253" s="9" t="s">
        <v>4175</v>
      </c>
      <c r="X253" s="9" t="s">
        <v>52</v>
      </c>
      <c r="Y253" s="1" t="s">
        <v>4157</v>
      </c>
      <c r="Z253" s="1" t="s">
        <v>52</v>
      </c>
      <c r="AA253" s="35"/>
      <c r="AB253" s="1" t="s">
        <v>52</v>
      </c>
    </row>
    <row r="254" spans="1:28" ht="30" customHeight="1" x14ac:dyDescent="0.3">
      <c r="A254" s="9" t="s">
        <v>2541</v>
      </c>
      <c r="B254" s="9" t="s">
        <v>2539</v>
      </c>
      <c r="C254" s="9" t="s">
        <v>2540</v>
      </c>
      <c r="D254" s="33" t="s">
        <v>365</v>
      </c>
      <c r="E254" s="34">
        <v>0</v>
      </c>
      <c r="F254" s="9" t="s">
        <v>52</v>
      </c>
      <c r="G254" s="34">
        <v>0</v>
      </c>
      <c r="H254" s="9" t="s">
        <v>52</v>
      </c>
      <c r="I254" s="34">
        <v>0</v>
      </c>
      <c r="J254" s="9" t="s">
        <v>52</v>
      </c>
      <c r="K254" s="34">
        <v>0</v>
      </c>
      <c r="L254" s="9" t="s">
        <v>52</v>
      </c>
      <c r="M254" s="34">
        <v>0</v>
      </c>
      <c r="N254" s="9" t="s">
        <v>52</v>
      </c>
      <c r="O254" s="34">
        <v>0</v>
      </c>
      <c r="P254" s="34">
        <v>4429</v>
      </c>
      <c r="Q254" s="34">
        <v>0</v>
      </c>
      <c r="R254" s="34">
        <v>0</v>
      </c>
      <c r="S254" s="34">
        <v>0</v>
      </c>
      <c r="T254" s="34">
        <v>0</v>
      </c>
      <c r="U254" s="34">
        <v>0</v>
      </c>
      <c r="V254" s="34">
        <v>0</v>
      </c>
      <c r="W254" s="9" t="s">
        <v>4176</v>
      </c>
      <c r="X254" s="9" t="s">
        <v>52</v>
      </c>
      <c r="Y254" s="1" t="s">
        <v>4157</v>
      </c>
      <c r="Z254" s="1" t="s">
        <v>52</v>
      </c>
      <c r="AA254" s="35"/>
      <c r="AB254" s="1" t="s">
        <v>52</v>
      </c>
    </row>
    <row r="255" spans="1:28" ht="30" customHeight="1" x14ac:dyDescent="0.3">
      <c r="A255" s="9" t="s">
        <v>918</v>
      </c>
      <c r="B255" s="9" t="s">
        <v>916</v>
      </c>
      <c r="C255" s="9" t="s">
        <v>917</v>
      </c>
      <c r="D255" s="33" t="s">
        <v>365</v>
      </c>
      <c r="E255" s="34">
        <v>33240</v>
      </c>
      <c r="F255" s="9" t="s">
        <v>52</v>
      </c>
      <c r="G255" s="34">
        <v>0</v>
      </c>
      <c r="H255" s="9" t="s">
        <v>52</v>
      </c>
      <c r="I255" s="34">
        <v>0</v>
      </c>
      <c r="J255" s="9" t="s">
        <v>52</v>
      </c>
      <c r="K255" s="34">
        <v>0</v>
      </c>
      <c r="L255" s="9" t="s">
        <v>52</v>
      </c>
      <c r="M255" s="34">
        <v>0</v>
      </c>
      <c r="N255" s="9" t="s">
        <v>52</v>
      </c>
      <c r="O255" s="34">
        <f>SMALL(E255:M255,COUNTIF(E255:M255,0)+1)</f>
        <v>33240</v>
      </c>
      <c r="P255" s="34">
        <v>20760</v>
      </c>
      <c r="Q255" s="34">
        <v>0</v>
      </c>
      <c r="R255" s="34">
        <v>0</v>
      </c>
      <c r="S255" s="34">
        <v>0</v>
      </c>
      <c r="T255" s="34">
        <v>0</v>
      </c>
      <c r="U255" s="34">
        <v>0</v>
      </c>
      <c r="V255" s="34">
        <v>0</v>
      </c>
      <c r="W255" s="9" t="s">
        <v>4177</v>
      </c>
      <c r="X255" s="9" t="s">
        <v>52</v>
      </c>
      <c r="Y255" s="1" t="s">
        <v>4157</v>
      </c>
      <c r="Z255" s="1" t="s">
        <v>52</v>
      </c>
      <c r="AA255" s="35"/>
      <c r="AB255" s="1" t="s">
        <v>52</v>
      </c>
    </row>
    <row r="256" spans="1:28" ht="30" customHeight="1" x14ac:dyDescent="0.3">
      <c r="A256" s="9" t="s">
        <v>1299</v>
      </c>
      <c r="B256" s="9" t="s">
        <v>1298</v>
      </c>
      <c r="C256" s="9" t="s">
        <v>1291</v>
      </c>
      <c r="D256" s="33" t="s">
        <v>1292</v>
      </c>
      <c r="E256" s="34">
        <v>0</v>
      </c>
      <c r="F256" s="9" t="s">
        <v>52</v>
      </c>
      <c r="G256" s="34">
        <v>0</v>
      </c>
      <c r="H256" s="9" t="s">
        <v>52</v>
      </c>
      <c r="I256" s="34">
        <v>0</v>
      </c>
      <c r="J256" s="9" t="s">
        <v>52</v>
      </c>
      <c r="K256" s="34">
        <v>0</v>
      </c>
      <c r="L256" s="9" t="s">
        <v>52</v>
      </c>
      <c r="M256" s="34">
        <v>0</v>
      </c>
      <c r="N256" s="9" t="s">
        <v>52</v>
      </c>
      <c r="O256" s="34">
        <v>0</v>
      </c>
      <c r="P256" s="34">
        <v>169804</v>
      </c>
      <c r="Q256" s="34">
        <v>0</v>
      </c>
      <c r="R256" s="34">
        <v>0</v>
      </c>
      <c r="S256" s="34">
        <v>0</v>
      </c>
      <c r="T256" s="34">
        <v>0</v>
      </c>
      <c r="U256" s="34">
        <v>0</v>
      </c>
      <c r="V256" s="34">
        <v>0</v>
      </c>
      <c r="W256" s="9" t="s">
        <v>4178</v>
      </c>
      <c r="X256" s="9" t="s">
        <v>52</v>
      </c>
      <c r="Y256" s="1" t="s">
        <v>4179</v>
      </c>
      <c r="Z256" s="1" t="s">
        <v>52</v>
      </c>
      <c r="AA256" s="35"/>
      <c r="AB256" s="1" t="s">
        <v>52</v>
      </c>
    </row>
    <row r="257" spans="1:28" ht="30" customHeight="1" x14ac:dyDescent="0.3">
      <c r="A257" s="9" t="s">
        <v>1594</v>
      </c>
      <c r="B257" s="9" t="s">
        <v>1593</v>
      </c>
      <c r="C257" s="9" t="s">
        <v>1291</v>
      </c>
      <c r="D257" s="33" t="s">
        <v>1292</v>
      </c>
      <c r="E257" s="34">
        <v>0</v>
      </c>
      <c r="F257" s="9" t="s">
        <v>52</v>
      </c>
      <c r="G257" s="34">
        <v>0</v>
      </c>
      <c r="H257" s="9" t="s">
        <v>52</v>
      </c>
      <c r="I257" s="34">
        <v>0</v>
      </c>
      <c r="J257" s="9" t="s">
        <v>52</v>
      </c>
      <c r="K257" s="34">
        <v>0</v>
      </c>
      <c r="L257" s="9" t="s">
        <v>52</v>
      </c>
      <c r="M257" s="34">
        <v>0</v>
      </c>
      <c r="N257" s="9" t="s">
        <v>52</v>
      </c>
      <c r="O257" s="34">
        <v>0</v>
      </c>
      <c r="P257" s="34">
        <v>221506</v>
      </c>
      <c r="Q257" s="34">
        <v>0</v>
      </c>
      <c r="R257" s="34">
        <v>0</v>
      </c>
      <c r="S257" s="34">
        <v>0</v>
      </c>
      <c r="T257" s="34">
        <v>0</v>
      </c>
      <c r="U257" s="34">
        <v>0</v>
      </c>
      <c r="V257" s="34">
        <v>0</v>
      </c>
      <c r="W257" s="9" t="s">
        <v>4180</v>
      </c>
      <c r="X257" s="9" t="s">
        <v>52</v>
      </c>
      <c r="Y257" s="1" t="s">
        <v>4179</v>
      </c>
      <c r="Z257" s="1" t="s">
        <v>52</v>
      </c>
      <c r="AA257" s="35"/>
      <c r="AB257" s="1" t="s">
        <v>52</v>
      </c>
    </row>
    <row r="258" spans="1:28" ht="30" customHeight="1" x14ac:dyDescent="0.3">
      <c r="A258" s="9" t="s">
        <v>2735</v>
      </c>
      <c r="B258" s="9" t="s">
        <v>2734</v>
      </c>
      <c r="C258" s="9" t="s">
        <v>1291</v>
      </c>
      <c r="D258" s="33" t="s">
        <v>1292</v>
      </c>
      <c r="E258" s="34">
        <v>0</v>
      </c>
      <c r="F258" s="9" t="s">
        <v>52</v>
      </c>
      <c r="G258" s="34">
        <v>0</v>
      </c>
      <c r="H258" s="9" t="s">
        <v>52</v>
      </c>
      <c r="I258" s="34">
        <v>0</v>
      </c>
      <c r="J258" s="9" t="s">
        <v>52</v>
      </c>
      <c r="K258" s="34">
        <v>0</v>
      </c>
      <c r="L258" s="9" t="s">
        <v>52</v>
      </c>
      <c r="M258" s="34">
        <v>0</v>
      </c>
      <c r="N258" s="9" t="s">
        <v>52</v>
      </c>
      <c r="O258" s="34">
        <v>0</v>
      </c>
      <c r="P258" s="34">
        <v>279433</v>
      </c>
      <c r="Q258" s="34">
        <v>0</v>
      </c>
      <c r="R258" s="34">
        <v>0</v>
      </c>
      <c r="S258" s="34">
        <v>0</v>
      </c>
      <c r="T258" s="34">
        <v>0</v>
      </c>
      <c r="U258" s="34">
        <v>0</v>
      </c>
      <c r="V258" s="34">
        <v>0</v>
      </c>
      <c r="W258" s="9" t="s">
        <v>4181</v>
      </c>
      <c r="X258" s="9" t="s">
        <v>52</v>
      </c>
      <c r="Y258" s="1" t="s">
        <v>4179</v>
      </c>
      <c r="Z258" s="1" t="s">
        <v>52</v>
      </c>
      <c r="AA258" s="35"/>
      <c r="AB258" s="1" t="s">
        <v>52</v>
      </c>
    </row>
    <row r="259" spans="1:28" ht="30" customHeight="1" x14ac:dyDescent="0.3">
      <c r="A259" s="9" t="s">
        <v>2826</v>
      </c>
      <c r="B259" s="9" t="s">
        <v>2825</v>
      </c>
      <c r="C259" s="9" t="s">
        <v>1291</v>
      </c>
      <c r="D259" s="33" t="s">
        <v>1292</v>
      </c>
      <c r="E259" s="34">
        <v>0</v>
      </c>
      <c r="F259" s="9" t="s">
        <v>52</v>
      </c>
      <c r="G259" s="34">
        <v>0</v>
      </c>
      <c r="H259" s="9" t="s">
        <v>52</v>
      </c>
      <c r="I259" s="34">
        <v>0</v>
      </c>
      <c r="J259" s="9" t="s">
        <v>52</v>
      </c>
      <c r="K259" s="34">
        <v>0</v>
      </c>
      <c r="L259" s="9" t="s">
        <v>52</v>
      </c>
      <c r="M259" s="34">
        <v>0</v>
      </c>
      <c r="N259" s="9" t="s">
        <v>52</v>
      </c>
      <c r="O259" s="34">
        <v>0</v>
      </c>
      <c r="P259" s="34">
        <v>272831</v>
      </c>
      <c r="Q259" s="34">
        <v>0</v>
      </c>
      <c r="R259" s="34">
        <v>0</v>
      </c>
      <c r="S259" s="34">
        <v>0</v>
      </c>
      <c r="T259" s="34">
        <v>0</v>
      </c>
      <c r="U259" s="34">
        <v>0</v>
      </c>
      <c r="V259" s="34">
        <v>0</v>
      </c>
      <c r="W259" s="9" t="s">
        <v>4182</v>
      </c>
      <c r="X259" s="9" t="s">
        <v>52</v>
      </c>
      <c r="Y259" s="1" t="s">
        <v>4179</v>
      </c>
      <c r="Z259" s="1" t="s">
        <v>52</v>
      </c>
      <c r="AA259" s="35"/>
      <c r="AB259" s="1" t="s">
        <v>52</v>
      </c>
    </row>
    <row r="260" spans="1:28" ht="30" customHeight="1" x14ac:dyDescent="0.3">
      <c r="A260" s="9" t="s">
        <v>2887</v>
      </c>
      <c r="B260" s="9" t="s">
        <v>2886</v>
      </c>
      <c r="C260" s="9" t="s">
        <v>1291</v>
      </c>
      <c r="D260" s="33" t="s">
        <v>1292</v>
      </c>
      <c r="E260" s="34">
        <v>0</v>
      </c>
      <c r="F260" s="9" t="s">
        <v>52</v>
      </c>
      <c r="G260" s="34">
        <v>0</v>
      </c>
      <c r="H260" s="9" t="s">
        <v>52</v>
      </c>
      <c r="I260" s="34">
        <v>0</v>
      </c>
      <c r="J260" s="9" t="s">
        <v>52</v>
      </c>
      <c r="K260" s="34">
        <v>0</v>
      </c>
      <c r="L260" s="9" t="s">
        <v>52</v>
      </c>
      <c r="M260" s="34">
        <v>0</v>
      </c>
      <c r="N260" s="9" t="s">
        <v>52</v>
      </c>
      <c r="O260" s="34">
        <v>0</v>
      </c>
      <c r="P260" s="34">
        <v>264104</v>
      </c>
      <c r="Q260" s="34">
        <v>0</v>
      </c>
      <c r="R260" s="34">
        <v>0</v>
      </c>
      <c r="S260" s="34">
        <v>0</v>
      </c>
      <c r="T260" s="34">
        <v>0</v>
      </c>
      <c r="U260" s="34">
        <v>0</v>
      </c>
      <c r="V260" s="34">
        <v>0</v>
      </c>
      <c r="W260" s="9" t="s">
        <v>4183</v>
      </c>
      <c r="X260" s="9" t="s">
        <v>52</v>
      </c>
      <c r="Y260" s="1" t="s">
        <v>4179</v>
      </c>
      <c r="Z260" s="1" t="s">
        <v>52</v>
      </c>
      <c r="AA260" s="35"/>
      <c r="AB260" s="1" t="s">
        <v>52</v>
      </c>
    </row>
    <row r="261" spans="1:28" ht="30" customHeight="1" x14ac:dyDescent="0.3">
      <c r="A261" s="9" t="s">
        <v>1293</v>
      </c>
      <c r="B261" s="9" t="s">
        <v>1290</v>
      </c>
      <c r="C261" s="9" t="s">
        <v>1291</v>
      </c>
      <c r="D261" s="33" t="s">
        <v>1292</v>
      </c>
      <c r="E261" s="34">
        <v>0</v>
      </c>
      <c r="F261" s="9" t="s">
        <v>52</v>
      </c>
      <c r="G261" s="34">
        <v>0</v>
      </c>
      <c r="H261" s="9" t="s">
        <v>52</v>
      </c>
      <c r="I261" s="34">
        <v>0</v>
      </c>
      <c r="J261" s="9" t="s">
        <v>52</v>
      </c>
      <c r="K261" s="34">
        <v>0</v>
      </c>
      <c r="L261" s="9" t="s">
        <v>52</v>
      </c>
      <c r="M261" s="34">
        <v>0</v>
      </c>
      <c r="N261" s="9" t="s">
        <v>52</v>
      </c>
      <c r="O261" s="34">
        <v>0</v>
      </c>
      <c r="P261" s="34">
        <v>237754</v>
      </c>
      <c r="Q261" s="34">
        <v>0</v>
      </c>
      <c r="R261" s="34">
        <v>0</v>
      </c>
      <c r="S261" s="34">
        <v>0</v>
      </c>
      <c r="T261" s="34">
        <v>0</v>
      </c>
      <c r="U261" s="34">
        <v>0</v>
      </c>
      <c r="V261" s="34">
        <v>0</v>
      </c>
      <c r="W261" s="9" t="s">
        <v>4184</v>
      </c>
      <c r="X261" s="9" t="s">
        <v>52</v>
      </c>
      <c r="Y261" s="1" t="s">
        <v>4179</v>
      </c>
      <c r="Z261" s="1" t="s">
        <v>52</v>
      </c>
      <c r="AA261" s="35"/>
      <c r="AB261" s="1" t="s">
        <v>52</v>
      </c>
    </row>
    <row r="262" spans="1:28" ht="30" customHeight="1" x14ac:dyDescent="0.3">
      <c r="A262" s="9" t="s">
        <v>1296</v>
      </c>
      <c r="B262" s="9" t="s">
        <v>1295</v>
      </c>
      <c r="C262" s="9" t="s">
        <v>1291</v>
      </c>
      <c r="D262" s="33" t="s">
        <v>1292</v>
      </c>
      <c r="E262" s="34">
        <v>0</v>
      </c>
      <c r="F262" s="9" t="s">
        <v>52</v>
      </c>
      <c r="G262" s="34">
        <v>0</v>
      </c>
      <c r="H262" s="9" t="s">
        <v>52</v>
      </c>
      <c r="I262" s="34">
        <v>0</v>
      </c>
      <c r="J262" s="9" t="s">
        <v>52</v>
      </c>
      <c r="K262" s="34">
        <v>0</v>
      </c>
      <c r="L262" s="9" t="s">
        <v>52</v>
      </c>
      <c r="M262" s="34">
        <v>0</v>
      </c>
      <c r="N262" s="9" t="s">
        <v>52</v>
      </c>
      <c r="O262" s="34">
        <v>0</v>
      </c>
      <c r="P262" s="34">
        <v>219236</v>
      </c>
      <c r="Q262" s="34">
        <v>0</v>
      </c>
      <c r="R262" s="34">
        <v>0</v>
      </c>
      <c r="S262" s="34">
        <v>0</v>
      </c>
      <c r="T262" s="34">
        <v>0</v>
      </c>
      <c r="U262" s="34">
        <v>0</v>
      </c>
      <c r="V262" s="34">
        <v>0</v>
      </c>
      <c r="W262" s="9" t="s">
        <v>4185</v>
      </c>
      <c r="X262" s="9" t="s">
        <v>52</v>
      </c>
      <c r="Y262" s="1" t="s">
        <v>4179</v>
      </c>
      <c r="Z262" s="1" t="s">
        <v>52</v>
      </c>
      <c r="AA262" s="35"/>
      <c r="AB262" s="1" t="s">
        <v>52</v>
      </c>
    </row>
    <row r="263" spans="1:28" ht="30" customHeight="1" x14ac:dyDescent="0.3">
      <c r="A263" s="9" t="s">
        <v>2801</v>
      </c>
      <c r="B263" s="9" t="s">
        <v>2800</v>
      </c>
      <c r="C263" s="9" t="s">
        <v>1291</v>
      </c>
      <c r="D263" s="33" t="s">
        <v>1292</v>
      </c>
      <c r="E263" s="34">
        <v>0</v>
      </c>
      <c r="F263" s="9" t="s">
        <v>52</v>
      </c>
      <c r="G263" s="34">
        <v>0</v>
      </c>
      <c r="H263" s="9" t="s">
        <v>52</v>
      </c>
      <c r="I263" s="34">
        <v>0</v>
      </c>
      <c r="J263" s="9" t="s">
        <v>52</v>
      </c>
      <c r="K263" s="34">
        <v>0</v>
      </c>
      <c r="L263" s="9" t="s">
        <v>52</v>
      </c>
      <c r="M263" s="34">
        <v>0</v>
      </c>
      <c r="N263" s="9" t="s">
        <v>52</v>
      </c>
      <c r="O263" s="34">
        <v>0</v>
      </c>
      <c r="P263" s="34">
        <v>278326</v>
      </c>
      <c r="Q263" s="34">
        <v>0</v>
      </c>
      <c r="R263" s="34">
        <v>0</v>
      </c>
      <c r="S263" s="34">
        <v>0</v>
      </c>
      <c r="T263" s="34">
        <v>0</v>
      </c>
      <c r="U263" s="34">
        <v>0</v>
      </c>
      <c r="V263" s="34">
        <v>0</v>
      </c>
      <c r="W263" s="9" t="s">
        <v>4186</v>
      </c>
      <c r="X263" s="9" t="s">
        <v>52</v>
      </c>
      <c r="Y263" s="1" t="s">
        <v>4179</v>
      </c>
      <c r="Z263" s="1" t="s">
        <v>52</v>
      </c>
      <c r="AA263" s="35"/>
      <c r="AB263" s="1" t="s">
        <v>52</v>
      </c>
    </row>
    <row r="264" spans="1:28" ht="30" customHeight="1" x14ac:dyDescent="0.3">
      <c r="A264" s="9" t="s">
        <v>1591</v>
      </c>
      <c r="B264" s="9" t="s">
        <v>1590</v>
      </c>
      <c r="C264" s="9" t="s">
        <v>1291</v>
      </c>
      <c r="D264" s="33" t="s">
        <v>1292</v>
      </c>
      <c r="E264" s="34">
        <v>0</v>
      </c>
      <c r="F264" s="9" t="s">
        <v>52</v>
      </c>
      <c r="G264" s="34">
        <v>0</v>
      </c>
      <c r="H264" s="9" t="s">
        <v>52</v>
      </c>
      <c r="I264" s="34">
        <v>0</v>
      </c>
      <c r="J264" s="9" t="s">
        <v>52</v>
      </c>
      <c r="K264" s="34">
        <v>0</v>
      </c>
      <c r="L264" s="9" t="s">
        <v>52</v>
      </c>
      <c r="M264" s="34">
        <v>0</v>
      </c>
      <c r="N264" s="9" t="s">
        <v>52</v>
      </c>
      <c r="O264" s="34">
        <v>0</v>
      </c>
      <c r="P264" s="34">
        <v>266361</v>
      </c>
      <c r="Q264" s="34">
        <v>0</v>
      </c>
      <c r="R264" s="34">
        <v>0</v>
      </c>
      <c r="S264" s="34">
        <v>0</v>
      </c>
      <c r="T264" s="34">
        <v>0</v>
      </c>
      <c r="U264" s="34">
        <v>0</v>
      </c>
      <c r="V264" s="34">
        <v>0</v>
      </c>
      <c r="W264" s="9" t="s">
        <v>4187</v>
      </c>
      <c r="X264" s="9" t="s">
        <v>52</v>
      </c>
      <c r="Y264" s="1" t="s">
        <v>4179</v>
      </c>
      <c r="Z264" s="1" t="s">
        <v>52</v>
      </c>
      <c r="AA264" s="35"/>
      <c r="AB264" s="1" t="s">
        <v>52</v>
      </c>
    </row>
    <row r="265" spans="1:28" ht="30" customHeight="1" x14ac:dyDescent="0.3">
      <c r="A265" s="9" t="s">
        <v>1750</v>
      </c>
      <c r="B265" s="9" t="s">
        <v>1749</v>
      </c>
      <c r="C265" s="9" t="s">
        <v>1291</v>
      </c>
      <c r="D265" s="33" t="s">
        <v>1292</v>
      </c>
      <c r="E265" s="34">
        <v>0</v>
      </c>
      <c r="F265" s="9" t="s">
        <v>52</v>
      </c>
      <c r="G265" s="34">
        <v>0</v>
      </c>
      <c r="H265" s="9" t="s">
        <v>52</v>
      </c>
      <c r="I265" s="34">
        <v>0</v>
      </c>
      <c r="J265" s="9" t="s">
        <v>52</v>
      </c>
      <c r="K265" s="34">
        <v>0</v>
      </c>
      <c r="L265" s="9" t="s">
        <v>52</v>
      </c>
      <c r="M265" s="34">
        <v>0</v>
      </c>
      <c r="N265" s="9" t="s">
        <v>52</v>
      </c>
      <c r="O265" s="34">
        <v>0</v>
      </c>
      <c r="P265" s="34">
        <v>266624</v>
      </c>
      <c r="Q265" s="34">
        <v>0</v>
      </c>
      <c r="R265" s="34">
        <v>0</v>
      </c>
      <c r="S265" s="34">
        <v>0</v>
      </c>
      <c r="T265" s="34">
        <v>0</v>
      </c>
      <c r="U265" s="34">
        <v>0</v>
      </c>
      <c r="V265" s="34">
        <v>0</v>
      </c>
      <c r="W265" s="9" t="s">
        <v>4188</v>
      </c>
      <c r="X265" s="9" t="s">
        <v>52</v>
      </c>
      <c r="Y265" s="1" t="s">
        <v>4179</v>
      </c>
      <c r="Z265" s="1" t="s">
        <v>52</v>
      </c>
      <c r="AA265" s="35"/>
      <c r="AB265" s="1" t="s">
        <v>52</v>
      </c>
    </row>
    <row r="266" spans="1:28" ht="30" customHeight="1" x14ac:dyDescent="0.3">
      <c r="A266" s="9" t="s">
        <v>3299</v>
      </c>
      <c r="B266" s="9" t="s">
        <v>3298</v>
      </c>
      <c r="C266" s="9" t="s">
        <v>1291</v>
      </c>
      <c r="D266" s="33" t="s">
        <v>1292</v>
      </c>
      <c r="E266" s="34">
        <v>0</v>
      </c>
      <c r="F266" s="9" t="s">
        <v>52</v>
      </c>
      <c r="G266" s="34">
        <v>0</v>
      </c>
      <c r="H266" s="9" t="s">
        <v>52</v>
      </c>
      <c r="I266" s="34">
        <v>0</v>
      </c>
      <c r="J266" s="9" t="s">
        <v>52</v>
      </c>
      <c r="K266" s="34">
        <v>0</v>
      </c>
      <c r="L266" s="9" t="s">
        <v>52</v>
      </c>
      <c r="M266" s="34">
        <v>0</v>
      </c>
      <c r="N266" s="9" t="s">
        <v>52</v>
      </c>
      <c r="O266" s="34">
        <v>0</v>
      </c>
      <c r="P266" s="34">
        <v>243075</v>
      </c>
      <c r="Q266" s="34">
        <v>0</v>
      </c>
      <c r="R266" s="34">
        <v>0</v>
      </c>
      <c r="S266" s="34">
        <v>0</v>
      </c>
      <c r="T266" s="34">
        <v>0</v>
      </c>
      <c r="U266" s="34">
        <v>0</v>
      </c>
      <c r="V266" s="34">
        <v>0</v>
      </c>
      <c r="W266" s="9" t="s">
        <v>4189</v>
      </c>
      <c r="X266" s="9" t="s">
        <v>52</v>
      </c>
      <c r="Y266" s="1" t="s">
        <v>4179</v>
      </c>
      <c r="Z266" s="1" t="s">
        <v>52</v>
      </c>
      <c r="AA266" s="35"/>
      <c r="AB266" s="1" t="s">
        <v>52</v>
      </c>
    </row>
    <row r="267" spans="1:28" ht="30" customHeight="1" x14ac:dyDescent="0.3">
      <c r="A267" s="9" t="s">
        <v>1348</v>
      </c>
      <c r="B267" s="9" t="s">
        <v>1347</v>
      </c>
      <c r="C267" s="9" t="s">
        <v>1291</v>
      </c>
      <c r="D267" s="33" t="s">
        <v>1292</v>
      </c>
      <c r="E267" s="34">
        <v>0</v>
      </c>
      <c r="F267" s="9" t="s">
        <v>52</v>
      </c>
      <c r="G267" s="34">
        <v>0</v>
      </c>
      <c r="H267" s="9" t="s">
        <v>52</v>
      </c>
      <c r="I267" s="34">
        <v>0</v>
      </c>
      <c r="J267" s="9" t="s">
        <v>52</v>
      </c>
      <c r="K267" s="34">
        <v>0</v>
      </c>
      <c r="L267" s="9" t="s">
        <v>52</v>
      </c>
      <c r="M267" s="34">
        <v>0</v>
      </c>
      <c r="N267" s="9" t="s">
        <v>52</v>
      </c>
      <c r="O267" s="34">
        <v>0</v>
      </c>
      <c r="P267" s="34">
        <v>277894</v>
      </c>
      <c r="Q267" s="34">
        <v>0</v>
      </c>
      <c r="R267" s="34">
        <v>0</v>
      </c>
      <c r="S267" s="34">
        <v>0</v>
      </c>
      <c r="T267" s="34">
        <v>0</v>
      </c>
      <c r="U267" s="34">
        <v>0</v>
      </c>
      <c r="V267" s="34">
        <v>0</v>
      </c>
      <c r="W267" s="9" t="s">
        <v>4190</v>
      </c>
      <c r="X267" s="9" t="s">
        <v>52</v>
      </c>
      <c r="Y267" s="1" t="s">
        <v>4179</v>
      </c>
      <c r="Z267" s="1" t="s">
        <v>52</v>
      </c>
      <c r="AA267" s="35"/>
      <c r="AB267" s="1" t="s">
        <v>52</v>
      </c>
    </row>
    <row r="268" spans="1:28" ht="30" customHeight="1" x14ac:dyDescent="0.3">
      <c r="A268" s="9" t="s">
        <v>3319</v>
      </c>
      <c r="B268" s="9" t="s">
        <v>3318</v>
      </c>
      <c r="C268" s="9" t="s">
        <v>1291</v>
      </c>
      <c r="D268" s="33" t="s">
        <v>1292</v>
      </c>
      <c r="E268" s="34">
        <v>0</v>
      </c>
      <c r="F268" s="9" t="s">
        <v>52</v>
      </c>
      <c r="G268" s="34">
        <v>0</v>
      </c>
      <c r="H268" s="9" t="s">
        <v>52</v>
      </c>
      <c r="I268" s="34">
        <v>0</v>
      </c>
      <c r="J268" s="9" t="s">
        <v>52</v>
      </c>
      <c r="K268" s="34">
        <v>0</v>
      </c>
      <c r="L268" s="9" t="s">
        <v>52</v>
      </c>
      <c r="M268" s="34">
        <v>0</v>
      </c>
      <c r="N268" s="9" t="s">
        <v>52</v>
      </c>
      <c r="O268" s="34">
        <v>0</v>
      </c>
      <c r="P268" s="34">
        <v>248350</v>
      </c>
      <c r="Q268" s="34">
        <v>0</v>
      </c>
      <c r="R268" s="34">
        <v>0</v>
      </c>
      <c r="S268" s="34">
        <v>0</v>
      </c>
      <c r="T268" s="34">
        <v>0</v>
      </c>
      <c r="U268" s="34">
        <v>0</v>
      </c>
      <c r="V268" s="34">
        <v>0</v>
      </c>
      <c r="W268" s="9" t="s">
        <v>4191</v>
      </c>
      <c r="X268" s="9" t="s">
        <v>52</v>
      </c>
      <c r="Y268" s="1" t="s">
        <v>4179</v>
      </c>
      <c r="Z268" s="1" t="s">
        <v>52</v>
      </c>
      <c r="AA268" s="35"/>
      <c r="AB268" s="1" t="s">
        <v>52</v>
      </c>
    </row>
    <row r="269" spans="1:28" ht="30" customHeight="1" x14ac:dyDescent="0.3">
      <c r="A269" s="9" t="s">
        <v>2361</v>
      </c>
      <c r="B269" s="9" t="s">
        <v>2360</v>
      </c>
      <c r="C269" s="9" t="s">
        <v>1291</v>
      </c>
      <c r="D269" s="33" t="s">
        <v>1292</v>
      </c>
      <c r="E269" s="34">
        <v>0</v>
      </c>
      <c r="F269" s="9" t="s">
        <v>52</v>
      </c>
      <c r="G269" s="34">
        <v>0</v>
      </c>
      <c r="H269" s="9" t="s">
        <v>52</v>
      </c>
      <c r="I269" s="34">
        <v>0</v>
      </c>
      <c r="J269" s="9" t="s">
        <v>52</v>
      </c>
      <c r="K269" s="34">
        <v>0</v>
      </c>
      <c r="L269" s="9" t="s">
        <v>52</v>
      </c>
      <c r="M269" s="34">
        <v>0</v>
      </c>
      <c r="N269" s="9" t="s">
        <v>52</v>
      </c>
      <c r="O269" s="34">
        <v>0</v>
      </c>
      <c r="P269" s="34">
        <v>248139</v>
      </c>
      <c r="Q269" s="34">
        <v>0</v>
      </c>
      <c r="R269" s="34">
        <v>0</v>
      </c>
      <c r="S269" s="34">
        <v>0</v>
      </c>
      <c r="T269" s="34">
        <v>0</v>
      </c>
      <c r="U269" s="34">
        <v>0</v>
      </c>
      <c r="V269" s="34">
        <v>0</v>
      </c>
      <c r="W269" s="9" t="s">
        <v>4192</v>
      </c>
      <c r="X269" s="9" t="s">
        <v>52</v>
      </c>
      <c r="Y269" s="1" t="s">
        <v>4179</v>
      </c>
      <c r="Z269" s="1" t="s">
        <v>52</v>
      </c>
      <c r="AA269" s="35"/>
      <c r="AB269" s="1" t="s">
        <v>52</v>
      </c>
    </row>
    <row r="270" spans="1:28" ht="30" customHeight="1" x14ac:dyDescent="0.3">
      <c r="A270" s="9" t="s">
        <v>2985</v>
      </c>
      <c r="B270" s="9" t="s">
        <v>2984</v>
      </c>
      <c r="C270" s="9" t="s">
        <v>1291</v>
      </c>
      <c r="D270" s="33" t="s">
        <v>1292</v>
      </c>
      <c r="E270" s="34">
        <v>0</v>
      </c>
      <c r="F270" s="9" t="s">
        <v>52</v>
      </c>
      <c r="G270" s="34">
        <v>0</v>
      </c>
      <c r="H270" s="9" t="s">
        <v>52</v>
      </c>
      <c r="I270" s="34">
        <v>0</v>
      </c>
      <c r="J270" s="9" t="s">
        <v>52</v>
      </c>
      <c r="K270" s="34">
        <v>0</v>
      </c>
      <c r="L270" s="9" t="s">
        <v>52</v>
      </c>
      <c r="M270" s="34">
        <v>0</v>
      </c>
      <c r="N270" s="9" t="s">
        <v>52</v>
      </c>
      <c r="O270" s="34">
        <v>0</v>
      </c>
      <c r="P270" s="34">
        <v>220722</v>
      </c>
      <c r="Q270" s="34">
        <v>0</v>
      </c>
      <c r="R270" s="34">
        <v>0</v>
      </c>
      <c r="S270" s="34">
        <v>0</v>
      </c>
      <c r="T270" s="34">
        <v>0</v>
      </c>
      <c r="U270" s="34">
        <v>0</v>
      </c>
      <c r="V270" s="34">
        <v>0</v>
      </c>
      <c r="W270" s="9" t="s">
        <v>4193</v>
      </c>
      <c r="X270" s="9" t="s">
        <v>52</v>
      </c>
      <c r="Y270" s="1" t="s">
        <v>4179</v>
      </c>
      <c r="Z270" s="1" t="s">
        <v>52</v>
      </c>
      <c r="AA270" s="35"/>
      <c r="AB270" s="1" t="s">
        <v>52</v>
      </c>
    </row>
    <row r="271" spans="1:28" ht="30" customHeight="1" x14ac:dyDescent="0.3">
      <c r="A271" s="9" t="s">
        <v>2247</v>
      </c>
      <c r="B271" s="9" t="s">
        <v>2246</v>
      </c>
      <c r="C271" s="9" t="s">
        <v>1291</v>
      </c>
      <c r="D271" s="33" t="s">
        <v>1292</v>
      </c>
      <c r="E271" s="34">
        <v>0</v>
      </c>
      <c r="F271" s="9" t="s">
        <v>52</v>
      </c>
      <c r="G271" s="34">
        <v>0</v>
      </c>
      <c r="H271" s="9" t="s">
        <v>52</v>
      </c>
      <c r="I271" s="34">
        <v>0</v>
      </c>
      <c r="J271" s="9" t="s">
        <v>52</v>
      </c>
      <c r="K271" s="34">
        <v>0</v>
      </c>
      <c r="L271" s="9" t="s">
        <v>52</v>
      </c>
      <c r="M271" s="34">
        <v>0</v>
      </c>
      <c r="N271" s="9" t="s">
        <v>52</v>
      </c>
      <c r="O271" s="34">
        <v>0</v>
      </c>
      <c r="P271" s="34">
        <v>272354</v>
      </c>
      <c r="Q271" s="34">
        <v>0</v>
      </c>
      <c r="R271" s="34">
        <v>0</v>
      </c>
      <c r="S271" s="34">
        <v>0</v>
      </c>
      <c r="T271" s="34">
        <v>0</v>
      </c>
      <c r="U271" s="34">
        <v>0</v>
      </c>
      <c r="V271" s="34">
        <v>0</v>
      </c>
      <c r="W271" s="9" t="s">
        <v>4194</v>
      </c>
      <c r="X271" s="9" t="s">
        <v>52</v>
      </c>
      <c r="Y271" s="1" t="s">
        <v>4179</v>
      </c>
      <c r="Z271" s="1" t="s">
        <v>52</v>
      </c>
      <c r="AA271" s="35"/>
      <c r="AB271" s="1" t="s">
        <v>52</v>
      </c>
    </row>
    <row r="272" spans="1:28" ht="30" customHeight="1" x14ac:dyDescent="0.3">
      <c r="A272" s="9" t="s">
        <v>3037</v>
      </c>
      <c r="B272" s="9" t="s">
        <v>3036</v>
      </c>
      <c r="C272" s="9" t="s">
        <v>1291</v>
      </c>
      <c r="D272" s="33" t="s">
        <v>1292</v>
      </c>
      <c r="E272" s="34">
        <v>0</v>
      </c>
      <c r="F272" s="9" t="s">
        <v>52</v>
      </c>
      <c r="G272" s="34">
        <v>0</v>
      </c>
      <c r="H272" s="9" t="s">
        <v>52</v>
      </c>
      <c r="I272" s="34">
        <v>0</v>
      </c>
      <c r="J272" s="9" t="s">
        <v>52</v>
      </c>
      <c r="K272" s="34">
        <v>0</v>
      </c>
      <c r="L272" s="9" t="s">
        <v>52</v>
      </c>
      <c r="M272" s="34">
        <v>0</v>
      </c>
      <c r="N272" s="9" t="s">
        <v>52</v>
      </c>
      <c r="O272" s="34">
        <v>0</v>
      </c>
      <c r="P272" s="34">
        <v>284337</v>
      </c>
      <c r="Q272" s="34">
        <v>0</v>
      </c>
      <c r="R272" s="34">
        <v>0</v>
      </c>
      <c r="S272" s="34">
        <v>0</v>
      </c>
      <c r="T272" s="34">
        <v>0</v>
      </c>
      <c r="U272" s="34">
        <v>0</v>
      </c>
      <c r="V272" s="34">
        <v>0</v>
      </c>
      <c r="W272" s="9" t="s">
        <v>4195</v>
      </c>
      <c r="X272" s="9" t="s">
        <v>52</v>
      </c>
      <c r="Y272" s="1" t="s">
        <v>4179</v>
      </c>
      <c r="Z272" s="1" t="s">
        <v>52</v>
      </c>
      <c r="AA272" s="35"/>
      <c r="AB272" s="1" t="s">
        <v>52</v>
      </c>
    </row>
    <row r="273" spans="1:28" ht="30" customHeight="1" x14ac:dyDescent="0.3">
      <c r="A273" s="9" t="s">
        <v>3162</v>
      </c>
      <c r="B273" s="9" t="s">
        <v>3161</v>
      </c>
      <c r="C273" s="9" t="s">
        <v>1291</v>
      </c>
      <c r="D273" s="33" t="s">
        <v>1292</v>
      </c>
      <c r="E273" s="34">
        <v>0</v>
      </c>
      <c r="F273" s="9" t="s">
        <v>52</v>
      </c>
      <c r="G273" s="34">
        <v>0</v>
      </c>
      <c r="H273" s="9" t="s">
        <v>52</v>
      </c>
      <c r="I273" s="34">
        <v>0</v>
      </c>
      <c r="J273" s="9" t="s">
        <v>52</v>
      </c>
      <c r="K273" s="34">
        <v>0</v>
      </c>
      <c r="L273" s="9" t="s">
        <v>52</v>
      </c>
      <c r="M273" s="34">
        <v>0</v>
      </c>
      <c r="N273" s="9" t="s">
        <v>52</v>
      </c>
      <c r="O273" s="34">
        <v>0</v>
      </c>
      <c r="P273" s="34">
        <v>253409</v>
      </c>
      <c r="Q273" s="34">
        <v>0</v>
      </c>
      <c r="R273" s="34">
        <v>0</v>
      </c>
      <c r="S273" s="34">
        <v>0</v>
      </c>
      <c r="T273" s="34">
        <v>0</v>
      </c>
      <c r="U273" s="34">
        <v>0</v>
      </c>
      <c r="V273" s="34">
        <v>0</v>
      </c>
      <c r="W273" s="9" t="s">
        <v>4196</v>
      </c>
      <c r="X273" s="9" t="s">
        <v>52</v>
      </c>
      <c r="Y273" s="1" t="s">
        <v>4179</v>
      </c>
      <c r="Z273" s="1" t="s">
        <v>52</v>
      </c>
      <c r="AA273" s="35"/>
      <c r="AB273" s="1" t="s">
        <v>52</v>
      </c>
    </row>
    <row r="274" spans="1:28" ht="30" customHeight="1" x14ac:dyDescent="0.3">
      <c r="A274" s="9" t="s">
        <v>2585</v>
      </c>
      <c r="B274" s="9" t="s">
        <v>2584</v>
      </c>
      <c r="C274" s="9" t="s">
        <v>1291</v>
      </c>
      <c r="D274" s="33" t="s">
        <v>1292</v>
      </c>
      <c r="E274" s="34">
        <v>0</v>
      </c>
      <c r="F274" s="9" t="s">
        <v>52</v>
      </c>
      <c r="G274" s="34">
        <v>0</v>
      </c>
      <c r="H274" s="9" t="s">
        <v>52</v>
      </c>
      <c r="I274" s="34">
        <v>0</v>
      </c>
      <c r="J274" s="9" t="s">
        <v>52</v>
      </c>
      <c r="K274" s="34">
        <v>0</v>
      </c>
      <c r="L274" s="9" t="s">
        <v>52</v>
      </c>
      <c r="M274" s="34">
        <v>0</v>
      </c>
      <c r="N274" s="9" t="s">
        <v>52</v>
      </c>
      <c r="O274" s="34">
        <v>0</v>
      </c>
      <c r="P274" s="34">
        <v>252249</v>
      </c>
      <c r="Q274" s="34">
        <v>0</v>
      </c>
      <c r="R274" s="34">
        <v>0</v>
      </c>
      <c r="S274" s="34">
        <v>0</v>
      </c>
      <c r="T274" s="34">
        <v>0</v>
      </c>
      <c r="U274" s="34">
        <v>0</v>
      </c>
      <c r="V274" s="34">
        <v>0</v>
      </c>
      <c r="W274" s="9" t="s">
        <v>4197</v>
      </c>
      <c r="X274" s="9" t="s">
        <v>52</v>
      </c>
      <c r="Y274" s="1" t="s">
        <v>4179</v>
      </c>
      <c r="Z274" s="1" t="s">
        <v>52</v>
      </c>
      <c r="AA274" s="35"/>
      <c r="AB274" s="1" t="s">
        <v>52</v>
      </c>
    </row>
    <row r="275" spans="1:28" ht="30" customHeight="1" x14ac:dyDescent="0.3">
      <c r="A275" s="9" t="s">
        <v>3082</v>
      </c>
      <c r="B275" s="9" t="s">
        <v>3081</v>
      </c>
      <c r="C275" s="9" t="s">
        <v>1291</v>
      </c>
      <c r="D275" s="33" t="s">
        <v>1292</v>
      </c>
      <c r="E275" s="34">
        <v>0</v>
      </c>
      <c r="F275" s="9" t="s">
        <v>52</v>
      </c>
      <c r="G275" s="34">
        <v>0</v>
      </c>
      <c r="H275" s="9" t="s">
        <v>52</v>
      </c>
      <c r="I275" s="34">
        <v>0</v>
      </c>
      <c r="J275" s="9" t="s">
        <v>52</v>
      </c>
      <c r="K275" s="34">
        <v>0</v>
      </c>
      <c r="L275" s="9" t="s">
        <v>52</v>
      </c>
      <c r="M275" s="34">
        <v>0</v>
      </c>
      <c r="N275" s="9" t="s">
        <v>52</v>
      </c>
      <c r="O275" s="34">
        <v>0</v>
      </c>
      <c r="P275" s="34">
        <v>266246</v>
      </c>
      <c r="Q275" s="34">
        <v>0</v>
      </c>
      <c r="R275" s="34">
        <v>0</v>
      </c>
      <c r="S275" s="34">
        <v>0</v>
      </c>
      <c r="T275" s="34">
        <v>0</v>
      </c>
      <c r="U275" s="34">
        <v>0</v>
      </c>
      <c r="V275" s="34">
        <v>0</v>
      </c>
      <c r="W275" s="9" t="s">
        <v>4198</v>
      </c>
      <c r="X275" s="9" t="s">
        <v>52</v>
      </c>
      <c r="Y275" s="1" t="s">
        <v>4179</v>
      </c>
      <c r="Z275" s="1" t="s">
        <v>52</v>
      </c>
      <c r="AA275" s="35"/>
      <c r="AB275" s="1" t="s">
        <v>52</v>
      </c>
    </row>
    <row r="276" spans="1:28" ht="30" customHeight="1" x14ac:dyDescent="0.3">
      <c r="A276" s="9" t="s">
        <v>1772</v>
      </c>
      <c r="B276" s="9" t="s">
        <v>1771</v>
      </c>
      <c r="C276" s="9" t="s">
        <v>1291</v>
      </c>
      <c r="D276" s="33" t="s">
        <v>1292</v>
      </c>
      <c r="E276" s="34">
        <v>0</v>
      </c>
      <c r="F276" s="9" t="s">
        <v>52</v>
      </c>
      <c r="G276" s="34">
        <v>0</v>
      </c>
      <c r="H276" s="9" t="s">
        <v>52</v>
      </c>
      <c r="I276" s="34">
        <v>0</v>
      </c>
      <c r="J276" s="9" t="s">
        <v>52</v>
      </c>
      <c r="K276" s="34">
        <v>0</v>
      </c>
      <c r="L276" s="9" t="s">
        <v>52</v>
      </c>
      <c r="M276" s="34">
        <v>0</v>
      </c>
      <c r="N276" s="9" t="s">
        <v>52</v>
      </c>
      <c r="O276" s="34">
        <v>0</v>
      </c>
      <c r="P276" s="34">
        <v>202696</v>
      </c>
      <c r="Q276" s="34">
        <v>0</v>
      </c>
      <c r="R276" s="34">
        <v>0</v>
      </c>
      <c r="S276" s="34">
        <v>0</v>
      </c>
      <c r="T276" s="34">
        <v>0</v>
      </c>
      <c r="U276" s="34">
        <v>0</v>
      </c>
      <c r="V276" s="34">
        <v>0</v>
      </c>
      <c r="W276" s="9" t="s">
        <v>4199</v>
      </c>
      <c r="X276" s="9" t="s">
        <v>52</v>
      </c>
      <c r="Y276" s="1" t="s">
        <v>4179</v>
      </c>
      <c r="Z276" s="1" t="s">
        <v>52</v>
      </c>
      <c r="AA276" s="35"/>
      <c r="AB276" s="1" t="s">
        <v>52</v>
      </c>
    </row>
    <row r="277" spans="1:28" ht="30" customHeight="1" x14ac:dyDescent="0.3">
      <c r="A277" s="9" t="s">
        <v>3242</v>
      </c>
      <c r="B277" s="9" t="s">
        <v>3241</v>
      </c>
      <c r="C277" s="9" t="s">
        <v>1291</v>
      </c>
      <c r="D277" s="33" t="s">
        <v>1292</v>
      </c>
      <c r="E277" s="34">
        <v>0</v>
      </c>
      <c r="F277" s="9" t="s">
        <v>52</v>
      </c>
      <c r="G277" s="34">
        <v>0</v>
      </c>
      <c r="H277" s="9" t="s">
        <v>52</v>
      </c>
      <c r="I277" s="34">
        <v>0</v>
      </c>
      <c r="J277" s="9" t="s">
        <v>52</v>
      </c>
      <c r="K277" s="34">
        <v>0</v>
      </c>
      <c r="L277" s="9" t="s">
        <v>52</v>
      </c>
      <c r="M277" s="34">
        <v>0</v>
      </c>
      <c r="N277" s="9" t="s">
        <v>52</v>
      </c>
      <c r="O277" s="34">
        <v>0</v>
      </c>
      <c r="P277" s="34">
        <v>238145</v>
      </c>
      <c r="Q277" s="34">
        <v>0</v>
      </c>
      <c r="R277" s="34">
        <v>0</v>
      </c>
      <c r="S277" s="34">
        <v>0</v>
      </c>
      <c r="T277" s="34">
        <v>0</v>
      </c>
      <c r="U277" s="34">
        <v>0</v>
      </c>
      <c r="V277" s="34">
        <v>0</v>
      </c>
      <c r="W277" s="9" t="s">
        <v>4200</v>
      </c>
      <c r="X277" s="9" t="s">
        <v>52</v>
      </c>
      <c r="Y277" s="1" t="s">
        <v>4179</v>
      </c>
      <c r="Z277" s="1" t="s">
        <v>52</v>
      </c>
      <c r="AA277" s="35"/>
      <c r="AB277" s="1" t="s">
        <v>52</v>
      </c>
    </row>
    <row r="278" spans="1:28" ht="30" customHeight="1" x14ac:dyDescent="0.3">
      <c r="A278" s="9" t="s">
        <v>1338</v>
      </c>
      <c r="B278" s="9" t="s">
        <v>1337</v>
      </c>
      <c r="C278" s="9" t="s">
        <v>1291</v>
      </c>
      <c r="D278" s="33" t="s">
        <v>1292</v>
      </c>
      <c r="E278" s="34">
        <v>0</v>
      </c>
      <c r="F278" s="9" t="s">
        <v>52</v>
      </c>
      <c r="G278" s="34">
        <v>0</v>
      </c>
      <c r="H278" s="9" t="s">
        <v>52</v>
      </c>
      <c r="I278" s="34">
        <v>0</v>
      </c>
      <c r="J278" s="9" t="s">
        <v>52</v>
      </c>
      <c r="K278" s="34">
        <v>0</v>
      </c>
      <c r="L278" s="9" t="s">
        <v>52</v>
      </c>
      <c r="M278" s="34">
        <v>0</v>
      </c>
      <c r="N278" s="9" t="s">
        <v>52</v>
      </c>
      <c r="O278" s="34">
        <v>0</v>
      </c>
      <c r="P278" s="34">
        <v>250572</v>
      </c>
      <c r="Q278" s="34">
        <v>0</v>
      </c>
      <c r="R278" s="34">
        <v>0</v>
      </c>
      <c r="S278" s="34">
        <v>0</v>
      </c>
      <c r="T278" s="34">
        <v>0</v>
      </c>
      <c r="U278" s="34">
        <v>0</v>
      </c>
      <c r="V278" s="34">
        <v>0</v>
      </c>
      <c r="W278" s="9" t="s">
        <v>4201</v>
      </c>
      <c r="X278" s="9" t="s">
        <v>52</v>
      </c>
      <c r="Y278" s="1" t="s">
        <v>4179</v>
      </c>
      <c r="Z278" s="1" t="s">
        <v>52</v>
      </c>
      <c r="AA278" s="35"/>
      <c r="AB278" s="1" t="s">
        <v>52</v>
      </c>
    </row>
    <row r="279" spans="1:28" ht="30" customHeight="1" x14ac:dyDescent="0.3">
      <c r="A279" s="9" t="s">
        <v>2755</v>
      </c>
      <c r="B279" s="9" t="s">
        <v>2754</v>
      </c>
      <c r="C279" s="9" t="s">
        <v>1291</v>
      </c>
      <c r="D279" s="33" t="s">
        <v>1292</v>
      </c>
      <c r="E279" s="34">
        <v>0</v>
      </c>
      <c r="F279" s="9" t="s">
        <v>52</v>
      </c>
      <c r="G279" s="34">
        <v>0</v>
      </c>
      <c r="H279" s="9" t="s">
        <v>52</v>
      </c>
      <c r="I279" s="34">
        <v>0</v>
      </c>
      <c r="J279" s="9" t="s">
        <v>52</v>
      </c>
      <c r="K279" s="34">
        <v>0</v>
      </c>
      <c r="L279" s="9" t="s">
        <v>52</v>
      </c>
      <c r="M279" s="34">
        <v>0</v>
      </c>
      <c r="N279" s="9" t="s">
        <v>52</v>
      </c>
      <c r="O279" s="34">
        <v>0</v>
      </c>
      <c r="P279" s="34">
        <v>273971</v>
      </c>
      <c r="Q279" s="34">
        <v>0</v>
      </c>
      <c r="R279" s="34">
        <v>0</v>
      </c>
      <c r="S279" s="34">
        <v>0</v>
      </c>
      <c r="T279" s="34">
        <v>0</v>
      </c>
      <c r="U279" s="34">
        <v>0</v>
      </c>
      <c r="V279" s="34">
        <v>0</v>
      </c>
      <c r="W279" s="9" t="s">
        <v>4202</v>
      </c>
      <c r="X279" s="9" t="s">
        <v>52</v>
      </c>
      <c r="Y279" s="1" t="s">
        <v>4179</v>
      </c>
      <c r="Z279" s="1" t="s">
        <v>52</v>
      </c>
      <c r="AA279" s="35"/>
      <c r="AB279" s="1" t="s">
        <v>52</v>
      </c>
    </row>
    <row r="280" spans="1:28" ht="30" customHeight="1" x14ac:dyDescent="0.3">
      <c r="A280" s="9" t="s">
        <v>2796</v>
      </c>
      <c r="B280" s="9" t="s">
        <v>2795</v>
      </c>
      <c r="C280" s="9" t="s">
        <v>1291</v>
      </c>
      <c r="D280" s="33" t="s">
        <v>1292</v>
      </c>
      <c r="E280" s="34">
        <v>0</v>
      </c>
      <c r="F280" s="9" t="s">
        <v>52</v>
      </c>
      <c r="G280" s="34">
        <v>0</v>
      </c>
      <c r="H280" s="9" t="s">
        <v>52</v>
      </c>
      <c r="I280" s="34">
        <v>0</v>
      </c>
      <c r="J280" s="9" t="s">
        <v>52</v>
      </c>
      <c r="K280" s="34">
        <v>0</v>
      </c>
      <c r="L280" s="9" t="s">
        <v>52</v>
      </c>
      <c r="M280" s="34">
        <v>0</v>
      </c>
      <c r="N280" s="9" t="s">
        <v>52</v>
      </c>
      <c r="O280" s="34">
        <v>0</v>
      </c>
      <c r="P280" s="34">
        <v>237500</v>
      </c>
      <c r="Q280" s="34">
        <v>0</v>
      </c>
      <c r="R280" s="34">
        <v>0</v>
      </c>
      <c r="S280" s="34">
        <v>0</v>
      </c>
      <c r="T280" s="34">
        <v>0</v>
      </c>
      <c r="U280" s="34">
        <v>0</v>
      </c>
      <c r="V280" s="34">
        <v>0</v>
      </c>
      <c r="W280" s="9" t="s">
        <v>4203</v>
      </c>
      <c r="X280" s="9" t="s">
        <v>52</v>
      </c>
      <c r="Y280" s="1" t="s">
        <v>4179</v>
      </c>
      <c r="Z280" s="1" t="s">
        <v>52</v>
      </c>
      <c r="AA280" s="35"/>
      <c r="AB280" s="1" t="s">
        <v>52</v>
      </c>
    </row>
    <row r="281" spans="1:28" ht="30" customHeight="1" x14ac:dyDescent="0.3">
      <c r="A281" s="9" t="s">
        <v>3476</v>
      </c>
      <c r="B281" s="9" t="s">
        <v>3475</v>
      </c>
      <c r="C281" s="9" t="s">
        <v>1291</v>
      </c>
      <c r="D281" s="33" t="s">
        <v>1292</v>
      </c>
      <c r="E281" s="34">
        <v>0</v>
      </c>
      <c r="F281" s="9" t="s">
        <v>52</v>
      </c>
      <c r="G281" s="34">
        <v>0</v>
      </c>
      <c r="H281" s="9" t="s">
        <v>52</v>
      </c>
      <c r="I281" s="34">
        <v>0</v>
      </c>
      <c r="J281" s="9" t="s">
        <v>52</v>
      </c>
      <c r="K281" s="34">
        <v>0</v>
      </c>
      <c r="L281" s="9" t="s">
        <v>52</v>
      </c>
      <c r="M281" s="34">
        <v>0</v>
      </c>
      <c r="N281" s="9" t="s">
        <v>52</v>
      </c>
      <c r="O281" s="34">
        <v>0</v>
      </c>
      <c r="P281" s="34">
        <v>146440</v>
      </c>
      <c r="Q281" s="34">
        <v>0</v>
      </c>
      <c r="R281" s="34">
        <v>0</v>
      </c>
      <c r="S281" s="34">
        <v>0</v>
      </c>
      <c r="T281" s="34">
        <v>0</v>
      </c>
      <c r="U281" s="34">
        <v>0</v>
      </c>
      <c r="V281" s="34">
        <v>0</v>
      </c>
      <c r="W281" s="9" t="s">
        <v>4204</v>
      </c>
      <c r="X281" s="9" t="s">
        <v>52</v>
      </c>
      <c r="Y281" s="1" t="s">
        <v>4179</v>
      </c>
      <c r="Z281" s="1" t="s">
        <v>52</v>
      </c>
      <c r="AA281" s="35"/>
      <c r="AB281" s="1" t="s">
        <v>52</v>
      </c>
    </row>
    <row r="282" spans="1:28" ht="30" customHeight="1" x14ac:dyDescent="0.3">
      <c r="A282" s="9" t="s">
        <v>1325</v>
      </c>
      <c r="B282" s="9" t="s">
        <v>1324</v>
      </c>
      <c r="C282" s="9" t="s">
        <v>1291</v>
      </c>
      <c r="D282" s="33" t="s">
        <v>1292</v>
      </c>
      <c r="E282" s="34">
        <v>0</v>
      </c>
      <c r="F282" s="9" t="s">
        <v>52</v>
      </c>
      <c r="G282" s="34">
        <v>0</v>
      </c>
      <c r="H282" s="9" t="s">
        <v>52</v>
      </c>
      <c r="I282" s="34">
        <v>0</v>
      </c>
      <c r="J282" s="9" t="s">
        <v>52</v>
      </c>
      <c r="K282" s="34">
        <v>0</v>
      </c>
      <c r="L282" s="9" t="s">
        <v>52</v>
      </c>
      <c r="M282" s="34">
        <v>0</v>
      </c>
      <c r="N282" s="9" t="s">
        <v>52</v>
      </c>
      <c r="O282" s="34">
        <v>0</v>
      </c>
      <c r="P282" s="34">
        <v>268915</v>
      </c>
      <c r="Q282" s="34">
        <v>0</v>
      </c>
      <c r="R282" s="34">
        <v>0</v>
      </c>
      <c r="S282" s="34">
        <v>0</v>
      </c>
      <c r="T282" s="34">
        <v>0</v>
      </c>
      <c r="U282" s="34">
        <v>0</v>
      </c>
      <c r="V282" s="34">
        <v>0</v>
      </c>
      <c r="W282" s="9" t="s">
        <v>4205</v>
      </c>
      <c r="X282" s="9" t="s">
        <v>52</v>
      </c>
      <c r="Y282" s="1" t="s">
        <v>4179</v>
      </c>
      <c r="Z282" s="1" t="s">
        <v>52</v>
      </c>
      <c r="AA282" s="35"/>
      <c r="AB282" s="1" t="s">
        <v>52</v>
      </c>
    </row>
    <row r="283" spans="1:28" ht="30" customHeight="1" x14ac:dyDescent="0.3">
      <c r="A283" s="9" t="s">
        <v>3212</v>
      </c>
      <c r="B283" s="9" t="s">
        <v>3210</v>
      </c>
      <c r="C283" s="9" t="s">
        <v>3211</v>
      </c>
      <c r="D283" s="33" t="s">
        <v>1292</v>
      </c>
      <c r="E283" s="34">
        <v>0</v>
      </c>
      <c r="F283" s="9" t="s">
        <v>52</v>
      </c>
      <c r="G283" s="34">
        <v>0</v>
      </c>
      <c r="H283" s="9" t="s">
        <v>52</v>
      </c>
      <c r="I283" s="34">
        <v>0</v>
      </c>
      <c r="J283" s="9" t="s">
        <v>52</v>
      </c>
      <c r="K283" s="34">
        <v>0</v>
      </c>
      <c r="L283" s="9" t="s">
        <v>52</v>
      </c>
      <c r="M283" s="34">
        <v>0</v>
      </c>
      <c r="N283" s="9" t="s">
        <v>52</v>
      </c>
      <c r="O283" s="34">
        <v>0</v>
      </c>
      <c r="P283" s="34">
        <v>206732</v>
      </c>
      <c r="Q283" s="34">
        <v>0</v>
      </c>
      <c r="R283" s="34">
        <v>0</v>
      </c>
      <c r="S283" s="34">
        <v>0</v>
      </c>
      <c r="T283" s="34">
        <v>0</v>
      </c>
      <c r="U283" s="34">
        <v>0</v>
      </c>
      <c r="V283" s="34">
        <v>0</v>
      </c>
      <c r="W283" s="9" t="s">
        <v>4206</v>
      </c>
      <c r="X283" s="9" t="s">
        <v>52</v>
      </c>
      <c r="Y283" s="1" t="s">
        <v>4179</v>
      </c>
      <c r="Z283" s="1" t="s">
        <v>52</v>
      </c>
      <c r="AA283" s="35"/>
      <c r="AB283" s="1" t="s">
        <v>52</v>
      </c>
    </row>
    <row r="284" spans="1:28" ht="30" customHeight="1" x14ac:dyDescent="0.3">
      <c r="A284" s="9" t="s">
        <v>895</v>
      </c>
      <c r="B284" s="9" t="s">
        <v>893</v>
      </c>
      <c r="C284" s="9" t="s">
        <v>894</v>
      </c>
      <c r="D284" s="33" t="s">
        <v>112</v>
      </c>
      <c r="E284" s="34">
        <v>0</v>
      </c>
      <c r="F284" s="9" t="s">
        <v>52</v>
      </c>
      <c r="G284" s="34">
        <v>0</v>
      </c>
      <c r="H284" s="9" t="s">
        <v>52</v>
      </c>
      <c r="I284" s="34">
        <v>0</v>
      </c>
      <c r="J284" s="9" t="s">
        <v>52</v>
      </c>
      <c r="K284" s="34">
        <v>0</v>
      </c>
      <c r="L284" s="9" t="s">
        <v>52</v>
      </c>
      <c r="M284" s="34">
        <v>29600</v>
      </c>
      <c r="N284" s="9" t="s">
        <v>52</v>
      </c>
      <c r="O284" s="34">
        <f>SMALL(E284:M284,COUNTIF(E284:M284,0)+1)</f>
        <v>29600</v>
      </c>
      <c r="P284" s="34">
        <v>0</v>
      </c>
      <c r="Q284" s="34">
        <v>0</v>
      </c>
      <c r="R284" s="34">
        <v>0</v>
      </c>
      <c r="S284" s="34">
        <v>0</v>
      </c>
      <c r="T284" s="34">
        <v>0</v>
      </c>
      <c r="U284" s="34">
        <v>0</v>
      </c>
      <c r="V284" s="34">
        <v>0</v>
      </c>
      <c r="W284" s="9" t="s">
        <v>4207</v>
      </c>
      <c r="X284" s="9" t="s">
        <v>451</v>
      </c>
      <c r="Y284" s="1" t="s">
        <v>52</v>
      </c>
      <c r="Z284" s="1" t="s">
        <v>52</v>
      </c>
      <c r="AA284" s="35"/>
      <c r="AB284" s="1" t="s">
        <v>52</v>
      </c>
    </row>
    <row r="285" spans="1:28" ht="30" customHeight="1" x14ac:dyDescent="0.3">
      <c r="A285" s="9" t="s">
        <v>898</v>
      </c>
      <c r="B285" s="9" t="s">
        <v>893</v>
      </c>
      <c r="C285" s="9" t="s">
        <v>897</v>
      </c>
      <c r="D285" s="33" t="s">
        <v>112</v>
      </c>
      <c r="E285" s="34">
        <v>0</v>
      </c>
      <c r="F285" s="9" t="s">
        <v>52</v>
      </c>
      <c r="G285" s="34">
        <v>0</v>
      </c>
      <c r="H285" s="9" t="s">
        <v>52</v>
      </c>
      <c r="I285" s="34">
        <v>0</v>
      </c>
      <c r="J285" s="9" t="s">
        <v>52</v>
      </c>
      <c r="K285" s="34">
        <v>0</v>
      </c>
      <c r="L285" s="9" t="s">
        <v>52</v>
      </c>
      <c r="M285" s="34">
        <v>32000</v>
      </c>
      <c r="N285" s="9" t="s">
        <v>52</v>
      </c>
      <c r="O285" s="34">
        <f>SMALL(E285:M285,COUNTIF(E285:M285,0)+1)</f>
        <v>32000</v>
      </c>
      <c r="P285" s="34">
        <v>0</v>
      </c>
      <c r="Q285" s="34">
        <v>0</v>
      </c>
      <c r="R285" s="34">
        <v>0</v>
      </c>
      <c r="S285" s="34">
        <v>0</v>
      </c>
      <c r="T285" s="34">
        <v>0</v>
      </c>
      <c r="U285" s="34">
        <v>0</v>
      </c>
      <c r="V285" s="34">
        <v>0</v>
      </c>
      <c r="W285" s="9" t="s">
        <v>4208</v>
      </c>
      <c r="X285" s="9" t="s">
        <v>451</v>
      </c>
      <c r="Y285" s="1" t="s">
        <v>52</v>
      </c>
      <c r="Z285" s="1" t="s">
        <v>52</v>
      </c>
      <c r="AA285" s="35"/>
      <c r="AB285" s="1" t="s">
        <v>52</v>
      </c>
    </row>
    <row r="286" spans="1:28" ht="30" customHeight="1" x14ac:dyDescent="0.3">
      <c r="A286" s="9" t="s">
        <v>910</v>
      </c>
      <c r="B286" s="9" t="s">
        <v>908</v>
      </c>
      <c r="C286" s="9" t="s">
        <v>909</v>
      </c>
      <c r="D286" s="33" t="s">
        <v>72</v>
      </c>
      <c r="E286" s="34">
        <v>0</v>
      </c>
      <c r="F286" s="9" t="s">
        <v>52</v>
      </c>
      <c r="G286" s="34">
        <v>0</v>
      </c>
      <c r="H286" s="9" t="s">
        <v>52</v>
      </c>
      <c r="I286" s="34">
        <v>0</v>
      </c>
      <c r="J286" s="9" t="s">
        <v>52</v>
      </c>
      <c r="K286" s="34">
        <v>0</v>
      </c>
      <c r="L286" s="9" t="s">
        <v>52</v>
      </c>
      <c r="M286" s="34">
        <v>5000</v>
      </c>
      <c r="N286" s="9" t="s">
        <v>52</v>
      </c>
      <c r="O286" s="34">
        <f>SMALL(E286:M286,COUNTIF(E286:M286,0)+1)</f>
        <v>5000</v>
      </c>
      <c r="P286" s="34">
        <v>0</v>
      </c>
      <c r="Q286" s="34">
        <v>0</v>
      </c>
      <c r="R286" s="34">
        <v>0</v>
      </c>
      <c r="S286" s="34">
        <v>0</v>
      </c>
      <c r="T286" s="34">
        <v>0</v>
      </c>
      <c r="U286" s="34">
        <v>0</v>
      </c>
      <c r="V286" s="34">
        <v>0</v>
      </c>
      <c r="W286" s="9" t="s">
        <v>4209</v>
      </c>
      <c r="X286" s="9" t="s">
        <v>451</v>
      </c>
      <c r="Y286" s="1" t="s">
        <v>52</v>
      </c>
      <c r="Z286" s="1" t="s">
        <v>52</v>
      </c>
      <c r="AA286" s="35"/>
      <c r="AB286" s="1" t="s">
        <v>52</v>
      </c>
    </row>
    <row r="287" spans="1:28" ht="30" customHeight="1" x14ac:dyDescent="0.3">
      <c r="A287" s="9" t="s">
        <v>921</v>
      </c>
      <c r="B287" s="9" t="s">
        <v>908</v>
      </c>
      <c r="C287" s="9" t="s">
        <v>920</v>
      </c>
      <c r="D287" s="33" t="s">
        <v>72</v>
      </c>
      <c r="E287" s="34">
        <v>0</v>
      </c>
      <c r="F287" s="9" t="s">
        <v>52</v>
      </c>
      <c r="G287" s="34">
        <v>0</v>
      </c>
      <c r="H287" s="9" t="s">
        <v>52</v>
      </c>
      <c r="I287" s="34">
        <v>0</v>
      </c>
      <c r="J287" s="9" t="s">
        <v>52</v>
      </c>
      <c r="K287" s="34">
        <v>0</v>
      </c>
      <c r="L287" s="9" t="s">
        <v>52</v>
      </c>
      <c r="M287" s="34">
        <v>5000</v>
      </c>
      <c r="N287" s="9" t="s">
        <v>52</v>
      </c>
      <c r="O287" s="34">
        <f>SMALL(E287:M287,COUNTIF(E287:M287,0)+1)</f>
        <v>5000</v>
      </c>
      <c r="P287" s="34">
        <v>0</v>
      </c>
      <c r="Q287" s="34">
        <v>0</v>
      </c>
      <c r="R287" s="34">
        <v>0</v>
      </c>
      <c r="S287" s="34">
        <v>0</v>
      </c>
      <c r="T287" s="34">
        <v>0</v>
      </c>
      <c r="U287" s="34">
        <v>0</v>
      </c>
      <c r="V287" s="34">
        <v>0</v>
      </c>
      <c r="W287" s="9" t="s">
        <v>4210</v>
      </c>
      <c r="X287" s="9" t="s">
        <v>451</v>
      </c>
      <c r="Y287" s="1" t="s">
        <v>52</v>
      </c>
      <c r="Z287" s="1" t="s">
        <v>52</v>
      </c>
      <c r="AA287" s="35"/>
      <c r="AB287" s="1" t="s">
        <v>52</v>
      </c>
    </row>
    <row r="288" spans="1:28" ht="30" customHeight="1" x14ac:dyDescent="0.3">
      <c r="A288" s="9" t="s">
        <v>1149</v>
      </c>
      <c r="B288" s="9" t="s">
        <v>1148</v>
      </c>
      <c r="C288" s="9" t="s">
        <v>52</v>
      </c>
      <c r="D288" s="33" t="s">
        <v>52</v>
      </c>
      <c r="E288" s="34">
        <v>0</v>
      </c>
      <c r="F288" s="9" t="s">
        <v>52</v>
      </c>
      <c r="G288" s="34">
        <v>0</v>
      </c>
      <c r="H288" s="9" t="s">
        <v>52</v>
      </c>
      <c r="I288" s="34">
        <v>0</v>
      </c>
      <c r="J288" s="9" t="s">
        <v>52</v>
      </c>
      <c r="K288" s="34">
        <v>0</v>
      </c>
      <c r="L288" s="9" t="s">
        <v>52</v>
      </c>
      <c r="M288" s="34">
        <v>0</v>
      </c>
      <c r="N288" s="9" t="s">
        <v>52</v>
      </c>
      <c r="O288" s="34">
        <v>0</v>
      </c>
      <c r="P288" s="34">
        <v>0</v>
      </c>
      <c r="Q288" s="34">
        <v>0</v>
      </c>
      <c r="R288" s="34">
        <v>0</v>
      </c>
      <c r="S288" s="34">
        <v>0</v>
      </c>
      <c r="T288" s="34">
        <v>0</v>
      </c>
      <c r="U288" s="34">
        <v>0</v>
      </c>
      <c r="V288" s="34">
        <v>0</v>
      </c>
      <c r="W288" s="9" t="s">
        <v>4211</v>
      </c>
      <c r="X288" s="9" t="s">
        <v>52</v>
      </c>
      <c r="Y288" s="1" t="s">
        <v>52</v>
      </c>
      <c r="Z288" s="1" t="s">
        <v>52</v>
      </c>
      <c r="AA288" s="35"/>
      <c r="AB288" s="1" t="s">
        <v>52</v>
      </c>
    </row>
    <row r="289" spans="1:28" ht="30" customHeight="1" x14ac:dyDescent="0.3">
      <c r="A289" s="9" t="s">
        <v>1155</v>
      </c>
      <c r="B289" s="9" t="s">
        <v>1151</v>
      </c>
      <c r="C289" s="9" t="s">
        <v>1152</v>
      </c>
      <c r="D289" s="33" t="s">
        <v>1153</v>
      </c>
      <c r="E289" s="34">
        <v>0</v>
      </c>
      <c r="F289" s="9" t="s">
        <v>52</v>
      </c>
      <c r="G289" s="34">
        <v>0</v>
      </c>
      <c r="H289" s="9" t="s">
        <v>52</v>
      </c>
      <c r="I289" s="34">
        <v>0</v>
      </c>
      <c r="J289" s="9" t="s">
        <v>52</v>
      </c>
      <c r="K289" s="34">
        <v>0</v>
      </c>
      <c r="L289" s="9" t="s">
        <v>52</v>
      </c>
      <c r="M289" s="34">
        <v>17000</v>
      </c>
      <c r="N289" s="9" t="s">
        <v>52</v>
      </c>
      <c r="O289" s="34">
        <f t="shared" ref="O289:O315" si="11">SMALL(E289:M289,COUNTIF(E289:M289,0)+1)</f>
        <v>17000</v>
      </c>
      <c r="P289" s="34">
        <v>0</v>
      </c>
      <c r="Q289" s="34">
        <v>0</v>
      </c>
      <c r="R289" s="34">
        <v>0</v>
      </c>
      <c r="S289" s="34">
        <v>0</v>
      </c>
      <c r="T289" s="34">
        <v>0</v>
      </c>
      <c r="U289" s="34">
        <v>0</v>
      </c>
      <c r="V289" s="34">
        <v>0</v>
      </c>
      <c r="W289" s="9" t="s">
        <v>4212</v>
      </c>
      <c r="X289" s="9" t="s">
        <v>1154</v>
      </c>
      <c r="Y289" s="1" t="s">
        <v>52</v>
      </c>
      <c r="Z289" s="1" t="s">
        <v>52</v>
      </c>
      <c r="AA289" s="35"/>
      <c r="AB289" s="1" t="s">
        <v>52</v>
      </c>
    </row>
    <row r="290" spans="1:28" ht="30" customHeight="1" x14ac:dyDescent="0.3">
      <c r="A290" s="9" t="s">
        <v>1159</v>
      </c>
      <c r="B290" s="9" t="s">
        <v>1151</v>
      </c>
      <c r="C290" s="9" t="s">
        <v>1157</v>
      </c>
      <c r="D290" s="33" t="s">
        <v>1153</v>
      </c>
      <c r="E290" s="34">
        <v>0</v>
      </c>
      <c r="F290" s="9" t="s">
        <v>52</v>
      </c>
      <c r="G290" s="34">
        <v>0</v>
      </c>
      <c r="H290" s="9" t="s">
        <v>52</v>
      </c>
      <c r="I290" s="34">
        <v>0</v>
      </c>
      <c r="J290" s="9" t="s">
        <v>52</v>
      </c>
      <c r="K290" s="34">
        <v>0</v>
      </c>
      <c r="L290" s="9" t="s">
        <v>52</v>
      </c>
      <c r="M290" s="34">
        <v>16700</v>
      </c>
      <c r="N290" s="9" t="s">
        <v>52</v>
      </c>
      <c r="O290" s="34">
        <f t="shared" si="11"/>
        <v>16700</v>
      </c>
      <c r="P290" s="34">
        <v>0</v>
      </c>
      <c r="Q290" s="34">
        <v>0</v>
      </c>
      <c r="R290" s="34">
        <v>0</v>
      </c>
      <c r="S290" s="34">
        <v>0</v>
      </c>
      <c r="T290" s="34">
        <v>0</v>
      </c>
      <c r="U290" s="34">
        <v>0</v>
      </c>
      <c r="V290" s="34">
        <v>0</v>
      </c>
      <c r="W290" s="9" t="s">
        <v>4213</v>
      </c>
      <c r="X290" s="9" t="s">
        <v>1158</v>
      </c>
      <c r="Y290" s="1" t="s">
        <v>52</v>
      </c>
      <c r="Z290" s="1" t="s">
        <v>52</v>
      </c>
      <c r="AA290" s="35"/>
      <c r="AB290" s="1" t="s">
        <v>52</v>
      </c>
    </row>
    <row r="291" spans="1:28" ht="30" customHeight="1" x14ac:dyDescent="0.3">
      <c r="A291" s="9" t="s">
        <v>1163</v>
      </c>
      <c r="B291" s="9" t="s">
        <v>1151</v>
      </c>
      <c r="C291" s="9" t="s">
        <v>1161</v>
      </c>
      <c r="D291" s="33" t="s">
        <v>1153</v>
      </c>
      <c r="E291" s="34">
        <v>0</v>
      </c>
      <c r="F291" s="9" t="s">
        <v>52</v>
      </c>
      <c r="G291" s="34">
        <v>0</v>
      </c>
      <c r="H291" s="9" t="s">
        <v>52</v>
      </c>
      <c r="I291" s="34">
        <v>0</v>
      </c>
      <c r="J291" s="9" t="s">
        <v>52</v>
      </c>
      <c r="K291" s="34">
        <v>0</v>
      </c>
      <c r="L291" s="9" t="s">
        <v>52</v>
      </c>
      <c r="M291" s="34">
        <v>17200</v>
      </c>
      <c r="N291" s="9" t="s">
        <v>52</v>
      </c>
      <c r="O291" s="34">
        <f t="shared" si="11"/>
        <v>17200</v>
      </c>
      <c r="P291" s="34">
        <v>0</v>
      </c>
      <c r="Q291" s="34">
        <v>0</v>
      </c>
      <c r="R291" s="34">
        <v>0</v>
      </c>
      <c r="S291" s="34">
        <v>0</v>
      </c>
      <c r="T291" s="34">
        <v>0</v>
      </c>
      <c r="U291" s="34">
        <v>0</v>
      </c>
      <c r="V291" s="34">
        <v>0</v>
      </c>
      <c r="W291" s="9" t="s">
        <v>4214</v>
      </c>
      <c r="X291" s="9" t="s">
        <v>1162</v>
      </c>
      <c r="Y291" s="1" t="s">
        <v>52</v>
      </c>
      <c r="Z291" s="1" t="s">
        <v>52</v>
      </c>
      <c r="AA291" s="35"/>
      <c r="AB291" s="1" t="s">
        <v>52</v>
      </c>
    </row>
    <row r="292" spans="1:28" ht="30" customHeight="1" x14ac:dyDescent="0.3">
      <c r="A292" s="9" t="s">
        <v>1167</v>
      </c>
      <c r="B292" s="9" t="s">
        <v>1165</v>
      </c>
      <c r="C292" s="9" t="s">
        <v>52</v>
      </c>
      <c r="D292" s="33" t="s">
        <v>1153</v>
      </c>
      <c r="E292" s="34">
        <v>0</v>
      </c>
      <c r="F292" s="9" t="s">
        <v>52</v>
      </c>
      <c r="G292" s="34">
        <v>0</v>
      </c>
      <c r="H292" s="9" t="s">
        <v>52</v>
      </c>
      <c r="I292" s="34">
        <v>0</v>
      </c>
      <c r="J292" s="9" t="s">
        <v>52</v>
      </c>
      <c r="K292" s="34">
        <v>0</v>
      </c>
      <c r="L292" s="9" t="s">
        <v>52</v>
      </c>
      <c r="M292" s="34">
        <v>27500</v>
      </c>
      <c r="N292" s="9" t="s">
        <v>52</v>
      </c>
      <c r="O292" s="34">
        <f t="shared" si="11"/>
        <v>27500</v>
      </c>
      <c r="P292" s="34">
        <v>0</v>
      </c>
      <c r="Q292" s="34">
        <v>0</v>
      </c>
      <c r="R292" s="34">
        <v>0</v>
      </c>
      <c r="S292" s="34">
        <v>0</v>
      </c>
      <c r="T292" s="34">
        <v>0</v>
      </c>
      <c r="U292" s="34">
        <v>0</v>
      </c>
      <c r="V292" s="34">
        <v>0</v>
      </c>
      <c r="W292" s="9" t="s">
        <v>4215</v>
      </c>
      <c r="X292" s="9" t="s">
        <v>1166</v>
      </c>
      <c r="Y292" s="1" t="s">
        <v>52</v>
      </c>
      <c r="Z292" s="1" t="s">
        <v>52</v>
      </c>
      <c r="AA292" s="35"/>
      <c r="AB292" s="1" t="s">
        <v>52</v>
      </c>
    </row>
    <row r="293" spans="1:28" ht="30" customHeight="1" x14ac:dyDescent="0.3">
      <c r="A293" s="9" t="s">
        <v>452</v>
      </c>
      <c r="B293" s="9" t="s">
        <v>449</v>
      </c>
      <c r="C293" s="9" t="s">
        <v>450</v>
      </c>
      <c r="D293" s="33" t="s">
        <v>112</v>
      </c>
      <c r="E293" s="34">
        <v>0</v>
      </c>
      <c r="F293" s="9" t="s">
        <v>52</v>
      </c>
      <c r="G293" s="34">
        <v>0</v>
      </c>
      <c r="H293" s="9" t="s">
        <v>52</v>
      </c>
      <c r="I293" s="34">
        <v>0</v>
      </c>
      <c r="J293" s="9" t="s">
        <v>52</v>
      </c>
      <c r="K293" s="34">
        <v>0</v>
      </c>
      <c r="L293" s="9" t="s">
        <v>52</v>
      </c>
      <c r="M293" s="34">
        <v>65555</v>
      </c>
      <c r="N293" s="9" t="s">
        <v>52</v>
      </c>
      <c r="O293" s="34">
        <f t="shared" si="11"/>
        <v>65555</v>
      </c>
      <c r="P293" s="34">
        <v>69396</v>
      </c>
      <c r="Q293" s="34">
        <v>0</v>
      </c>
      <c r="R293" s="34">
        <v>0</v>
      </c>
      <c r="S293" s="34">
        <v>0</v>
      </c>
      <c r="T293" s="34">
        <v>0</v>
      </c>
      <c r="U293" s="34">
        <v>5000</v>
      </c>
      <c r="V293" s="34">
        <f>SMALL(Q293:U293,COUNTIF(Q293:U293,0)+1)</f>
        <v>5000</v>
      </c>
      <c r="W293" s="9" t="s">
        <v>4216</v>
      </c>
      <c r="X293" s="9" t="s">
        <v>451</v>
      </c>
      <c r="Y293" s="1" t="s">
        <v>52</v>
      </c>
      <c r="Z293" s="1" t="s">
        <v>52</v>
      </c>
      <c r="AA293" s="35"/>
      <c r="AB293" s="1" t="s">
        <v>52</v>
      </c>
    </row>
    <row r="294" spans="1:28" ht="30" customHeight="1" x14ac:dyDescent="0.3">
      <c r="A294" s="9" t="s">
        <v>455</v>
      </c>
      <c r="B294" s="9" t="s">
        <v>454</v>
      </c>
      <c r="C294" s="9" t="s">
        <v>450</v>
      </c>
      <c r="D294" s="33" t="s">
        <v>112</v>
      </c>
      <c r="E294" s="34">
        <v>0</v>
      </c>
      <c r="F294" s="9" t="s">
        <v>52</v>
      </c>
      <c r="G294" s="34">
        <v>0</v>
      </c>
      <c r="H294" s="9" t="s">
        <v>52</v>
      </c>
      <c r="I294" s="34">
        <v>0</v>
      </c>
      <c r="J294" s="9" t="s">
        <v>52</v>
      </c>
      <c r="K294" s="34">
        <v>0</v>
      </c>
      <c r="L294" s="9" t="s">
        <v>52</v>
      </c>
      <c r="M294" s="34">
        <v>66705</v>
      </c>
      <c r="N294" s="9" t="s">
        <v>52</v>
      </c>
      <c r="O294" s="34">
        <f t="shared" si="11"/>
        <v>66705</v>
      </c>
      <c r="P294" s="34">
        <v>69396</v>
      </c>
      <c r="Q294" s="34">
        <v>0</v>
      </c>
      <c r="R294" s="34">
        <v>0</v>
      </c>
      <c r="S294" s="34">
        <v>0</v>
      </c>
      <c r="T294" s="34">
        <v>0</v>
      </c>
      <c r="U294" s="34">
        <v>5000</v>
      </c>
      <c r="V294" s="34">
        <f>SMALL(Q294:U294,COUNTIF(Q294:U294,0)+1)</f>
        <v>5000</v>
      </c>
      <c r="W294" s="9" t="s">
        <v>4217</v>
      </c>
      <c r="X294" s="9" t="s">
        <v>451</v>
      </c>
      <c r="Y294" s="1" t="s">
        <v>52</v>
      </c>
      <c r="Z294" s="1" t="s">
        <v>52</v>
      </c>
      <c r="AA294" s="35"/>
      <c r="AB294" s="1" t="s">
        <v>52</v>
      </c>
    </row>
    <row r="295" spans="1:28" ht="30" customHeight="1" x14ac:dyDescent="0.3">
      <c r="A295" s="9" t="s">
        <v>459</v>
      </c>
      <c r="B295" s="9" t="s">
        <v>457</v>
      </c>
      <c r="C295" s="9" t="s">
        <v>458</v>
      </c>
      <c r="D295" s="33" t="s">
        <v>72</v>
      </c>
      <c r="E295" s="34">
        <v>0</v>
      </c>
      <c r="F295" s="9" t="s">
        <v>52</v>
      </c>
      <c r="G295" s="34">
        <v>0</v>
      </c>
      <c r="H295" s="9" t="s">
        <v>52</v>
      </c>
      <c r="I295" s="34">
        <v>0</v>
      </c>
      <c r="J295" s="9" t="s">
        <v>52</v>
      </c>
      <c r="K295" s="34">
        <v>0</v>
      </c>
      <c r="L295" s="9" t="s">
        <v>52</v>
      </c>
      <c r="M295" s="34">
        <v>7990</v>
      </c>
      <c r="N295" s="9" t="s">
        <v>52</v>
      </c>
      <c r="O295" s="34">
        <f t="shared" si="11"/>
        <v>7990</v>
      </c>
      <c r="P295" s="34">
        <v>13447</v>
      </c>
      <c r="Q295" s="34">
        <v>0</v>
      </c>
      <c r="R295" s="34">
        <v>0</v>
      </c>
      <c r="S295" s="34">
        <v>0</v>
      </c>
      <c r="T295" s="34">
        <v>0</v>
      </c>
      <c r="U295" s="34">
        <v>5000</v>
      </c>
      <c r="V295" s="34">
        <f>SMALL(Q295:U295,COUNTIF(Q295:U295,0)+1)</f>
        <v>5000</v>
      </c>
      <c r="W295" s="9" t="s">
        <v>4218</v>
      </c>
      <c r="X295" s="9" t="s">
        <v>451</v>
      </c>
      <c r="Y295" s="1" t="s">
        <v>52</v>
      </c>
      <c r="Z295" s="1" t="s">
        <v>52</v>
      </c>
      <c r="AA295" s="35"/>
      <c r="AB295" s="1" t="s">
        <v>52</v>
      </c>
    </row>
    <row r="296" spans="1:28" ht="30" customHeight="1" x14ac:dyDescent="0.3">
      <c r="A296" s="9" t="s">
        <v>673</v>
      </c>
      <c r="B296" s="9" t="s">
        <v>671</v>
      </c>
      <c r="C296" s="9" t="s">
        <v>672</v>
      </c>
      <c r="D296" s="33" t="s">
        <v>547</v>
      </c>
      <c r="E296" s="34">
        <v>0</v>
      </c>
      <c r="F296" s="9" t="s">
        <v>52</v>
      </c>
      <c r="G296" s="34">
        <v>0</v>
      </c>
      <c r="H296" s="9" t="s">
        <v>52</v>
      </c>
      <c r="I296" s="34">
        <v>0</v>
      </c>
      <c r="J296" s="9" t="s">
        <v>52</v>
      </c>
      <c r="K296" s="34">
        <v>0</v>
      </c>
      <c r="L296" s="9" t="s">
        <v>52</v>
      </c>
      <c r="M296" s="34">
        <v>5200</v>
      </c>
      <c r="N296" s="9" t="s">
        <v>52</v>
      </c>
      <c r="O296" s="34">
        <f t="shared" si="11"/>
        <v>5200</v>
      </c>
      <c r="P296" s="34">
        <v>0</v>
      </c>
      <c r="Q296" s="34">
        <v>0</v>
      </c>
      <c r="R296" s="34">
        <v>0</v>
      </c>
      <c r="S296" s="34">
        <v>0</v>
      </c>
      <c r="T296" s="34">
        <v>0</v>
      </c>
      <c r="U296" s="34">
        <v>0</v>
      </c>
      <c r="V296" s="34">
        <v>0</v>
      </c>
      <c r="W296" s="9" t="s">
        <v>4219</v>
      </c>
      <c r="X296" s="9" t="s">
        <v>52</v>
      </c>
      <c r="Y296" s="1" t="s">
        <v>52</v>
      </c>
      <c r="Z296" s="1" t="s">
        <v>52</v>
      </c>
      <c r="AA296" s="35"/>
      <c r="AB296" s="1" t="s">
        <v>52</v>
      </c>
    </row>
    <row r="297" spans="1:28" ht="30" customHeight="1" x14ac:dyDescent="0.3">
      <c r="A297" s="9" t="s">
        <v>677</v>
      </c>
      <c r="B297" s="9" t="s">
        <v>675</v>
      </c>
      <c r="C297" s="9" t="s">
        <v>676</v>
      </c>
      <c r="D297" s="33" t="s">
        <v>547</v>
      </c>
      <c r="E297" s="34">
        <v>0</v>
      </c>
      <c r="F297" s="9" t="s">
        <v>52</v>
      </c>
      <c r="G297" s="34">
        <v>0</v>
      </c>
      <c r="H297" s="9" t="s">
        <v>52</v>
      </c>
      <c r="I297" s="34">
        <v>0</v>
      </c>
      <c r="J297" s="9" t="s">
        <v>52</v>
      </c>
      <c r="K297" s="34">
        <v>0</v>
      </c>
      <c r="L297" s="9" t="s">
        <v>52</v>
      </c>
      <c r="M297" s="34">
        <v>6500</v>
      </c>
      <c r="N297" s="9" t="s">
        <v>52</v>
      </c>
      <c r="O297" s="34">
        <f t="shared" si="11"/>
        <v>6500</v>
      </c>
      <c r="P297" s="34">
        <v>0</v>
      </c>
      <c r="Q297" s="34">
        <v>0</v>
      </c>
      <c r="R297" s="34">
        <v>0</v>
      </c>
      <c r="S297" s="34">
        <v>0</v>
      </c>
      <c r="T297" s="34">
        <v>0</v>
      </c>
      <c r="U297" s="34">
        <v>0</v>
      </c>
      <c r="V297" s="34">
        <v>0</v>
      </c>
      <c r="W297" s="9" t="s">
        <v>4220</v>
      </c>
      <c r="X297" s="9" t="s">
        <v>52</v>
      </c>
      <c r="Y297" s="1" t="s">
        <v>52</v>
      </c>
      <c r="Z297" s="1" t="s">
        <v>52</v>
      </c>
      <c r="AA297" s="35"/>
      <c r="AB297" s="1" t="s">
        <v>52</v>
      </c>
    </row>
    <row r="298" spans="1:28" ht="30" customHeight="1" x14ac:dyDescent="0.3">
      <c r="A298" s="9" t="s">
        <v>681</v>
      </c>
      <c r="B298" s="9" t="s">
        <v>679</v>
      </c>
      <c r="C298" s="9" t="s">
        <v>680</v>
      </c>
      <c r="D298" s="33" t="s">
        <v>547</v>
      </c>
      <c r="E298" s="34">
        <v>0</v>
      </c>
      <c r="F298" s="9" t="s">
        <v>52</v>
      </c>
      <c r="G298" s="34">
        <v>0</v>
      </c>
      <c r="H298" s="9" t="s">
        <v>52</v>
      </c>
      <c r="I298" s="34">
        <v>0</v>
      </c>
      <c r="J298" s="9" t="s">
        <v>52</v>
      </c>
      <c r="K298" s="34">
        <v>0</v>
      </c>
      <c r="L298" s="9" t="s">
        <v>52</v>
      </c>
      <c r="M298" s="34">
        <v>380000</v>
      </c>
      <c r="N298" s="9" t="s">
        <v>52</v>
      </c>
      <c r="O298" s="34">
        <f t="shared" si="11"/>
        <v>380000</v>
      </c>
      <c r="P298" s="34">
        <v>0</v>
      </c>
      <c r="Q298" s="34">
        <v>0</v>
      </c>
      <c r="R298" s="34">
        <v>0</v>
      </c>
      <c r="S298" s="34">
        <v>0</v>
      </c>
      <c r="T298" s="34">
        <v>0</v>
      </c>
      <c r="U298" s="34">
        <v>0</v>
      </c>
      <c r="V298" s="34">
        <v>0</v>
      </c>
      <c r="W298" s="9" t="s">
        <v>4221</v>
      </c>
      <c r="X298" s="9" t="s">
        <v>52</v>
      </c>
      <c r="Y298" s="1" t="s">
        <v>52</v>
      </c>
      <c r="Z298" s="1" t="s">
        <v>52</v>
      </c>
      <c r="AA298" s="35"/>
      <c r="AB298" s="1" t="s">
        <v>52</v>
      </c>
    </row>
    <row r="299" spans="1:28" ht="30" customHeight="1" x14ac:dyDescent="0.3">
      <c r="A299" s="9" t="s">
        <v>685</v>
      </c>
      <c r="B299" s="9" t="s">
        <v>683</v>
      </c>
      <c r="C299" s="9" t="s">
        <v>684</v>
      </c>
      <c r="D299" s="33" t="s">
        <v>547</v>
      </c>
      <c r="E299" s="34">
        <v>0</v>
      </c>
      <c r="F299" s="9" t="s">
        <v>52</v>
      </c>
      <c r="G299" s="34">
        <v>0</v>
      </c>
      <c r="H299" s="9" t="s">
        <v>52</v>
      </c>
      <c r="I299" s="34">
        <v>0</v>
      </c>
      <c r="J299" s="9" t="s">
        <v>52</v>
      </c>
      <c r="K299" s="34">
        <v>0</v>
      </c>
      <c r="L299" s="9" t="s">
        <v>52</v>
      </c>
      <c r="M299" s="34">
        <v>45000</v>
      </c>
      <c r="N299" s="9" t="s">
        <v>52</v>
      </c>
      <c r="O299" s="34">
        <f t="shared" si="11"/>
        <v>45000</v>
      </c>
      <c r="P299" s="34">
        <v>0</v>
      </c>
      <c r="Q299" s="34">
        <v>0</v>
      </c>
      <c r="R299" s="34">
        <v>0</v>
      </c>
      <c r="S299" s="34">
        <v>0</v>
      </c>
      <c r="T299" s="34">
        <v>0</v>
      </c>
      <c r="U299" s="34">
        <v>0</v>
      </c>
      <c r="V299" s="34">
        <v>0</v>
      </c>
      <c r="W299" s="9" t="s">
        <v>4222</v>
      </c>
      <c r="X299" s="9" t="s">
        <v>52</v>
      </c>
      <c r="Y299" s="1" t="s">
        <v>52</v>
      </c>
      <c r="Z299" s="1" t="s">
        <v>52</v>
      </c>
      <c r="AA299" s="35"/>
      <c r="AB299" s="1" t="s">
        <v>52</v>
      </c>
    </row>
    <row r="300" spans="1:28" ht="30" customHeight="1" x14ac:dyDescent="0.3">
      <c r="A300" s="9" t="s">
        <v>689</v>
      </c>
      <c r="B300" s="9" t="s">
        <v>687</v>
      </c>
      <c r="C300" s="9" t="s">
        <v>688</v>
      </c>
      <c r="D300" s="33" t="s">
        <v>547</v>
      </c>
      <c r="E300" s="34">
        <v>0</v>
      </c>
      <c r="F300" s="9" t="s">
        <v>52</v>
      </c>
      <c r="G300" s="34">
        <v>0</v>
      </c>
      <c r="H300" s="9" t="s">
        <v>52</v>
      </c>
      <c r="I300" s="34">
        <v>0</v>
      </c>
      <c r="J300" s="9" t="s">
        <v>52</v>
      </c>
      <c r="K300" s="34">
        <v>0</v>
      </c>
      <c r="L300" s="9" t="s">
        <v>52</v>
      </c>
      <c r="M300" s="34">
        <v>220000</v>
      </c>
      <c r="N300" s="9" t="s">
        <v>52</v>
      </c>
      <c r="O300" s="34">
        <f t="shared" si="11"/>
        <v>220000</v>
      </c>
      <c r="P300" s="34">
        <v>0</v>
      </c>
      <c r="Q300" s="34">
        <v>0</v>
      </c>
      <c r="R300" s="34">
        <v>0</v>
      </c>
      <c r="S300" s="34">
        <v>0</v>
      </c>
      <c r="T300" s="34">
        <v>0</v>
      </c>
      <c r="U300" s="34">
        <v>0</v>
      </c>
      <c r="V300" s="34">
        <v>0</v>
      </c>
      <c r="W300" s="9" t="s">
        <v>4223</v>
      </c>
      <c r="X300" s="9" t="s">
        <v>52</v>
      </c>
      <c r="Y300" s="1" t="s">
        <v>52</v>
      </c>
      <c r="Z300" s="1" t="s">
        <v>52</v>
      </c>
      <c r="AA300" s="35"/>
      <c r="AB300" s="1" t="s">
        <v>52</v>
      </c>
    </row>
    <row r="301" spans="1:28" ht="30" customHeight="1" x14ac:dyDescent="0.3">
      <c r="A301" s="9" t="s">
        <v>693</v>
      </c>
      <c r="B301" s="9" t="s">
        <v>691</v>
      </c>
      <c r="C301" s="9" t="s">
        <v>692</v>
      </c>
      <c r="D301" s="33" t="s">
        <v>547</v>
      </c>
      <c r="E301" s="34">
        <v>0</v>
      </c>
      <c r="F301" s="9" t="s">
        <v>52</v>
      </c>
      <c r="G301" s="34">
        <v>0</v>
      </c>
      <c r="H301" s="9" t="s">
        <v>52</v>
      </c>
      <c r="I301" s="34">
        <v>0</v>
      </c>
      <c r="J301" s="9" t="s">
        <v>52</v>
      </c>
      <c r="K301" s="34">
        <v>0</v>
      </c>
      <c r="L301" s="9" t="s">
        <v>52</v>
      </c>
      <c r="M301" s="34">
        <v>55000</v>
      </c>
      <c r="N301" s="9" t="s">
        <v>52</v>
      </c>
      <c r="O301" s="34">
        <f t="shared" si="11"/>
        <v>55000</v>
      </c>
      <c r="P301" s="34">
        <v>0</v>
      </c>
      <c r="Q301" s="34">
        <v>0</v>
      </c>
      <c r="R301" s="34">
        <v>0</v>
      </c>
      <c r="S301" s="34">
        <v>0</v>
      </c>
      <c r="T301" s="34">
        <v>0</v>
      </c>
      <c r="U301" s="34">
        <v>0</v>
      </c>
      <c r="V301" s="34">
        <v>0</v>
      </c>
      <c r="W301" s="9" t="s">
        <v>4224</v>
      </c>
      <c r="X301" s="9" t="s">
        <v>52</v>
      </c>
      <c r="Y301" s="1" t="s">
        <v>52</v>
      </c>
      <c r="Z301" s="1" t="s">
        <v>52</v>
      </c>
      <c r="AA301" s="35"/>
      <c r="AB301" s="1" t="s">
        <v>52</v>
      </c>
    </row>
    <row r="302" spans="1:28" ht="30" customHeight="1" x14ac:dyDescent="0.3">
      <c r="A302" s="9" t="s">
        <v>696</v>
      </c>
      <c r="B302" s="9" t="s">
        <v>691</v>
      </c>
      <c r="C302" s="9" t="s">
        <v>695</v>
      </c>
      <c r="D302" s="33" t="s">
        <v>547</v>
      </c>
      <c r="E302" s="34">
        <v>0</v>
      </c>
      <c r="F302" s="9" t="s">
        <v>52</v>
      </c>
      <c r="G302" s="34">
        <v>0</v>
      </c>
      <c r="H302" s="9" t="s">
        <v>52</v>
      </c>
      <c r="I302" s="34">
        <v>0</v>
      </c>
      <c r="J302" s="9" t="s">
        <v>52</v>
      </c>
      <c r="K302" s="34">
        <v>0</v>
      </c>
      <c r="L302" s="9" t="s">
        <v>52</v>
      </c>
      <c r="M302" s="34">
        <v>125000</v>
      </c>
      <c r="N302" s="9" t="s">
        <v>52</v>
      </c>
      <c r="O302" s="34">
        <f t="shared" si="11"/>
        <v>125000</v>
      </c>
      <c r="P302" s="34">
        <v>0</v>
      </c>
      <c r="Q302" s="34">
        <v>0</v>
      </c>
      <c r="R302" s="34">
        <v>0</v>
      </c>
      <c r="S302" s="34">
        <v>0</v>
      </c>
      <c r="T302" s="34">
        <v>0</v>
      </c>
      <c r="U302" s="34">
        <v>0</v>
      </c>
      <c r="V302" s="34">
        <v>0</v>
      </c>
      <c r="W302" s="9" t="s">
        <v>4225</v>
      </c>
      <c r="X302" s="9" t="s">
        <v>52</v>
      </c>
      <c r="Y302" s="1" t="s">
        <v>52</v>
      </c>
      <c r="Z302" s="1" t="s">
        <v>52</v>
      </c>
      <c r="AA302" s="35"/>
      <c r="AB302" s="1" t="s">
        <v>52</v>
      </c>
    </row>
    <row r="303" spans="1:28" ht="30" customHeight="1" x14ac:dyDescent="0.3">
      <c r="A303" s="9" t="s">
        <v>700</v>
      </c>
      <c r="B303" s="9" t="s">
        <v>698</v>
      </c>
      <c r="C303" s="9" t="s">
        <v>699</v>
      </c>
      <c r="D303" s="33" t="s">
        <v>547</v>
      </c>
      <c r="E303" s="34">
        <v>0</v>
      </c>
      <c r="F303" s="9" t="s">
        <v>52</v>
      </c>
      <c r="G303" s="34">
        <v>0</v>
      </c>
      <c r="H303" s="9" t="s">
        <v>52</v>
      </c>
      <c r="I303" s="34">
        <v>0</v>
      </c>
      <c r="J303" s="9" t="s">
        <v>52</v>
      </c>
      <c r="K303" s="34">
        <v>0</v>
      </c>
      <c r="L303" s="9" t="s">
        <v>52</v>
      </c>
      <c r="M303" s="34">
        <v>45000</v>
      </c>
      <c r="N303" s="9" t="s">
        <v>52</v>
      </c>
      <c r="O303" s="34">
        <f t="shared" si="11"/>
        <v>45000</v>
      </c>
      <c r="P303" s="34">
        <v>0</v>
      </c>
      <c r="Q303" s="34">
        <v>0</v>
      </c>
      <c r="R303" s="34">
        <v>0</v>
      </c>
      <c r="S303" s="34">
        <v>0</v>
      </c>
      <c r="T303" s="34">
        <v>0</v>
      </c>
      <c r="U303" s="34">
        <v>0</v>
      </c>
      <c r="V303" s="34">
        <v>0</v>
      </c>
      <c r="W303" s="9" t="s">
        <v>4226</v>
      </c>
      <c r="X303" s="9" t="s">
        <v>52</v>
      </c>
      <c r="Y303" s="1" t="s">
        <v>52</v>
      </c>
      <c r="Z303" s="1" t="s">
        <v>52</v>
      </c>
      <c r="AA303" s="35"/>
      <c r="AB303" s="1" t="s">
        <v>52</v>
      </c>
    </row>
    <row r="304" spans="1:28" ht="30" customHeight="1" x14ac:dyDescent="0.3">
      <c r="A304" s="9" t="s">
        <v>704</v>
      </c>
      <c r="B304" s="9" t="s">
        <v>702</v>
      </c>
      <c r="C304" s="9" t="s">
        <v>703</v>
      </c>
      <c r="D304" s="33" t="s">
        <v>547</v>
      </c>
      <c r="E304" s="34">
        <v>0</v>
      </c>
      <c r="F304" s="9" t="s">
        <v>52</v>
      </c>
      <c r="G304" s="34">
        <v>0</v>
      </c>
      <c r="H304" s="9" t="s">
        <v>52</v>
      </c>
      <c r="I304" s="34">
        <v>0</v>
      </c>
      <c r="J304" s="9" t="s">
        <v>52</v>
      </c>
      <c r="K304" s="34">
        <v>0</v>
      </c>
      <c r="L304" s="9" t="s">
        <v>52</v>
      </c>
      <c r="M304" s="34">
        <v>35000</v>
      </c>
      <c r="N304" s="9" t="s">
        <v>52</v>
      </c>
      <c r="O304" s="34">
        <f t="shared" si="11"/>
        <v>35000</v>
      </c>
      <c r="P304" s="34">
        <v>0</v>
      </c>
      <c r="Q304" s="34">
        <v>0</v>
      </c>
      <c r="R304" s="34">
        <v>0</v>
      </c>
      <c r="S304" s="34">
        <v>0</v>
      </c>
      <c r="T304" s="34">
        <v>0</v>
      </c>
      <c r="U304" s="34">
        <v>0</v>
      </c>
      <c r="V304" s="34">
        <v>0</v>
      </c>
      <c r="W304" s="9" t="s">
        <v>4227</v>
      </c>
      <c r="X304" s="9" t="s">
        <v>52</v>
      </c>
      <c r="Y304" s="1" t="s">
        <v>52</v>
      </c>
      <c r="Z304" s="1" t="s">
        <v>52</v>
      </c>
      <c r="AA304" s="35"/>
      <c r="AB304" s="1" t="s">
        <v>52</v>
      </c>
    </row>
    <row r="305" spans="1:28" ht="30" customHeight="1" x14ac:dyDescent="0.3">
      <c r="A305" s="9" t="s">
        <v>708</v>
      </c>
      <c r="B305" s="9" t="s">
        <v>706</v>
      </c>
      <c r="C305" s="9" t="s">
        <v>707</v>
      </c>
      <c r="D305" s="33" t="s">
        <v>547</v>
      </c>
      <c r="E305" s="34">
        <v>0</v>
      </c>
      <c r="F305" s="9" t="s">
        <v>52</v>
      </c>
      <c r="G305" s="34">
        <v>0</v>
      </c>
      <c r="H305" s="9" t="s">
        <v>52</v>
      </c>
      <c r="I305" s="34">
        <v>0</v>
      </c>
      <c r="J305" s="9" t="s">
        <v>52</v>
      </c>
      <c r="K305" s="34">
        <v>0</v>
      </c>
      <c r="L305" s="9" t="s">
        <v>52</v>
      </c>
      <c r="M305" s="34">
        <v>35000</v>
      </c>
      <c r="N305" s="9" t="s">
        <v>52</v>
      </c>
      <c r="O305" s="34">
        <f t="shared" si="11"/>
        <v>35000</v>
      </c>
      <c r="P305" s="34">
        <v>0</v>
      </c>
      <c r="Q305" s="34">
        <v>0</v>
      </c>
      <c r="R305" s="34">
        <v>0</v>
      </c>
      <c r="S305" s="34">
        <v>0</v>
      </c>
      <c r="T305" s="34">
        <v>0</v>
      </c>
      <c r="U305" s="34">
        <v>0</v>
      </c>
      <c r="V305" s="34">
        <v>0</v>
      </c>
      <c r="W305" s="9" t="s">
        <v>4228</v>
      </c>
      <c r="X305" s="9" t="s">
        <v>52</v>
      </c>
      <c r="Y305" s="1" t="s">
        <v>52</v>
      </c>
      <c r="Z305" s="1" t="s">
        <v>52</v>
      </c>
      <c r="AA305" s="35"/>
      <c r="AB305" s="1" t="s">
        <v>52</v>
      </c>
    </row>
    <row r="306" spans="1:28" ht="30" customHeight="1" x14ac:dyDescent="0.3">
      <c r="A306" s="9" t="s">
        <v>712</v>
      </c>
      <c r="B306" s="9" t="s">
        <v>710</v>
      </c>
      <c r="C306" s="9" t="s">
        <v>711</v>
      </c>
      <c r="D306" s="33" t="s">
        <v>547</v>
      </c>
      <c r="E306" s="34">
        <v>0</v>
      </c>
      <c r="F306" s="9" t="s">
        <v>52</v>
      </c>
      <c r="G306" s="34">
        <v>0</v>
      </c>
      <c r="H306" s="9" t="s">
        <v>52</v>
      </c>
      <c r="I306" s="34">
        <v>0</v>
      </c>
      <c r="J306" s="9" t="s">
        <v>52</v>
      </c>
      <c r="K306" s="34">
        <v>0</v>
      </c>
      <c r="L306" s="9" t="s">
        <v>52</v>
      </c>
      <c r="M306" s="34">
        <v>35000</v>
      </c>
      <c r="N306" s="9" t="s">
        <v>52</v>
      </c>
      <c r="O306" s="34">
        <f t="shared" si="11"/>
        <v>35000</v>
      </c>
      <c r="P306" s="34">
        <v>0</v>
      </c>
      <c r="Q306" s="34">
        <v>0</v>
      </c>
      <c r="R306" s="34">
        <v>0</v>
      </c>
      <c r="S306" s="34">
        <v>0</v>
      </c>
      <c r="T306" s="34">
        <v>0</v>
      </c>
      <c r="U306" s="34">
        <v>0</v>
      </c>
      <c r="V306" s="34">
        <v>0</v>
      </c>
      <c r="W306" s="9" t="s">
        <v>4229</v>
      </c>
      <c r="X306" s="9" t="s">
        <v>52</v>
      </c>
      <c r="Y306" s="1" t="s">
        <v>52</v>
      </c>
      <c r="Z306" s="1" t="s">
        <v>52</v>
      </c>
      <c r="AA306" s="35"/>
      <c r="AB306" s="1" t="s">
        <v>52</v>
      </c>
    </row>
    <row r="307" spans="1:28" ht="30" customHeight="1" x14ac:dyDescent="0.3">
      <c r="A307" s="9" t="s">
        <v>716</v>
      </c>
      <c r="B307" s="9" t="s">
        <v>714</v>
      </c>
      <c r="C307" s="9" t="s">
        <v>715</v>
      </c>
      <c r="D307" s="33" t="s">
        <v>547</v>
      </c>
      <c r="E307" s="34">
        <v>0</v>
      </c>
      <c r="F307" s="9" t="s">
        <v>52</v>
      </c>
      <c r="G307" s="34">
        <v>0</v>
      </c>
      <c r="H307" s="9" t="s">
        <v>52</v>
      </c>
      <c r="I307" s="34">
        <v>0</v>
      </c>
      <c r="J307" s="9" t="s">
        <v>52</v>
      </c>
      <c r="K307" s="34">
        <v>0</v>
      </c>
      <c r="L307" s="9" t="s">
        <v>52</v>
      </c>
      <c r="M307" s="34">
        <v>45000</v>
      </c>
      <c r="N307" s="9" t="s">
        <v>52</v>
      </c>
      <c r="O307" s="34">
        <f t="shared" si="11"/>
        <v>45000</v>
      </c>
      <c r="P307" s="34">
        <v>0</v>
      </c>
      <c r="Q307" s="34">
        <v>0</v>
      </c>
      <c r="R307" s="34">
        <v>0</v>
      </c>
      <c r="S307" s="34">
        <v>0</v>
      </c>
      <c r="T307" s="34">
        <v>0</v>
      </c>
      <c r="U307" s="34">
        <v>0</v>
      </c>
      <c r="V307" s="34">
        <v>0</v>
      </c>
      <c r="W307" s="9" t="s">
        <v>4230</v>
      </c>
      <c r="X307" s="9" t="s">
        <v>52</v>
      </c>
      <c r="Y307" s="1" t="s">
        <v>52</v>
      </c>
      <c r="Z307" s="1" t="s">
        <v>52</v>
      </c>
      <c r="AA307" s="35"/>
      <c r="AB307" s="1" t="s">
        <v>52</v>
      </c>
    </row>
    <row r="308" spans="1:28" ht="30" customHeight="1" x14ac:dyDescent="0.3">
      <c r="A308" s="9" t="s">
        <v>720</v>
      </c>
      <c r="B308" s="9" t="s">
        <v>718</v>
      </c>
      <c r="C308" s="9" t="s">
        <v>719</v>
      </c>
      <c r="D308" s="33" t="s">
        <v>547</v>
      </c>
      <c r="E308" s="34">
        <v>0</v>
      </c>
      <c r="F308" s="9" t="s">
        <v>52</v>
      </c>
      <c r="G308" s="34">
        <v>0</v>
      </c>
      <c r="H308" s="9" t="s">
        <v>52</v>
      </c>
      <c r="I308" s="34">
        <v>0</v>
      </c>
      <c r="J308" s="9" t="s">
        <v>52</v>
      </c>
      <c r="K308" s="34">
        <v>0</v>
      </c>
      <c r="L308" s="9" t="s">
        <v>52</v>
      </c>
      <c r="M308" s="34">
        <v>35000</v>
      </c>
      <c r="N308" s="9" t="s">
        <v>52</v>
      </c>
      <c r="O308" s="34">
        <f t="shared" si="11"/>
        <v>35000</v>
      </c>
      <c r="P308" s="34">
        <v>0</v>
      </c>
      <c r="Q308" s="34">
        <v>0</v>
      </c>
      <c r="R308" s="34">
        <v>0</v>
      </c>
      <c r="S308" s="34">
        <v>0</v>
      </c>
      <c r="T308" s="34">
        <v>0</v>
      </c>
      <c r="U308" s="34">
        <v>0</v>
      </c>
      <c r="V308" s="34">
        <v>0</v>
      </c>
      <c r="W308" s="9" t="s">
        <v>4231</v>
      </c>
      <c r="X308" s="9" t="s">
        <v>52</v>
      </c>
      <c r="Y308" s="1" t="s">
        <v>52</v>
      </c>
      <c r="Z308" s="1" t="s">
        <v>52</v>
      </c>
      <c r="AA308" s="35"/>
      <c r="AB308" s="1" t="s">
        <v>52</v>
      </c>
    </row>
    <row r="309" spans="1:28" ht="30" customHeight="1" x14ac:dyDescent="0.3">
      <c r="A309" s="9" t="s">
        <v>724</v>
      </c>
      <c r="B309" s="9" t="s">
        <v>722</v>
      </c>
      <c r="C309" s="9" t="s">
        <v>723</v>
      </c>
      <c r="D309" s="33" t="s">
        <v>547</v>
      </c>
      <c r="E309" s="34">
        <v>0</v>
      </c>
      <c r="F309" s="9" t="s">
        <v>52</v>
      </c>
      <c r="G309" s="34">
        <v>0</v>
      </c>
      <c r="H309" s="9" t="s">
        <v>52</v>
      </c>
      <c r="I309" s="34">
        <v>0</v>
      </c>
      <c r="J309" s="9" t="s">
        <v>52</v>
      </c>
      <c r="K309" s="34">
        <v>0</v>
      </c>
      <c r="L309" s="9" t="s">
        <v>52</v>
      </c>
      <c r="M309" s="34">
        <v>35000</v>
      </c>
      <c r="N309" s="9" t="s">
        <v>52</v>
      </c>
      <c r="O309" s="34">
        <f t="shared" si="11"/>
        <v>35000</v>
      </c>
      <c r="P309" s="34">
        <v>0</v>
      </c>
      <c r="Q309" s="34">
        <v>0</v>
      </c>
      <c r="R309" s="34">
        <v>0</v>
      </c>
      <c r="S309" s="34">
        <v>0</v>
      </c>
      <c r="T309" s="34">
        <v>0</v>
      </c>
      <c r="U309" s="34">
        <v>0</v>
      </c>
      <c r="V309" s="34">
        <v>0</v>
      </c>
      <c r="W309" s="9" t="s">
        <v>4232</v>
      </c>
      <c r="X309" s="9" t="s">
        <v>52</v>
      </c>
      <c r="Y309" s="1" t="s">
        <v>52</v>
      </c>
      <c r="Z309" s="1" t="s">
        <v>52</v>
      </c>
      <c r="AA309" s="35"/>
      <c r="AB309" s="1" t="s">
        <v>52</v>
      </c>
    </row>
    <row r="310" spans="1:28" ht="30" customHeight="1" x14ac:dyDescent="0.3">
      <c r="A310" s="9" t="s">
        <v>728</v>
      </c>
      <c r="B310" s="9" t="s">
        <v>726</v>
      </c>
      <c r="C310" s="9" t="s">
        <v>727</v>
      </c>
      <c r="D310" s="33" t="s">
        <v>547</v>
      </c>
      <c r="E310" s="34">
        <v>0</v>
      </c>
      <c r="F310" s="9" t="s">
        <v>52</v>
      </c>
      <c r="G310" s="34">
        <v>0</v>
      </c>
      <c r="H310" s="9" t="s">
        <v>52</v>
      </c>
      <c r="I310" s="34">
        <v>0</v>
      </c>
      <c r="J310" s="9" t="s">
        <v>52</v>
      </c>
      <c r="K310" s="34">
        <v>0</v>
      </c>
      <c r="L310" s="9" t="s">
        <v>52</v>
      </c>
      <c r="M310" s="34">
        <v>35000</v>
      </c>
      <c r="N310" s="9" t="s">
        <v>52</v>
      </c>
      <c r="O310" s="34">
        <f t="shared" si="11"/>
        <v>35000</v>
      </c>
      <c r="P310" s="34">
        <v>0</v>
      </c>
      <c r="Q310" s="34">
        <v>0</v>
      </c>
      <c r="R310" s="34">
        <v>0</v>
      </c>
      <c r="S310" s="34">
        <v>0</v>
      </c>
      <c r="T310" s="34">
        <v>0</v>
      </c>
      <c r="U310" s="34">
        <v>0</v>
      </c>
      <c r="V310" s="34">
        <v>0</v>
      </c>
      <c r="W310" s="9" t="s">
        <v>4233</v>
      </c>
      <c r="X310" s="9" t="s">
        <v>52</v>
      </c>
      <c r="Y310" s="1" t="s">
        <v>52</v>
      </c>
      <c r="Z310" s="1" t="s">
        <v>52</v>
      </c>
      <c r="AA310" s="35"/>
      <c r="AB310" s="1" t="s">
        <v>52</v>
      </c>
    </row>
    <row r="311" spans="1:28" ht="30" customHeight="1" x14ac:dyDescent="0.3">
      <c r="A311" s="9" t="s">
        <v>732</v>
      </c>
      <c r="B311" s="9" t="s">
        <v>730</v>
      </c>
      <c r="C311" s="9" t="s">
        <v>731</v>
      </c>
      <c r="D311" s="33" t="s">
        <v>547</v>
      </c>
      <c r="E311" s="34">
        <v>0</v>
      </c>
      <c r="F311" s="9" t="s">
        <v>52</v>
      </c>
      <c r="G311" s="34">
        <v>0</v>
      </c>
      <c r="H311" s="9" t="s">
        <v>52</v>
      </c>
      <c r="I311" s="34">
        <v>0</v>
      </c>
      <c r="J311" s="9" t="s">
        <v>52</v>
      </c>
      <c r="K311" s="34">
        <v>0</v>
      </c>
      <c r="L311" s="9" t="s">
        <v>52</v>
      </c>
      <c r="M311" s="34">
        <v>45000</v>
      </c>
      <c r="N311" s="9" t="s">
        <v>52</v>
      </c>
      <c r="O311" s="34">
        <f t="shared" si="11"/>
        <v>45000</v>
      </c>
      <c r="P311" s="34">
        <v>0</v>
      </c>
      <c r="Q311" s="34">
        <v>0</v>
      </c>
      <c r="R311" s="34">
        <v>0</v>
      </c>
      <c r="S311" s="34">
        <v>0</v>
      </c>
      <c r="T311" s="34">
        <v>0</v>
      </c>
      <c r="U311" s="34">
        <v>0</v>
      </c>
      <c r="V311" s="34">
        <v>0</v>
      </c>
      <c r="W311" s="9" t="s">
        <v>4234</v>
      </c>
      <c r="X311" s="9" t="s">
        <v>52</v>
      </c>
      <c r="Y311" s="1" t="s">
        <v>52</v>
      </c>
      <c r="Z311" s="1" t="s">
        <v>52</v>
      </c>
      <c r="AA311" s="35"/>
      <c r="AB311" s="1" t="s">
        <v>52</v>
      </c>
    </row>
    <row r="312" spans="1:28" ht="30" customHeight="1" x14ac:dyDescent="0.3">
      <c r="A312" s="9" t="s">
        <v>736</v>
      </c>
      <c r="B312" s="9" t="s">
        <v>734</v>
      </c>
      <c r="C312" s="9" t="s">
        <v>735</v>
      </c>
      <c r="D312" s="33" t="s">
        <v>547</v>
      </c>
      <c r="E312" s="34">
        <v>0</v>
      </c>
      <c r="F312" s="9" t="s">
        <v>52</v>
      </c>
      <c r="G312" s="34">
        <v>0</v>
      </c>
      <c r="H312" s="9" t="s">
        <v>52</v>
      </c>
      <c r="I312" s="34">
        <v>0</v>
      </c>
      <c r="J312" s="9" t="s">
        <v>52</v>
      </c>
      <c r="K312" s="34">
        <v>0</v>
      </c>
      <c r="L312" s="9" t="s">
        <v>52</v>
      </c>
      <c r="M312" s="34">
        <v>8000</v>
      </c>
      <c r="N312" s="9" t="s">
        <v>52</v>
      </c>
      <c r="O312" s="34">
        <f t="shared" si="11"/>
        <v>8000</v>
      </c>
      <c r="P312" s="34">
        <v>0</v>
      </c>
      <c r="Q312" s="34">
        <v>0</v>
      </c>
      <c r="R312" s="34">
        <v>0</v>
      </c>
      <c r="S312" s="34">
        <v>0</v>
      </c>
      <c r="T312" s="34">
        <v>0</v>
      </c>
      <c r="U312" s="34">
        <v>0</v>
      </c>
      <c r="V312" s="34">
        <v>0</v>
      </c>
      <c r="W312" s="9" t="s">
        <v>4235</v>
      </c>
      <c r="X312" s="9" t="s">
        <v>52</v>
      </c>
      <c r="Y312" s="1" t="s">
        <v>52</v>
      </c>
      <c r="Z312" s="1" t="s">
        <v>52</v>
      </c>
      <c r="AA312" s="35"/>
      <c r="AB312" s="1" t="s">
        <v>52</v>
      </c>
    </row>
    <row r="313" spans="1:28" ht="30" customHeight="1" x14ac:dyDescent="0.3">
      <c r="A313" s="9" t="s">
        <v>740</v>
      </c>
      <c r="B313" s="9" t="s">
        <v>738</v>
      </c>
      <c r="C313" s="9" t="s">
        <v>739</v>
      </c>
      <c r="D313" s="33" t="s">
        <v>547</v>
      </c>
      <c r="E313" s="34">
        <v>0</v>
      </c>
      <c r="F313" s="9" t="s">
        <v>52</v>
      </c>
      <c r="G313" s="34">
        <v>0</v>
      </c>
      <c r="H313" s="9" t="s">
        <v>52</v>
      </c>
      <c r="I313" s="34">
        <v>0</v>
      </c>
      <c r="J313" s="9" t="s">
        <v>52</v>
      </c>
      <c r="K313" s="34">
        <v>0</v>
      </c>
      <c r="L313" s="9" t="s">
        <v>52</v>
      </c>
      <c r="M313" s="34">
        <v>4000</v>
      </c>
      <c r="N313" s="9" t="s">
        <v>52</v>
      </c>
      <c r="O313" s="34">
        <f t="shared" si="11"/>
        <v>4000</v>
      </c>
      <c r="P313" s="34">
        <v>0</v>
      </c>
      <c r="Q313" s="34">
        <v>0</v>
      </c>
      <c r="R313" s="34">
        <v>0</v>
      </c>
      <c r="S313" s="34">
        <v>0</v>
      </c>
      <c r="T313" s="34">
        <v>0</v>
      </c>
      <c r="U313" s="34">
        <v>0</v>
      </c>
      <c r="V313" s="34">
        <v>0</v>
      </c>
      <c r="W313" s="9" t="s">
        <v>4236</v>
      </c>
      <c r="X313" s="9" t="s">
        <v>52</v>
      </c>
      <c r="Y313" s="1" t="s">
        <v>52</v>
      </c>
      <c r="Z313" s="1" t="s">
        <v>52</v>
      </c>
      <c r="AA313" s="35"/>
      <c r="AB313" s="1" t="s">
        <v>52</v>
      </c>
    </row>
    <row r="314" spans="1:28" ht="30" customHeight="1" x14ac:dyDescent="0.3">
      <c r="A314" s="9" t="s">
        <v>744</v>
      </c>
      <c r="B314" s="9" t="s">
        <v>742</v>
      </c>
      <c r="C314" s="9" t="s">
        <v>743</v>
      </c>
      <c r="D314" s="33" t="s">
        <v>547</v>
      </c>
      <c r="E314" s="34">
        <v>0</v>
      </c>
      <c r="F314" s="9" t="s">
        <v>52</v>
      </c>
      <c r="G314" s="34">
        <v>0</v>
      </c>
      <c r="H314" s="9" t="s">
        <v>52</v>
      </c>
      <c r="I314" s="34">
        <v>0</v>
      </c>
      <c r="J314" s="9" t="s">
        <v>52</v>
      </c>
      <c r="K314" s="34">
        <v>0</v>
      </c>
      <c r="L314" s="9" t="s">
        <v>52</v>
      </c>
      <c r="M314" s="34">
        <v>4000</v>
      </c>
      <c r="N314" s="9" t="s">
        <v>52</v>
      </c>
      <c r="O314" s="34">
        <f t="shared" si="11"/>
        <v>4000</v>
      </c>
      <c r="P314" s="34">
        <v>0</v>
      </c>
      <c r="Q314" s="34">
        <v>0</v>
      </c>
      <c r="R314" s="34">
        <v>0</v>
      </c>
      <c r="S314" s="34">
        <v>0</v>
      </c>
      <c r="T314" s="34">
        <v>0</v>
      </c>
      <c r="U314" s="34">
        <v>0</v>
      </c>
      <c r="V314" s="34">
        <v>0</v>
      </c>
      <c r="W314" s="9" t="s">
        <v>4237</v>
      </c>
      <c r="X314" s="9" t="s">
        <v>52</v>
      </c>
      <c r="Y314" s="1" t="s">
        <v>52</v>
      </c>
      <c r="Z314" s="1" t="s">
        <v>52</v>
      </c>
      <c r="AA314" s="35"/>
      <c r="AB314" s="1" t="s">
        <v>52</v>
      </c>
    </row>
    <row r="315" spans="1:28" ht="30" customHeight="1" x14ac:dyDescent="0.3">
      <c r="A315" s="9" t="s">
        <v>936</v>
      </c>
      <c r="B315" s="9" t="s">
        <v>934</v>
      </c>
      <c r="C315" s="9" t="s">
        <v>935</v>
      </c>
      <c r="D315" s="33" t="s">
        <v>106</v>
      </c>
      <c r="E315" s="34">
        <v>0</v>
      </c>
      <c r="F315" s="9" t="s">
        <v>52</v>
      </c>
      <c r="G315" s="34">
        <v>0</v>
      </c>
      <c r="H315" s="9" t="s">
        <v>52</v>
      </c>
      <c r="I315" s="34">
        <v>0</v>
      </c>
      <c r="J315" s="9" t="s">
        <v>52</v>
      </c>
      <c r="K315" s="34">
        <v>0</v>
      </c>
      <c r="L315" s="9" t="s">
        <v>52</v>
      </c>
      <c r="M315" s="34">
        <v>41000000</v>
      </c>
      <c r="N315" s="9" t="s">
        <v>52</v>
      </c>
      <c r="O315" s="34">
        <f t="shared" si="11"/>
        <v>41000000</v>
      </c>
      <c r="P315" s="34">
        <v>0</v>
      </c>
      <c r="Q315" s="34">
        <v>0</v>
      </c>
      <c r="R315" s="34">
        <v>0</v>
      </c>
      <c r="S315" s="34">
        <v>0</v>
      </c>
      <c r="T315" s="34">
        <v>0</v>
      </c>
      <c r="U315" s="34">
        <v>0</v>
      </c>
      <c r="V315" s="34">
        <v>0</v>
      </c>
      <c r="W315" s="9" t="s">
        <v>4238</v>
      </c>
      <c r="X315" s="9" t="s">
        <v>451</v>
      </c>
      <c r="Y315" s="1" t="s">
        <v>52</v>
      </c>
      <c r="Z315" s="1" t="s">
        <v>52</v>
      </c>
      <c r="AA315" s="35"/>
      <c r="AB315" s="1" t="s">
        <v>52</v>
      </c>
    </row>
    <row r="316" spans="1:28" ht="30" customHeight="1" x14ac:dyDescent="0.3">
      <c r="A316" s="9" t="s">
        <v>1085</v>
      </c>
      <c r="B316" s="9" t="s">
        <v>1084</v>
      </c>
      <c r="C316" s="9" t="s">
        <v>52</v>
      </c>
      <c r="D316" s="33" t="s">
        <v>602</v>
      </c>
      <c r="E316" s="34">
        <v>0</v>
      </c>
      <c r="F316" s="9" t="s">
        <v>52</v>
      </c>
      <c r="G316" s="34">
        <v>0</v>
      </c>
      <c r="H316" s="9" t="s">
        <v>52</v>
      </c>
      <c r="I316" s="34">
        <v>0</v>
      </c>
      <c r="J316" s="9" t="s">
        <v>52</v>
      </c>
      <c r="K316" s="34">
        <v>0</v>
      </c>
      <c r="L316" s="9" t="s">
        <v>52</v>
      </c>
      <c r="M316" s="34">
        <v>0</v>
      </c>
      <c r="N316" s="9" t="s">
        <v>52</v>
      </c>
      <c r="O316" s="34">
        <v>0</v>
      </c>
      <c r="P316" s="34">
        <v>0</v>
      </c>
      <c r="Q316" s="34">
        <v>0</v>
      </c>
      <c r="R316" s="34">
        <v>0</v>
      </c>
      <c r="S316" s="34">
        <v>0</v>
      </c>
      <c r="T316" s="34">
        <v>0</v>
      </c>
      <c r="U316" s="34">
        <v>4050000</v>
      </c>
      <c r="V316" s="34">
        <f>SMALL(Q316:U316,COUNTIF(Q316:U316,0)+1)</f>
        <v>4050000</v>
      </c>
      <c r="W316" s="9" t="s">
        <v>4239</v>
      </c>
      <c r="X316" s="9" t="s">
        <v>52</v>
      </c>
      <c r="Y316" s="1" t="s">
        <v>3492</v>
      </c>
      <c r="Z316" s="1" t="s">
        <v>52</v>
      </c>
      <c r="AA316" s="35"/>
      <c r="AB316" s="1" t="s">
        <v>52</v>
      </c>
    </row>
    <row r="317" spans="1:28" ht="30" customHeight="1" x14ac:dyDescent="0.3">
      <c r="A317" s="9" t="s">
        <v>1092</v>
      </c>
      <c r="B317" s="9" t="s">
        <v>1090</v>
      </c>
      <c r="C317" s="9" t="s">
        <v>1091</v>
      </c>
      <c r="D317" s="33" t="s">
        <v>602</v>
      </c>
      <c r="E317" s="34">
        <v>0</v>
      </c>
      <c r="F317" s="9" t="s">
        <v>52</v>
      </c>
      <c r="G317" s="34">
        <v>0</v>
      </c>
      <c r="H317" s="9" t="s">
        <v>52</v>
      </c>
      <c r="I317" s="34">
        <v>0</v>
      </c>
      <c r="J317" s="9" t="s">
        <v>52</v>
      </c>
      <c r="K317" s="34">
        <v>0</v>
      </c>
      <c r="L317" s="9" t="s">
        <v>52</v>
      </c>
      <c r="M317" s="34">
        <v>0</v>
      </c>
      <c r="N317" s="9" t="s">
        <v>52</v>
      </c>
      <c r="O317" s="34">
        <v>0</v>
      </c>
      <c r="P317" s="34">
        <v>0</v>
      </c>
      <c r="Q317" s="34">
        <v>0</v>
      </c>
      <c r="R317" s="34">
        <v>0</v>
      </c>
      <c r="S317" s="34">
        <v>0</v>
      </c>
      <c r="T317" s="34">
        <v>0</v>
      </c>
      <c r="U317" s="34">
        <v>2000000</v>
      </c>
      <c r="V317" s="34">
        <f>SMALL(Q317:U317,COUNTIF(Q317:U317,0)+1)</f>
        <v>2000000</v>
      </c>
      <c r="W317" s="9" t="s">
        <v>4240</v>
      </c>
      <c r="X317" s="9" t="s">
        <v>52</v>
      </c>
      <c r="Y317" s="1" t="s">
        <v>3492</v>
      </c>
      <c r="Z317" s="1" t="s">
        <v>52</v>
      </c>
      <c r="AA317" s="35"/>
      <c r="AB317" s="1" t="s">
        <v>52</v>
      </c>
    </row>
    <row r="318" spans="1:28" ht="30" customHeight="1" x14ac:dyDescent="0.3">
      <c r="A318" s="9" t="s">
        <v>1088</v>
      </c>
      <c r="B318" s="9" t="s">
        <v>1087</v>
      </c>
      <c r="C318" s="9" t="s">
        <v>52</v>
      </c>
      <c r="D318" s="33" t="s">
        <v>602</v>
      </c>
      <c r="E318" s="34">
        <v>0</v>
      </c>
      <c r="F318" s="9" t="s">
        <v>52</v>
      </c>
      <c r="G318" s="34">
        <v>0</v>
      </c>
      <c r="H318" s="9" t="s">
        <v>52</v>
      </c>
      <c r="I318" s="34">
        <v>0</v>
      </c>
      <c r="J318" s="9" t="s">
        <v>52</v>
      </c>
      <c r="K318" s="34">
        <v>0</v>
      </c>
      <c r="L318" s="9" t="s">
        <v>52</v>
      </c>
      <c r="M318" s="34">
        <v>0</v>
      </c>
      <c r="N318" s="9" t="s">
        <v>52</v>
      </c>
      <c r="O318" s="34">
        <v>0</v>
      </c>
      <c r="P318" s="34">
        <v>0</v>
      </c>
      <c r="Q318" s="34">
        <v>0</v>
      </c>
      <c r="R318" s="34">
        <v>0</v>
      </c>
      <c r="S318" s="34">
        <v>0</v>
      </c>
      <c r="T318" s="34">
        <v>0</v>
      </c>
      <c r="U318" s="34">
        <v>7600000</v>
      </c>
      <c r="V318" s="34">
        <f>SMALL(Q318:U318,COUNTIF(Q318:U318,0)+1)</f>
        <v>7600000</v>
      </c>
      <c r="W318" s="9" t="s">
        <v>4241</v>
      </c>
      <c r="X318" s="9" t="s">
        <v>52</v>
      </c>
      <c r="Y318" s="1" t="s">
        <v>3492</v>
      </c>
      <c r="Z318" s="1" t="s">
        <v>52</v>
      </c>
      <c r="AA318" s="35"/>
      <c r="AB318" s="1" t="s">
        <v>52</v>
      </c>
    </row>
    <row r="319" spans="1:28" ht="30" customHeight="1" x14ac:dyDescent="0.3">
      <c r="A319" s="9" t="s">
        <v>1075</v>
      </c>
      <c r="B319" s="9" t="s">
        <v>1073</v>
      </c>
      <c r="C319" s="9" t="s">
        <v>1074</v>
      </c>
      <c r="D319" s="33" t="s">
        <v>602</v>
      </c>
      <c r="E319" s="34">
        <v>0</v>
      </c>
      <c r="F319" s="9" t="s">
        <v>52</v>
      </c>
      <c r="G319" s="34">
        <v>0</v>
      </c>
      <c r="H319" s="9" t="s">
        <v>52</v>
      </c>
      <c r="I319" s="34">
        <v>0</v>
      </c>
      <c r="J319" s="9" t="s">
        <v>52</v>
      </c>
      <c r="K319" s="34">
        <v>0</v>
      </c>
      <c r="L319" s="9" t="s">
        <v>52</v>
      </c>
      <c r="M319" s="34">
        <v>0</v>
      </c>
      <c r="N319" s="9" t="s">
        <v>52</v>
      </c>
      <c r="O319" s="34">
        <v>0</v>
      </c>
      <c r="P319" s="34">
        <v>0</v>
      </c>
      <c r="Q319" s="34">
        <v>0</v>
      </c>
      <c r="R319" s="34">
        <v>0</v>
      </c>
      <c r="S319" s="34">
        <v>0</v>
      </c>
      <c r="T319" s="34">
        <v>0</v>
      </c>
      <c r="U319" s="34">
        <v>25305</v>
      </c>
      <c r="V319" s="34">
        <f>SMALL(Q319:U319,COUNTIF(Q319:U319,0)+1)</f>
        <v>25305</v>
      </c>
      <c r="W319" s="9" t="s">
        <v>4242</v>
      </c>
      <c r="X319" s="9" t="s">
        <v>52</v>
      </c>
      <c r="Y319" s="1" t="s">
        <v>3492</v>
      </c>
      <c r="Z319" s="1" t="s">
        <v>52</v>
      </c>
      <c r="AA319" s="35"/>
      <c r="AB319" s="1" t="s">
        <v>52</v>
      </c>
    </row>
    <row r="320" spans="1:28" ht="30" customHeight="1" x14ac:dyDescent="0.3">
      <c r="A320" s="9" t="s">
        <v>1107</v>
      </c>
      <c r="B320" s="9" t="s">
        <v>1100</v>
      </c>
      <c r="C320" s="9" t="s">
        <v>1105</v>
      </c>
      <c r="D320" s="33" t="s">
        <v>146</v>
      </c>
      <c r="E320" s="34">
        <v>0</v>
      </c>
      <c r="F320" s="9" t="s">
        <v>52</v>
      </c>
      <c r="G320" s="34">
        <v>0</v>
      </c>
      <c r="H320" s="9" t="s">
        <v>52</v>
      </c>
      <c r="I320" s="34">
        <v>0</v>
      </c>
      <c r="J320" s="9" t="s">
        <v>52</v>
      </c>
      <c r="K320" s="34">
        <v>0</v>
      </c>
      <c r="L320" s="9" t="s">
        <v>52</v>
      </c>
      <c r="M320" s="34">
        <v>97950</v>
      </c>
      <c r="N320" s="9" t="s">
        <v>52</v>
      </c>
      <c r="O320" s="34">
        <f t="shared" ref="O320:O326" si="12">SMALL(E320:M320,COUNTIF(E320:M320,0)+1)</f>
        <v>97950</v>
      </c>
      <c r="P320" s="34">
        <v>0</v>
      </c>
      <c r="Q320" s="34">
        <v>0</v>
      </c>
      <c r="R320" s="34">
        <v>0</v>
      </c>
      <c r="S320" s="34">
        <v>0</v>
      </c>
      <c r="T320" s="34">
        <v>0</v>
      </c>
      <c r="U320" s="34">
        <v>0</v>
      </c>
      <c r="V320" s="34">
        <v>0</v>
      </c>
      <c r="W320" s="9" t="s">
        <v>4243</v>
      </c>
      <c r="X320" s="9" t="s">
        <v>1106</v>
      </c>
      <c r="Y320" s="1" t="s">
        <v>52</v>
      </c>
      <c r="Z320" s="1" t="s">
        <v>52</v>
      </c>
      <c r="AA320" s="35"/>
      <c r="AB320" s="1" t="s">
        <v>52</v>
      </c>
    </row>
    <row r="321" spans="1:28" ht="30" customHeight="1" x14ac:dyDescent="0.3">
      <c r="A321" s="9" t="s">
        <v>1115</v>
      </c>
      <c r="B321" s="9" t="s">
        <v>1100</v>
      </c>
      <c r="C321" s="9" t="s">
        <v>1113</v>
      </c>
      <c r="D321" s="33" t="s">
        <v>146</v>
      </c>
      <c r="E321" s="34">
        <v>0</v>
      </c>
      <c r="F321" s="9" t="s">
        <v>52</v>
      </c>
      <c r="G321" s="34">
        <v>0</v>
      </c>
      <c r="H321" s="9" t="s">
        <v>52</v>
      </c>
      <c r="I321" s="34">
        <v>0</v>
      </c>
      <c r="J321" s="9" t="s">
        <v>52</v>
      </c>
      <c r="K321" s="34">
        <v>0</v>
      </c>
      <c r="L321" s="9" t="s">
        <v>52</v>
      </c>
      <c r="M321" s="34">
        <v>112540</v>
      </c>
      <c r="N321" s="9" t="s">
        <v>52</v>
      </c>
      <c r="O321" s="34">
        <f t="shared" si="12"/>
        <v>112540</v>
      </c>
      <c r="P321" s="34">
        <v>0</v>
      </c>
      <c r="Q321" s="34">
        <v>0</v>
      </c>
      <c r="R321" s="34">
        <v>0</v>
      </c>
      <c r="S321" s="34">
        <v>0</v>
      </c>
      <c r="T321" s="34">
        <v>0</v>
      </c>
      <c r="U321" s="34">
        <v>0</v>
      </c>
      <c r="V321" s="34">
        <v>0</v>
      </c>
      <c r="W321" s="9" t="s">
        <v>4244</v>
      </c>
      <c r="X321" s="9" t="s">
        <v>1114</v>
      </c>
      <c r="Y321" s="1" t="s">
        <v>52</v>
      </c>
      <c r="Z321" s="1" t="s">
        <v>52</v>
      </c>
      <c r="AA321" s="35"/>
      <c r="AB321" s="1" t="s">
        <v>52</v>
      </c>
    </row>
    <row r="322" spans="1:28" ht="30" customHeight="1" x14ac:dyDescent="0.3">
      <c r="A322" s="9" t="s">
        <v>1123</v>
      </c>
      <c r="B322" s="9" t="s">
        <v>1120</v>
      </c>
      <c r="C322" s="9" t="s">
        <v>233</v>
      </c>
      <c r="D322" s="33" t="s">
        <v>1121</v>
      </c>
      <c r="E322" s="34">
        <v>0</v>
      </c>
      <c r="F322" s="9" t="s">
        <v>52</v>
      </c>
      <c r="G322" s="34">
        <v>0</v>
      </c>
      <c r="H322" s="9" t="s">
        <v>52</v>
      </c>
      <c r="I322" s="34">
        <v>0</v>
      </c>
      <c r="J322" s="9" t="s">
        <v>52</v>
      </c>
      <c r="K322" s="34">
        <v>0</v>
      </c>
      <c r="L322" s="9" t="s">
        <v>52</v>
      </c>
      <c r="M322" s="34">
        <v>861060</v>
      </c>
      <c r="N322" s="9" t="s">
        <v>52</v>
      </c>
      <c r="O322" s="34">
        <f t="shared" si="12"/>
        <v>861060</v>
      </c>
      <c r="P322" s="34">
        <v>0</v>
      </c>
      <c r="Q322" s="34">
        <v>0</v>
      </c>
      <c r="R322" s="34">
        <v>0</v>
      </c>
      <c r="S322" s="34">
        <v>0</v>
      </c>
      <c r="T322" s="34">
        <v>0</v>
      </c>
      <c r="U322" s="34">
        <v>0</v>
      </c>
      <c r="V322" s="34">
        <v>0</v>
      </c>
      <c r="W322" s="9" t="s">
        <v>4245</v>
      </c>
      <c r="X322" s="9" t="s">
        <v>1122</v>
      </c>
      <c r="Y322" s="1" t="s">
        <v>52</v>
      </c>
      <c r="Z322" s="1" t="s">
        <v>52</v>
      </c>
      <c r="AA322" s="35"/>
      <c r="AB322" s="1" t="s">
        <v>52</v>
      </c>
    </row>
    <row r="323" spans="1:28" ht="30" customHeight="1" x14ac:dyDescent="0.3">
      <c r="A323" s="9" t="s">
        <v>1126</v>
      </c>
      <c r="B323" s="9" t="s">
        <v>1120</v>
      </c>
      <c r="C323" s="9" t="s">
        <v>236</v>
      </c>
      <c r="D323" s="33" t="s">
        <v>1121</v>
      </c>
      <c r="E323" s="34">
        <v>0</v>
      </c>
      <c r="F323" s="9" t="s">
        <v>52</v>
      </c>
      <c r="G323" s="34">
        <v>0</v>
      </c>
      <c r="H323" s="9" t="s">
        <v>52</v>
      </c>
      <c r="I323" s="34">
        <v>0</v>
      </c>
      <c r="J323" s="9" t="s">
        <v>52</v>
      </c>
      <c r="K323" s="34">
        <v>0</v>
      </c>
      <c r="L323" s="9" t="s">
        <v>52</v>
      </c>
      <c r="M323" s="34">
        <v>856390</v>
      </c>
      <c r="N323" s="9" t="s">
        <v>52</v>
      </c>
      <c r="O323" s="34">
        <f t="shared" si="12"/>
        <v>856390</v>
      </c>
      <c r="P323" s="34">
        <v>0</v>
      </c>
      <c r="Q323" s="34">
        <v>0</v>
      </c>
      <c r="R323" s="34">
        <v>0</v>
      </c>
      <c r="S323" s="34">
        <v>0</v>
      </c>
      <c r="T323" s="34">
        <v>0</v>
      </c>
      <c r="U323" s="34">
        <v>0</v>
      </c>
      <c r="V323" s="34">
        <v>0</v>
      </c>
      <c r="W323" s="9" t="s">
        <v>4246</v>
      </c>
      <c r="X323" s="9" t="s">
        <v>1125</v>
      </c>
      <c r="Y323" s="1" t="s">
        <v>52</v>
      </c>
      <c r="Z323" s="1" t="s">
        <v>52</v>
      </c>
      <c r="AA323" s="35"/>
      <c r="AB323" s="1" t="s">
        <v>52</v>
      </c>
    </row>
    <row r="324" spans="1:28" ht="30" customHeight="1" x14ac:dyDescent="0.3">
      <c r="A324" s="9" t="s">
        <v>1129</v>
      </c>
      <c r="B324" s="9" t="s">
        <v>1120</v>
      </c>
      <c r="C324" s="9" t="s">
        <v>239</v>
      </c>
      <c r="D324" s="33" t="s">
        <v>1121</v>
      </c>
      <c r="E324" s="34">
        <v>0</v>
      </c>
      <c r="F324" s="9" t="s">
        <v>52</v>
      </c>
      <c r="G324" s="34">
        <v>0</v>
      </c>
      <c r="H324" s="9" t="s">
        <v>52</v>
      </c>
      <c r="I324" s="34">
        <v>0</v>
      </c>
      <c r="J324" s="9" t="s">
        <v>52</v>
      </c>
      <c r="K324" s="34">
        <v>0</v>
      </c>
      <c r="L324" s="9" t="s">
        <v>52</v>
      </c>
      <c r="M324" s="34">
        <v>856390</v>
      </c>
      <c r="N324" s="9" t="s">
        <v>52</v>
      </c>
      <c r="O324" s="34">
        <f t="shared" si="12"/>
        <v>856390</v>
      </c>
      <c r="P324" s="34">
        <v>0</v>
      </c>
      <c r="Q324" s="34">
        <v>0</v>
      </c>
      <c r="R324" s="34">
        <v>0</v>
      </c>
      <c r="S324" s="34">
        <v>0</v>
      </c>
      <c r="T324" s="34">
        <v>0</v>
      </c>
      <c r="U324" s="34">
        <v>0</v>
      </c>
      <c r="V324" s="34">
        <v>0</v>
      </c>
      <c r="W324" s="9" t="s">
        <v>4247</v>
      </c>
      <c r="X324" s="9" t="s">
        <v>1128</v>
      </c>
      <c r="Y324" s="1" t="s">
        <v>52</v>
      </c>
      <c r="Z324" s="1" t="s">
        <v>52</v>
      </c>
      <c r="AA324" s="35"/>
      <c r="AB324" s="1" t="s">
        <v>52</v>
      </c>
    </row>
    <row r="325" spans="1:28" ht="30" customHeight="1" x14ac:dyDescent="0.3">
      <c r="A325" s="9" t="s">
        <v>1132</v>
      </c>
      <c r="B325" s="9" t="s">
        <v>1120</v>
      </c>
      <c r="C325" s="9" t="s">
        <v>242</v>
      </c>
      <c r="D325" s="33" t="s">
        <v>1121</v>
      </c>
      <c r="E325" s="34">
        <v>0</v>
      </c>
      <c r="F325" s="9" t="s">
        <v>52</v>
      </c>
      <c r="G325" s="34">
        <v>0</v>
      </c>
      <c r="H325" s="9" t="s">
        <v>52</v>
      </c>
      <c r="I325" s="34">
        <v>0</v>
      </c>
      <c r="J325" s="9" t="s">
        <v>52</v>
      </c>
      <c r="K325" s="34">
        <v>0</v>
      </c>
      <c r="L325" s="9" t="s">
        <v>52</v>
      </c>
      <c r="M325" s="34">
        <v>893810</v>
      </c>
      <c r="N325" s="9" t="s">
        <v>52</v>
      </c>
      <c r="O325" s="34">
        <f t="shared" si="12"/>
        <v>893810</v>
      </c>
      <c r="P325" s="34">
        <v>0</v>
      </c>
      <c r="Q325" s="34">
        <v>0</v>
      </c>
      <c r="R325" s="34">
        <v>0</v>
      </c>
      <c r="S325" s="34">
        <v>0</v>
      </c>
      <c r="T325" s="34">
        <v>0</v>
      </c>
      <c r="U325" s="34">
        <v>0</v>
      </c>
      <c r="V325" s="34">
        <v>0</v>
      </c>
      <c r="W325" s="9" t="s">
        <v>4248</v>
      </c>
      <c r="X325" s="9" t="s">
        <v>1131</v>
      </c>
      <c r="Y325" s="1" t="s">
        <v>52</v>
      </c>
      <c r="Z325" s="1" t="s">
        <v>52</v>
      </c>
      <c r="AA325" s="35"/>
      <c r="AB325" s="1" t="s">
        <v>52</v>
      </c>
    </row>
    <row r="326" spans="1:28" ht="30" customHeight="1" x14ac:dyDescent="0.3">
      <c r="A326" s="9" t="s">
        <v>1137</v>
      </c>
      <c r="B326" s="9" t="s">
        <v>1134</v>
      </c>
      <c r="C326" s="9" t="s">
        <v>249</v>
      </c>
      <c r="D326" s="33" t="s">
        <v>1121</v>
      </c>
      <c r="E326" s="34">
        <v>0</v>
      </c>
      <c r="F326" s="9" t="s">
        <v>52</v>
      </c>
      <c r="G326" s="34">
        <v>0</v>
      </c>
      <c r="H326" s="9" t="s">
        <v>52</v>
      </c>
      <c r="I326" s="34">
        <v>0</v>
      </c>
      <c r="J326" s="9" t="s">
        <v>52</v>
      </c>
      <c r="K326" s="34">
        <v>0</v>
      </c>
      <c r="L326" s="9" t="s">
        <v>52</v>
      </c>
      <c r="M326" s="34">
        <v>943810</v>
      </c>
      <c r="N326" s="9" t="s">
        <v>52</v>
      </c>
      <c r="O326" s="34">
        <f t="shared" si="12"/>
        <v>943810</v>
      </c>
      <c r="P326" s="34">
        <v>0</v>
      </c>
      <c r="Q326" s="34">
        <v>0</v>
      </c>
      <c r="R326" s="34">
        <v>0</v>
      </c>
      <c r="S326" s="34">
        <v>0</v>
      </c>
      <c r="T326" s="34">
        <v>0</v>
      </c>
      <c r="U326" s="34">
        <v>0</v>
      </c>
      <c r="V326" s="34">
        <v>0</v>
      </c>
      <c r="W326" s="9" t="s">
        <v>4249</v>
      </c>
      <c r="X326" s="9" t="s">
        <v>52</v>
      </c>
      <c r="Y326" s="1" t="s">
        <v>52</v>
      </c>
      <c r="Z326" s="1" t="s">
        <v>52</v>
      </c>
      <c r="AA326" s="35"/>
      <c r="AB326" s="1" t="s">
        <v>52</v>
      </c>
    </row>
    <row r="327" spans="1:28" ht="30" customHeight="1" x14ac:dyDescent="0.3">
      <c r="A327" s="9" t="s">
        <v>1011</v>
      </c>
      <c r="B327" s="9" t="s">
        <v>1010</v>
      </c>
      <c r="C327" s="9" t="s">
        <v>52</v>
      </c>
      <c r="D327" s="33" t="s">
        <v>52</v>
      </c>
      <c r="E327" s="34">
        <v>0</v>
      </c>
      <c r="F327" s="9" t="s">
        <v>52</v>
      </c>
      <c r="G327" s="34">
        <v>0</v>
      </c>
      <c r="H327" s="9" t="s">
        <v>52</v>
      </c>
      <c r="I327" s="34">
        <v>0</v>
      </c>
      <c r="J327" s="9" t="s">
        <v>52</v>
      </c>
      <c r="K327" s="34">
        <v>0</v>
      </c>
      <c r="L327" s="9" t="s">
        <v>52</v>
      </c>
      <c r="M327" s="34">
        <v>0</v>
      </c>
      <c r="N327" s="9" t="s">
        <v>52</v>
      </c>
      <c r="O327" s="34">
        <v>0</v>
      </c>
      <c r="P327" s="34">
        <v>0</v>
      </c>
      <c r="Q327" s="34">
        <v>0</v>
      </c>
      <c r="R327" s="34">
        <v>0</v>
      </c>
      <c r="S327" s="34">
        <v>0</v>
      </c>
      <c r="T327" s="34">
        <v>0</v>
      </c>
      <c r="U327" s="34">
        <v>0</v>
      </c>
      <c r="V327" s="34">
        <v>0</v>
      </c>
      <c r="W327" s="9" t="s">
        <v>4250</v>
      </c>
      <c r="X327" s="9" t="s">
        <v>52</v>
      </c>
      <c r="Y327" s="1" t="s">
        <v>52</v>
      </c>
      <c r="Z327" s="1" t="s">
        <v>52</v>
      </c>
      <c r="AA327" s="35"/>
      <c r="AB327" s="1" t="s">
        <v>52</v>
      </c>
    </row>
    <row r="328" spans="1:28" ht="30" customHeight="1" x14ac:dyDescent="0.3">
      <c r="A328" s="9" t="s">
        <v>1062</v>
      </c>
      <c r="B328" s="9" t="s">
        <v>1061</v>
      </c>
      <c r="C328" s="9" t="s">
        <v>52</v>
      </c>
      <c r="D328" s="33" t="s">
        <v>52</v>
      </c>
      <c r="E328" s="34">
        <v>0</v>
      </c>
      <c r="F328" s="9" t="s">
        <v>52</v>
      </c>
      <c r="G328" s="34">
        <v>0</v>
      </c>
      <c r="H328" s="9" t="s">
        <v>52</v>
      </c>
      <c r="I328" s="34">
        <v>0</v>
      </c>
      <c r="J328" s="9" t="s">
        <v>52</v>
      </c>
      <c r="K328" s="34">
        <v>0</v>
      </c>
      <c r="L328" s="9" t="s">
        <v>52</v>
      </c>
      <c r="M328" s="34">
        <v>0</v>
      </c>
      <c r="N328" s="9" t="s">
        <v>52</v>
      </c>
      <c r="O328" s="34">
        <v>0</v>
      </c>
      <c r="P328" s="34">
        <v>0</v>
      </c>
      <c r="Q328" s="34">
        <v>0</v>
      </c>
      <c r="R328" s="34">
        <v>0</v>
      </c>
      <c r="S328" s="34">
        <v>0</v>
      </c>
      <c r="T328" s="34">
        <v>0</v>
      </c>
      <c r="U328" s="34">
        <v>0</v>
      </c>
      <c r="V328" s="34">
        <v>0</v>
      </c>
      <c r="W328" s="9" t="s">
        <v>4251</v>
      </c>
      <c r="X328" s="9" t="s">
        <v>52</v>
      </c>
      <c r="Y328" s="1" t="s">
        <v>52</v>
      </c>
      <c r="Z328" s="1" t="s">
        <v>52</v>
      </c>
      <c r="AA328" s="35"/>
      <c r="AB328" s="1" t="s">
        <v>52</v>
      </c>
    </row>
    <row r="329" spans="1:28" ht="30" customHeight="1" x14ac:dyDescent="0.3">
      <c r="A329" s="9" t="s">
        <v>1025</v>
      </c>
      <c r="B329" s="9" t="s">
        <v>1024</v>
      </c>
      <c r="C329" s="9" t="s">
        <v>52</v>
      </c>
      <c r="D329" s="33" t="s">
        <v>1015</v>
      </c>
      <c r="E329" s="34">
        <v>0</v>
      </c>
      <c r="F329" s="9" t="s">
        <v>52</v>
      </c>
      <c r="G329" s="34">
        <v>0</v>
      </c>
      <c r="H329" s="9" t="s">
        <v>52</v>
      </c>
      <c r="I329" s="34">
        <v>0</v>
      </c>
      <c r="J329" s="9" t="s">
        <v>52</v>
      </c>
      <c r="K329" s="34">
        <v>0</v>
      </c>
      <c r="L329" s="9" t="s">
        <v>52</v>
      </c>
      <c r="M329" s="34">
        <v>0</v>
      </c>
      <c r="N329" s="9" t="s">
        <v>52</v>
      </c>
      <c r="O329" s="34">
        <v>0</v>
      </c>
      <c r="P329" s="34">
        <v>0</v>
      </c>
      <c r="Q329" s="34">
        <v>0</v>
      </c>
      <c r="R329" s="34">
        <v>0</v>
      </c>
      <c r="S329" s="34">
        <v>0</v>
      </c>
      <c r="T329" s="34">
        <v>0</v>
      </c>
      <c r="U329" s="34">
        <v>15000</v>
      </c>
      <c r="V329" s="34">
        <f>SMALL(Q329:U329,COUNTIF(Q329:U329,0)+1)</f>
        <v>15000</v>
      </c>
      <c r="W329" s="9" t="s">
        <v>4252</v>
      </c>
      <c r="X329" s="9" t="s">
        <v>52</v>
      </c>
      <c r="Y329" s="1" t="s">
        <v>52</v>
      </c>
      <c r="Z329" s="1" t="s">
        <v>52</v>
      </c>
      <c r="AA329" s="35"/>
      <c r="AB329" s="1" t="s">
        <v>52</v>
      </c>
    </row>
    <row r="330" spans="1:28" ht="30" customHeight="1" x14ac:dyDescent="0.3">
      <c r="A330" s="9" t="s">
        <v>1103</v>
      </c>
      <c r="B330" s="9" t="s">
        <v>1100</v>
      </c>
      <c r="C330" s="9" t="s">
        <v>1101</v>
      </c>
      <c r="D330" s="33" t="s">
        <v>146</v>
      </c>
      <c r="E330" s="34">
        <v>0</v>
      </c>
      <c r="F330" s="9" t="s">
        <v>52</v>
      </c>
      <c r="G330" s="34">
        <v>0</v>
      </c>
      <c r="H330" s="9" t="s">
        <v>52</v>
      </c>
      <c r="I330" s="34">
        <v>0</v>
      </c>
      <c r="J330" s="9" t="s">
        <v>52</v>
      </c>
      <c r="K330" s="34">
        <v>0</v>
      </c>
      <c r="L330" s="9" t="s">
        <v>52</v>
      </c>
      <c r="M330" s="34">
        <v>89130</v>
      </c>
      <c r="N330" s="9" t="s">
        <v>52</v>
      </c>
      <c r="O330" s="34">
        <f>SMALL(E330:M330,COUNTIF(E330:M330,0)+1)</f>
        <v>89130</v>
      </c>
      <c r="P330" s="34">
        <v>0</v>
      </c>
      <c r="Q330" s="34">
        <v>0</v>
      </c>
      <c r="R330" s="34">
        <v>0</v>
      </c>
      <c r="S330" s="34">
        <v>0</v>
      </c>
      <c r="T330" s="34">
        <v>0</v>
      </c>
      <c r="U330" s="34">
        <v>0</v>
      </c>
      <c r="V330" s="34">
        <v>0</v>
      </c>
      <c r="W330" s="9" t="s">
        <v>4253</v>
      </c>
      <c r="X330" s="9" t="s">
        <v>1102</v>
      </c>
      <c r="Y330" s="1" t="s">
        <v>52</v>
      </c>
      <c r="Z330" s="1" t="s">
        <v>52</v>
      </c>
      <c r="AA330" s="35"/>
      <c r="AB330" s="1" t="s">
        <v>52</v>
      </c>
    </row>
    <row r="331" spans="1:28" ht="30" customHeight="1" x14ac:dyDescent="0.3">
      <c r="A331" s="9" t="s">
        <v>1170</v>
      </c>
      <c r="B331" s="9" t="s">
        <v>1141</v>
      </c>
      <c r="C331" s="9" t="s">
        <v>1142</v>
      </c>
      <c r="D331" s="33" t="s">
        <v>602</v>
      </c>
      <c r="E331" s="34">
        <v>0</v>
      </c>
      <c r="F331" s="9" t="s">
        <v>52</v>
      </c>
      <c r="G331" s="34">
        <v>0</v>
      </c>
      <c r="H331" s="9" t="s">
        <v>52</v>
      </c>
      <c r="I331" s="34">
        <v>0</v>
      </c>
      <c r="J331" s="9" t="s">
        <v>52</v>
      </c>
      <c r="K331" s="34">
        <v>0</v>
      </c>
      <c r="L331" s="9" t="s">
        <v>52</v>
      </c>
      <c r="M331" s="34">
        <v>361000</v>
      </c>
      <c r="N331" s="9" t="s">
        <v>52</v>
      </c>
      <c r="O331" s="34">
        <f>SMALL(E331:M331,COUNTIF(E331:M331,0)+1)</f>
        <v>361000</v>
      </c>
      <c r="P331" s="34">
        <v>0</v>
      </c>
      <c r="Q331" s="34">
        <v>0</v>
      </c>
      <c r="R331" s="34">
        <v>0</v>
      </c>
      <c r="S331" s="34">
        <v>0</v>
      </c>
      <c r="T331" s="34">
        <v>0</v>
      </c>
      <c r="U331" s="34">
        <v>0</v>
      </c>
      <c r="V331" s="34">
        <v>0</v>
      </c>
      <c r="W331" s="9" t="s">
        <v>4254</v>
      </c>
      <c r="X331" s="9" t="s">
        <v>52</v>
      </c>
      <c r="Y331" s="1" t="s">
        <v>52</v>
      </c>
      <c r="Z331" s="1" t="s">
        <v>52</v>
      </c>
      <c r="AA331" s="35"/>
      <c r="AB331" s="1" t="s">
        <v>52</v>
      </c>
    </row>
    <row r="332" spans="1:28" ht="30" customHeight="1" x14ac:dyDescent="0.3">
      <c r="A332" s="9" t="s">
        <v>1098</v>
      </c>
      <c r="B332" s="9" t="s">
        <v>1097</v>
      </c>
      <c r="C332" s="9" t="s">
        <v>52</v>
      </c>
      <c r="D332" s="33" t="s">
        <v>52</v>
      </c>
      <c r="E332" s="34">
        <v>0</v>
      </c>
      <c r="F332" s="9" t="s">
        <v>52</v>
      </c>
      <c r="G332" s="34">
        <v>0</v>
      </c>
      <c r="H332" s="9" t="s">
        <v>52</v>
      </c>
      <c r="I332" s="34">
        <v>0</v>
      </c>
      <c r="J332" s="9" t="s">
        <v>52</v>
      </c>
      <c r="K332" s="34">
        <v>0</v>
      </c>
      <c r="L332" s="9" t="s">
        <v>52</v>
      </c>
      <c r="M332" s="34">
        <v>0</v>
      </c>
      <c r="N332" s="9" t="s">
        <v>52</v>
      </c>
      <c r="O332" s="34">
        <v>0</v>
      </c>
      <c r="P332" s="34">
        <v>0</v>
      </c>
      <c r="Q332" s="34">
        <v>0</v>
      </c>
      <c r="R332" s="34">
        <v>0</v>
      </c>
      <c r="S332" s="34">
        <v>0</v>
      </c>
      <c r="T332" s="34">
        <v>0</v>
      </c>
      <c r="U332" s="34">
        <v>0</v>
      </c>
      <c r="V332" s="34">
        <v>0</v>
      </c>
      <c r="W332" s="9" t="s">
        <v>4255</v>
      </c>
      <c r="X332" s="9" t="s">
        <v>52</v>
      </c>
      <c r="Y332" s="1" t="s">
        <v>52</v>
      </c>
      <c r="Z332" s="1" t="s">
        <v>52</v>
      </c>
      <c r="AA332" s="35"/>
      <c r="AB332" s="1" t="s">
        <v>52</v>
      </c>
    </row>
    <row r="333" spans="1:28" ht="30" customHeight="1" x14ac:dyDescent="0.3">
      <c r="A333" s="9" t="s">
        <v>1118</v>
      </c>
      <c r="B333" s="9" t="s">
        <v>1117</v>
      </c>
      <c r="C333" s="9" t="s">
        <v>52</v>
      </c>
      <c r="D333" s="33" t="s">
        <v>52</v>
      </c>
      <c r="E333" s="34">
        <v>0</v>
      </c>
      <c r="F333" s="9" t="s">
        <v>52</v>
      </c>
      <c r="G333" s="34">
        <v>0</v>
      </c>
      <c r="H333" s="9" t="s">
        <v>52</v>
      </c>
      <c r="I333" s="34">
        <v>0</v>
      </c>
      <c r="J333" s="9" t="s">
        <v>52</v>
      </c>
      <c r="K333" s="34">
        <v>0</v>
      </c>
      <c r="L333" s="9" t="s">
        <v>52</v>
      </c>
      <c r="M333" s="34">
        <v>0</v>
      </c>
      <c r="N333" s="9" t="s">
        <v>52</v>
      </c>
      <c r="O333" s="34">
        <v>0</v>
      </c>
      <c r="P333" s="34">
        <v>0</v>
      </c>
      <c r="Q333" s="34">
        <v>0</v>
      </c>
      <c r="R333" s="34">
        <v>0</v>
      </c>
      <c r="S333" s="34">
        <v>0</v>
      </c>
      <c r="T333" s="34">
        <v>0</v>
      </c>
      <c r="U333" s="34">
        <v>0</v>
      </c>
      <c r="V333" s="34">
        <v>0</v>
      </c>
      <c r="W333" s="9" t="s">
        <v>4256</v>
      </c>
      <c r="X333" s="9" t="s">
        <v>52</v>
      </c>
      <c r="Y333" s="1" t="s">
        <v>52</v>
      </c>
      <c r="Z333" s="1" t="s">
        <v>52</v>
      </c>
      <c r="AA333" s="35"/>
      <c r="AB333" s="1" t="s">
        <v>52</v>
      </c>
    </row>
    <row r="334" spans="1:28" ht="30" customHeight="1" x14ac:dyDescent="0.3">
      <c r="A334" s="9" t="s">
        <v>1143</v>
      </c>
      <c r="B334" s="9" t="s">
        <v>1141</v>
      </c>
      <c r="C334" s="9" t="s">
        <v>1142</v>
      </c>
      <c r="D334" s="33" t="s">
        <v>602</v>
      </c>
      <c r="E334" s="34">
        <v>0</v>
      </c>
      <c r="F334" s="9" t="s">
        <v>52</v>
      </c>
      <c r="G334" s="34">
        <v>0</v>
      </c>
      <c r="H334" s="9" t="s">
        <v>52</v>
      </c>
      <c r="I334" s="34">
        <v>0</v>
      </c>
      <c r="J334" s="9" t="s">
        <v>52</v>
      </c>
      <c r="K334" s="34">
        <v>0</v>
      </c>
      <c r="L334" s="9" t="s">
        <v>52</v>
      </c>
      <c r="M334" s="34">
        <v>1275048</v>
      </c>
      <c r="N334" s="9" t="s">
        <v>52</v>
      </c>
      <c r="O334" s="34">
        <f>SMALL(E334:M334,COUNTIF(E334:M334,0)+1)</f>
        <v>1275048</v>
      </c>
      <c r="P334" s="34">
        <v>0</v>
      </c>
      <c r="Q334" s="34">
        <v>0</v>
      </c>
      <c r="R334" s="34">
        <v>0</v>
      </c>
      <c r="S334" s="34">
        <v>0</v>
      </c>
      <c r="T334" s="34">
        <v>0</v>
      </c>
      <c r="U334" s="34">
        <v>0</v>
      </c>
      <c r="V334" s="34">
        <v>0</v>
      </c>
      <c r="W334" s="9" t="s">
        <v>4257</v>
      </c>
      <c r="X334" s="9" t="s">
        <v>52</v>
      </c>
      <c r="Y334" s="1" t="s">
        <v>52</v>
      </c>
      <c r="Z334" s="1" t="s">
        <v>52</v>
      </c>
      <c r="AA334" s="35"/>
      <c r="AB334" s="1" t="s">
        <v>52</v>
      </c>
    </row>
    <row r="335" spans="1:28" ht="30" customHeight="1" x14ac:dyDescent="0.3">
      <c r="A335" s="9" t="s">
        <v>975</v>
      </c>
      <c r="B335" s="9" t="s">
        <v>972</v>
      </c>
      <c r="C335" s="9" t="s">
        <v>973</v>
      </c>
      <c r="D335" s="33" t="s">
        <v>974</v>
      </c>
      <c r="E335" s="34">
        <v>0</v>
      </c>
      <c r="F335" s="9" t="s">
        <v>52</v>
      </c>
      <c r="G335" s="34">
        <v>0</v>
      </c>
      <c r="H335" s="9" t="s">
        <v>52</v>
      </c>
      <c r="I335" s="34">
        <v>0</v>
      </c>
      <c r="J335" s="9" t="s">
        <v>52</v>
      </c>
      <c r="K335" s="34">
        <v>0</v>
      </c>
      <c r="L335" s="9" t="s">
        <v>52</v>
      </c>
      <c r="M335" s="34">
        <v>18650000</v>
      </c>
      <c r="N335" s="9" t="s">
        <v>52</v>
      </c>
      <c r="O335" s="34">
        <f>SMALL(E335:M335,COUNTIF(E335:M335,0)+1)</f>
        <v>18650000</v>
      </c>
      <c r="P335" s="34">
        <v>7440000</v>
      </c>
      <c r="Q335" s="34">
        <v>0</v>
      </c>
      <c r="R335" s="34">
        <v>0</v>
      </c>
      <c r="S335" s="34">
        <v>0</v>
      </c>
      <c r="T335" s="34">
        <v>0</v>
      </c>
      <c r="U335" s="34">
        <v>1600000</v>
      </c>
      <c r="V335" s="34">
        <f>SMALL(Q335:U335,COUNTIF(Q335:U335,0)+1)</f>
        <v>1600000</v>
      </c>
      <c r="W335" s="9" t="s">
        <v>4258</v>
      </c>
      <c r="X335" s="9" t="s">
        <v>451</v>
      </c>
      <c r="Y335" s="1" t="s">
        <v>52</v>
      </c>
      <c r="Z335" s="1" t="s">
        <v>52</v>
      </c>
      <c r="AA335" s="35"/>
      <c r="AB335" s="1" t="s">
        <v>52</v>
      </c>
    </row>
    <row r="336" spans="1:28" ht="30" customHeight="1" x14ac:dyDescent="0.3">
      <c r="A336" s="9" t="s">
        <v>1111</v>
      </c>
      <c r="B336" s="9" t="s">
        <v>1100</v>
      </c>
      <c r="C336" s="9" t="s">
        <v>1109</v>
      </c>
      <c r="D336" s="33" t="s">
        <v>146</v>
      </c>
      <c r="E336" s="34">
        <v>0</v>
      </c>
      <c r="F336" s="9" t="s">
        <v>52</v>
      </c>
      <c r="G336" s="34">
        <v>0</v>
      </c>
      <c r="H336" s="9" t="s">
        <v>52</v>
      </c>
      <c r="I336" s="34">
        <v>0</v>
      </c>
      <c r="J336" s="9" t="s">
        <v>52</v>
      </c>
      <c r="K336" s="34">
        <v>0</v>
      </c>
      <c r="L336" s="9" t="s">
        <v>52</v>
      </c>
      <c r="M336" s="34">
        <v>107870</v>
      </c>
      <c r="N336" s="9" t="s">
        <v>52</v>
      </c>
      <c r="O336" s="34">
        <f>SMALL(E336:M336,COUNTIF(E336:M336,0)+1)</f>
        <v>107870</v>
      </c>
      <c r="P336" s="34">
        <v>0</v>
      </c>
      <c r="Q336" s="34">
        <v>0</v>
      </c>
      <c r="R336" s="34">
        <v>0</v>
      </c>
      <c r="S336" s="34">
        <v>0</v>
      </c>
      <c r="T336" s="34">
        <v>0</v>
      </c>
      <c r="U336" s="34">
        <v>0</v>
      </c>
      <c r="V336" s="34">
        <v>0</v>
      </c>
      <c r="W336" s="9" t="s">
        <v>4259</v>
      </c>
      <c r="X336" s="9" t="s">
        <v>1110</v>
      </c>
      <c r="Y336" s="1" t="s">
        <v>52</v>
      </c>
      <c r="Z336" s="1" t="s">
        <v>52</v>
      </c>
      <c r="AA336" s="35"/>
      <c r="AB336" s="1" t="s">
        <v>52</v>
      </c>
    </row>
    <row r="337" spans="1:28" ht="30" customHeight="1" x14ac:dyDescent="0.3">
      <c r="A337" s="9" t="s">
        <v>1177</v>
      </c>
      <c r="B337" s="134" t="s">
        <v>1176</v>
      </c>
      <c r="C337" s="134" t="s">
        <v>52</v>
      </c>
      <c r="D337" s="135" t="s">
        <v>602</v>
      </c>
      <c r="E337" s="136">
        <v>0</v>
      </c>
      <c r="F337" s="134" t="s">
        <v>52</v>
      </c>
      <c r="G337" s="136">
        <v>0</v>
      </c>
      <c r="H337" s="134" t="s">
        <v>52</v>
      </c>
      <c r="I337" s="136">
        <v>0</v>
      </c>
      <c r="J337" s="134" t="s">
        <v>52</v>
      </c>
      <c r="K337" s="136">
        <v>0</v>
      </c>
      <c r="L337" s="134" t="s">
        <v>52</v>
      </c>
      <c r="M337" s="136">
        <v>75937853</v>
      </c>
      <c r="N337" s="134" t="s">
        <v>52</v>
      </c>
      <c r="O337" s="136">
        <f>SMALL(E337:M337,COUNTIF(E337:M337,0)+1)</f>
        <v>75937853</v>
      </c>
      <c r="P337" s="136">
        <v>48294689</v>
      </c>
      <c r="Q337" s="136">
        <v>0</v>
      </c>
      <c r="R337" s="136">
        <v>0</v>
      </c>
      <c r="S337" s="136">
        <v>0</v>
      </c>
      <c r="T337" s="136">
        <v>0</v>
      </c>
      <c r="U337" s="136">
        <v>6373652</v>
      </c>
      <c r="V337" s="136">
        <f>SMALL(Q337:U337,COUNTIF(Q337:U337,0)+1)</f>
        <v>6373652</v>
      </c>
      <c r="W337" s="134" t="s">
        <v>4260</v>
      </c>
      <c r="X337" s="134" t="s">
        <v>52</v>
      </c>
      <c r="Y337" s="1" t="s">
        <v>52</v>
      </c>
      <c r="Z337" s="1" t="s">
        <v>52</v>
      </c>
      <c r="AA337" s="35"/>
      <c r="AB337" s="1" t="s">
        <v>52</v>
      </c>
    </row>
    <row r="338" spans="1:28" ht="30" customHeight="1" x14ac:dyDescent="0.3">
      <c r="A338" s="9" t="s">
        <v>1181</v>
      </c>
      <c r="B338" s="9" t="s">
        <v>1176</v>
      </c>
      <c r="C338" s="9" t="s">
        <v>52</v>
      </c>
      <c r="D338" s="33" t="s">
        <v>602</v>
      </c>
      <c r="E338" s="34">
        <v>0</v>
      </c>
      <c r="F338" s="9" t="s">
        <v>52</v>
      </c>
      <c r="G338" s="34">
        <v>0</v>
      </c>
      <c r="H338" s="9" t="s">
        <v>52</v>
      </c>
      <c r="I338" s="34">
        <v>0</v>
      </c>
      <c r="J338" s="9" t="s">
        <v>52</v>
      </c>
      <c r="K338" s="34">
        <v>0</v>
      </c>
      <c r="L338" s="9" t="s">
        <v>52</v>
      </c>
      <c r="M338" s="34">
        <v>18178000</v>
      </c>
      <c r="N338" s="9" t="s">
        <v>52</v>
      </c>
      <c r="O338" s="34">
        <f>SMALL(E338:M338,COUNTIF(E338:M338,0)+1)</f>
        <v>18178000</v>
      </c>
      <c r="P338" s="34">
        <v>0</v>
      </c>
      <c r="Q338" s="34">
        <v>0</v>
      </c>
      <c r="R338" s="34">
        <v>0</v>
      </c>
      <c r="S338" s="34">
        <v>0</v>
      </c>
      <c r="T338" s="34">
        <v>0</v>
      </c>
      <c r="U338" s="34">
        <v>0</v>
      </c>
      <c r="V338" s="34">
        <v>0</v>
      </c>
      <c r="W338" s="9" t="s">
        <v>4261</v>
      </c>
      <c r="X338" s="9" t="s">
        <v>52</v>
      </c>
      <c r="Y338" s="1" t="s">
        <v>52</v>
      </c>
      <c r="Z338" s="1" t="s">
        <v>52</v>
      </c>
      <c r="AA338" s="35"/>
      <c r="AB338" s="1" t="s">
        <v>52</v>
      </c>
    </row>
    <row r="339" spans="1:28" ht="30" customHeight="1" x14ac:dyDescent="0.3">
      <c r="A339" s="9" t="s">
        <v>182</v>
      </c>
      <c r="B339" s="9" t="s">
        <v>178</v>
      </c>
      <c r="C339" s="9" t="s">
        <v>179</v>
      </c>
      <c r="D339" s="33" t="s">
        <v>180</v>
      </c>
      <c r="E339" s="34">
        <v>0</v>
      </c>
      <c r="F339" s="9" t="s">
        <v>52</v>
      </c>
      <c r="G339" s="34">
        <v>0</v>
      </c>
      <c r="H339" s="9" t="s">
        <v>52</v>
      </c>
      <c r="I339" s="34">
        <v>0</v>
      </c>
      <c r="J339" s="9" t="s">
        <v>52</v>
      </c>
      <c r="K339" s="34">
        <v>0</v>
      </c>
      <c r="L339" s="9" t="s">
        <v>52</v>
      </c>
      <c r="M339" s="34">
        <v>0</v>
      </c>
      <c r="N339" s="9" t="s">
        <v>52</v>
      </c>
      <c r="O339" s="34">
        <v>0</v>
      </c>
      <c r="P339" s="34">
        <v>0</v>
      </c>
      <c r="Q339" s="34">
        <v>0</v>
      </c>
      <c r="R339" s="34">
        <v>0</v>
      </c>
      <c r="S339" s="34">
        <v>0</v>
      </c>
      <c r="T339" s="34">
        <v>0</v>
      </c>
      <c r="U339" s="34">
        <v>3520</v>
      </c>
      <c r="V339" s="34">
        <f>SMALL(Q339:U339,COUNTIF(Q339:U339,0)+1)</f>
        <v>3520</v>
      </c>
      <c r="W339" s="9" t="s">
        <v>4262</v>
      </c>
      <c r="X339" s="9" t="s">
        <v>181</v>
      </c>
      <c r="Y339" s="1" t="s">
        <v>52</v>
      </c>
      <c r="Z339" s="1" t="s">
        <v>52</v>
      </c>
      <c r="AA339" s="35"/>
      <c r="AB339" s="1" t="s">
        <v>52</v>
      </c>
    </row>
    <row r="340" spans="1:28" ht="30" customHeight="1" x14ac:dyDescent="0.3">
      <c r="A340" s="9" t="s">
        <v>1188</v>
      </c>
      <c r="B340" s="9" t="s">
        <v>1187</v>
      </c>
      <c r="C340" s="9" t="s">
        <v>52</v>
      </c>
      <c r="D340" s="33" t="s">
        <v>602</v>
      </c>
      <c r="E340" s="34">
        <v>0</v>
      </c>
      <c r="F340" s="9" t="s">
        <v>52</v>
      </c>
      <c r="G340" s="34">
        <v>0</v>
      </c>
      <c r="H340" s="9" t="s">
        <v>52</v>
      </c>
      <c r="I340" s="34">
        <v>0</v>
      </c>
      <c r="J340" s="9" t="s">
        <v>52</v>
      </c>
      <c r="K340" s="34">
        <v>0</v>
      </c>
      <c r="L340" s="9" t="s">
        <v>52</v>
      </c>
      <c r="M340" s="34">
        <v>133317096</v>
      </c>
      <c r="N340" s="9" t="s">
        <v>52</v>
      </c>
      <c r="O340" s="34">
        <f>SMALL(E340:M340,COUNTIF(E340:M340,0)+1)</f>
        <v>133317096</v>
      </c>
      <c r="P340" s="34">
        <v>38996574</v>
      </c>
      <c r="Q340" s="34">
        <v>0</v>
      </c>
      <c r="R340" s="34">
        <v>0</v>
      </c>
      <c r="S340" s="34">
        <v>0</v>
      </c>
      <c r="T340" s="34">
        <v>0</v>
      </c>
      <c r="U340" s="34">
        <v>0</v>
      </c>
      <c r="V340" s="34">
        <v>0</v>
      </c>
      <c r="W340" s="9" t="s">
        <v>4263</v>
      </c>
      <c r="X340" s="9" t="s">
        <v>52</v>
      </c>
      <c r="Y340" s="1" t="s">
        <v>52</v>
      </c>
      <c r="Z340" s="1" t="s">
        <v>52</v>
      </c>
      <c r="AA340" s="35"/>
      <c r="AB340" s="1" t="s">
        <v>52</v>
      </c>
    </row>
    <row r="341" spans="1:28" ht="30" customHeight="1" x14ac:dyDescent="0.3">
      <c r="A341" s="9" t="s">
        <v>1192</v>
      </c>
      <c r="B341" s="9" t="s">
        <v>1187</v>
      </c>
      <c r="C341" s="9" t="s">
        <v>52</v>
      </c>
      <c r="D341" s="33" t="s">
        <v>602</v>
      </c>
      <c r="E341" s="34">
        <v>0</v>
      </c>
      <c r="F341" s="9" t="s">
        <v>52</v>
      </c>
      <c r="G341" s="34">
        <v>0</v>
      </c>
      <c r="H341" s="9" t="s">
        <v>52</v>
      </c>
      <c r="I341" s="34">
        <v>0</v>
      </c>
      <c r="J341" s="9" t="s">
        <v>52</v>
      </c>
      <c r="K341" s="34">
        <v>0</v>
      </c>
      <c r="L341" s="9" t="s">
        <v>52</v>
      </c>
      <c r="M341" s="34">
        <v>6844000</v>
      </c>
      <c r="N341" s="9" t="s">
        <v>52</v>
      </c>
      <c r="O341" s="34">
        <f>SMALL(E341:M341,COUNTIF(E341:M341,0)+1)</f>
        <v>6844000</v>
      </c>
      <c r="P341" s="34">
        <v>0</v>
      </c>
      <c r="Q341" s="34">
        <v>0</v>
      </c>
      <c r="R341" s="34">
        <v>0</v>
      </c>
      <c r="S341" s="34">
        <v>0</v>
      </c>
      <c r="T341" s="34">
        <v>0</v>
      </c>
      <c r="U341" s="34">
        <v>0</v>
      </c>
      <c r="V341" s="34">
        <v>0</v>
      </c>
      <c r="W341" s="9" t="s">
        <v>4264</v>
      </c>
      <c r="X341" s="9" t="s">
        <v>52</v>
      </c>
      <c r="Y341" s="1" t="s">
        <v>52</v>
      </c>
      <c r="Z341" s="1" t="s">
        <v>52</v>
      </c>
      <c r="AA341" s="35"/>
      <c r="AB341" s="1" t="s">
        <v>52</v>
      </c>
    </row>
    <row r="342" spans="1:28" ht="30" customHeight="1" x14ac:dyDescent="0.3">
      <c r="A342" s="9" t="s">
        <v>748</v>
      </c>
      <c r="B342" s="9" t="s">
        <v>746</v>
      </c>
      <c r="C342" s="9" t="s">
        <v>747</v>
      </c>
      <c r="D342" s="33" t="s">
        <v>72</v>
      </c>
      <c r="E342" s="34">
        <v>0</v>
      </c>
      <c r="F342" s="9" t="s">
        <v>52</v>
      </c>
      <c r="G342" s="34">
        <v>0</v>
      </c>
      <c r="H342" s="9" t="s">
        <v>52</v>
      </c>
      <c r="I342" s="34">
        <v>0</v>
      </c>
      <c r="J342" s="9" t="s">
        <v>52</v>
      </c>
      <c r="K342" s="34">
        <v>0</v>
      </c>
      <c r="L342" s="9" t="s">
        <v>52</v>
      </c>
      <c r="M342" s="34">
        <v>121700</v>
      </c>
      <c r="N342" s="9" t="s">
        <v>52</v>
      </c>
      <c r="O342" s="34">
        <f>SMALL(E342:M342,COUNTIF(E342:M342,0)+1)</f>
        <v>121700</v>
      </c>
      <c r="P342" s="34">
        <v>0</v>
      </c>
      <c r="Q342" s="34">
        <v>0</v>
      </c>
      <c r="R342" s="34">
        <v>0</v>
      </c>
      <c r="S342" s="34">
        <v>0</v>
      </c>
      <c r="T342" s="34">
        <v>0</v>
      </c>
      <c r="U342" s="34">
        <v>0</v>
      </c>
      <c r="V342" s="34">
        <v>0</v>
      </c>
      <c r="W342" s="9" t="s">
        <v>4265</v>
      </c>
      <c r="X342" s="9" t="s">
        <v>451</v>
      </c>
      <c r="Y342" s="1" t="s">
        <v>52</v>
      </c>
      <c r="Z342" s="1" t="s">
        <v>52</v>
      </c>
      <c r="AA342" s="35"/>
      <c r="AB342" s="1" t="s">
        <v>52</v>
      </c>
    </row>
    <row r="343" spans="1:28" ht="30" customHeight="1" x14ac:dyDescent="0.3">
      <c r="A343" s="9" t="s">
        <v>1135</v>
      </c>
      <c r="B343" s="9" t="s">
        <v>1134</v>
      </c>
      <c r="C343" s="9" t="s">
        <v>246</v>
      </c>
      <c r="D343" s="33" t="s">
        <v>1121</v>
      </c>
      <c r="E343" s="34">
        <v>0</v>
      </c>
      <c r="F343" s="9" t="s">
        <v>52</v>
      </c>
      <c r="G343" s="34">
        <v>0</v>
      </c>
      <c r="H343" s="9" t="s">
        <v>52</v>
      </c>
      <c r="I343" s="34">
        <v>0</v>
      </c>
      <c r="J343" s="9" t="s">
        <v>52</v>
      </c>
      <c r="K343" s="34">
        <v>0</v>
      </c>
      <c r="L343" s="9" t="s">
        <v>52</v>
      </c>
      <c r="M343" s="34">
        <v>943810</v>
      </c>
      <c r="N343" s="9" t="s">
        <v>52</v>
      </c>
      <c r="O343" s="34">
        <f>SMALL(E343:M343,COUNTIF(E343:M343,0)+1)</f>
        <v>943810</v>
      </c>
      <c r="P343" s="34">
        <v>0</v>
      </c>
      <c r="Q343" s="34">
        <v>0</v>
      </c>
      <c r="R343" s="34">
        <v>0</v>
      </c>
      <c r="S343" s="34">
        <v>0</v>
      </c>
      <c r="T343" s="34">
        <v>0</v>
      </c>
      <c r="U343" s="34">
        <v>0</v>
      </c>
      <c r="V343" s="34">
        <v>0</v>
      </c>
      <c r="W343" s="9" t="s">
        <v>4266</v>
      </c>
      <c r="X343" s="9" t="s">
        <v>52</v>
      </c>
      <c r="Y343" s="1" t="s">
        <v>52</v>
      </c>
      <c r="Z343" s="1" t="s">
        <v>52</v>
      </c>
      <c r="AA343" s="35"/>
      <c r="AB343" s="1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36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/>
  </sheetViews>
  <sheetFormatPr defaultRowHeight="16.5" x14ac:dyDescent="0.3"/>
  <sheetData>
    <row r="1" spans="1:7" x14ac:dyDescent="0.3">
      <c r="A1" t="s">
        <v>4355</v>
      </c>
    </row>
    <row r="2" spans="1:7" x14ac:dyDescent="0.3">
      <c r="A2" s="1" t="s">
        <v>4356</v>
      </c>
      <c r="B2" t="s">
        <v>2744</v>
      </c>
      <c r="C2" s="1" t="s">
        <v>4357</v>
      </c>
    </row>
    <row r="3" spans="1:7" x14ac:dyDescent="0.3">
      <c r="A3" s="1" t="s">
        <v>4358</v>
      </c>
      <c r="B3" t="s">
        <v>4359</v>
      </c>
    </row>
    <row r="4" spans="1:7" x14ac:dyDescent="0.3">
      <c r="A4" s="1" t="s">
        <v>4360</v>
      </c>
      <c r="B4">
        <v>5</v>
      </c>
    </row>
    <row r="5" spans="1:7" x14ac:dyDescent="0.3">
      <c r="A5" s="1" t="s">
        <v>4361</v>
      </c>
      <c r="B5">
        <v>5</v>
      </c>
    </row>
    <row r="6" spans="1:7" x14ac:dyDescent="0.3">
      <c r="A6" s="1" t="s">
        <v>4362</v>
      </c>
      <c r="B6" t="s">
        <v>4363</v>
      </c>
    </row>
    <row r="7" spans="1:7" x14ac:dyDescent="0.3">
      <c r="A7" s="1" t="s">
        <v>4364</v>
      </c>
      <c r="B7" t="s">
        <v>3492</v>
      </c>
      <c r="C7" t="s">
        <v>63</v>
      </c>
    </row>
    <row r="8" spans="1:7" x14ac:dyDescent="0.3">
      <c r="A8" s="1" t="s">
        <v>4365</v>
      </c>
      <c r="B8" t="s">
        <v>3492</v>
      </c>
      <c r="C8">
        <v>2</v>
      </c>
    </row>
    <row r="9" spans="1:7" x14ac:dyDescent="0.3">
      <c r="A9" s="1" t="s">
        <v>4366</v>
      </c>
      <c r="B9" t="s">
        <v>3794</v>
      </c>
      <c r="C9" t="s">
        <v>3796</v>
      </c>
      <c r="D9" t="s">
        <v>3797</v>
      </c>
      <c r="E9" t="s">
        <v>3798</v>
      </c>
      <c r="F9" t="s">
        <v>3799</v>
      </c>
      <c r="G9" t="s">
        <v>4367</v>
      </c>
    </row>
    <row r="10" spans="1:7" x14ac:dyDescent="0.3">
      <c r="A10" s="1" t="s">
        <v>4368</v>
      </c>
      <c r="B10">
        <v>1402</v>
      </c>
      <c r="C10">
        <v>0</v>
      </c>
      <c r="D10">
        <v>0</v>
      </c>
    </row>
    <row r="11" spans="1:7" x14ac:dyDescent="0.3">
      <c r="A11" s="1" t="s">
        <v>4369</v>
      </c>
      <c r="B11" t="s">
        <v>4370</v>
      </c>
      <c r="C11">
        <v>4</v>
      </c>
    </row>
    <row r="12" spans="1:7" x14ac:dyDescent="0.3">
      <c r="A12" s="1" t="s">
        <v>4371</v>
      </c>
      <c r="B12" t="s">
        <v>4370</v>
      </c>
      <c r="C12">
        <v>4</v>
      </c>
    </row>
    <row r="13" spans="1:7" x14ac:dyDescent="0.3">
      <c r="A13" s="1" t="s">
        <v>4372</v>
      </c>
      <c r="B13" t="s">
        <v>4370</v>
      </c>
      <c r="C13">
        <v>3</v>
      </c>
    </row>
    <row r="14" spans="1:7" x14ac:dyDescent="0.3">
      <c r="A14" s="1" t="s">
        <v>4373</v>
      </c>
      <c r="B14" t="s">
        <v>4370</v>
      </c>
      <c r="C14">
        <v>5</v>
      </c>
    </row>
    <row r="15" spans="1:7" x14ac:dyDescent="0.3">
      <c r="A15" s="1" t="s">
        <v>4374</v>
      </c>
      <c r="B15" t="s">
        <v>2744</v>
      </c>
      <c r="C15" t="s">
        <v>4375</v>
      </c>
      <c r="D15" t="s">
        <v>4375</v>
      </c>
      <c r="E15" t="s">
        <v>4375</v>
      </c>
      <c r="F15">
        <v>1</v>
      </c>
    </row>
    <row r="16" spans="1:7" x14ac:dyDescent="0.3">
      <c r="A16" s="1" t="s">
        <v>4376</v>
      </c>
      <c r="B16">
        <v>1.1100000000000001</v>
      </c>
      <c r="C16">
        <v>1.1200000000000001</v>
      </c>
    </row>
    <row r="17" spans="1:13" x14ac:dyDescent="0.3">
      <c r="A17" s="1" t="s">
        <v>4377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4378</v>
      </c>
      <c r="B18">
        <v>1.25</v>
      </c>
      <c r="C18">
        <v>1.071</v>
      </c>
    </row>
    <row r="19" spans="1:13" x14ac:dyDescent="0.3">
      <c r="A19" s="1" t="s">
        <v>4379</v>
      </c>
    </row>
    <row r="20" spans="1:13" x14ac:dyDescent="0.3">
      <c r="A20" s="1" t="s">
        <v>4380</v>
      </c>
      <c r="B20" s="1" t="s">
        <v>3492</v>
      </c>
      <c r="C20">
        <v>1</v>
      </c>
    </row>
    <row r="21" spans="1:13" x14ac:dyDescent="0.3">
      <c r="A21" t="s">
        <v>3484</v>
      </c>
      <c r="B21" t="s">
        <v>4382</v>
      </c>
      <c r="C21" t="s">
        <v>4383</v>
      </c>
    </row>
    <row r="22" spans="1:13" x14ac:dyDescent="0.3">
      <c r="A22">
        <v>1</v>
      </c>
      <c r="B22" s="1" t="s">
        <v>4384</v>
      </c>
      <c r="C22" s="1" t="s">
        <v>4279</v>
      </c>
    </row>
    <row r="23" spans="1:13" x14ac:dyDescent="0.3">
      <c r="A23">
        <v>2</v>
      </c>
      <c r="B23" s="1" t="s">
        <v>4385</v>
      </c>
      <c r="C23" s="1" t="s">
        <v>4386</v>
      </c>
    </row>
    <row r="24" spans="1:13" x14ac:dyDescent="0.3">
      <c r="A24">
        <v>3</v>
      </c>
      <c r="B24" s="1" t="s">
        <v>4350</v>
      </c>
      <c r="C24" s="1" t="s">
        <v>4349</v>
      </c>
    </row>
    <row r="25" spans="1:13" x14ac:dyDescent="0.3">
      <c r="A25">
        <v>4</v>
      </c>
      <c r="B25" s="1" t="s">
        <v>4352</v>
      </c>
      <c r="C25" s="1" t="s">
        <v>4351</v>
      </c>
    </row>
    <row r="26" spans="1:13" x14ac:dyDescent="0.3">
      <c r="A26">
        <v>5</v>
      </c>
      <c r="B26" s="1" t="s">
        <v>4292</v>
      </c>
      <c r="C26" s="1" t="s">
        <v>4291</v>
      </c>
    </row>
    <row r="27" spans="1:13" x14ac:dyDescent="0.3">
      <c r="A27">
        <v>6</v>
      </c>
      <c r="B27" s="1" t="s">
        <v>4294</v>
      </c>
      <c r="C27" s="1" t="s">
        <v>4293</v>
      </c>
    </row>
    <row r="28" spans="1:13" x14ac:dyDescent="0.3">
      <c r="A28">
        <v>7</v>
      </c>
      <c r="B28" s="1" t="s">
        <v>4387</v>
      </c>
      <c r="C28" s="1" t="s">
        <v>4388</v>
      </c>
    </row>
    <row r="29" spans="1:13" x14ac:dyDescent="0.3">
      <c r="A29">
        <v>8</v>
      </c>
      <c r="B29" s="1" t="s">
        <v>4389</v>
      </c>
      <c r="C29" s="1" t="s">
        <v>4390</v>
      </c>
    </row>
    <row r="30" spans="1:13" x14ac:dyDescent="0.3">
      <c r="A30">
        <v>9</v>
      </c>
      <c r="B30" s="1" t="s">
        <v>4391</v>
      </c>
      <c r="C30" s="1" t="s">
        <v>52</v>
      </c>
    </row>
    <row r="43" spans="1:2" x14ac:dyDescent="0.3">
      <c r="A43" t="s">
        <v>4381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16</vt:i4>
      </vt:variant>
    </vt:vector>
  </HeadingPairs>
  <TitlesOfParts>
    <vt:vector size="27" baseType="lpstr">
      <vt:lpstr>원가계산서(총괄)</vt:lpstr>
      <vt:lpstr>원가계산서</vt:lpstr>
      <vt:lpstr>공종별집계표</vt:lpstr>
      <vt:lpstr>공종별내역서</vt:lpstr>
      <vt:lpstr>일위대가목록</vt:lpstr>
      <vt:lpstr>일위대가</vt:lpstr>
      <vt:lpstr>단가산출목록</vt:lpstr>
      <vt:lpstr>단가산출서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단가산출목록!Print_Area</vt:lpstr>
      <vt:lpstr>단가산출서!Print_Area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단가산출목록!Print_Titles</vt:lpstr>
      <vt:lpstr>단가산출서!Print_Titles</vt:lpstr>
      <vt:lpstr>원가계산서!Print_Titles</vt:lpstr>
      <vt:lpstr>'원가계산서(총괄)'!Print_Titles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EKR</cp:lastModifiedBy>
  <cp:lastPrinted>2025-08-25T06:48:44Z</cp:lastPrinted>
  <dcterms:created xsi:type="dcterms:W3CDTF">2025-08-11T11:53:29Z</dcterms:created>
  <dcterms:modified xsi:type="dcterms:W3CDTF">2026-07-15T05:41:34Z</dcterms:modified>
</cp:coreProperties>
</file>