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1\Desktop\이욱기\★진행중인 계약건\양승수\종자사업소 노후시설 개선(본관동 외관 리모델링) 전기공사 발주의뢰외1\"/>
    </mc:Choice>
  </mc:AlternateContent>
  <xr:revisionPtr revIDLastSave="0" documentId="13_ncr:1_{4E592BAC-2C2F-463E-9329-4E7CEE934988}" xr6:coauthVersionLast="47" xr6:coauthVersionMax="47" xr10:uidLastSave="{00000000-0000-0000-0000-000000000000}"/>
  <bookViews>
    <workbookView xWindow="28680" yWindow="-120" windowWidth="29040" windowHeight="15720" xr2:uid="{5DEF521B-C0A0-4B44-91F4-F1733B43DCEF}"/>
  </bookViews>
  <sheets>
    <sheet name="원가계산서" sheetId="12" r:id="rId1"/>
    <sheet name="공종별집계표" sheetId="11" r:id="rId2"/>
    <sheet name="공종별내역서" sheetId="10" r:id="rId3"/>
    <sheet name="공량산출근거서" sheetId="6" state="hidden" r:id="rId4"/>
    <sheet name="공량설정" sheetId="5" state="hidden" r:id="rId5"/>
    <sheet name="공량설정_일위대가" sheetId="3" state="hidden" r:id="rId6"/>
    <sheet name=" 공사설정 " sheetId="2" state="hidden" r:id="rId7"/>
  </sheets>
  <definedNames>
    <definedName name="_xlnm.Print_Area" localSheetId="2">공종별내역서!$A$1:$M$51</definedName>
    <definedName name="_xlnm.Print_Area" localSheetId="1">공종별집계표!$A$1:$M$27</definedName>
    <definedName name="_xlnm.Print_Titles" localSheetId="3">공량산출근거서!$1:$3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0" i="10" l="1"/>
  <c r="G10" i="10"/>
  <c r="I6" i="10"/>
  <c r="G6" i="10"/>
  <c r="G31" i="10"/>
  <c r="H31" i="10" s="1"/>
  <c r="I13" i="10"/>
  <c r="J13" i="10" s="1"/>
  <c r="E6" i="10"/>
  <c r="E10" i="10"/>
  <c r="G32" i="10"/>
  <c r="H32" i="10" s="1"/>
  <c r="H10" i="10"/>
  <c r="J10" i="10"/>
  <c r="H6" i="10"/>
  <c r="J6" i="10"/>
  <c r="I11" i="10" l="1"/>
  <c r="J11" i="10" s="1"/>
  <c r="G11" i="10"/>
  <c r="H11" i="10" s="1"/>
  <c r="I8" i="10"/>
  <c r="J8" i="10" s="1"/>
  <c r="G12" i="10"/>
  <c r="H12" i="10" s="1"/>
  <c r="I12" i="10"/>
  <c r="J12" i="10" s="1"/>
  <c r="G13" i="10"/>
  <c r="H13" i="10" s="1"/>
  <c r="K6" i="10"/>
  <c r="F6" i="10"/>
  <c r="L6" i="10" s="1"/>
  <c r="G7" i="10"/>
  <c r="H7" i="10" s="1"/>
  <c r="I7" i="10"/>
  <c r="J7" i="10" s="1"/>
  <c r="E32" i="10"/>
  <c r="G30" i="10"/>
  <c r="H30" i="10" s="1"/>
  <c r="I29" i="10"/>
  <c r="J29" i="10" s="1"/>
  <c r="I5" i="10"/>
  <c r="J5" i="10" s="1"/>
  <c r="F10" i="10"/>
  <c r="L10" i="10" s="1"/>
  <c r="K10" i="10"/>
  <c r="I9" i="10"/>
  <c r="J9" i="10" s="1"/>
  <c r="I30" i="10"/>
  <c r="J30" i="10" s="1"/>
  <c r="E8" i="10"/>
  <c r="I31" i="10"/>
  <c r="J31" i="10" s="1"/>
  <c r="G29" i="10" l="1"/>
  <c r="H29" i="10" s="1"/>
  <c r="H51" i="10" s="1"/>
  <c r="G7" i="11" s="1"/>
  <c r="H7" i="11" s="1"/>
  <c r="J27" i="10"/>
  <c r="I6" i="11" s="1"/>
  <c r="J6" i="11" s="1"/>
  <c r="F32" i="10"/>
  <c r="J51" i="10"/>
  <c r="I7" i="11" s="1"/>
  <c r="J7" i="11" s="1"/>
  <c r="F8" i="10"/>
  <c r="G9" i="10"/>
  <c r="H9" i="10" s="1"/>
  <c r="I32" i="10"/>
  <c r="J32" i="10" s="1"/>
  <c r="G5" i="10"/>
  <c r="H5" i="10" s="1"/>
  <c r="E29" i="10"/>
  <c r="G8" i="10"/>
  <c r="H8" i="10" s="1"/>
  <c r="K32" i="10" l="1"/>
  <c r="L8" i="10"/>
  <c r="K8" i="10"/>
  <c r="F29" i="10"/>
  <c r="K29" i="10"/>
  <c r="H27" i="10"/>
  <c r="G6" i="11" s="1"/>
  <c r="H6" i="11" s="1"/>
  <c r="G5" i="11" s="1"/>
  <c r="H5" i="11" s="1"/>
  <c r="E13" i="10"/>
  <c r="L32" i="10"/>
  <c r="I5" i="11"/>
  <c r="J5" i="11" s="1"/>
  <c r="J27" i="11" s="1"/>
  <c r="L29" i="10" l="1"/>
  <c r="E9" i="10"/>
  <c r="H27" i="11"/>
  <c r="E8" i="12"/>
  <c r="F13" i="10"/>
  <c r="L13" i="10" s="1"/>
  <c r="K13" i="10"/>
  <c r="E12" i="10"/>
  <c r="E30" i="10"/>
  <c r="E11" i="10" l="1"/>
  <c r="F12" i="10"/>
  <c r="L12" i="10" s="1"/>
  <c r="K12" i="10"/>
  <c r="E9" i="12"/>
  <c r="E10" i="12" s="1"/>
  <c r="E13" i="12"/>
  <c r="E15" i="12" s="1"/>
  <c r="E14" i="12"/>
  <c r="F9" i="10"/>
  <c r="L9" i="10" s="1"/>
  <c r="K9" i="10"/>
  <c r="E31" i="10"/>
  <c r="K30" i="10"/>
  <c r="F30" i="10"/>
  <c r="E18" i="12" l="1"/>
  <c r="E12" i="12"/>
  <c r="E11" i="12"/>
  <c r="E17" i="12"/>
  <c r="L30" i="10"/>
  <c r="L51" i="10" s="1"/>
  <c r="F51" i="10"/>
  <c r="E7" i="11" s="1"/>
  <c r="F31" i="10"/>
  <c r="L31" i="10" s="1"/>
  <c r="K31" i="10"/>
  <c r="E5" i="10"/>
  <c r="K11" i="10"/>
  <c r="F11" i="10"/>
  <c r="L11" i="10" s="1"/>
  <c r="E7" i="10"/>
  <c r="F7" i="11" l="1"/>
  <c r="L7" i="11" s="1"/>
  <c r="K7" i="11"/>
  <c r="F5" i="10"/>
  <c r="K5" i="10"/>
  <c r="K7" i="10"/>
  <c r="F7" i="10"/>
  <c r="L7" i="10" s="1"/>
  <c r="L5" i="10" l="1"/>
  <c r="L27" i="10" s="1"/>
  <c r="F27" i="10"/>
  <c r="E6" i="11" s="1"/>
  <c r="F6" i="11" l="1"/>
  <c r="K6" i="11"/>
  <c r="E5" i="11" l="1"/>
  <c r="L6" i="11"/>
  <c r="K5" i="11" l="1"/>
  <c r="F5" i="11"/>
  <c r="E4" i="12" l="1"/>
  <c r="E7" i="12" s="1"/>
  <c r="F27" i="11"/>
  <c r="L5" i="11"/>
  <c r="L27" i="11" s="1"/>
  <c r="E16" i="12" l="1"/>
  <c r="E19" i="12" s="1"/>
  <c r="E20" i="12" s="1"/>
  <c r="E21" i="12" s="1"/>
  <c r="E22" i="12" s="1"/>
  <c r="E23" i="12" s="1"/>
  <c r="E24" i="12" s="1"/>
  <c r="E25" i="12" s="1"/>
  <c r="E26" i="12" s="1"/>
  <c r="E27" i="12" s="1"/>
</calcChain>
</file>

<file path=xl/sharedStrings.xml><?xml version="1.0" encoding="utf-8"?>
<sst xmlns="http://schemas.openxmlformats.org/spreadsheetml/2006/main" count="580" uniqueCount="283">
  <si>
    <t>공 종 별 집 계 표</t>
  </si>
  <si>
    <t>[ 익산 종자사업소 노후시설 개선 전기공사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</si>
  <si>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</si>
  <si>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</si>
  <si>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</si>
  <si>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</si>
  <si>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</si>
  <si>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</si>
  <si>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</si>
  <si>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</si>
  <si>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</si>
  <si>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</si>
  <si>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</si>
  <si>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</si>
  <si>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</si>
  <si>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</si>
  <si>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</si>
  <si>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</si>
  <si>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</si>
  <si>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</si>
  <si>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</si>
  <si>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</si>
  <si>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</si>
  <si>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</si>
  <si>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</si>
  <si>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</si>
  <si>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</si>
  <si>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</si>
  <si>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</si>
  <si>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</si>
  <si>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</si>
  <si>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</si>
  <si>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</si>
  <si>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</si>
  <si>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</si>
  <si>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</si>
  <si>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</si>
  <si>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</si>
  <si>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</si>
  <si>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</si>
  <si>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</si>
  <si>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</si>
  <si>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</si>
  <si>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</si>
  <si>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</si>
  <si>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</si>
  <si>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</si>
  <si>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</si>
  <si>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</si>
  <si>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</si>
  <si>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</si>
  <si>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익산 종자사업소 노후시설 개선 전기공사</t>
  </si>
  <si>
    <t/>
  </si>
  <si>
    <t>01</t>
  </si>
  <si>
    <t>전열설비공사</t>
  </si>
  <si>
    <t>0101</t>
  </si>
  <si>
    <t>1종금속제가요전선관</t>
  </si>
  <si>
    <t>16mm, 비방수</t>
  </si>
  <si>
    <t>M</t>
  </si>
  <si>
    <t>51EC32A3523316B43455EBC2B670BD</t>
  </si>
  <si>
    <t>T</t>
  </si>
  <si>
    <t>F</t>
  </si>
  <si>
    <t>010151EC32A3523316B43455EBC2B670BD</t>
  </si>
  <si>
    <t>1종금속제가요전선관, 박스커넥터, 16mm, 비방수</t>
  </si>
  <si>
    <t>개</t>
  </si>
  <si>
    <t>56800263813A56AA07551C28471C96FF4CEF57</t>
  </si>
  <si>
    <t>010156800263813A56AA07551C28471C96FF4CEF57</t>
  </si>
  <si>
    <t>450/75OV 저독성난연가교폴리올레핀절연전선(HFIX)</t>
  </si>
  <si>
    <t>4㎟</t>
  </si>
  <si>
    <t>51EC32A35230466C1975D43D63351A</t>
  </si>
  <si>
    <t>010151EC32A35230466C1975D43D63351A</t>
  </si>
  <si>
    <t>난연 비닐절연접지용전선(F-GV)</t>
  </si>
  <si>
    <t>0.6/1kv, 4㎟</t>
  </si>
  <si>
    <t>51EC32A35230466C3435826A8B3351</t>
  </si>
  <si>
    <t>010151EC32A35230466C3435826A8B3351</t>
  </si>
  <si>
    <t>PVC 박스</t>
  </si>
  <si>
    <t>S/W 1개용</t>
  </si>
  <si>
    <t>51EC32D3453C761206D53BC1B070F9</t>
  </si>
  <si>
    <t>010151EC32D3453C761206D53BC1B070F9</t>
  </si>
  <si>
    <t>PVC박스커버</t>
  </si>
  <si>
    <t>PVC박스커버 S/W 1개용</t>
  </si>
  <si>
    <t>56800263813B663452A56CB412D62B6E7A5F0F</t>
  </si>
  <si>
    <t>010156800263813B663452A56CB412D62B6E7A5F0F</t>
  </si>
  <si>
    <t>콘센트</t>
  </si>
  <si>
    <t>15A, 2P, 방우형</t>
  </si>
  <si>
    <t>51EC32D3603E468D0295B8A7D78A2B</t>
  </si>
  <si>
    <t>010151EC32D3603E468D0295B8A7D78A2B</t>
  </si>
  <si>
    <t>금속몰딩</t>
  </si>
  <si>
    <t>소형, 210mm2 이하</t>
  </si>
  <si>
    <t>51EC32D34536E68F4F4518F435DCF4</t>
  </si>
  <si>
    <t>010151EC32D34536E68F4F4518F435DCF4</t>
  </si>
  <si>
    <t>콘센트 철거</t>
  </si>
  <si>
    <t>15A, 2P</t>
  </si>
  <si>
    <t>51EC32A3523B561058C5F800EC75E1</t>
  </si>
  <si>
    <t>010151EC32A3523B561058C5F800EC75E1</t>
  </si>
  <si>
    <t>[ 합           계 ]</t>
  </si>
  <si>
    <t>TOTAL</t>
  </si>
  <si>
    <t>전등설비공사</t>
  </si>
  <si>
    <t>0102</t>
  </si>
  <si>
    <t>A-TYPE</t>
  </si>
  <si>
    <t>센서등, 15W 이하</t>
  </si>
  <si>
    <t>51EC32D3603836F06265A6B466F7A6</t>
  </si>
  <si>
    <t>010251EC32D3603836F06265A6B466F7A6</t>
  </si>
  <si>
    <t>B-TYPE</t>
  </si>
  <si>
    <t>다운라이트, 15W 이하</t>
  </si>
  <si>
    <t>51EC32D3603836F06265A6B466F4D2</t>
  </si>
  <si>
    <t>010251EC32D3603836F06265A6B466F4D2</t>
  </si>
  <si>
    <t>등기구 철거</t>
  </si>
  <si>
    <t>15W 이하</t>
  </si>
  <si>
    <t>등</t>
  </si>
  <si>
    <t>51EC32A3523B561058C5F927F53F56</t>
  </si>
  <si>
    <t>010251EC32A3523B561058C5F927F53F56</t>
  </si>
  <si>
    <t>12W 이하</t>
  </si>
  <si>
    <t>51EC32A3523B561058C5F927F53E4F</t>
  </si>
  <si>
    <t>010251EC32A3523B561058C5F927F53E4F</t>
  </si>
  <si>
    <t>코  드</t>
  </si>
  <si>
    <t>번  호</t>
  </si>
  <si>
    <t>비      고</t>
  </si>
  <si>
    <t>할증</t>
  </si>
  <si>
    <t>일위대가</t>
  </si>
  <si>
    <t>51EC32D3453C761206D53BC1B070F951707223EE3AA6E649051D82D5E9549C37C7FA</t>
  </si>
  <si>
    <t>51EC32D34536E68F4F4518F435DCF451707223EE3AA6E649051D82D5E9549C37C7FA</t>
  </si>
  <si>
    <t>51EC32D3603E468D0295B8A7D78A2B51707223EE3AA6E649051D82D5E9549C37C7FA</t>
  </si>
  <si>
    <t>51EC32D3603836F06265A6B466F7A651707223EE3AA6E649051D82D5E9549C37C7FA</t>
  </si>
  <si>
    <t>51EC32D3603836F06265A6B466F4D251707223EE3AA6E649051D82D5E9549C37C7FA</t>
  </si>
  <si>
    <t>51EC32A3523316B43455EBC2B670BD51707223EE3AA6E649051D82D5E9549C37C7FA</t>
  </si>
  <si>
    <t>51EC32A35230466C1975D43D63351A51707223EE3AA6E649051D82D5E9549C37C7FA</t>
  </si>
  <si>
    <t>51EC32A35230466C3435826A8B335151707223EE3AA6E649051D82D5E9549C37C7FA</t>
  </si>
  <si>
    <t>51EC32A3523B561058C5F800EC75E151707223EE3AA6E649051D82D5E9549C37C7FA</t>
  </si>
  <si>
    <t>51EC32A3523B561058C5F927F53E4F51707223EE3AA6E649051D82D5E9549C37C7FA</t>
  </si>
  <si>
    <t>51EC32A3523B561058C5F927F53F5651707223EE3AA6E649051D82D5E9549C37C7FA</t>
  </si>
  <si>
    <t>조달청가격</t>
  </si>
  <si>
    <t>거래가격</t>
  </si>
  <si>
    <t>유통물가</t>
  </si>
  <si>
    <t>조사가격1</t>
  </si>
  <si>
    <t>조사가격2</t>
  </si>
  <si>
    <t>공종명</t>
  </si>
  <si>
    <t>적용율(%)</t>
  </si>
  <si>
    <t>소수점이하자릿수</t>
  </si>
  <si>
    <t>0101  전열설비공사</t>
  </si>
  <si>
    <t>0102  전등설비공사</t>
  </si>
  <si>
    <t>공 량 산 출 근 거 서</t>
  </si>
  <si>
    <t>품 셈 목 록</t>
  </si>
  <si>
    <t>수  량</t>
  </si>
  <si>
    <t>노임할증-1</t>
  </si>
  <si>
    <t>노임할증-2</t>
  </si>
  <si>
    <t>노임할증-3</t>
  </si>
  <si>
    <t>내역수량</t>
  </si>
  <si>
    <t>직  종  명</t>
  </si>
  <si>
    <t>공  량</t>
  </si>
  <si>
    <t>계</t>
  </si>
  <si>
    <t>비    고</t>
  </si>
  <si>
    <t>일위대가 코드</t>
  </si>
  <si>
    <t>난연 비닐절연접지용전선(F-GV)  0.6/1kv, 4㎟  (호표 8)</t>
  </si>
  <si>
    <t xml:space="preserve">      내선전공</t>
  </si>
  <si>
    <t>1종금속제가요전선관  16mm, 비방수  (호표 6)</t>
  </si>
  <si>
    <t>PVC 박스  S/W 1개용  (호표 1)</t>
  </si>
  <si>
    <t>금속몰딩  소형, 210mm2 이하  (호표 2)</t>
  </si>
  <si>
    <t>450/75OV 저독성난연가교폴리올레핀절연전선(HFIX)  4㎟  (호표 7)</t>
  </si>
  <si>
    <t>콘센트  15A, 2P, 방우형  (호표 3)</t>
  </si>
  <si>
    <t>콘센트 철거  15A, 2P  (호표 9)</t>
  </si>
  <si>
    <t>등기구 철거  12W 이하  (호표 10)</t>
  </si>
  <si>
    <t>등기구 철거  15W 이하  (호표 11)</t>
  </si>
  <si>
    <t>A-TYPE  센서등, 15W 이하  (호표 4)</t>
  </si>
  <si>
    <t>B-TYPE  다운라이트, 15W 이하  (호표 5)</t>
  </si>
  <si>
    <t>공 사 원 가 계 산 서</t>
  </si>
  <si>
    <t>공사명 : 익산 종자사업소 노후시설 개선 전기공사</t>
  </si>
  <si>
    <t>금액 : 삼백오십오만일천원(￦3,551,000)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</si>
  <si>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</si>
  <si>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</si>
  <si>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</si>
  <si>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</si>
  <si>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</si>
  <si>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</si>
  <si>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</si>
  <si>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</si>
  <si>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</si>
  <si>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</si>
  <si>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</si>
  <si>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</si>
  <si>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</si>
  <si>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</si>
  <si>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</si>
  <si>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</si>
  <si>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</si>
  <si>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</si>
  <si>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</si>
  <si>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</si>
  <si>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</si>
  <si>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</si>
  <si>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</si>
  <si>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</si>
  <si>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</si>
  <si>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</si>
  <si>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</si>
  <si>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</si>
  <si>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</si>
  <si>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</si>
  <si>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</si>
  <si>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</si>
  <si>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</si>
  <si>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</si>
  <si>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</si>
  <si>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</si>
  <si>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CG</t>
  </si>
  <si>
    <t>기   타    경   비</t>
  </si>
  <si>
    <t>(재료비+노무비) * 5%</t>
  </si>
  <si>
    <t>CM</t>
  </si>
  <si>
    <t>석  면  분  담  금</t>
  </si>
  <si>
    <t>노무비 * 0.006%</t>
  </si>
  <si>
    <t>CN</t>
  </si>
  <si>
    <t>임 금 채 권 부 담 금</t>
  </si>
  <si>
    <t>노무비 * 0.09%</t>
  </si>
  <si>
    <t>CS</t>
  </si>
  <si>
    <t>S1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</si>
  <si>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</si>
  <si>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</si>
  <si>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</si>
  <si>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</si>
  <si>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</si>
  <si>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</si>
  <si>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</si>
  <si>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</si>
  <si>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</si>
  <si>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</si>
  <si>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</si>
  <si>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DG</t>
  </si>
  <si>
    <t>합              계</t>
  </si>
  <si>
    <t>DH</t>
  </si>
  <si>
    <t>도      급      액</t>
  </si>
  <si>
    <t>*천원미만절사</t>
  </si>
  <si>
    <t>S2</t>
  </si>
  <si>
    <t>총   공   사    비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</si>
  <si>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</si>
  <si>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</si>
  <si>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</si>
  <si>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</si>
  <si>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</si>
  <si>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</si>
  <si>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</si>
  <si>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</si>
  <si>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</si>
  <si>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</si>
  <si>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</si>
  <si>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</si>
  <si>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</si>
  <si>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</si>
  <si>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</si>
  <si>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</si>
  <si>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</si>
  <si>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</si>
  <si>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</si>
  <si>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</si>
  <si>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</si>
  <si>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</si>
  <si>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</si>
  <si>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</si>
  <si>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</si>
  <si>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</si>
  <si>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</si>
  <si>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</si>
  <si>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</si>
  <si>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</si>
  <si>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</si>
  <si>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</si>
  <si>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</si>
  <si>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</si>
  <si>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</si>
  <si>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</si>
  <si>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관급자재(도급자)</t>
  </si>
  <si>
    <t>DJ</t>
  </si>
  <si>
    <t>관급자재(관급자)</t>
  </si>
  <si>
    <t>DK</t>
  </si>
  <si>
    <t>한 전 불 입 금</t>
  </si>
  <si>
    <t>DN</t>
  </si>
  <si>
    <t>사 용 전 검 사</t>
  </si>
  <si>
    <t>D4</t>
  </si>
  <si>
    <t>지 급 자 재 비</t>
  </si>
  <si>
    <t>DL</t>
  </si>
  <si>
    <t>자 산 취 득 비</t>
  </si>
  <si>
    <t>DM</t>
  </si>
  <si>
    <t>사 급 자 재 비</t>
  </si>
  <si>
    <t>D3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</si>
</sst>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5" xfId="0" quotePrefix="1" applyBorder="1">
      <alignment vertical="center"/>
    </xf>
    <xf numFmtId="0" fontId="0" fillId="0" borderId="6" xfId="0" quotePrefix="1" applyBorder="1">
      <alignment vertical="center"/>
    </xf>
    <xf numFmtId="0" fontId="0" fillId="0" borderId="7" xfId="0" quotePrefix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D9592-B92A-471E-A7B3-7D9A80AB2AE2}">
  <sheetPr>
    <pageSetUpPr fitToPage="1"/>
  </sheetPr>
  <dimension ref="A1:G27"/>
  <sheetViews>
    <sheetView tabSelected="1" topLeftCell="B1" workbookViewId="0">
      <selection activeCell="B1" sqref="B1:G1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5" t="s">
        <v>165</v>
      </c>
      <c r="C1" s="15"/>
      <c r="D1" s="15"/>
      <c r="E1" s="15"/>
      <c r="F1" s="15"/>
      <c r="G1" s="15"/>
    </row>
    <row r="2" spans="1:7" ht="21.95" customHeight="1" x14ac:dyDescent="0.3">
      <c r="B2" s="16" t="s">
        <v>166</v>
      </c>
      <c r="C2" s="16"/>
      <c r="D2" s="16"/>
      <c r="E2" s="16"/>
      <c r="F2" s="17" t="s">
        <v>167</v>
      </c>
      <c r="G2" s="17"/>
    </row>
    <row r="3" spans="1:7" ht="21.95" customHeight="1" x14ac:dyDescent="0.3">
      <c r="B3" s="18" t="s">
        <v>168</v>
      </c>
      <c r="C3" s="18"/>
      <c r="D3" s="18"/>
      <c r="E3" s="14" t="s">
        <v>169</v>
      </c>
      <c r="F3" s="14" t="s">
        <v>170</v>
      </c>
      <c r="G3" s="14" t="s">
        <v>117</v>
      </c>
    </row>
    <row r="4" spans="1:7" ht="21.95" customHeight="1" x14ac:dyDescent="0.3">
      <c r="A4" s="1" t="s">
        <v>175</v>
      </c>
      <c r="B4" s="19" t="s">
        <v>171</v>
      </c>
      <c r="C4" s="19" t="s">
        <v>172</v>
      </c>
      <c r="D4" s="14" t="s">
        <v>176</v>
      </c>
      <c r="E4" s="12" t="e">
        <f>TRUNC(공종별집계표!F5, 0)</f>
        <v>#REF!</v>
      </c>
      <c r="F4" s="10" t="s">
        <v>52</v>
      </c>
      <c r="G4" s="10" t="s">
        <v>52</v>
      </c>
    </row>
    <row r="5" spans="1:7" ht="21.95" customHeight="1" x14ac:dyDescent="0.3">
      <c r="A5" s="1" t="s">
        <v>177</v>
      </c>
      <c r="B5" s="19"/>
      <c r="C5" s="19"/>
      <c r="D5" s="14" t="s">
        <v>178</v>
      </c>
      <c r="E5" s="12">
        <v>0</v>
      </c>
      <c r="F5" s="10" t="s">
        <v>52</v>
      </c>
      <c r="G5" s="10" t="s">
        <v>52</v>
      </c>
    </row>
    <row r="6" spans="1:7" ht="21.95" customHeight="1" x14ac:dyDescent="0.3">
      <c r="A6" s="1" t="s">
        <v>179</v>
      </c>
      <c r="B6" s="19"/>
      <c r="C6" s="19"/>
      <c r="D6" s="14" t="s">
        <v>180</v>
      </c>
      <c r="E6" s="12">
        <v>0</v>
      </c>
      <c r="F6" s="10" t="s">
        <v>52</v>
      </c>
      <c r="G6" s="10" t="s">
        <v>52</v>
      </c>
    </row>
    <row r="7" spans="1:7" ht="21.95" customHeight="1" x14ac:dyDescent="0.3">
      <c r="A7" s="1" t="s">
        <v>181</v>
      </c>
      <c r="B7" s="19"/>
      <c r="C7" s="19"/>
      <c r="D7" s="14" t="s">
        <v>182</v>
      </c>
      <c r="E7" s="12" t="e">
        <f>TRUNC(E4+E5-E6, 0)</f>
        <v>#REF!</v>
      </c>
      <c r="F7" s="10" t="s">
        <v>52</v>
      </c>
      <c r="G7" s="10" t="s">
        <v>52</v>
      </c>
    </row>
    <row r="8" spans="1:7" ht="21.95" customHeight="1" x14ac:dyDescent="0.3">
      <c r="A8" s="1" t="s">
        <v>183</v>
      </c>
      <c r="B8" s="19"/>
      <c r="C8" s="19" t="s">
        <v>173</v>
      </c>
      <c r="D8" s="14" t="s">
        <v>184</v>
      </c>
      <c r="E8" s="12" t="e">
        <f>TRUNC(공종별집계표!H5, 0)</f>
        <v>#REF!</v>
      </c>
      <c r="F8" s="10" t="s">
        <v>52</v>
      </c>
      <c r="G8" s="10" t="s">
        <v>52</v>
      </c>
    </row>
    <row r="9" spans="1:7" ht="21.95" customHeight="1" x14ac:dyDescent="0.3">
      <c r="A9" s="1" t="s">
        <v>185</v>
      </c>
      <c r="B9" s="19"/>
      <c r="C9" s="19"/>
      <c r="D9" s="14" t="s">
        <v>186</v>
      </c>
      <c r="E9" s="12" t="e">
        <f>TRUNC(E8*0.175, 0)</f>
        <v>#REF!</v>
      </c>
      <c r="F9" s="10" t="s">
        <v>187</v>
      </c>
      <c r="G9" s="10" t="s">
        <v>52</v>
      </c>
    </row>
    <row r="10" spans="1:7" ht="21.95" customHeight="1" x14ac:dyDescent="0.3">
      <c r="A10" s="1" t="s">
        <v>188</v>
      </c>
      <c r="B10" s="19"/>
      <c r="C10" s="19"/>
      <c r="D10" s="14" t="s">
        <v>182</v>
      </c>
      <c r="E10" s="12" t="e">
        <f>TRUNC(E8+E9, 0)</f>
        <v>#REF!</v>
      </c>
      <c r="F10" s="10" t="s">
        <v>52</v>
      </c>
      <c r="G10" s="10" t="s">
        <v>52</v>
      </c>
    </row>
    <row r="11" spans="1:7" ht="21.95" customHeight="1" x14ac:dyDescent="0.3">
      <c r="A11" s="1" t="s">
        <v>189</v>
      </c>
      <c r="B11" s="19"/>
      <c r="C11" s="19" t="s">
        <v>174</v>
      </c>
      <c r="D11" s="14" t="s">
        <v>190</v>
      </c>
      <c r="E11" s="12" t="e">
        <f>TRUNC(E10*0.0356, 0)</f>
        <v>#REF!</v>
      </c>
      <c r="F11" s="10" t="s">
        <v>191</v>
      </c>
      <c r="G11" s="10" t="s">
        <v>52</v>
      </c>
    </row>
    <row r="12" spans="1:7" ht="21.95" customHeight="1" x14ac:dyDescent="0.3">
      <c r="A12" s="1" t="s">
        <v>192</v>
      </c>
      <c r="B12" s="19"/>
      <c r="C12" s="19"/>
      <c r="D12" s="14" t="s">
        <v>193</v>
      </c>
      <c r="E12" s="12" t="e">
        <f>TRUNC(E10*0.0101, 0)</f>
        <v>#REF!</v>
      </c>
      <c r="F12" s="10" t="s">
        <v>194</v>
      </c>
      <c r="G12" s="10" t="s">
        <v>52</v>
      </c>
    </row>
    <row r="13" spans="1:7" ht="21.95" customHeight="1" x14ac:dyDescent="0.3">
      <c r="A13" s="1" t="s">
        <v>195</v>
      </c>
      <c r="B13" s="19"/>
      <c r="C13" s="19"/>
      <c r="D13" s="14" t="s">
        <v>196</v>
      </c>
      <c r="E13" s="12" t="e">
        <f>TRUNC(E8*0.03595, 0)</f>
        <v>#REF!</v>
      </c>
      <c r="F13" s="10" t="s">
        <v>197</v>
      </c>
      <c r="G13" s="10" t="s">
        <v>52</v>
      </c>
    </row>
    <row r="14" spans="1:7" ht="21.95" customHeight="1" x14ac:dyDescent="0.3">
      <c r="A14" s="1" t="s">
        <v>198</v>
      </c>
      <c r="B14" s="19"/>
      <c r="C14" s="19"/>
      <c r="D14" s="14" t="s">
        <v>199</v>
      </c>
      <c r="E14" s="12" t="e">
        <f>TRUNC(E8*0.0475, 0)</f>
        <v>#REF!</v>
      </c>
      <c r="F14" s="10" t="s">
        <v>200</v>
      </c>
      <c r="G14" s="10" t="s">
        <v>52</v>
      </c>
    </row>
    <row r="15" spans="1:7" ht="21.95" customHeight="1" x14ac:dyDescent="0.3">
      <c r="A15" s="1" t="s">
        <v>201</v>
      </c>
      <c r="B15" s="19"/>
      <c r="C15" s="19"/>
      <c r="D15" s="14" t="s">
        <v>202</v>
      </c>
      <c r="E15" s="12" t="e">
        <f>TRUNC(E13*0.1314, 0)</f>
        <v>#REF!</v>
      </c>
      <c r="F15" s="10" t="s">
        <v>203</v>
      </c>
      <c r="G15" s="10" t="s">
        <v>52</v>
      </c>
    </row>
    <row r="16" spans="1:7" ht="21.95" customHeight="1" x14ac:dyDescent="0.3">
      <c r="A16" s="1" t="s">
        <v>204</v>
      </c>
      <c r="B16" s="19"/>
      <c r="C16" s="19"/>
      <c r="D16" s="14" t="s">
        <v>205</v>
      </c>
      <c r="E16" s="12" t="e">
        <f>TRUNC((E7+E10)*0.05, 0)</f>
        <v>#REF!</v>
      </c>
      <c r="F16" s="10" t="s">
        <v>206</v>
      </c>
      <c r="G16" s="10" t="s">
        <v>52</v>
      </c>
    </row>
    <row r="17" spans="1:7" ht="21.95" customHeight="1" x14ac:dyDescent="0.3">
      <c r="A17" s="1" t="s">
        <v>207</v>
      </c>
      <c r="B17" s="19"/>
      <c r="C17" s="19"/>
      <c r="D17" s="14" t="s">
        <v>208</v>
      </c>
      <c r="E17" s="12" t="e">
        <f>TRUNC(E10*0.00006, 0)</f>
        <v>#REF!</v>
      </c>
      <c r="F17" s="10" t="s">
        <v>209</v>
      </c>
      <c r="G17" s="10" t="s">
        <v>52</v>
      </c>
    </row>
    <row r="18" spans="1:7" ht="21.95" customHeight="1" x14ac:dyDescent="0.3">
      <c r="A18" s="1" t="s">
        <v>210</v>
      </c>
      <c r="B18" s="19"/>
      <c r="C18" s="19"/>
      <c r="D18" s="14" t="s">
        <v>211</v>
      </c>
      <c r="E18" s="12" t="e">
        <f>TRUNC(E10*0.0009, 0)</f>
        <v>#REF!</v>
      </c>
      <c r="F18" s="10" t="s">
        <v>212</v>
      </c>
      <c r="G18" s="10" t="s">
        <v>52</v>
      </c>
    </row>
    <row r="19" spans="1:7" ht="21.95" customHeight="1" x14ac:dyDescent="0.3">
      <c r="A19" s="1" t="s">
        <v>213</v>
      </c>
      <c r="B19" s="19"/>
      <c r="C19" s="19"/>
      <c r="D19" s="14" t="s">
        <v>182</v>
      </c>
      <c r="E19" s="12" t="e">
        <f>TRUNC(E11+E12+E13+E14+E15+E16+E17+E18, 0)</f>
        <v>#REF!</v>
      </c>
      <c r="F19" s="10" t="s">
        <v>52</v>
      </c>
      <c r="G19" s="10" t="s">
        <v>52</v>
      </c>
    </row>
    <row r="20" spans="1:7" ht="21.95" customHeight="1" x14ac:dyDescent="0.3">
      <c r="A20" s="1" t="s">
        <v>214</v>
      </c>
      <c r="B20" s="18" t="s">
        <v>150</v>
      </c>
      <c r="C20" s="18"/>
      <c r="D20" s="18"/>
      <c r="E20" s="12" t="e">
        <f>TRUNC(E7+E10+E19, 0)</f>
        <v>#REF!</v>
      </c>
      <c r="F20" s="10" t="s">
        <v>52</v>
      </c>
      <c r="G20" s="10" t="s">
        <v>52</v>
      </c>
    </row>
    <row r="21" spans="1:7" ht="21.95" customHeight="1" x14ac:dyDescent="0.3">
      <c r="A21" s="1" t="s">
        <v>215</v>
      </c>
      <c r="B21" s="18" t="s">
        <v>216</v>
      </c>
      <c r="C21" s="18"/>
      <c r="D21" s="18"/>
      <c r="E21" s="12" t="e">
        <f>TRUNC(E20*0.08, 0)</f>
        <v>#REF!</v>
      </c>
      <c r="F21" s="10" t="s">
        <v>217</v>
      </c>
      <c r="G21" s="10" t="s">
        <v>52</v>
      </c>
    </row>
    <row r="22" spans="1:7" ht="21.95" customHeight="1" x14ac:dyDescent="0.3">
      <c r="A22" s="1" t="s">
        <v>218</v>
      </c>
      <c r="B22" s="18" t="s">
        <v>219</v>
      </c>
      <c r="C22" s="18"/>
      <c r="D22" s="18"/>
      <c r="E22" s="12" t="e">
        <f>TRUNC((E10+E19+E21)*0.15, 0)</f>
        <v>#REF!</v>
      </c>
      <c r="F22" s="10" t="s">
        <v>220</v>
      </c>
      <c r="G22" s="10" t="s">
        <v>52</v>
      </c>
    </row>
    <row r="23" spans="1:7" ht="21.95" customHeight="1" x14ac:dyDescent="0.3">
      <c r="A23" s="1" t="s">
        <v>221</v>
      </c>
      <c r="B23" s="18" t="s">
        <v>222</v>
      </c>
      <c r="C23" s="18"/>
      <c r="D23" s="18"/>
      <c r="E23" s="12" t="e">
        <f>TRUNC(E20+E21+E22, 0)</f>
        <v>#REF!</v>
      </c>
      <c r="F23" s="10" t="s">
        <v>52</v>
      </c>
      <c r="G23" s="10" t="s">
        <v>52</v>
      </c>
    </row>
    <row r="24" spans="1:7" ht="21.95" customHeight="1" x14ac:dyDescent="0.3">
      <c r="A24" s="1" t="s">
        <v>223</v>
      </c>
      <c r="B24" s="18" t="s">
        <v>224</v>
      </c>
      <c r="C24" s="18"/>
      <c r="D24" s="18"/>
      <c r="E24" s="12" t="e">
        <f>TRUNC(E23*0.1, 0)</f>
        <v>#REF!</v>
      </c>
      <c r="F24" s="10" t="s">
        <v>225</v>
      </c>
      <c r="G24" s="10" t="s">
        <v>52</v>
      </c>
    </row>
    <row r="25" spans="1:7" ht="21.95" customHeight="1" x14ac:dyDescent="0.3">
      <c r="A25" s="1" t="s">
        <v>226</v>
      </c>
      <c r="B25" s="18" t="s">
        <v>227</v>
      </c>
      <c r="C25" s="18"/>
      <c r="D25" s="18"/>
      <c r="E25" s="12" t="e">
        <f>TRUNC(E23+E24, 0)</f>
        <v>#REF!</v>
      </c>
      <c r="F25" s="10" t="s">
        <v>52</v>
      </c>
      <c r="G25" s="10" t="s">
        <v>52</v>
      </c>
    </row>
    <row r="26" spans="1:7" ht="21.95" customHeight="1" x14ac:dyDescent="0.3">
      <c r="A26" s="1" t="s">
        <v>228</v>
      </c>
      <c r="B26" s="18" t="s">
        <v>229</v>
      </c>
      <c r="C26" s="18"/>
      <c r="D26" s="18"/>
      <c r="E26" s="12" t="e">
        <f>TRUNC(INT((E25/1000))*1000, 0)</f>
        <v>#REF!</v>
      </c>
      <c r="F26" s="10" t="s">
        <v>52</v>
      </c>
      <c r="G26" s="10" t="s">
        <v>230</v>
      </c>
    </row>
    <row r="27" spans="1:7" ht="21.95" customHeight="1" x14ac:dyDescent="0.3">
      <c r="A27" s="1" t="s">
        <v>231</v>
      </c>
      <c r="B27" s="18" t="s">
        <v>232</v>
      </c>
      <c r="C27" s="18"/>
      <c r="D27" s="18"/>
      <c r="E27" s="12" t="e">
        <f>TRUNC(E26+0, 0)</f>
        <v>#REF!</v>
      </c>
      <c r="F27" s="10" t="s">
        <v>52</v>
      </c>
      <c r="G27" s="10" t="s">
        <v>52</v>
      </c>
    </row>
  </sheetData>
  <mergeCells count="16">
    <mergeCell ref="B26:D26"/>
    <mergeCell ref="B27:D27"/>
    <mergeCell ref="B20:D20"/>
    <mergeCell ref="B21:D21"/>
    <mergeCell ref="B22:D22"/>
    <mergeCell ref="B23:D23"/>
    <mergeCell ref="B24:D24"/>
    <mergeCell ref="B25:D25"/>
    <mergeCell ref="B1:G1"/>
    <mergeCell ref="B2:E2"/>
    <mergeCell ref="F2:G2"/>
    <mergeCell ref="B3:D3"/>
    <mergeCell ref="B4:B19"/>
    <mergeCell ref="C4:C7"/>
    <mergeCell ref="C8:C10"/>
    <mergeCell ref="C11:C19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8683B-0762-47F6-A8C1-FA048A8FF041}">
  <sheetPr>
    <pageSetUpPr fitToPage="1"/>
  </sheetPr>
  <dimension ref="A1:T27"/>
  <sheetViews>
    <sheetView workbookViewId="0"/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20" t="s">
        <v>2</v>
      </c>
      <c r="B3" s="20" t="s">
        <v>3</v>
      </c>
      <c r="C3" s="20" t="s">
        <v>4</v>
      </c>
      <c r="D3" s="20" t="s">
        <v>5</v>
      </c>
      <c r="E3" s="20" t="s">
        <v>6</v>
      </c>
      <c r="F3" s="20"/>
      <c r="G3" s="20" t="s">
        <v>9</v>
      </c>
      <c r="H3" s="20"/>
      <c r="I3" s="20" t="s">
        <v>10</v>
      </c>
      <c r="J3" s="20"/>
      <c r="K3" s="20" t="s">
        <v>11</v>
      </c>
      <c r="L3" s="20"/>
      <c r="M3" s="20" t="s">
        <v>12</v>
      </c>
      <c r="N3" s="16" t="s">
        <v>13</v>
      </c>
      <c r="O3" s="16" t="s">
        <v>14</v>
      </c>
      <c r="P3" s="16" t="s">
        <v>15</v>
      </c>
      <c r="Q3" s="16" t="s">
        <v>16</v>
      </c>
      <c r="R3" s="16" t="s">
        <v>17</v>
      </c>
      <c r="S3" s="16" t="s">
        <v>18</v>
      </c>
      <c r="T3" s="16" t="s">
        <v>19</v>
      </c>
    </row>
    <row r="4" spans="1:20" ht="30" customHeight="1" x14ac:dyDescent="0.3">
      <c r="A4" s="21"/>
      <c r="B4" s="21"/>
      <c r="C4" s="21"/>
      <c r="D4" s="21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21"/>
      <c r="N4" s="16"/>
      <c r="O4" s="16"/>
      <c r="P4" s="16"/>
      <c r="Q4" s="16"/>
      <c r="R4" s="16"/>
      <c r="S4" s="16"/>
      <c r="T4" s="16"/>
    </row>
    <row r="5" spans="1:20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 t="e">
        <f>F6+F7</f>
        <v>#REF!</v>
      </c>
      <c r="F5" s="12" t="e">
        <f>E5*D5</f>
        <v>#REF!</v>
      </c>
      <c r="G5" s="12" t="e">
        <f>H6+H7</f>
        <v>#REF!</v>
      </c>
      <c r="H5" s="12" t="e">
        <f>G5*D5</f>
        <v>#REF!</v>
      </c>
      <c r="I5" s="12" t="e">
        <f>J6+J7</f>
        <v>#REF!</v>
      </c>
      <c r="J5" s="12" t="e">
        <f>I5*D5</f>
        <v>#REF!</v>
      </c>
      <c r="K5" s="12" t="e">
        <f t="shared" ref="K5:L7" si="0">E5+G5+I5</f>
        <v>#REF!</v>
      </c>
      <c r="L5" s="12" t="e">
        <f t="shared" si="0"/>
        <v>#REF!</v>
      </c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10" t="s">
        <v>54</v>
      </c>
      <c r="B6" s="10" t="s">
        <v>52</v>
      </c>
      <c r="C6" s="10" t="s">
        <v>52</v>
      </c>
      <c r="D6" s="11">
        <v>1</v>
      </c>
      <c r="E6" s="12" t="e">
        <f>공종별내역서!F27</f>
        <v>#REF!</v>
      </c>
      <c r="F6" s="12" t="e">
        <f>E6*D6</f>
        <v>#REF!</v>
      </c>
      <c r="G6" s="12" t="e">
        <f>공종별내역서!H27</f>
        <v>#REF!</v>
      </c>
      <c r="H6" s="12" t="e">
        <f>G6*D6</f>
        <v>#REF!</v>
      </c>
      <c r="I6" s="12" t="e">
        <f>공종별내역서!J27</f>
        <v>#REF!</v>
      </c>
      <c r="J6" s="12" t="e">
        <f>I6*D6</f>
        <v>#REF!</v>
      </c>
      <c r="K6" s="12" t="e">
        <f t="shared" si="0"/>
        <v>#REF!</v>
      </c>
      <c r="L6" s="12" t="e">
        <f t="shared" si="0"/>
        <v>#REF!</v>
      </c>
      <c r="M6" s="1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3">
      <c r="A7" s="10" t="s">
        <v>97</v>
      </c>
      <c r="B7" s="10" t="s">
        <v>52</v>
      </c>
      <c r="C7" s="10" t="s">
        <v>52</v>
      </c>
      <c r="D7" s="11">
        <v>1</v>
      </c>
      <c r="E7" s="12" t="e">
        <f>공종별내역서!F51</f>
        <v>#REF!</v>
      </c>
      <c r="F7" s="12" t="e">
        <f>E7*D7</f>
        <v>#REF!</v>
      </c>
      <c r="G7" s="12" t="e">
        <f>공종별내역서!H51</f>
        <v>#REF!</v>
      </c>
      <c r="H7" s="12" t="e">
        <f>G7*D7</f>
        <v>#REF!</v>
      </c>
      <c r="I7" s="12" t="e">
        <f>공종별내역서!J51</f>
        <v>#REF!</v>
      </c>
      <c r="J7" s="12" t="e">
        <f>I7*D7</f>
        <v>#REF!</v>
      </c>
      <c r="K7" s="12" t="e">
        <f t="shared" si="0"/>
        <v>#REF!</v>
      </c>
      <c r="L7" s="12" t="e">
        <f t="shared" si="0"/>
        <v>#REF!</v>
      </c>
      <c r="M7" s="10" t="s">
        <v>52</v>
      </c>
      <c r="N7" s="1" t="s">
        <v>98</v>
      </c>
      <c r="O7" s="1" t="s">
        <v>52</v>
      </c>
      <c r="P7" s="1" t="s">
        <v>53</v>
      </c>
      <c r="Q7" s="1" t="s">
        <v>52</v>
      </c>
      <c r="R7">
        <v>2</v>
      </c>
      <c r="S7" s="1" t="s">
        <v>52</v>
      </c>
      <c r="T7" s="8"/>
    </row>
    <row r="8" spans="1:20" ht="30" customHeight="1" x14ac:dyDescent="0.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T8" s="8"/>
    </row>
    <row r="9" spans="1:20" ht="30" customHeight="1" x14ac:dyDescent="0.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T9" s="8"/>
    </row>
    <row r="10" spans="1:20" ht="30" customHeight="1" x14ac:dyDescent="0.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T10" s="8"/>
    </row>
    <row r="11" spans="1:20" ht="30" customHeight="1" x14ac:dyDescent="0.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T11" s="8"/>
    </row>
    <row r="12" spans="1:20" ht="30" customHeight="1" x14ac:dyDescent="0.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T12" s="8"/>
    </row>
    <row r="13" spans="1:20" ht="30" customHeight="1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T13" s="8"/>
    </row>
    <row r="14" spans="1:20" ht="30" customHeight="1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8"/>
    </row>
    <row r="15" spans="1:20" ht="30" customHeigh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customHeigh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 x14ac:dyDescent="0.3">
      <c r="A27" s="10" t="s">
        <v>95</v>
      </c>
      <c r="B27" s="11"/>
      <c r="C27" s="11"/>
      <c r="D27" s="11"/>
      <c r="E27" s="11"/>
      <c r="F27" s="12" t="e">
        <f>F5</f>
        <v>#REF!</v>
      </c>
      <c r="G27" s="11"/>
      <c r="H27" s="12" t="e">
        <f>H5</f>
        <v>#REF!</v>
      </c>
      <c r="I27" s="11"/>
      <c r="J27" s="12" t="e">
        <f>J5</f>
        <v>#REF!</v>
      </c>
      <c r="K27" s="11"/>
      <c r="L27" s="12" t="e">
        <f>L5</f>
        <v>#REF!</v>
      </c>
      <c r="M27" s="11"/>
      <c r="T27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8849E-2531-4BFF-BF6C-F4341C285D5B}">
  <sheetPr>
    <pageSetUpPr fitToPage="1"/>
  </sheetPr>
  <dimension ref="A1:AV51"/>
  <sheetViews>
    <sheetView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20" t="s">
        <v>2</v>
      </c>
      <c r="B2" s="20" t="s">
        <v>3</v>
      </c>
      <c r="C2" s="20" t="s">
        <v>4</v>
      </c>
      <c r="D2" s="20" t="s">
        <v>5</v>
      </c>
      <c r="E2" s="20" t="s">
        <v>6</v>
      </c>
      <c r="F2" s="20"/>
      <c r="G2" s="20" t="s">
        <v>9</v>
      </c>
      <c r="H2" s="20"/>
      <c r="I2" s="20" t="s">
        <v>10</v>
      </c>
      <c r="J2" s="20"/>
      <c r="K2" s="20" t="s">
        <v>11</v>
      </c>
      <c r="L2" s="20"/>
      <c r="M2" s="20" t="s">
        <v>12</v>
      </c>
      <c r="N2" s="16" t="s">
        <v>20</v>
      </c>
      <c r="O2" s="16" t="s">
        <v>14</v>
      </c>
      <c r="P2" s="16" t="s">
        <v>21</v>
      </c>
      <c r="Q2" s="16" t="s">
        <v>13</v>
      </c>
      <c r="R2" s="16" t="s">
        <v>22</v>
      </c>
      <c r="S2" s="16" t="s">
        <v>23</v>
      </c>
      <c r="T2" s="16" t="s">
        <v>24</v>
      </c>
      <c r="U2" s="16" t="s">
        <v>25</v>
      </c>
      <c r="V2" s="16" t="s">
        <v>26</v>
      </c>
      <c r="W2" s="16" t="s">
        <v>27</v>
      </c>
      <c r="X2" s="16" t="s">
        <v>28</v>
      </c>
      <c r="Y2" s="16" t="s">
        <v>29</v>
      </c>
      <c r="Z2" s="16" t="s">
        <v>30</v>
      </c>
      <c r="AA2" s="16" t="s">
        <v>31</v>
      </c>
      <c r="AB2" s="16" t="s">
        <v>32</v>
      </c>
      <c r="AC2" s="16" t="s">
        <v>33</v>
      </c>
      <c r="AD2" s="16" t="s">
        <v>34</v>
      </c>
      <c r="AE2" s="16" t="s">
        <v>35</v>
      </c>
      <c r="AF2" s="16" t="s">
        <v>36</v>
      </c>
      <c r="AG2" s="16" t="s">
        <v>37</v>
      </c>
      <c r="AH2" s="16" t="s">
        <v>38</v>
      </c>
      <c r="AI2" s="16" t="s">
        <v>39</v>
      </c>
      <c r="AJ2" s="16" t="s">
        <v>40</v>
      </c>
      <c r="AK2" s="16" t="s">
        <v>41</v>
      </c>
      <c r="AL2" s="16" t="s">
        <v>42</v>
      </c>
      <c r="AM2" s="16" t="s">
        <v>43</v>
      </c>
      <c r="AN2" s="16" t="s">
        <v>44</v>
      </c>
      <c r="AO2" s="16" t="s">
        <v>45</v>
      </c>
      <c r="AP2" s="16" t="s">
        <v>46</v>
      </c>
      <c r="AQ2" s="16" t="s">
        <v>47</v>
      </c>
      <c r="AR2" s="16" t="s">
        <v>48</v>
      </c>
      <c r="AS2" s="16" t="s">
        <v>16</v>
      </c>
      <c r="AT2" s="16" t="s">
        <v>17</v>
      </c>
      <c r="AU2" s="16" t="s">
        <v>49</v>
      </c>
      <c r="AV2" s="16" t="s">
        <v>50</v>
      </c>
    </row>
    <row r="3" spans="1:48" ht="30" customHeight="1" x14ac:dyDescent="0.3">
      <c r="A3" s="20"/>
      <c r="B3" s="20"/>
      <c r="C3" s="20"/>
      <c r="D3" s="20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20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</row>
    <row r="4" spans="1:48" ht="30" customHeight="1" x14ac:dyDescent="0.3">
      <c r="A4" s="13" t="s">
        <v>54</v>
      </c>
      <c r="B4" s="13" t="s">
        <v>52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55</v>
      </c>
    </row>
    <row r="5" spans="1:48" ht="30" customHeight="1" x14ac:dyDescent="0.3">
      <c r="A5" s="13" t="s">
        <v>56</v>
      </c>
      <c r="B5" s="13" t="s">
        <v>57</v>
      </c>
      <c r="C5" s="13" t="s">
        <v>58</v>
      </c>
      <c r="D5" s="11">
        <v>6</v>
      </c>
      <c r="E5" s="12" t="e">
        <f>TRUNC(#REF!,0)</f>
        <v>#REF!</v>
      </c>
      <c r="F5" s="12" t="e">
        <f t="shared" ref="F5:F13" si="0">TRUNC(E5*D5, 0)</f>
        <v>#REF!</v>
      </c>
      <c r="G5" s="12" t="e">
        <f>TRUNC(#REF!,0)</f>
        <v>#REF!</v>
      </c>
      <c r="H5" s="12" t="e">
        <f t="shared" ref="H5:H13" si="1">TRUNC(G5*D5, 0)</f>
        <v>#REF!</v>
      </c>
      <c r="I5" s="12" t="e">
        <f>TRUNC(#REF!,0)</f>
        <v>#REF!</v>
      </c>
      <c r="J5" s="12" t="e">
        <f t="shared" ref="J5:J13" si="2">TRUNC(I5*D5, 0)</f>
        <v>#REF!</v>
      </c>
      <c r="K5" s="12" t="e">
        <f t="shared" ref="K5:K13" si="3">TRUNC(E5+G5+I5, 0)</f>
        <v>#REF!</v>
      </c>
      <c r="L5" s="12" t="e">
        <f t="shared" ref="L5:L13" si="4">TRUNC(F5+H5+J5, 0)</f>
        <v>#REF!</v>
      </c>
      <c r="M5" s="13" t="s">
        <v>52</v>
      </c>
      <c r="N5" s="1" t="s">
        <v>59</v>
      </c>
      <c r="O5" s="1" t="s">
        <v>52</v>
      </c>
      <c r="P5" s="1" t="s">
        <v>52</v>
      </c>
      <c r="Q5" s="1" t="s">
        <v>55</v>
      </c>
      <c r="R5" s="1" t="s">
        <v>60</v>
      </c>
      <c r="S5" s="1" t="s">
        <v>61</v>
      </c>
      <c r="T5" s="1" t="s">
        <v>61</v>
      </c>
      <c r="AR5" s="1" t="s">
        <v>52</v>
      </c>
      <c r="AS5" s="1" t="s">
        <v>52</v>
      </c>
      <c r="AU5" s="1" t="s">
        <v>62</v>
      </c>
      <c r="AV5">
        <v>5</v>
      </c>
    </row>
    <row r="6" spans="1:48" ht="30" customHeight="1" x14ac:dyDescent="0.3">
      <c r="A6" s="13" t="s">
        <v>56</v>
      </c>
      <c r="B6" s="13" t="s">
        <v>63</v>
      </c>
      <c r="C6" s="13" t="s">
        <v>64</v>
      </c>
      <c r="D6" s="11">
        <v>2</v>
      </c>
      <c r="E6" s="12" t="e">
        <f>TRUNC(#REF!,0)</f>
        <v>#REF!</v>
      </c>
      <c r="F6" s="12" t="e">
        <f t="shared" si="0"/>
        <v>#REF!</v>
      </c>
      <c r="G6" s="12" t="e">
        <f>TRUNC(#REF!,0)</f>
        <v>#REF!</v>
      </c>
      <c r="H6" s="12" t="e">
        <f t="shared" si="1"/>
        <v>#REF!</v>
      </c>
      <c r="I6" s="12" t="e">
        <f>TRUNC(#REF!,0)</f>
        <v>#REF!</v>
      </c>
      <c r="J6" s="12" t="e">
        <f t="shared" si="2"/>
        <v>#REF!</v>
      </c>
      <c r="K6" s="12" t="e">
        <f t="shared" si="3"/>
        <v>#REF!</v>
      </c>
      <c r="L6" s="12" t="e">
        <f t="shared" si="4"/>
        <v>#REF!</v>
      </c>
      <c r="M6" s="13" t="s">
        <v>52</v>
      </c>
      <c r="N6" s="1" t="s">
        <v>65</v>
      </c>
      <c r="O6" s="1" t="s">
        <v>52</v>
      </c>
      <c r="P6" s="1" t="s">
        <v>52</v>
      </c>
      <c r="Q6" s="1" t="s">
        <v>55</v>
      </c>
      <c r="R6" s="1" t="s">
        <v>61</v>
      </c>
      <c r="S6" s="1" t="s">
        <v>61</v>
      </c>
      <c r="T6" s="1" t="s">
        <v>60</v>
      </c>
      <c r="AR6" s="1" t="s">
        <v>52</v>
      </c>
      <c r="AS6" s="1" t="s">
        <v>52</v>
      </c>
      <c r="AU6" s="1" t="s">
        <v>66</v>
      </c>
      <c r="AV6">
        <v>7</v>
      </c>
    </row>
    <row r="7" spans="1:48" ht="30" customHeight="1" x14ac:dyDescent="0.3">
      <c r="A7" s="13" t="s">
        <v>67</v>
      </c>
      <c r="B7" s="13" t="s">
        <v>68</v>
      </c>
      <c r="C7" s="13" t="s">
        <v>58</v>
      </c>
      <c r="D7" s="11">
        <v>28</v>
      </c>
      <c r="E7" s="12" t="e">
        <f>TRUNC(#REF!,0)</f>
        <v>#REF!</v>
      </c>
      <c r="F7" s="12" t="e">
        <f t="shared" si="0"/>
        <v>#REF!</v>
      </c>
      <c r="G7" s="12" t="e">
        <f>TRUNC(#REF!,0)</f>
        <v>#REF!</v>
      </c>
      <c r="H7" s="12" t="e">
        <f t="shared" si="1"/>
        <v>#REF!</v>
      </c>
      <c r="I7" s="12" t="e">
        <f>TRUNC(#REF!,0)</f>
        <v>#REF!</v>
      </c>
      <c r="J7" s="12" t="e">
        <f t="shared" si="2"/>
        <v>#REF!</v>
      </c>
      <c r="K7" s="12" t="e">
        <f t="shared" si="3"/>
        <v>#REF!</v>
      </c>
      <c r="L7" s="12" t="e">
        <f t="shared" si="4"/>
        <v>#REF!</v>
      </c>
      <c r="M7" s="13" t="s">
        <v>52</v>
      </c>
      <c r="N7" s="1" t="s">
        <v>69</v>
      </c>
      <c r="O7" s="1" t="s">
        <v>52</v>
      </c>
      <c r="P7" s="1" t="s">
        <v>52</v>
      </c>
      <c r="Q7" s="1" t="s">
        <v>55</v>
      </c>
      <c r="R7" s="1" t="s">
        <v>60</v>
      </c>
      <c r="S7" s="1" t="s">
        <v>61</v>
      </c>
      <c r="T7" s="1" t="s">
        <v>61</v>
      </c>
      <c r="AR7" s="1" t="s">
        <v>52</v>
      </c>
      <c r="AS7" s="1" t="s">
        <v>52</v>
      </c>
      <c r="AU7" s="1" t="s">
        <v>70</v>
      </c>
      <c r="AV7">
        <v>8</v>
      </c>
    </row>
    <row r="8" spans="1:48" ht="30" customHeight="1" x14ac:dyDescent="0.3">
      <c r="A8" s="13" t="s">
        <v>71</v>
      </c>
      <c r="B8" s="13" t="s">
        <v>72</v>
      </c>
      <c r="C8" s="13" t="s">
        <v>58</v>
      </c>
      <c r="D8" s="11">
        <v>14</v>
      </c>
      <c r="E8" s="12" t="e">
        <f>TRUNC(#REF!,0)</f>
        <v>#REF!</v>
      </c>
      <c r="F8" s="12" t="e">
        <f t="shared" si="0"/>
        <v>#REF!</v>
      </c>
      <c r="G8" s="12" t="e">
        <f>TRUNC(#REF!,0)</f>
        <v>#REF!</v>
      </c>
      <c r="H8" s="12" t="e">
        <f t="shared" si="1"/>
        <v>#REF!</v>
      </c>
      <c r="I8" s="12" t="e">
        <f>TRUNC(#REF!,0)</f>
        <v>#REF!</v>
      </c>
      <c r="J8" s="12" t="e">
        <f t="shared" si="2"/>
        <v>#REF!</v>
      </c>
      <c r="K8" s="12" t="e">
        <f t="shared" si="3"/>
        <v>#REF!</v>
      </c>
      <c r="L8" s="12" t="e">
        <f t="shared" si="4"/>
        <v>#REF!</v>
      </c>
      <c r="M8" s="13" t="s">
        <v>52</v>
      </c>
      <c r="N8" s="1" t="s">
        <v>73</v>
      </c>
      <c r="O8" s="1" t="s">
        <v>52</v>
      </c>
      <c r="P8" s="1" t="s">
        <v>52</v>
      </c>
      <c r="Q8" s="1" t="s">
        <v>55</v>
      </c>
      <c r="R8" s="1" t="s">
        <v>60</v>
      </c>
      <c r="S8" s="1" t="s">
        <v>61</v>
      </c>
      <c r="T8" s="1" t="s">
        <v>61</v>
      </c>
      <c r="AR8" s="1" t="s">
        <v>52</v>
      </c>
      <c r="AS8" s="1" t="s">
        <v>52</v>
      </c>
      <c r="AU8" s="1" t="s">
        <v>74</v>
      </c>
      <c r="AV8">
        <v>9</v>
      </c>
    </row>
    <row r="9" spans="1:48" ht="30" customHeight="1" x14ac:dyDescent="0.3">
      <c r="A9" s="13" t="s">
        <v>75</v>
      </c>
      <c r="B9" s="13" t="s">
        <v>76</v>
      </c>
      <c r="C9" s="13" t="s">
        <v>64</v>
      </c>
      <c r="D9" s="11">
        <v>5</v>
      </c>
      <c r="E9" s="12" t="e">
        <f>TRUNC(#REF!,0)</f>
        <v>#REF!</v>
      </c>
      <c r="F9" s="12" t="e">
        <f t="shared" si="0"/>
        <v>#REF!</v>
      </c>
      <c r="G9" s="12" t="e">
        <f>TRUNC(#REF!,0)</f>
        <v>#REF!</v>
      </c>
      <c r="H9" s="12" t="e">
        <f t="shared" si="1"/>
        <v>#REF!</v>
      </c>
      <c r="I9" s="12" t="e">
        <f>TRUNC(#REF!,0)</f>
        <v>#REF!</v>
      </c>
      <c r="J9" s="12" t="e">
        <f t="shared" si="2"/>
        <v>#REF!</v>
      </c>
      <c r="K9" s="12" t="e">
        <f t="shared" si="3"/>
        <v>#REF!</v>
      </c>
      <c r="L9" s="12" t="e">
        <f t="shared" si="4"/>
        <v>#REF!</v>
      </c>
      <c r="M9" s="13" t="s">
        <v>52</v>
      </c>
      <c r="N9" s="1" t="s">
        <v>77</v>
      </c>
      <c r="O9" s="1" t="s">
        <v>52</v>
      </c>
      <c r="P9" s="1" t="s">
        <v>52</v>
      </c>
      <c r="Q9" s="1" t="s">
        <v>55</v>
      </c>
      <c r="R9" s="1" t="s">
        <v>60</v>
      </c>
      <c r="S9" s="1" t="s">
        <v>61</v>
      </c>
      <c r="T9" s="1" t="s">
        <v>61</v>
      </c>
      <c r="AR9" s="1" t="s">
        <v>52</v>
      </c>
      <c r="AS9" s="1" t="s">
        <v>52</v>
      </c>
      <c r="AU9" s="1" t="s">
        <v>78</v>
      </c>
      <c r="AV9">
        <v>10</v>
      </c>
    </row>
    <row r="10" spans="1:48" ht="30" customHeight="1" x14ac:dyDescent="0.3">
      <c r="A10" s="13" t="s">
        <v>79</v>
      </c>
      <c r="B10" s="13" t="s">
        <v>80</v>
      </c>
      <c r="C10" s="13" t="s">
        <v>64</v>
      </c>
      <c r="D10" s="11">
        <v>5</v>
      </c>
      <c r="E10" s="12" t="e">
        <f>TRUNC(#REF!,0)</f>
        <v>#REF!</v>
      </c>
      <c r="F10" s="12" t="e">
        <f t="shared" si="0"/>
        <v>#REF!</v>
      </c>
      <c r="G10" s="12" t="e">
        <f>TRUNC(#REF!,0)</f>
        <v>#REF!</v>
      </c>
      <c r="H10" s="12" t="e">
        <f t="shared" si="1"/>
        <v>#REF!</v>
      </c>
      <c r="I10" s="12" t="e">
        <f>TRUNC(#REF!,0)</f>
        <v>#REF!</v>
      </c>
      <c r="J10" s="12" t="e">
        <f t="shared" si="2"/>
        <v>#REF!</v>
      </c>
      <c r="K10" s="12" t="e">
        <f t="shared" si="3"/>
        <v>#REF!</v>
      </c>
      <c r="L10" s="12" t="e">
        <f t="shared" si="4"/>
        <v>#REF!</v>
      </c>
      <c r="M10" s="13" t="s">
        <v>52</v>
      </c>
      <c r="N10" s="1" t="s">
        <v>81</v>
      </c>
      <c r="O10" s="1" t="s">
        <v>52</v>
      </c>
      <c r="P10" s="1" t="s">
        <v>52</v>
      </c>
      <c r="Q10" s="1" t="s">
        <v>55</v>
      </c>
      <c r="R10" s="1" t="s">
        <v>61</v>
      </c>
      <c r="S10" s="1" t="s">
        <v>61</v>
      </c>
      <c r="T10" s="1" t="s">
        <v>60</v>
      </c>
      <c r="AR10" s="1" t="s">
        <v>52</v>
      </c>
      <c r="AS10" s="1" t="s">
        <v>52</v>
      </c>
      <c r="AU10" s="1" t="s">
        <v>82</v>
      </c>
      <c r="AV10">
        <v>17</v>
      </c>
    </row>
    <row r="11" spans="1:48" ht="30" customHeight="1" x14ac:dyDescent="0.3">
      <c r="A11" s="13" t="s">
        <v>83</v>
      </c>
      <c r="B11" s="13" t="s">
        <v>84</v>
      </c>
      <c r="C11" s="13" t="s">
        <v>64</v>
      </c>
      <c r="D11" s="11">
        <v>5</v>
      </c>
      <c r="E11" s="12" t="e">
        <f>TRUNC(#REF!,0)</f>
        <v>#REF!</v>
      </c>
      <c r="F11" s="12" t="e">
        <f t="shared" si="0"/>
        <v>#REF!</v>
      </c>
      <c r="G11" s="12" t="e">
        <f>TRUNC(#REF!,0)</f>
        <v>#REF!</v>
      </c>
      <c r="H11" s="12" t="e">
        <f t="shared" si="1"/>
        <v>#REF!</v>
      </c>
      <c r="I11" s="12" t="e">
        <f>TRUNC(#REF!,0)</f>
        <v>#REF!</v>
      </c>
      <c r="J11" s="12" t="e">
        <f t="shared" si="2"/>
        <v>#REF!</v>
      </c>
      <c r="K11" s="12" t="e">
        <f t="shared" si="3"/>
        <v>#REF!</v>
      </c>
      <c r="L11" s="12" t="e">
        <f t="shared" si="4"/>
        <v>#REF!</v>
      </c>
      <c r="M11" s="13" t="s">
        <v>52</v>
      </c>
      <c r="N11" s="1" t="s">
        <v>85</v>
      </c>
      <c r="O11" s="1" t="s">
        <v>52</v>
      </c>
      <c r="P11" s="1" t="s">
        <v>52</v>
      </c>
      <c r="Q11" s="1" t="s">
        <v>55</v>
      </c>
      <c r="R11" s="1" t="s">
        <v>60</v>
      </c>
      <c r="S11" s="1" t="s">
        <v>61</v>
      </c>
      <c r="T11" s="1" t="s">
        <v>61</v>
      </c>
      <c r="AR11" s="1" t="s">
        <v>52</v>
      </c>
      <c r="AS11" s="1" t="s">
        <v>52</v>
      </c>
      <c r="AU11" s="1" t="s">
        <v>86</v>
      </c>
      <c r="AV11">
        <v>11</v>
      </c>
    </row>
    <row r="12" spans="1:48" ht="30" customHeight="1" x14ac:dyDescent="0.3">
      <c r="A12" s="13" t="s">
        <v>87</v>
      </c>
      <c r="B12" s="13" t="s">
        <v>88</v>
      </c>
      <c r="C12" s="13" t="s">
        <v>58</v>
      </c>
      <c r="D12" s="11">
        <v>9</v>
      </c>
      <c r="E12" s="12" t="e">
        <f>TRUNC(#REF!,0)</f>
        <v>#REF!</v>
      </c>
      <c r="F12" s="12" t="e">
        <f t="shared" si="0"/>
        <v>#REF!</v>
      </c>
      <c r="G12" s="12" t="e">
        <f>TRUNC(#REF!,0)</f>
        <v>#REF!</v>
      </c>
      <c r="H12" s="12" t="e">
        <f t="shared" si="1"/>
        <v>#REF!</v>
      </c>
      <c r="I12" s="12" t="e">
        <f>TRUNC(#REF!,0)</f>
        <v>#REF!</v>
      </c>
      <c r="J12" s="12" t="e">
        <f t="shared" si="2"/>
        <v>#REF!</v>
      </c>
      <c r="K12" s="12" t="e">
        <f t="shared" si="3"/>
        <v>#REF!</v>
      </c>
      <c r="L12" s="12" t="e">
        <f t="shared" si="4"/>
        <v>#REF!</v>
      </c>
      <c r="M12" s="13" t="s">
        <v>52</v>
      </c>
      <c r="N12" s="1" t="s">
        <v>89</v>
      </c>
      <c r="O12" s="1" t="s">
        <v>52</v>
      </c>
      <c r="P12" s="1" t="s">
        <v>52</v>
      </c>
      <c r="Q12" s="1" t="s">
        <v>55</v>
      </c>
      <c r="R12" s="1" t="s">
        <v>60</v>
      </c>
      <c r="S12" s="1" t="s">
        <v>61</v>
      </c>
      <c r="T12" s="1" t="s">
        <v>61</v>
      </c>
      <c r="AR12" s="1" t="s">
        <v>52</v>
      </c>
      <c r="AS12" s="1" t="s">
        <v>52</v>
      </c>
      <c r="AU12" s="1" t="s">
        <v>90</v>
      </c>
      <c r="AV12">
        <v>12</v>
      </c>
    </row>
    <row r="13" spans="1:48" ht="30" customHeight="1" x14ac:dyDescent="0.3">
      <c r="A13" s="13" t="s">
        <v>91</v>
      </c>
      <c r="B13" s="13" t="s">
        <v>92</v>
      </c>
      <c r="C13" s="13" t="s">
        <v>64</v>
      </c>
      <c r="D13" s="11">
        <v>4</v>
      </c>
      <c r="E13" s="12" t="e">
        <f>TRUNC(#REF!,0)</f>
        <v>#REF!</v>
      </c>
      <c r="F13" s="12" t="e">
        <f t="shared" si="0"/>
        <v>#REF!</v>
      </c>
      <c r="G13" s="12" t="e">
        <f>TRUNC(#REF!,0)</f>
        <v>#REF!</v>
      </c>
      <c r="H13" s="12" t="e">
        <f t="shared" si="1"/>
        <v>#REF!</v>
      </c>
      <c r="I13" s="12" t="e">
        <f>TRUNC(#REF!,0)</f>
        <v>#REF!</v>
      </c>
      <c r="J13" s="12" t="e">
        <f t="shared" si="2"/>
        <v>#REF!</v>
      </c>
      <c r="K13" s="12" t="e">
        <f t="shared" si="3"/>
        <v>#REF!</v>
      </c>
      <c r="L13" s="12" t="e">
        <f t="shared" si="4"/>
        <v>#REF!</v>
      </c>
      <c r="M13" s="13" t="s">
        <v>52</v>
      </c>
      <c r="N13" s="1" t="s">
        <v>93</v>
      </c>
      <c r="O13" s="1" t="s">
        <v>52</v>
      </c>
      <c r="P13" s="1" t="s">
        <v>52</v>
      </c>
      <c r="Q13" s="1" t="s">
        <v>55</v>
      </c>
      <c r="R13" s="1" t="s">
        <v>60</v>
      </c>
      <c r="S13" s="1" t="s">
        <v>61</v>
      </c>
      <c r="T13" s="1" t="s">
        <v>61</v>
      </c>
      <c r="AR13" s="1" t="s">
        <v>52</v>
      </c>
      <c r="AS13" s="1" t="s">
        <v>52</v>
      </c>
      <c r="AU13" s="1" t="s">
        <v>94</v>
      </c>
      <c r="AV13">
        <v>13</v>
      </c>
    </row>
    <row r="14" spans="1:48" ht="30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55</v>
      </c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55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55</v>
      </c>
    </row>
    <row r="17" spans="1:48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55</v>
      </c>
    </row>
    <row r="18" spans="1:48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55</v>
      </c>
    </row>
    <row r="19" spans="1:48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55</v>
      </c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55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55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55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55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55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55</v>
      </c>
    </row>
    <row r="26" spans="1:48" ht="30" customHeight="1" x14ac:dyDescent="0.3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55</v>
      </c>
    </row>
    <row r="27" spans="1:48" ht="30" customHeight="1" x14ac:dyDescent="0.3">
      <c r="A27" s="13" t="s">
        <v>95</v>
      </c>
      <c r="B27" s="11"/>
      <c r="C27" s="11"/>
      <c r="D27" s="11"/>
      <c r="E27" s="12"/>
      <c r="F27" s="12" t="e">
        <f>SUMIF(Q5:Q26,"0101",F5:F26)</f>
        <v>#REF!</v>
      </c>
      <c r="G27" s="12"/>
      <c r="H27" s="12" t="e">
        <f>SUMIF(Q5:Q26,"0101",H5:H26)</f>
        <v>#REF!</v>
      </c>
      <c r="I27" s="12"/>
      <c r="J27" s="12" t="e">
        <f>SUMIF(Q5:Q26,"0101",J5:J26)</f>
        <v>#REF!</v>
      </c>
      <c r="K27" s="12"/>
      <c r="L27" s="12" t="e">
        <f>SUMIF(Q5:Q26,"0101",L5:L26)</f>
        <v>#REF!</v>
      </c>
      <c r="M27" s="11"/>
      <c r="N27" t="s">
        <v>96</v>
      </c>
    </row>
    <row r="28" spans="1:48" ht="30" customHeight="1" x14ac:dyDescent="0.3">
      <c r="A28" s="13" t="s">
        <v>97</v>
      </c>
      <c r="B28" s="13" t="s">
        <v>52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98</v>
      </c>
    </row>
    <row r="29" spans="1:48" ht="30" customHeight="1" x14ac:dyDescent="0.3">
      <c r="A29" s="13" t="s">
        <v>99</v>
      </c>
      <c r="B29" s="13" t="s">
        <v>100</v>
      </c>
      <c r="C29" s="13" t="s">
        <v>64</v>
      </c>
      <c r="D29" s="11">
        <v>4</v>
      </c>
      <c r="E29" s="12" t="e">
        <f>TRUNC(#REF!,0)</f>
        <v>#REF!</v>
      </c>
      <c r="F29" s="12" t="e">
        <f>TRUNC(E29*D29, 0)</f>
        <v>#REF!</v>
      </c>
      <c r="G29" s="12" t="e">
        <f>TRUNC(#REF!,0)</f>
        <v>#REF!</v>
      </c>
      <c r="H29" s="12" t="e">
        <f>TRUNC(G29*D29, 0)</f>
        <v>#REF!</v>
      </c>
      <c r="I29" s="12" t="e">
        <f>TRUNC(#REF!,0)</f>
        <v>#REF!</v>
      </c>
      <c r="J29" s="12" t="e">
        <f>TRUNC(I29*D29, 0)</f>
        <v>#REF!</v>
      </c>
      <c r="K29" s="12" t="e">
        <f t="shared" ref="K29:L32" si="5">TRUNC(E29+G29+I29, 0)</f>
        <v>#REF!</v>
      </c>
      <c r="L29" s="12" t="e">
        <f t="shared" si="5"/>
        <v>#REF!</v>
      </c>
      <c r="M29" s="13" t="s">
        <v>52</v>
      </c>
      <c r="N29" s="1" t="s">
        <v>101</v>
      </c>
      <c r="O29" s="1" t="s">
        <v>52</v>
      </c>
      <c r="P29" s="1" t="s">
        <v>52</v>
      </c>
      <c r="Q29" s="1" t="s">
        <v>98</v>
      </c>
      <c r="R29" s="1" t="s">
        <v>60</v>
      </c>
      <c r="S29" s="1" t="s">
        <v>61</v>
      </c>
      <c r="T29" s="1" t="s">
        <v>61</v>
      </c>
      <c r="AR29" s="1" t="s">
        <v>52</v>
      </c>
      <c r="AS29" s="1" t="s">
        <v>52</v>
      </c>
      <c r="AU29" s="1" t="s">
        <v>102</v>
      </c>
      <c r="AV29">
        <v>3</v>
      </c>
    </row>
    <row r="30" spans="1:48" ht="30" customHeight="1" x14ac:dyDescent="0.3">
      <c r="A30" s="13" t="s">
        <v>103</v>
      </c>
      <c r="B30" s="13" t="s">
        <v>104</v>
      </c>
      <c r="C30" s="13" t="s">
        <v>64</v>
      </c>
      <c r="D30" s="11">
        <v>6</v>
      </c>
      <c r="E30" s="12" t="e">
        <f>TRUNC(#REF!,0)</f>
        <v>#REF!</v>
      </c>
      <c r="F30" s="12" t="e">
        <f>TRUNC(E30*D30, 0)</f>
        <v>#REF!</v>
      </c>
      <c r="G30" s="12" t="e">
        <f>TRUNC(#REF!,0)</f>
        <v>#REF!</v>
      </c>
      <c r="H30" s="12" t="e">
        <f>TRUNC(G30*D30, 0)</f>
        <v>#REF!</v>
      </c>
      <c r="I30" s="12" t="e">
        <f>TRUNC(#REF!,0)</f>
        <v>#REF!</v>
      </c>
      <c r="J30" s="12" t="e">
        <f>TRUNC(I30*D30, 0)</f>
        <v>#REF!</v>
      </c>
      <c r="K30" s="12" t="e">
        <f t="shared" si="5"/>
        <v>#REF!</v>
      </c>
      <c r="L30" s="12" t="e">
        <f t="shared" si="5"/>
        <v>#REF!</v>
      </c>
      <c r="M30" s="13" t="s">
        <v>52</v>
      </c>
      <c r="N30" s="1" t="s">
        <v>105</v>
      </c>
      <c r="O30" s="1" t="s">
        <v>52</v>
      </c>
      <c r="P30" s="1" t="s">
        <v>52</v>
      </c>
      <c r="Q30" s="1" t="s">
        <v>98</v>
      </c>
      <c r="R30" s="1" t="s">
        <v>60</v>
      </c>
      <c r="S30" s="1" t="s">
        <v>61</v>
      </c>
      <c r="T30" s="1" t="s">
        <v>61</v>
      </c>
      <c r="AR30" s="1" t="s">
        <v>52</v>
      </c>
      <c r="AS30" s="1" t="s">
        <v>52</v>
      </c>
      <c r="AU30" s="1" t="s">
        <v>106</v>
      </c>
      <c r="AV30">
        <v>14</v>
      </c>
    </row>
    <row r="31" spans="1:48" ht="30" customHeight="1" x14ac:dyDescent="0.3">
      <c r="A31" s="13" t="s">
        <v>107</v>
      </c>
      <c r="B31" s="13" t="s">
        <v>108</v>
      </c>
      <c r="C31" s="13" t="s">
        <v>109</v>
      </c>
      <c r="D31" s="11">
        <v>6</v>
      </c>
      <c r="E31" s="12" t="e">
        <f>TRUNC(#REF!,0)</f>
        <v>#REF!</v>
      </c>
      <c r="F31" s="12" t="e">
        <f>TRUNC(E31*D31, 0)</f>
        <v>#REF!</v>
      </c>
      <c r="G31" s="12" t="e">
        <f>TRUNC(#REF!,0)</f>
        <v>#REF!</v>
      </c>
      <c r="H31" s="12" t="e">
        <f>TRUNC(G31*D31, 0)</f>
        <v>#REF!</v>
      </c>
      <c r="I31" s="12" t="e">
        <f>TRUNC(#REF!,0)</f>
        <v>#REF!</v>
      </c>
      <c r="J31" s="12" t="e">
        <f>TRUNC(I31*D31, 0)</f>
        <v>#REF!</v>
      </c>
      <c r="K31" s="12" t="e">
        <f t="shared" si="5"/>
        <v>#REF!</v>
      </c>
      <c r="L31" s="12" t="e">
        <f t="shared" si="5"/>
        <v>#REF!</v>
      </c>
      <c r="M31" s="13" t="s">
        <v>52</v>
      </c>
      <c r="N31" s="1" t="s">
        <v>110</v>
      </c>
      <c r="O31" s="1" t="s">
        <v>52</v>
      </c>
      <c r="P31" s="1" t="s">
        <v>52</v>
      </c>
      <c r="Q31" s="1" t="s">
        <v>98</v>
      </c>
      <c r="R31" s="1" t="s">
        <v>60</v>
      </c>
      <c r="S31" s="1" t="s">
        <v>61</v>
      </c>
      <c r="T31" s="1" t="s">
        <v>61</v>
      </c>
      <c r="AR31" s="1" t="s">
        <v>52</v>
      </c>
      <c r="AS31" s="1" t="s">
        <v>52</v>
      </c>
      <c r="AU31" s="1" t="s">
        <v>111</v>
      </c>
      <c r="AV31">
        <v>16</v>
      </c>
    </row>
    <row r="32" spans="1:48" ht="30" customHeight="1" x14ac:dyDescent="0.3">
      <c r="A32" s="13" t="s">
        <v>107</v>
      </c>
      <c r="B32" s="13" t="s">
        <v>112</v>
      </c>
      <c r="C32" s="13" t="s">
        <v>109</v>
      </c>
      <c r="D32" s="11">
        <v>4</v>
      </c>
      <c r="E32" s="12" t="e">
        <f>TRUNC(#REF!,0)</f>
        <v>#REF!</v>
      </c>
      <c r="F32" s="12" t="e">
        <f>TRUNC(E32*D32, 0)</f>
        <v>#REF!</v>
      </c>
      <c r="G32" s="12" t="e">
        <f>TRUNC(#REF!,0)</f>
        <v>#REF!</v>
      </c>
      <c r="H32" s="12" t="e">
        <f>TRUNC(G32*D32, 0)</f>
        <v>#REF!</v>
      </c>
      <c r="I32" s="12" t="e">
        <f>TRUNC(#REF!,0)</f>
        <v>#REF!</v>
      </c>
      <c r="J32" s="12" t="e">
        <f>TRUNC(I32*D32, 0)</f>
        <v>#REF!</v>
      </c>
      <c r="K32" s="12" t="e">
        <f t="shared" si="5"/>
        <v>#REF!</v>
      </c>
      <c r="L32" s="12" t="e">
        <f t="shared" si="5"/>
        <v>#REF!</v>
      </c>
      <c r="M32" s="13" t="s">
        <v>52</v>
      </c>
      <c r="N32" s="1" t="s">
        <v>113</v>
      </c>
      <c r="O32" s="1" t="s">
        <v>52</v>
      </c>
      <c r="P32" s="1" t="s">
        <v>52</v>
      </c>
      <c r="Q32" s="1" t="s">
        <v>98</v>
      </c>
      <c r="R32" s="1" t="s">
        <v>60</v>
      </c>
      <c r="S32" s="1" t="s">
        <v>61</v>
      </c>
      <c r="T32" s="1" t="s">
        <v>61</v>
      </c>
      <c r="AR32" s="1" t="s">
        <v>52</v>
      </c>
      <c r="AS32" s="1" t="s">
        <v>52</v>
      </c>
      <c r="AU32" s="1" t="s">
        <v>114</v>
      </c>
      <c r="AV32">
        <v>15</v>
      </c>
    </row>
    <row r="33" spans="1:17" ht="30" customHeight="1" x14ac:dyDescent="0.3">
      <c r="A33" s="11"/>
      <c r="B33" s="11"/>
      <c r="C33" s="11"/>
      <c r="D33" s="11"/>
      <c r="E33" s="12"/>
      <c r="F33" s="12"/>
      <c r="G33" s="12"/>
      <c r="H33" s="12"/>
      <c r="I33" s="12"/>
      <c r="J33" s="12"/>
      <c r="K33" s="12"/>
      <c r="L33" s="12"/>
      <c r="M33" s="11"/>
      <c r="Q33" s="1" t="s">
        <v>98</v>
      </c>
    </row>
    <row r="34" spans="1:17" ht="30" customHeight="1" x14ac:dyDescent="0.3">
      <c r="A34" s="11"/>
      <c r="B34" s="11"/>
      <c r="C34" s="11"/>
      <c r="D34" s="11"/>
      <c r="E34" s="12"/>
      <c r="F34" s="12"/>
      <c r="G34" s="12"/>
      <c r="H34" s="12"/>
      <c r="I34" s="12"/>
      <c r="J34" s="12"/>
      <c r="K34" s="12"/>
      <c r="L34" s="12"/>
      <c r="M34" s="11"/>
      <c r="Q34" s="1" t="s">
        <v>98</v>
      </c>
    </row>
    <row r="35" spans="1:17" ht="30" customHeight="1" x14ac:dyDescent="0.3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  <c r="Q35" s="1" t="s">
        <v>98</v>
      </c>
    </row>
    <row r="36" spans="1:17" ht="30" customHeight="1" x14ac:dyDescent="0.3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98</v>
      </c>
    </row>
    <row r="37" spans="1:17" ht="30" customHeight="1" x14ac:dyDescent="0.3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98</v>
      </c>
    </row>
    <row r="38" spans="1:17" ht="30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98</v>
      </c>
    </row>
    <row r="39" spans="1:17" ht="30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98</v>
      </c>
    </row>
    <row r="40" spans="1:17" ht="30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98</v>
      </c>
    </row>
    <row r="41" spans="1:17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98</v>
      </c>
    </row>
    <row r="42" spans="1:17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98</v>
      </c>
    </row>
    <row r="43" spans="1:17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98</v>
      </c>
    </row>
    <row r="44" spans="1:17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98</v>
      </c>
    </row>
    <row r="45" spans="1:17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98</v>
      </c>
    </row>
    <row r="46" spans="1:17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98</v>
      </c>
    </row>
    <row r="47" spans="1:17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98</v>
      </c>
    </row>
    <row r="48" spans="1:17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98</v>
      </c>
    </row>
    <row r="49" spans="1:17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98</v>
      </c>
    </row>
    <row r="50" spans="1:17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98</v>
      </c>
    </row>
    <row r="51" spans="1:17" ht="30" customHeight="1" x14ac:dyDescent="0.3">
      <c r="A51" s="13" t="s">
        <v>95</v>
      </c>
      <c r="B51" s="11"/>
      <c r="C51" s="11"/>
      <c r="D51" s="11"/>
      <c r="E51" s="12"/>
      <c r="F51" s="12" t="e">
        <f>SUMIF(Q29:Q50,"0102",F29:F50)</f>
        <v>#REF!</v>
      </c>
      <c r="G51" s="12"/>
      <c r="H51" s="12" t="e">
        <f>SUMIF(Q29:Q50,"0102",H29:H50)</f>
        <v>#REF!</v>
      </c>
      <c r="I51" s="12"/>
      <c r="J51" s="12" t="e">
        <f>SUMIF(Q29:Q50,"0102",J29:J50)</f>
        <v>#REF!</v>
      </c>
      <c r="K51" s="12"/>
      <c r="L51" s="12" t="e">
        <f>SUMIF(Q29:Q50,"0102",L29:L50)</f>
        <v>#REF!</v>
      </c>
      <c r="M51" s="11"/>
      <c r="N51" t="s">
        <v>96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2" manualBreakCount="2">
    <brk id="27" max="16383" man="1"/>
    <brk id="5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F22CB-C2FA-422E-9F89-8CF47DA3D0E0}">
  <sheetPr>
    <pageSetUpPr fitToPage="1"/>
  </sheetPr>
  <dimension ref="A1:T5"/>
  <sheetViews>
    <sheetView workbookViewId="0">
      <selection sqref="A1:P1"/>
    </sheetView>
  </sheetViews>
  <sheetFormatPr defaultRowHeight="16.5" x14ac:dyDescent="0.3"/>
  <cols>
    <col min="1" max="1" width="11.625" customWidth="1"/>
    <col min="2" max="3" width="30.625" customWidth="1"/>
    <col min="4" max="4" width="4.625" customWidth="1"/>
    <col min="5" max="5" width="12.625" customWidth="1"/>
    <col min="6" max="6" width="13.625" customWidth="1"/>
    <col min="7" max="7" width="4.625" customWidth="1"/>
    <col min="8" max="10" width="10.625" customWidth="1"/>
    <col min="11" max="11" width="13.625" customWidth="1"/>
    <col min="12" max="12" width="30.625" customWidth="1"/>
    <col min="13" max="14" width="13.625" customWidth="1"/>
    <col min="15" max="15" width="8.625" customWidth="1"/>
    <col min="16" max="16" width="12.625" customWidth="1"/>
    <col min="17" max="18" width="11.625" customWidth="1"/>
    <col min="19" max="19" width="13.625" customWidth="1"/>
    <col min="20" max="20" width="24.625" customWidth="1"/>
  </cols>
  <sheetData>
    <row r="1" spans="1:20" ht="30" customHeight="1" x14ac:dyDescent="0.3">
      <c r="A1" s="15" t="s">
        <v>141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20" ht="30" customHeight="1" x14ac:dyDescent="0.3">
      <c r="A2" s="16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1:20" ht="30" customHeight="1" x14ac:dyDescent="0.3">
      <c r="A3" s="7" t="s">
        <v>115</v>
      </c>
      <c r="B3" s="7" t="s">
        <v>2</v>
      </c>
      <c r="C3" s="7" t="s">
        <v>3</v>
      </c>
      <c r="D3" s="7" t="s">
        <v>4</v>
      </c>
      <c r="E3" s="7" t="s">
        <v>142</v>
      </c>
      <c r="F3" s="7" t="s">
        <v>143</v>
      </c>
      <c r="G3" s="7" t="s">
        <v>118</v>
      </c>
      <c r="H3" s="7" t="s">
        <v>144</v>
      </c>
      <c r="I3" s="7" t="s">
        <v>145</v>
      </c>
      <c r="J3" s="7" t="s">
        <v>146</v>
      </c>
      <c r="K3" s="7" t="s">
        <v>147</v>
      </c>
      <c r="L3" s="7" t="s">
        <v>148</v>
      </c>
      <c r="M3" s="7" t="s">
        <v>149</v>
      </c>
      <c r="N3" s="7" t="s">
        <v>150</v>
      </c>
      <c r="O3" s="7" t="s">
        <v>116</v>
      </c>
      <c r="P3" s="7" t="s">
        <v>151</v>
      </c>
      <c r="Q3" s="1" t="s">
        <v>52</v>
      </c>
      <c r="R3" s="1" t="s">
        <v>52</v>
      </c>
      <c r="S3" s="1" t="s">
        <v>52</v>
      </c>
      <c r="T3" s="1" t="s">
        <v>49</v>
      </c>
    </row>
    <row r="4" spans="1:20" ht="30" customHeight="1" x14ac:dyDescent="0.3">
      <c r="B4" s="22" t="s">
        <v>54</v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4"/>
    </row>
    <row r="5" spans="1:20" ht="30" customHeight="1" x14ac:dyDescent="0.3">
      <c r="B5" s="22" t="s">
        <v>97</v>
      </c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4"/>
    </row>
  </sheetData>
  <mergeCells count="4">
    <mergeCell ref="A1:P1"/>
    <mergeCell ref="A2:P2"/>
    <mergeCell ref="B4:P4"/>
    <mergeCell ref="B5:P5"/>
  </mergeCells>
  <phoneticPr fontId="1" type="noConversion"/>
  <pageMargins left="0.78740157480314954" right="0" top="0.39370078740157477" bottom="0.39370078740157477" header="0" footer="0"/>
  <pageSetup paperSize="9" scale="4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3C26A-7FC0-4BD0-94AD-8DB8BF6C622A}">
  <dimension ref="A1:D3"/>
  <sheetViews>
    <sheetView workbookViewId="0"/>
  </sheetViews>
  <sheetFormatPr defaultRowHeight="16.5" x14ac:dyDescent="0.3"/>
  <cols>
    <col min="1" max="1" width="40.625" customWidth="1"/>
    <col min="3" max="3" width="15.625" customWidth="1"/>
    <col min="4" max="4" width="24.625" hidden="1" customWidth="1"/>
  </cols>
  <sheetData>
    <row r="1" spans="1:4" x14ac:dyDescent="0.3">
      <c r="A1" t="s">
        <v>136</v>
      </c>
      <c r="B1" t="s">
        <v>137</v>
      </c>
      <c r="C1" t="s">
        <v>138</v>
      </c>
      <c r="D1" t="s">
        <v>13</v>
      </c>
    </row>
    <row r="2" spans="1:4" x14ac:dyDescent="0.3">
      <c r="A2" s="1" t="s">
        <v>139</v>
      </c>
      <c r="B2">
        <v>100</v>
      </c>
      <c r="D2" s="1" t="s">
        <v>55</v>
      </c>
    </row>
    <row r="3" spans="1:4" x14ac:dyDescent="0.3">
      <c r="A3" s="1" t="s">
        <v>140</v>
      </c>
      <c r="B3">
        <v>100</v>
      </c>
      <c r="D3" s="1" t="s">
        <v>98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FF1DC-B5DD-4959-8CE6-4E16E7D1C02D}">
  <dimension ref="A1:D23"/>
  <sheetViews>
    <sheetView workbookViewId="0"/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x14ac:dyDescent="0.3">
      <c r="A1" t="s">
        <v>119</v>
      </c>
      <c r="B1" t="s">
        <v>137</v>
      </c>
      <c r="C1" t="s">
        <v>138</v>
      </c>
      <c r="D1" t="s">
        <v>152</v>
      </c>
    </row>
    <row r="2" spans="1:4" x14ac:dyDescent="0.3">
      <c r="A2" s="1" t="s">
        <v>153</v>
      </c>
      <c r="B2">
        <v>100</v>
      </c>
      <c r="D2" s="1" t="s">
        <v>73</v>
      </c>
    </row>
    <row r="3" spans="1:4" x14ac:dyDescent="0.3">
      <c r="A3" t="s">
        <v>154</v>
      </c>
      <c r="C3">
        <v>3</v>
      </c>
      <c r="D3" s="1" t="s">
        <v>127</v>
      </c>
    </row>
    <row r="4" spans="1:4" x14ac:dyDescent="0.3">
      <c r="A4" s="1" t="s">
        <v>155</v>
      </c>
      <c r="B4">
        <v>100</v>
      </c>
      <c r="D4" s="1" t="s">
        <v>59</v>
      </c>
    </row>
    <row r="5" spans="1:4" x14ac:dyDescent="0.3">
      <c r="A5" t="s">
        <v>154</v>
      </c>
      <c r="C5">
        <v>3</v>
      </c>
      <c r="D5" s="1" t="s">
        <v>125</v>
      </c>
    </row>
    <row r="6" spans="1:4" x14ac:dyDescent="0.3">
      <c r="A6" s="1" t="s">
        <v>156</v>
      </c>
      <c r="B6">
        <v>100</v>
      </c>
      <c r="D6" s="1" t="s">
        <v>77</v>
      </c>
    </row>
    <row r="7" spans="1:4" x14ac:dyDescent="0.3">
      <c r="A7" t="s">
        <v>154</v>
      </c>
      <c r="C7">
        <v>1</v>
      </c>
      <c r="D7" s="1" t="s">
        <v>120</v>
      </c>
    </row>
    <row r="8" spans="1:4" x14ac:dyDescent="0.3">
      <c r="A8" s="1" t="s">
        <v>157</v>
      </c>
      <c r="B8">
        <v>100</v>
      </c>
      <c r="D8" s="1" t="s">
        <v>89</v>
      </c>
    </row>
    <row r="9" spans="1:4" x14ac:dyDescent="0.3">
      <c r="A9" t="s">
        <v>154</v>
      </c>
      <c r="C9">
        <v>2</v>
      </c>
      <c r="D9" s="1" t="s">
        <v>121</v>
      </c>
    </row>
    <row r="10" spans="1:4" x14ac:dyDescent="0.3">
      <c r="A10" s="1" t="s">
        <v>158</v>
      </c>
      <c r="B10">
        <v>100</v>
      </c>
      <c r="D10" s="1" t="s">
        <v>69</v>
      </c>
    </row>
    <row r="11" spans="1:4" x14ac:dyDescent="0.3">
      <c r="A11" t="s">
        <v>154</v>
      </c>
      <c r="C11">
        <v>2</v>
      </c>
      <c r="D11" s="1" t="s">
        <v>126</v>
      </c>
    </row>
    <row r="12" spans="1:4" x14ac:dyDescent="0.3">
      <c r="A12" s="1" t="s">
        <v>159</v>
      </c>
      <c r="B12">
        <v>100</v>
      </c>
      <c r="D12" s="1" t="s">
        <v>85</v>
      </c>
    </row>
    <row r="13" spans="1:4" x14ac:dyDescent="0.3">
      <c r="A13" t="s">
        <v>154</v>
      </c>
      <c r="C13">
        <v>3</v>
      </c>
      <c r="D13" s="1" t="s">
        <v>122</v>
      </c>
    </row>
    <row r="14" spans="1:4" x14ac:dyDescent="0.3">
      <c r="A14" s="1" t="s">
        <v>160</v>
      </c>
      <c r="B14">
        <v>100</v>
      </c>
      <c r="D14" s="1" t="s">
        <v>93</v>
      </c>
    </row>
    <row r="15" spans="1:4" x14ac:dyDescent="0.3">
      <c r="A15" t="s">
        <v>154</v>
      </c>
      <c r="C15">
        <v>4</v>
      </c>
      <c r="D15" s="1" t="s">
        <v>128</v>
      </c>
    </row>
    <row r="16" spans="1:4" x14ac:dyDescent="0.3">
      <c r="A16" s="1" t="s">
        <v>161</v>
      </c>
      <c r="B16">
        <v>100</v>
      </c>
      <c r="D16" s="1" t="s">
        <v>113</v>
      </c>
    </row>
    <row r="17" spans="1:4" x14ac:dyDescent="0.3">
      <c r="A17" t="s">
        <v>154</v>
      </c>
      <c r="C17">
        <v>4</v>
      </c>
      <c r="D17" s="1" t="s">
        <v>129</v>
      </c>
    </row>
    <row r="18" spans="1:4" x14ac:dyDescent="0.3">
      <c r="A18" s="1" t="s">
        <v>162</v>
      </c>
      <c r="B18">
        <v>100</v>
      </c>
      <c r="D18" s="1" t="s">
        <v>110</v>
      </c>
    </row>
    <row r="19" spans="1:4" x14ac:dyDescent="0.3">
      <c r="A19" t="s">
        <v>154</v>
      </c>
      <c r="C19">
        <v>4</v>
      </c>
      <c r="D19" s="1" t="s">
        <v>130</v>
      </c>
    </row>
    <row r="20" spans="1:4" x14ac:dyDescent="0.3">
      <c r="A20" s="1" t="s">
        <v>163</v>
      </c>
      <c r="B20">
        <v>100</v>
      </c>
      <c r="D20" s="1" t="s">
        <v>101</v>
      </c>
    </row>
    <row r="21" spans="1:4" x14ac:dyDescent="0.3">
      <c r="A21" t="s">
        <v>154</v>
      </c>
      <c r="C21">
        <v>3</v>
      </c>
      <c r="D21" s="1" t="s">
        <v>123</v>
      </c>
    </row>
    <row r="22" spans="1:4" x14ac:dyDescent="0.3">
      <c r="A22" s="1" t="s">
        <v>164</v>
      </c>
      <c r="B22">
        <v>100</v>
      </c>
      <c r="D22" s="1" t="s">
        <v>105</v>
      </c>
    </row>
    <row r="23" spans="1:4" x14ac:dyDescent="0.3">
      <c r="A23" t="s">
        <v>154</v>
      </c>
      <c r="C23">
        <v>3</v>
      </c>
      <c r="D23" s="1" t="s">
        <v>124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BF71F-8E72-4699-A1E0-A814CFC2F794}">
  <dimension ref="A1:M43"/>
  <sheetViews>
    <sheetView workbookViewId="0"/>
  </sheetViews>
  <sheetFormatPr defaultRowHeight="16.5" x14ac:dyDescent="0.3"/>
  <sheetData>
    <row r="1" spans="1:7" x14ac:dyDescent="0.3">
      <c r="A1" t="s">
        <v>233</v>
      </c>
    </row>
    <row r="2" spans="1:7" x14ac:dyDescent="0.3">
      <c r="A2" s="1" t="s">
        <v>234</v>
      </c>
      <c r="B2" t="s">
        <v>235</v>
      </c>
      <c r="C2" s="1" t="s">
        <v>236</v>
      </c>
    </row>
    <row r="3" spans="1:7" x14ac:dyDescent="0.3">
      <c r="A3" s="1" t="s">
        <v>237</v>
      </c>
      <c r="B3" t="s">
        <v>238</v>
      </c>
    </row>
    <row r="4" spans="1:7" x14ac:dyDescent="0.3">
      <c r="A4" s="1" t="s">
        <v>239</v>
      </c>
      <c r="B4">
        <v>5</v>
      </c>
    </row>
    <row r="5" spans="1:7" x14ac:dyDescent="0.3">
      <c r="A5" s="1" t="s">
        <v>240</v>
      </c>
      <c r="B5">
        <v>5</v>
      </c>
    </row>
    <row r="6" spans="1:7" x14ac:dyDescent="0.3">
      <c r="A6" s="1" t="s">
        <v>241</v>
      </c>
      <c r="B6" t="s">
        <v>242</v>
      </c>
    </row>
    <row r="7" spans="1:7" x14ac:dyDescent="0.3">
      <c r="A7" s="1" t="s">
        <v>243</v>
      </c>
      <c r="B7" t="s">
        <v>244</v>
      </c>
      <c r="C7">
        <v>1</v>
      </c>
    </row>
    <row r="8" spans="1:7" x14ac:dyDescent="0.3">
      <c r="A8" s="1" t="s">
        <v>245</v>
      </c>
      <c r="B8" t="s">
        <v>244</v>
      </c>
      <c r="C8">
        <v>2</v>
      </c>
    </row>
    <row r="9" spans="1:7" x14ac:dyDescent="0.3">
      <c r="A9" s="1" t="s">
        <v>246</v>
      </c>
      <c r="B9" t="s">
        <v>131</v>
      </c>
      <c r="C9" t="s">
        <v>132</v>
      </c>
      <c r="D9" t="s">
        <v>133</v>
      </c>
      <c r="E9" t="s">
        <v>134</v>
      </c>
      <c r="F9" t="s">
        <v>135</v>
      </c>
      <c r="G9" t="s">
        <v>247</v>
      </c>
    </row>
    <row r="10" spans="1:7" x14ac:dyDescent="0.3">
      <c r="A10" s="1" t="s">
        <v>248</v>
      </c>
      <c r="B10">
        <v>1472</v>
      </c>
      <c r="C10">
        <v>0</v>
      </c>
      <c r="D10">
        <v>0</v>
      </c>
    </row>
    <row r="11" spans="1:7" x14ac:dyDescent="0.3">
      <c r="A11" s="1" t="s">
        <v>249</v>
      </c>
      <c r="B11" t="s">
        <v>250</v>
      </c>
      <c r="C11">
        <v>4</v>
      </c>
    </row>
    <row r="12" spans="1:7" x14ac:dyDescent="0.3">
      <c r="A12" s="1" t="s">
        <v>251</v>
      </c>
      <c r="B12" t="s">
        <v>250</v>
      </c>
      <c r="C12">
        <v>4</v>
      </c>
    </row>
    <row r="13" spans="1:7" x14ac:dyDescent="0.3">
      <c r="A13" s="1" t="s">
        <v>252</v>
      </c>
      <c r="B13" t="s">
        <v>250</v>
      </c>
      <c r="C13">
        <v>3</v>
      </c>
    </row>
    <row r="14" spans="1:7" x14ac:dyDescent="0.3">
      <c r="A14" s="1" t="s">
        <v>253</v>
      </c>
      <c r="B14" t="s">
        <v>250</v>
      </c>
      <c r="C14">
        <v>5</v>
      </c>
    </row>
    <row r="15" spans="1:7" x14ac:dyDescent="0.3">
      <c r="A15" s="1" t="s">
        <v>254</v>
      </c>
      <c r="B15" t="s">
        <v>255</v>
      </c>
      <c r="C15" t="s">
        <v>256</v>
      </c>
      <c r="D15" t="s">
        <v>256</v>
      </c>
      <c r="E15" t="s">
        <v>256</v>
      </c>
      <c r="F15">
        <v>1</v>
      </c>
    </row>
    <row r="16" spans="1:7" x14ac:dyDescent="0.3">
      <c r="A16" s="1" t="s">
        <v>257</v>
      </c>
      <c r="B16">
        <v>1.1100000000000001</v>
      </c>
      <c r="C16">
        <v>1.1200000000000001</v>
      </c>
    </row>
    <row r="17" spans="1:13" x14ac:dyDescent="0.3">
      <c r="A17" s="1" t="s">
        <v>258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259</v>
      </c>
      <c r="B18">
        <v>1.25</v>
      </c>
      <c r="C18">
        <v>1.071</v>
      </c>
    </row>
    <row r="19" spans="1:13" x14ac:dyDescent="0.3">
      <c r="A19" s="1" t="s">
        <v>260</v>
      </c>
    </row>
    <row r="20" spans="1:13" x14ac:dyDescent="0.3">
      <c r="A20" s="1" t="s">
        <v>261</v>
      </c>
      <c r="B20" s="1" t="s">
        <v>244</v>
      </c>
      <c r="C20">
        <v>1</v>
      </c>
    </row>
    <row r="21" spans="1:13" x14ac:dyDescent="0.3">
      <c r="A21" t="s">
        <v>263</v>
      </c>
      <c r="B21" t="s">
        <v>264</v>
      </c>
      <c r="C21" t="s">
        <v>265</v>
      </c>
    </row>
    <row r="22" spans="1:13" x14ac:dyDescent="0.3">
      <c r="A22">
        <v>1</v>
      </c>
      <c r="B22" s="1" t="s">
        <v>266</v>
      </c>
      <c r="C22" s="1" t="s">
        <v>179</v>
      </c>
    </row>
    <row r="23" spans="1:13" x14ac:dyDescent="0.3">
      <c r="A23">
        <v>2</v>
      </c>
      <c r="B23" s="1" t="s">
        <v>267</v>
      </c>
      <c r="C23" s="1" t="s">
        <v>268</v>
      </c>
    </row>
    <row r="24" spans="1:13" x14ac:dyDescent="0.3">
      <c r="A24">
        <v>3</v>
      </c>
      <c r="B24" s="1" t="s">
        <v>269</v>
      </c>
      <c r="C24" s="1" t="s">
        <v>270</v>
      </c>
    </row>
    <row r="25" spans="1:13" x14ac:dyDescent="0.3">
      <c r="A25">
        <v>4</v>
      </c>
      <c r="B25" s="1" t="s">
        <v>271</v>
      </c>
      <c r="C25" s="1" t="s">
        <v>272</v>
      </c>
    </row>
    <row r="26" spans="1:13" x14ac:dyDescent="0.3">
      <c r="A26">
        <v>5</v>
      </c>
      <c r="B26" s="1" t="s">
        <v>273</v>
      </c>
      <c r="C26" s="1" t="s">
        <v>274</v>
      </c>
    </row>
    <row r="27" spans="1:13" x14ac:dyDescent="0.3">
      <c r="A27">
        <v>6</v>
      </c>
      <c r="B27" s="1" t="s">
        <v>275</v>
      </c>
      <c r="C27" s="1" t="s">
        <v>276</v>
      </c>
    </row>
    <row r="28" spans="1:13" x14ac:dyDescent="0.3">
      <c r="A28">
        <v>7</v>
      </c>
      <c r="B28" s="1" t="s">
        <v>277</v>
      </c>
      <c r="C28" s="1" t="s">
        <v>278</v>
      </c>
    </row>
    <row r="29" spans="1:13" x14ac:dyDescent="0.3">
      <c r="A29">
        <v>8</v>
      </c>
      <c r="B29" s="1" t="s">
        <v>279</v>
      </c>
      <c r="C29" s="1" t="s">
        <v>280</v>
      </c>
    </row>
    <row r="30" spans="1:13" x14ac:dyDescent="0.3">
      <c r="A30">
        <v>9</v>
      </c>
      <c r="B30" s="1" t="s">
        <v>281</v>
      </c>
      <c r="C30" s="1" t="s">
        <v>282</v>
      </c>
    </row>
    <row r="43" spans="1:2" x14ac:dyDescent="0.3">
      <c r="A43" t="s">
        <v>262</v>
      </c>
      <c r="B43">
        <v>1234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6</vt:i4>
      </vt:variant>
    </vt:vector>
  </HeadingPairs>
  <TitlesOfParts>
    <vt:vector size="13" baseType="lpstr">
      <vt:lpstr>원가계산서</vt:lpstr>
      <vt:lpstr>공종별집계표</vt:lpstr>
      <vt:lpstr>공종별내역서</vt:lpstr>
      <vt:lpstr>공량산출근거서</vt:lpstr>
      <vt:lpstr>공량설정</vt:lpstr>
      <vt:lpstr>공량설정_일위대가</vt:lpstr>
      <vt:lpstr> 공사설정 </vt:lpstr>
      <vt:lpstr>공종별내역서!Print_Area</vt:lpstr>
      <vt:lpstr>공종별집계표!Print_Area</vt:lpstr>
      <vt:lpstr>공량산출근거서!Print_Titles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영관 권</dc:creator>
  <cp:lastModifiedBy>user1</cp:lastModifiedBy>
  <dcterms:created xsi:type="dcterms:W3CDTF">2026-06-01T06:02:19Z</dcterms:created>
  <dcterms:modified xsi:type="dcterms:W3CDTF">2026-07-27T05:49:24Z</dcterms:modified>
</cp:coreProperties>
</file>