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D:\1.2026년 유입 및 상암오수펌프장 추진사업 관계철\5-3. 유입펌프장 탈취설비 교체 전기공사(6월 발주, 7월말 철거, 설치)-----------\유입펌프장 탈취설비 교체 전기공사\2. 발주서류(공내역서, 시방서, 도면)\"/>
    </mc:Choice>
  </mc:AlternateContent>
  <xr:revisionPtr revIDLastSave="0" documentId="13_ncr:1_{504AAA5B-3648-4FED-BE91-5D6E34CF1534}" xr6:coauthVersionLast="47" xr6:coauthVersionMax="47" xr10:uidLastSave="{00000000-0000-0000-0000-000000000000}"/>
  <bookViews>
    <workbookView xWindow="-120" yWindow="-120" windowWidth="29040" windowHeight="15720" tabRatio="724" xr2:uid="{00000000-000D-0000-FFFF-FFFF00000000}"/>
  </bookViews>
  <sheets>
    <sheet name="갑지" sheetId="1" r:id="rId1"/>
    <sheet name="원가" sheetId="3" r:id="rId2"/>
    <sheet name="총괄표" sheetId="11" r:id="rId3"/>
    <sheet name="내역서" sheetId="10" r:id="rId4"/>
    <sheet name="합산자재" sheetId="6" state="hidden" r:id="rId5"/>
    <sheet name="옵션" sheetId="5" state="hidden" r:id="rId6"/>
    <sheet name="사용설명" sheetId="14" state="hidden" r:id="rId7"/>
  </sheets>
  <externalReferences>
    <externalReference r:id="rId8"/>
  </externalReferences>
  <definedNames>
    <definedName name="_xlnm.Print_Area" localSheetId="0">갑지!$A$1:$K$18</definedName>
    <definedName name="_xlnm.Print_Area" localSheetId="3">내역서!$B$1:$Q$43</definedName>
    <definedName name="_xlnm.Print_Area" localSheetId="1">원가!$A$1:$E$27</definedName>
    <definedName name="_xlnm.Print_Area" localSheetId="2">총괄표!$A$1:$Q$7</definedName>
    <definedName name="_xlnm.Print_Titles" localSheetId="3">내역서!$1:$3</definedName>
    <definedName name="_xlnm.Print_Titles" localSheetId="2">총괄표!$1:$3</definedName>
    <definedName name="_xlnm.Print_Titles" localSheetId="4">합산자재!$1:$3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27" i="3" l="1"/>
  <c r="N43" i="10"/>
  <c r="L43" i="10"/>
  <c r="N42" i="10"/>
  <c r="L42" i="10"/>
  <c r="N41" i="10"/>
  <c r="L41" i="10"/>
  <c r="N7" i="11"/>
  <c r="L7" i="11"/>
  <c r="N32" i="10"/>
  <c r="N31" i="10"/>
  <c r="L32" i="10"/>
  <c r="L31" i="10"/>
  <c r="H30" i="6"/>
  <c r="L30" i="6" s="1"/>
  <c r="H31" i="6"/>
  <c r="L31" i="6" s="1"/>
  <c r="H32" i="6"/>
  <c r="L32" i="6" s="1"/>
  <c r="I41" i="10" l="1"/>
  <c r="P41" i="10" s="1"/>
  <c r="I32" i="10"/>
  <c r="P32" i="10" s="1"/>
  <c r="AC32" i="10"/>
  <c r="I42" i="10"/>
  <c r="P42" i="10" s="1"/>
  <c r="I31" i="10"/>
  <c r="P31" i="10" s="1"/>
  <c r="AC31" i="10"/>
  <c r="I43" i="10" l="1"/>
  <c r="P43" i="10" s="1"/>
  <c r="H7" i="11" l="1"/>
  <c r="I7" i="11" s="1"/>
  <c r="P7" i="11" s="1"/>
  <c r="J4" i="1"/>
  <c r="H10" i="6" l="1"/>
  <c r="H11" i="6"/>
  <c r="H12" i="6"/>
  <c r="H13" i="6"/>
  <c r="H14" i="6"/>
  <c r="H15" i="6"/>
  <c r="H16" i="6"/>
  <c r="I28" i="10" s="1"/>
  <c r="H17" i="6"/>
  <c r="H18" i="6"/>
  <c r="H19" i="6"/>
  <c r="L19" i="6" s="1"/>
  <c r="H20" i="6"/>
  <c r="L20" i="6" s="1"/>
  <c r="H21" i="6"/>
  <c r="H22" i="6"/>
  <c r="L22" i="6" s="1"/>
  <c r="H23" i="6"/>
  <c r="L23" i="6" s="1"/>
  <c r="H24" i="6"/>
  <c r="I6" i="11"/>
  <c r="L6" i="11"/>
  <c r="N6" i="11"/>
  <c r="L9" i="10"/>
  <c r="N9" i="10"/>
  <c r="L10" i="10"/>
  <c r="N10" i="10"/>
  <c r="L27" i="10"/>
  <c r="N27" i="10"/>
  <c r="L28" i="10"/>
  <c r="N28" i="10"/>
  <c r="L29" i="10"/>
  <c r="N29" i="10"/>
  <c r="L30" i="10"/>
  <c r="N30" i="10"/>
  <c r="I33" i="10"/>
  <c r="L33" i="10"/>
  <c r="N33" i="10"/>
  <c r="P33" i="10"/>
  <c r="I34" i="10"/>
  <c r="P34" i="10" s="1"/>
  <c r="L34" i="10"/>
  <c r="N34" i="10"/>
  <c r="I35" i="10"/>
  <c r="L35" i="10"/>
  <c r="N35" i="10"/>
  <c r="H4" i="6"/>
  <c r="H5" i="6"/>
  <c r="L5" i="6" s="1"/>
  <c r="H6" i="6"/>
  <c r="L6" i="6" s="1"/>
  <c r="H7" i="6"/>
  <c r="L7" i="6" s="1"/>
  <c r="H8" i="6"/>
  <c r="I9" i="10" s="1"/>
  <c r="H9" i="6"/>
  <c r="I10" i="10" s="1"/>
  <c r="H25" i="6"/>
  <c r="H26" i="6"/>
  <c r="L26" i="6" s="1"/>
  <c r="H27" i="6"/>
  <c r="H28" i="6"/>
  <c r="H29" i="6"/>
  <c r="I33" i="6"/>
  <c r="I34" i="6"/>
  <c r="I35" i="6"/>
  <c r="B25" i="5"/>
  <c r="B24" i="5"/>
  <c r="B23" i="5"/>
  <c r="B22" i="5"/>
  <c r="B21" i="5"/>
  <c r="AE3" i="10"/>
  <c r="AD3" i="10"/>
  <c r="D13" i="5"/>
  <c r="F3" i="5"/>
  <c r="D25" i="5"/>
  <c r="D24" i="5"/>
  <c r="D23" i="5"/>
  <c r="D22" i="5"/>
  <c r="D21" i="5"/>
  <c r="D12" i="5"/>
  <c r="D11" i="5"/>
  <c r="I27" i="10" l="1"/>
  <c r="L15" i="6"/>
  <c r="L12" i="6"/>
  <c r="L14" i="6"/>
  <c r="L10" i="6"/>
  <c r="P6" i="11"/>
  <c r="P35" i="10"/>
  <c r="P27" i="10"/>
  <c r="L13" i="6"/>
  <c r="P28" i="10"/>
  <c r="P10" i="10"/>
  <c r="P9" i="10"/>
  <c r="I29" i="10"/>
  <c r="P29" i="10" s="1"/>
  <c r="L17" i="6"/>
  <c r="L11" i="6"/>
  <c r="I30" i="10"/>
  <c r="P30" i="10" s="1"/>
  <c r="L18" i="6"/>
  <c r="L16" i="6"/>
  <c r="L9" i="6"/>
  <c r="L8" i="6"/>
  <c r="L4" i="6"/>
  <c r="L21" i="6"/>
  <c r="L24" i="6"/>
  <c r="L25" i="6"/>
  <c r="L27" i="6"/>
  <c r="L28" i="6"/>
  <c r="L29" i="6"/>
  <c r="L33" i="6"/>
  <c r="L34" i="6"/>
  <c r="L35" i="6"/>
  <c r="N5" i="10" l="1"/>
  <c r="N7" i="10"/>
  <c r="N8" i="10"/>
  <c r="N22" i="10"/>
  <c r="N19" i="10"/>
  <c r="N20" i="10"/>
  <c r="N17" i="10"/>
  <c r="N16" i="10"/>
  <c r="N18" i="10"/>
  <c r="N21" i="10"/>
  <c r="N13" i="10"/>
  <c r="N11" i="10"/>
  <c r="N14" i="10"/>
  <c r="N12" i="10"/>
  <c r="N15" i="10"/>
  <c r="N26" i="10"/>
  <c r="N25" i="10"/>
  <c r="N24" i="10"/>
  <c r="N23" i="10"/>
  <c r="N6" i="10"/>
  <c r="L5" i="10" l="1"/>
  <c r="L7" i="10"/>
  <c r="L8" i="10"/>
  <c r="L22" i="10"/>
  <c r="L19" i="10"/>
  <c r="L20" i="10"/>
  <c r="L17" i="10"/>
  <c r="L16" i="10"/>
  <c r="L18" i="10"/>
  <c r="L21" i="10"/>
  <c r="L13" i="10"/>
  <c r="L11" i="10"/>
  <c r="L14" i="10"/>
  <c r="L12" i="10"/>
  <c r="L15" i="10"/>
  <c r="L26" i="10"/>
  <c r="L25" i="10"/>
  <c r="L24" i="10"/>
  <c r="L23" i="10"/>
  <c r="L6" i="10"/>
  <c r="N36" i="10"/>
  <c r="M5" i="11" s="1"/>
  <c r="N5" i="11" s="1"/>
  <c r="D2" i="5" l="1"/>
  <c r="L36" i="10"/>
  <c r="K5" i="11" s="1"/>
  <c r="L5" i="11" s="1"/>
  <c r="C2" i="5" l="1"/>
  <c r="AC5" i="10" l="1"/>
  <c r="AB5" i="10"/>
  <c r="I5" i="10"/>
  <c r="I23" i="10"/>
  <c r="P23" i="10" s="1"/>
  <c r="AC19" i="10" l="1"/>
  <c r="I19" i="10"/>
  <c r="P19" i="10" s="1"/>
  <c r="AC17" i="10"/>
  <c r="I17" i="10"/>
  <c r="P17" i="10" s="1"/>
  <c r="P5" i="10"/>
  <c r="I22" i="10"/>
  <c r="P22" i="10" s="1"/>
  <c r="I24" i="10"/>
  <c r="P24" i="10" s="1"/>
  <c r="I26" i="10"/>
  <c r="P26" i="10" s="1"/>
  <c r="I25" i="10"/>
  <c r="P25" i="10" s="1"/>
  <c r="AC18" i="10"/>
  <c r="I18" i="10"/>
  <c r="P18" i="10" s="1"/>
  <c r="AC15" i="10"/>
  <c r="I15" i="10"/>
  <c r="P15" i="10" s="1"/>
  <c r="AC7" i="10" l="1"/>
  <c r="I7" i="10"/>
  <c r="P7" i="10" s="1"/>
  <c r="AC8" i="10"/>
  <c r="I8" i="10"/>
  <c r="P8" i="10" s="1"/>
  <c r="AC20" i="10"/>
  <c r="I20" i="10"/>
  <c r="P20" i="10" s="1"/>
  <c r="AC16" i="10"/>
  <c r="I16" i="10"/>
  <c r="P16" i="10" s="1"/>
  <c r="I21" i="10"/>
  <c r="P21" i="10" s="1"/>
  <c r="AC21" i="10"/>
  <c r="AC13" i="10"/>
  <c r="I13" i="10"/>
  <c r="P13" i="10" s="1"/>
  <c r="AC14" i="10"/>
  <c r="I14" i="10"/>
  <c r="P14" i="10" s="1"/>
  <c r="AC12" i="10"/>
  <c r="I12" i="10"/>
  <c r="P12" i="10" s="1"/>
  <c r="AC11" i="10"/>
  <c r="I11" i="10"/>
  <c r="P11" i="10" s="1"/>
  <c r="AC6" i="10"/>
  <c r="AB6" i="10"/>
  <c r="I6" i="10"/>
  <c r="I36" i="10" l="1"/>
  <c r="H5" i="11" s="1"/>
  <c r="I5" i="11" s="1"/>
  <c r="P6" i="10"/>
  <c r="P36" i="10" s="1"/>
  <c r="P5" i="11" l="1"/>
  <c r="B2" i="5"/>
  <c r="F2" i="5" l="1"/>
  <c r="D8" i="1" l="1"/>
  <c r="G8" i="1" l="1"/>
  <c r="D9" i="1"/>
  <c r="G9" i="1" s="1"/>
  <c r="D10" i="1" l="1"/>
  <c r="G10" i="1" s="1"/>
</calcChain>
</file>

<file path=xl/sharedStrings.xml><?xml version="1.0" encoding="utf-8"?>
<sst xmlns="http://schemas.openxmlformats.org/spreadsheetml/2006/main" count="583" uniqueCount="347">
  <si>
    <t>단위</t>
    <phoneticPr fontId="2" type="noConversion"/>
  </si>
  <si>
    <t>수량</t>
    <phoneticPr fontId="2" type="noConversion"/>
  </si>
  <si>
    <t xml:space="preserve"> </t>
    <phoneticPr fontId="2" type="noConversion"/>
  </si>
  <si>
    <t xml:space="preserve"> </t>
    <phoneticPr fontId="2" type="noConversion"/>
  </si>
  <si>
    <t>원 가 계 산 서</t>
    <phoneticPr fontId="2" type="noConversion"/>
  </si>
  <si>
    <t>비 목</t>
    <phoneticPr fontId="2" type="noConversion"/>
  </si>
  <si>
    <t>구  분</t>
    <phoneticPr fontId="2" type="noConversion"/>
  </si>
  <si>
    <t>금 액</t>
    <phoneticPr fontId="2" type="noConversion"/>
  </si>
  <si>
    <t xml:space="preserve"> </t>
    <phoneticPr fontId="2" type="noConversion"/>
  </si>
  <si>
    <t>노무비</t>
    <phoneticPr fontId="2" type="noConversion"/>
  </si>
  <si>
    <t>경비</t>
    <phoneticPr fontId="2" type="noConversion"/>
  </si>
  <si>
    <t>재료비</t>
    <phoneticPr fontId="2" type="noConversion"/>
  </si>
  <si>
    <t>계</t>
    <phoneticPr fontId="2" type="noConversion"/>
  </si>
  <si>
    <t>총 급 액</t>
    <phoneticPr fontId="2" type="noConversion"/>
  </si>
  <si>
    <t>*(공종별 노임 적용율(%))*</t>
    <phoneticPr fontId="2" type="noConversion"/>
  </si>
  <si>
    <t>적용율(%)</t>
    <phoneticPr fontId="2" type="noConversion"/>
  </si>
  <si>
    <t>소수자릿수</t>
    <phoneticPr fontId="2" type="noConversion"/>
  </si>
  <si>
    <t>끝자리</t>
    <phoneticPr fontId="2" type="noConversion"/>
  </si>
  <si>
    <t>소모잡자재(%)</t>
    <phoneticPr fontId="2" type="noConversion"/>
  </si>
  <si>
    <t>방폭할증(%)</t>
    <phoneticPr fontId="2" type="noConversion"/>
  </si>
  <si>
    <t>고소할증(%)</t>
    <phoneticPr fontId="2" type="noConversion"/>
  </si>
  <si>
    <t>공구손료(%)</t>
    <phoneticPr fontId="2" type="noConversion"/>
  </si>
  <si>
    <t>코드</t>
    <phoneticPr fontId="2" type="noConversion"/>
  </si>
  <si>
    <t>코드</t>
    <phoneticPr fontId="2" type="noConversion"/>
  </si>
  <si>
    <t>단가</t>
    <phoneticPr fontId="2" type="noConversion"/>
  </si>
  <si>
    <t>공종코드</t>
    <phoneticPr fontId="2" type="noConversion"/>
  </si>
  <si>
    <t>규격</t>
    <phoneticPr fontId="2" type="noConversion"/>
  </si>
  <si>
    <t>재료비</t>
    <phoneticPr fontId="2" type="noConversion"/>
  </si>
  <si>
    <t>노무비</t>
    <phoneticPr fontId="2" type="noConversion"/>
  </si>
  <si>
    <t>경비</t>
    <phoneticPr fontId="2" type="noConversion"/>
  </si>
  <si>
    <t>지급비</t>
    <phoneticPr fontId="2" type="noConversion"/>
  </si>
  <si>
    <t>비고</t>
    <phoneticPr fontId="2" type="noConversion"/>
  </si>
  <si>
    <t>…</t>
    <phoneticPr fontId="2" type="noConversion"/>
  </si>
  <si>
    <t>계</t>
    <phoneticPr fontId="2" type="noConversion"/>
  </si>
  <si>
    <t>단가</t>
    <phoneticPr fontId="2" type="noConversion"/>
  </si>
  <si>
    <t>금액</t>
    <phoneticPr fontId="2" type="noConversion"/>
  </si>
  <si>
    <t>단가</t>
    <phoneticPr fontId="2" type="noConversion"/>
  </si>
  <si>
    <t>단가</t>
    <phoneticPr fontId="2" type="noConversion"/>
  </si>
  <si>
    <t>구  성  비</t>
    <phoneticPr fontId="2" type="noConversion"/>
  </si>
  <si>
    <t>재 료 비</t>
    <phoneticPr fontId="2" type="noConversion"/>
  </si>
  <si>
    <t>노 무 비</t>
    <phoneticPr fontId="2" type="noConversion"/>
  </si>
  <si>
    <t>1.</t>
    <phoneticPr fontId="2" type="noConversion"/>
  </si>
  <si>
    <t>3.</t>
    <phoneticPr fontId="2" type="noConversion"/>
  </si>
  <si>
    <t>** 반드시 다음 사항을 숙지하신 다음 수정 작업을 하십시오 **</t>
    <phoneticPr fontId="2" type="noConversion"/>
  </si>
  <si>
    <t>4.</t>
    <phoneticPr fontId="2" type="noConversion"/>
  </si>
  <si>
    <t xml:space="preserve">a)표지와 원가 -&gt; 총괄표 -&gt; 내역서 -&gt;일위대가와 합산자재 -&gt;단가조사서 를 참조하고 </t>
    <phoneticPr fontId="2" type="noConversion"/>
  </si>
  <si>
    <t>2.</t>
    <phoneticPr fontId="2" type="noConversion"/>
  </si>
  <si>
    <t>5.</t>
    <phoneticPr fontId="2" type="noConversion"/>
  </si>
  <si>
    <t>6.</t>
    <phoneticPr fontId="2" type="noConversion"/>
  </si>
  <si>
    <t xml:space="preserve">   그룹은 견적 프로그램에서 엑셀파일이 만들어질때 지정됩니다.</t>
    <phoneticPr fontId="2" type="noConversion"/>
  </si>
  <si>
    <t>번호</t>
    <phoneticPr fontId="2" type="noConversion"/>
  </si>
  <si>
    <t>번호</t>
    <phoneticPr fontId="2" type="noConversion"/>
  </si>
  <si>
    <t>…</t>
    <phoneticPr fontId="2" type="noConversion"/>
  </si>
  <si>
    <t>비고</t>
    <phoneticPr fontId="2" type="noConversion"/>
  </si>
  <si>
    <t>공   종   명</t>
    <phoneticPr fontId="2" type="noConversion"/>
  </si>
  <si>
    <t>명   칭</t>
    <phoneticPr fontId="2" type="noConversion"/>
  </si>
  <si>
    <t>규   격</t>
    <phoneticPr fontId="2" type="noConversion"/>
  </si>
  <si>
    <t xml:space="preserve"> </t>
    <phoneticPr fontId="2" type="noConversion"/>
  </si>
  <si>
    <t>노임 계산 정보</t>
    <phoneticPr fontId="2" type="noConversion"/>
  </si>
  <si>
    <t>노임계</t>
    <phoneticPr fontId="2" type="noConversion"/>
  </si>
  <si>
    <t>전체(%)</t>
    <phoneticPr fontId="2" type="noConversion"/>
  </si>
  <si>
    <t>공종별(%)</t>
    <phoneticPr fontId="2" type="noConversion"/>
  </si>
  <si>
    <t>노임 소수</t>
    <phoneticPr fontId="2" type="noConversion"/>
  </si>
  <si>
    <t>부속재 및 손료</t>
    <phoneticPr fontId="2" type="noConversion"/>
  </si>
  <si>
    <t>소모재</t>
    <phoneticPr fontId="2" type="noConversion"/>
  </si>
  <si>
    <t>노임계</t>
    <phoneticPr fontId="2" type="noConversion"/>
  </si>
  <si>
    <t>자재계</t>
    <phoneticPr fontId="2" type="noConversion"/>
  </si>
  <si>
    <t>*(그룹별 자재 단가 추가 할증)*</t>
    <phoneticPr fontId="2" type="noConversion"/>
  </si>
  <si>
    <t>Cable(CAB) 할증(%)</t>
    <phoneticPr fontId="2" type="noConversion"/>
  </si>
  <si>
    <t>Wire (WIR) 할증(%)</t>
    <phoneticPr fontId="2" type="noConversion"/>
  </si>
  <si>
    <t>제 4그룹   할증(%)</t>
    <phoneticPr fontId="2" type="noConversion"/>
  </si>
  <si>
    <t>제 5그룹   할증(%)</t>
    <phoneticPr fontId="2" type="noConversion"/>
  </si>
  <si>
    <t>Pipe (PIP) 할증(%)</t>
    <phoneticPr fontId="2" type="noConversion"/>
  </si>
  <si>
    <t>적용율(%)/100</t>
    <phoneticPr fontId="2" type="noConversion"/>
  </si>
  <si>
    <t xml:space="preserve"> </t>
    <phoneticPr fontId="2" type="noConversion"/>
  </si>
  <si>
    <t>요율</t>
    <phoneticPr fontId="2" type="noConversion"/>
  </si>
  <si>
    <t>수량</t>
    <phoneticPr fontId="2" type="noConversion"/>
  </si>
  <si>
    <t>속성이 숫자인 셀을 삭제할 때는 반드시 'Delete' 키를 사용하십시오.</t>
    <phoneticPr fontId="2" type="noConversion"/>
  </si>
  <si>
    <t>**주의:'Space Bar' 로 지웠을 때는 '#Value' Error가 발생됩니다.</t>
    <phoneticPr fontId="2" type="noConversion"/>
  </si>
  <si>
    <t>일위대가(을지)는 소수점 처리 때문에 셀 속성을 '일반'으로 하였습니다.(소수점 능동 처리)</t>
    <phoneticPr fontId="2" type="noConversion"/>
  </si>
  <si>
    <t>**참고: (수량*단가)의 결과는 소수 한자리, 금액을 취합한 소계는 1원 이하 절사입니다.</t>
    <phoneticPr fontId="2" type="noConversion"/>
  </si>
  <si>
    <t>내역서에서는 수량에만 셀 속성을 '일반'으로 하였습니다.(소수점 능동 처리)</t>
    <phoneticPr fontId="2" type="noConversion"/>
  </si>
  <si>
    <t>단가수정은 '단가조사서'시트 에서 하십시오.</t>
    <phoneticPr fontId="2" type="noConversion"/>
  </si>
  <si>
    <t xml:space="preserve">   있으므로 단가조사서의 결정단가를 수정하면 전체 금액이 갱신됩니다.</t>
    <phoneticPr fontId="2" type="noConversion"/>
  </si>
  <si>
    <t xml:space="preserve">   **주의: 금액란은 공식이 걸려있으므로 조심하여 수정하십시오.</t>
    <phoneticPr fontId="2" type="noConversion"/>
  </si>
  <si>
    <t>b)전체 자재를 일정 요율(%)로 변경할 때는 옵션시트의 자재 적용율을 조정하면 됩니다.</t>
    <phoneticPr fontId="2" type="noConversion"/>
  </si>
  <si>
    <t>노임 단가는 '단가조사서'시트에서 품셈은 '노임근거'시트에서 수정하십시오.</t>
    <phoneticPr fontId="2" type="noConversion"/>
  </si>
  <si>
    <t>a)전체 노임을 일정 요율(%)로 변경할 때는 '옵션시트'의 전체노임 적용율을 조정하면 됩니다.</t>
    <phoneticPr fontId="2" type="noConversion"/>
  </si>
  <si>
    <t>b)공종별로 노임을 수정하려면 '옵션시트'의 공종별 노임 적용율을 조정하면 됩니다.</t>
    <phoneticPr fontId="2" type="noConversion"/>
  </si>
  <si>
    <t>c)케이블 및 전선 자재 단가를 추가로 조정하려면 그룹별 자재 적용율을 조정하면 됩니다.</t>
    <phoneticPr fontId="2" type="noConversion"/>
  </si>
  <si>
    <t>겉표지의 모든 정보는 표지를 참조하였습니다.(정보 수정은 표지에서만 하시면 됩니다.)</t>
    <phoneticPr fontId="2" type="noConversion"/>
  </si>
  <si>
    <t>7.</t>
    <phoneticPr fontId="2" type="noConversion"/>
  </si>
  <si>
    <t>필수 :본 프로그램의 총 금액을 확인한 후 사용하십시오.</t>
    <phoneticPr fontId="2" type="noConversion"/>
  </si>
  <si>
    <t>8.</t>
    <phoneticPr fontId="2" type="noConversion"/>
  </si>
  <si>
    <t>본 파일의 내용을 인쇄할 경우, 미리보기를 통하여 페이지 절선을 확인 후 인쇄하십시오.</t>
    <phoneticPr fontId="2" type="noConversion"/>
  </si>
  <si>
    <t>페이지 절선이 맞지 않으면 다음을 참고하십시오.</t>
    <phoneticPr fontId="2" type="noConversion"/>
  </si>
  <si>
    <t>a. 해당시트의 셀 전체를 선택합니다.</t>
    <phoneticPr fontId="2" type="noConversion"/>
  </si>
  <si>
    <t>b. 행높이를 적절히 가감하면 페이지 절선을 맞출 수 있습니다.</t>
    <phoneticPr fontId="2" type="noConversion"/>
  </si>
  <si>
    <t>견적가로형식-1</t>
    <phoneticPr fontId="2" type="noConversion"/>
  </si>
  <si>
    <t>9.</t>
    <phoneticPr fontId="2" type="noConversion"/>
  </si>
  <si>
    <t>관급자재 Sheet가 해당이 없을 경우엔 삭제하십시오.</t>
    <phoneticPr fontId="2" type="noConversion"/>
  </si>
  <si>
    <t>10.</t>
    <phoneticPr fontId="2" type="noConversion"/>
  </si>
  <si>
    <t>관급 자재비</t>
    <phoneticPr fontId="2" type="noConversion"/>
  </si>
  <si>
    <t>CD관부속재(%)</t>
  </si>
  <si>
    <t>*(그룹별 노임 추가 할증)*</t>
  </si>
  <si>
    <t>적용율(%)</t>
  </si>
  <si>
    <t>자동부속재(전기)</t>
  </si>
  <si>
    <t>자동부속재(통신)</t>
  </si>
  <si>
    <t>배관부속재(%)</t>
  </si>
  <si>
    <t>일반배관재</t>
    <phoneticPr fontId="2" type="noConversion"/>
  </si>
  <si>
    <t>CD배관재</t>
    <phoneticPr fontId="2" type="noConversion"/>
  </si>
  <si>
    <t>일위대가소수</t>
    <phoneticPr fontId="2" type="noConversion"/>
  </si>
  <si>
    <t>전체자재 적용율(%)(공종/일위대가)</t>
    <phoneticPr fontId="2" type="noConversion"/>
  </si>
  <si>
    <t>전체노임 적용율(%)(공종)</t>
    <phoneticPr fontId="2" type="noConversion"/>
  </si>
  <si>
    <t>전체노임 적용율(%)(일위대가)</t>
    <phoneticPr fontId="2" type="noConversion"/>
  </si>
  <si>
    <t>연속견적가로형식</t>
  </si>
  <si>
    <t>금액조정이 안되나요?</t>
    <phoneticPr fontId="2" type="noConversion"/>
  </si>
  <si>
    <t>이지테크에서 변환할 때 2번 옵션을 지정하여 다시 해보세요</t>
    <phoneticPr fontId="2" type="noConversion"/>
  </si>
  <si>
    <t>시트를 삭제할 때 에러가 뜨면 1번 옵션으로 하면 됩니다.</t>
    <phoneticPr fontId="2" type="noConversion"/>
  </si>
  <si>
    <t>2번 옵션으로 변환했을 때에는 결과값이 다를 수 있습니다.</t>
    <phoneticPr fontId="2" type="noConversion"/>
  </si>
  <si>
    <t>1. 전기공사</t>
  </si>
  <si>
    <t>3913170620935608</t>
  </si>
  <si>
    <t>강제전선관(노출)</t>
  </si>
  <si>
    <t>아연도 16 mm</t>
  </si>
  <si>
    <t>m</t>
  </si>
  <si>
    <t>3913170620935617</t>
  </si>
  <si>
    <t>아연도 104 mm</t>
  </si>
  <si>
    <t>3913170620174470</t>
  </si>
  <si>
    <t>1종금속제가요전선관</t>
  </si>
  <si>
    <t>16 mm 고장력-방수</t>
  </si>
  <si>
    <t>3913170620174471</t>
  </si>
  <si>
    <t>22 mm 고장력-방수</t>
  </si>
  <si>
    <t>3912120220176446</t>
  </si>
  <si>
    <t>KS방수 콘넥타 16mm</t>
  </si>
  <si>
    <t>개</t>
  </si>
  <si>
    <t>3912120220176447</t>
  </si>
  <si>
    <t>KS방수 콘넥타 22mm</t>
  </si>
  <si>
    <t>3913170420174047</t>
  </si>
  <si>
    <t>케이블트레이</t>
  </si>
  <si>
    <t>STRAIGHT,St W200x100Hx2.3t</t>
  </si>
  <si>
    <t>3913170420171160</t>
  </si>
  <si>
    <t>COVER,St W200</t>
  </si>
  <si>
    <t>3913170520175049</t>
  </si>
  <si>
    <t>케이블트레이부속품</t>
  </si>
  <si>
    <t>H. ELBOW, St,W200x100Hx2.3t</t>
  </si>
  <si>
    <t>3913170520175063</t>
  </si>
  <si>
    <t>V. ELBOW, St,W200x100Hx2.3t</t>
  </si>
  <si>
    <t>3913170520175077</t>
  </si>
  <si>
    <t>H. TEE, St, W200x100Hx2.3t</t>
  </si>
  <si>
    <t>3913170520175118</t>
  </si>
  <si>
    <t>JOINT CONNEC.아연도100Hx2.3</t>
  </si>
  <si>
    <t>3913170520175120</t>
  </si>
  <si>
    <t>SHANK BOLT &amp; NUT, 아연도</t>
  </si>
  <si>
    <t>3913170520175122</t>
  </si>
  <si>
    <t>BONDING JUMPER, 16㎟</t>
  </si>
  <si>
    <t>3913170520175128</t>
  </si>
  <si>
    <t>U CHANNEL, 41x41x2.6t</t>
  </si>
  <si>
    <t>2612152420683696</t>
  </si>
  <si>
    <t>접지용비닐절연전선(F-GV)</t>
  </si>
  <si>
    <t>4㎟</t>
  </si>
  <si>
    <t>2612162920683889</t>
  </si>
  <si>
    <t>폴리에틸렌 난연케이블</t>
  </si>
  <si>
    <t>2612162920683890</t>
  </si>
  <si>
    <t>0.6/1kv F-CV 1C×70㎟</t>
  </si>
  <si>
    <t>2612162920683891</t>
  </si>
  <si>
    <t>0.6/1kv F-CV 1C×95㎟</t>
  </si>
  <si>
    <t>2612162920683892</t>
  </si>
  <si>
    <t>0.6/1kv F-CV 1C×120㎟</t>
  </si>
  <si>
    <t>2612160320684224</t>
  </si>
  <si>
    <t>난연제어케이블</t>
  </si>
  <si>
    <t>F-CVV 2Cx1.5㎟</t>
  </si>
  <si>
    <t>2612160320684234</t>
  </si>
  <si>
    <t>F-CVV 4Cx1.5㎟</t>
  </si>
  <si>
    <t>2612160320684262</t>
  </si>
  <si>
    <t>F-CVV 15Cx1.5㎟</t>
  </si>
  <si>
    <t>2612160921650751</t>
  </si>
  <si>
    <t>STP 케이블</t>
  </si>
  <si>
    <t>Cat.5E 0.5mm 4P</t>
  </si>
  <si>
    <t>2612160620185693</t>
  </si>
  <si>
    <t>PHC-50M-FF 케이블</t>
  </si>
  <si>
    <t>2612160620185701</t>
  </si>
  <si>
    <t>AWG 20# 6c</t>
  </si>
  <si>
    <t>20# 0.5mm2/6c</t>
  </si>
  <si>
    <t>L001010101000075</t>
  </si>
  <si>
    <t>노 무 비</t>
  </si>
  <si>
    <t>내선전공</t>
  </si>
  <si>
    <t>인</t>
  </si>
  <si>
    <t>L001010101000078</t>
  </si>
  <si>
    <t>저압케이블전공</t>
  </si>
  <si>
    <t>L001010101000089</t>
  </si>
  <si>
    <t>통신케이블공</t>
  </si>
  <si>
    <t>총줄수-&gt;</t>
  </si>
  <si>
    <t>사급</t>
  </si>
  <si>
    <t>55</t>
  </si>
  <si>
    <t>공종줄</t>
  </si>
  <si>
    <t>5975A337011</t>
  </si>
  <si>
    <t>E59750337011</t>
  </si>
  <si>
    <t>제 1호</t>
  </si>
  <si>
    <t>5975A337020</t>
  </si>
  <si>
    <t>E59750337020</t>
  </si>
  <si>
    <t>제 2호</t>
  </si>
  <si>
    <t>56959000001</t>
  </si>
  <si>
    <t>EMM496797029</t>
  </si>
  <si>
    <t>제 3호</t>
  </si>
  <si>
    <t>56959000002</t>
  </si>
  <si>
    <t>EMM496797030</t>
  </si>
  <si>
    <t>제 4호</t>
  </si>
  <si>
    <t>5975B817211</t>
  </si>
  <si>
    <t>E59751817211</t>
  </si>
  <si>
    <t>제 5호</t>
  </si>
  <si>
    <t>5975B817333</t>
  </si>
  <si>
    <t>E59751817333</t>
  </si>
  <si>
    <t>제 6호</t>
  </si>
  <si>
    <t>5975E967006</t>
  </si>
  <si>
    <t>E59754967006</t>
  </si>
  <si>
    <t>제 7호</t>
  </si>
  <si>
    <t>5975E967106</t>
  </si>
  <si>
    <t>E59754967106</t>
  </si>
  <si>
    <t>제 8호</t>
  </si>
  <si>
    <t>5975E967204</t>
  </si>
  <si>
    <t>E59754967204</t>
  </si>
  <si>
    <t>제 9호</t>
  </si>
  <si>
    <t>E145A927202</t>
  </si>
  <si>
    <t>EE1450927202</t>
  </si>
  <si>
    <t>제 10호</t>
  </si>
  <si>
    <t>E145A287509</t>
  </si>
  <si>
    <t>EE1450287509</t>
  </si>
  <si>
    <t>제 11호</t>
  </si>
  <si>
    <t>E145A287511</t>
  </si>
  <si>
    <t>EE1450287511</t>
  </si>
  <si>
    <t>제 12호</t>
  </si>
  <si>
    <t>E145A287512</t>
  </si>
  <si>
    <t>EE1450287512</t>
  </si>
  <si>
    <t>제 13호</t>
  </si>
  <si>
    <t>E145A287513</t>
  </si>
  <si>
    <t>EE1450287513</t>
  </si>
  <si>
    <t>제 14호</t>
  </si>
  <si>
    <t>E145A358025</t>
  </si>
  <si>
    <t>EE1450358025</t>
  </si>
  <si>
    <t>제 15호</t>
  </si>
  <si>
    <t>E145A358065</t>
  </si>
  <si>
    <t>EE1450358065</t>
  </si>
  <si>
    <t>제 16호</t>
  </si>
  <si>
    <t>E145A358146</t>
  </si>
  <si>
    <t>EE1450358146</t>
  </si>
  <si>
    <t>제 17호</t>
  </si>
  <si>
    <t>56959000003</t>
  </si>
  <si>
    <t>EMM362692755</t>
  </si>
  <si>
    <t>제 18호</t>
  </si>
  <si>
    <t>6145F157009</t>
  </si>
  <si>
    <t>E61455157009</t>
  </si>
  <si>
    <t>제 19호</t>
  </si>
  <si>
    <t>6145F157104</t>
  </si>
  <si>
    <t>E61455157104</t>
  </si>
  <si>
    <t>제 20호</t>
  </si>
  <si>
    <t>29</t>
  </si>
  <si>
    <t>식</t>
  </si>
  <si>
    <t>합계줄</t>
  </si>
  <si>
    <t>( 합       계 )</t>
  </si>
  <si>
    <t>1.전기공사</t>
  </si>
  <si>
    <t>001</t>
  </si>
  <si>
    <t>MM618792342</t>
  </si>
  <si>
    <t>MM618792343</t>
  </si>
  <si>
    <t>59754967501</t>
  </si>
  <si>
    <t>59754967521</t>
  </si>
  <si>
    <t>59754967541</t>
  </si>
  <si>
    <t>59754967601</t>
  </si>
  <si>
    <t>2.0</t>
  </si>
  <si>
    <t>간 접 노 무 비</t>
    <phoneticPr fontId="2" type="noConversion"/>
  </si>
  <si>
    <t>( 소      계 )</t>
    <phoneticPr fontId="2" type="noConversion"/>
  </si>
  <si>
    <t>산 재 보 험 료</t>
    <phoneticPr fontId="2" type="noConversion"/>
  </si>
  <si>
    <t>(노무비) * 3.56 %</t>
  </si>
  <si>
    <t>고 용 보 험 료</t>
    <phoneticPr fontId="2" type="noConversion"/>
  </si>
  <si>
    <t>(노무비) * 1.01 %</t>
  </si>
  <si>
    <t>건 강 보 험 료</t>
    <phoneticPr fontId="2" type="noConversion"/>
  </si>
  <si>
    <t>(직접 노무비) * 3.595 %</t>
  </si>
  <si>
    <t>연 금 보 험 료</t>
    <phoneticPr fontId="2" type="noConversion"/>
  </si>
  <si>
    <t>(직접 노무비) * 4.75 %</t>
  </si>
  <si>
    <t>기  타  경  비</t>
    <phoneticPr fontId="2" type="noConversion"/>
  </si>
  <si>
    <t>노인장기요양보험</t>
    <phoneticPr fontId="2" type="noConversion"/>
  </si>
  <si>
    <t>(건강 보험료) * 13.14 %</t>
  </si>
  <si>
    <t>일 반 관 리 비</t>
    <phoneticPr fontId="2" type="noConversion"/>
  </si>
  <si>
    <t>(재료+노무+경비) * 8 %</t>
  </si>
  <si>
    <t>이          윤</t>
    <phoneticPr fontId="2" type="noConversion"/>
  </si>
  <si>
    <t>(노무+경비+일반관리비) * 15 %</t>
  </si>
  <si>
    <t>부 가 가 치 세</t>
    <phoneticPr fontId="2" type="noConversion"/>
  </si>
  <si>
    <t>( 총      계 )</t>
    <phoneticPr fontId="2" type="noConversion"/>
  </si>
  <si>
    <t>직 접 재 료 비</t>
    <phoneticPr fontId="2" type="noConversion"/>
  </si>
  <si>
    <t>간 접 재 료 비</t>
    <phoneticPr fontId="2" type="noConversion"/>
  </si>
  <si>
    <t>직 접 노 무 비</t>
    <phoneticPr fontId="2" type="noConversion"/>
  </si>
  <si>
    <t>( 순 공 사 비 계 )</t>
    <phoneticPr fontId="2" type="noConversion"/>
  </si>
  <si>
    <t>본 파일은 이지테크에서 2번 옵션으로 만들었습니다.</t>
  </si>
  <si>
    <t>공사기간: 6 개월 이하</t>
    <phoneticPr fontId="2" type="noConversion"/>
  </si>
  <si>
    <t>(직접 노무비) * 17.5 %</t>
    <phoneticPr fontId="2" type="noConversion"/>
  </si>
  <si>
    <t>산업안전보건관리비</t>
    <phoneticPr fontId="2" type="noConversion"/>
  </si>
  <si>
    <t>(재료+직노+관급재/1.1) * 2.07 %</t>
    <phoneticPr fontId="2" type="noConversion"/>
  </si>
  <si>
    <t>(재료+노무) * 5 %</t>
    <phoneticPr fontId="2" type="noConversion"/>
  </si>
  <si>
    <t>경
비</t>
    <phoneticPr fontId="2" type="noConversion"/>
  </si>
  <si>
    <t>순
공
사
비</t>
    <phoneticPr fontId="2" type="noConversion"/>
  </si>
  <si>
    <t>손해배상책임보험</t>
    <phoneticPr fontId="2" type="noConversion"/>
  </si>
  <si>
    <t>(순공사비+일반관리비+이윤+관급자재)*0.26477%</t>
    <phoneticPr fontId="2" type="noConversion"/>
  </si>
  <si>
    <t>고 재 처 리 비</t>
    <phoneticPr fontId="2" type="noConversion"/>
  </si>
  <si>
    <t>공급가액</t>
    <phoneticPr fontId="2" type="noConversion"/>
  </si>
  <si>
    <t>공  급  가  액</t>
    <phoneticPr fontId="2" type="noConversion"/>
  </si>
  <si>
    <t>과  장</t>
    <phoneticPr fontId="2" type="noConversion"/>
  </si>
  <si>
    <t>팀  장</t>
    <phoneticPr fontId="2" type="noConversion"/>
  </si>
  <si>
    <t>심사자</t>
  </si>
  <si>
    <t>설계자</t>
  </si>
  <si>
    <t>설  계</t>
  </si>
  <si>
    <t>2026년   월   일</t>
    <phoneticPr fontId="2" type="noConversion"/>
  </si>
  <si>
    <t>결  재</t>
  </si>
  <si>
    <t>심  사</t>
  </si>
  <si>
    <t>월   일</t>
  </si>
  <si>
    <t>구            분</t>
  </si>
  <si>
    <t>비   고</t>
  </si>
  <si>
    <t>도
급
비</t>
  </si>
  <si>
    <t>설 계 내 역 서</t>
    <phoneticPr fontId="2" type="noConversion"/>
  </si>
  <si>
    <t>부가가치세</t>
    <phoneticPr fontId="2" type="noConversion"/>
  </si>
  <si>
    <t>공사명 : 유입펌프장 탈취설비 교체 전기공사</t>
    <phoneticPr fontId="14" type="noConversion"/>
  </si>
  <si>
    <t>공사명: 유입펌프장 탈취설비 교체 전기공사</t>
    <phoneticPr fontId="2" type="noConversion"/>
  </si>
  <si>
    <t>내역서</t>
    <phoneticPr fontId="2" type="noConversion"/>
  </si>
  <si>
    <t>총괄표</t>
    <phoneticPr fontId="2" type="noConversion"/>
  </si>
  <si>
    <t>391115ZZ701Z0001</t>
  </si>
  <si>
    <t>폴리에틸렌 난연케이블 철거-</t>
  </si>
  <si>
    <t>391115ZZ701Z0002</t>
  </si>
  <si>
    <t>40000ZZ890000148</t>
  </si>
  <si>
    <t>고재처리</t>
  </si>
  <si>
    <t>고동</t>
  </si>
  <si>
    <t>Kg</t>
  </si>
  <si>
    <t>56959000004</t>
  </si>
  <si>
    <t>EMM064084122</t>
  </si>
  <si>
    <t>제 21호</t>
  </si>
  <si>
    <t>56959000005</t>
  </si>
  <si>
    <t>EMM064084123</t>
  </si>
  <si>
    <t>제 22호</t>
  </si>
  <si>
    <t>m</t>
    <phoneticPr fontId="2" type="noConversion"/>
  </si>
  <si>
    <t>2. 고재처리</t>
    <phoneticPr fontId="2" type="noConversion"/>
  </si>
  <si>
    <t>식</t>
    <phoneticPr fontId="2" type="noConversion"/>
  </si>
  <si>
    <t>법정분담금(석면, 임금채권)</t>
    <phoneticPr fontId="2" type="noConversion"/>
  </si>
  <si>
    <t>(노무비) * 0.096 %</t>
    <phoneticPr fontId="2" type="noConversion"/>
  </si>
  <si>
    <t>0.6/1kv F-GV 1C×50㎟</t>
    <phoneticPr fontId="2" type="noConversion"/>
  </si>
  <si>
    <t>0.6/1kv F-GV 1C×70㎟</t>
    <phoneticPr fontId="2" type="noConversion"/>
  </si>
  <si>
    <t>금                             액 (원)</t>
    <phoneticPr fontId="2" type="noConversion"/>
  </si>
  <si>
    <t>유입펌프장 탈취설비 교체 전기공사</t>
    <phoneticPr fontId="2" type="noConversion"/>
  </si>
  <si>
    <t>[유입펌프장 탈취설비 교체 전기공사 - 합산자재목록</t>
    <phoneticPr fontId="2" type="noConversion"/>
  </si>
  <si>
    <t xml:space="preserve">공 사 개 요 </t>
    <phoneticPr fontId="16" type="noConversion"/>
  </si>
  <si>
    <t>: 케이블 철거 설치 및 배관배선 1식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</si>
</sst>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 "/>
    <numFmt numFmtId="177" formatCode="#,###;\-#,###"/>
  </numFmts>
  <fonts count="18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돋움체"/>
      <family val="3"/>
      <charset val="129"/>
    </font>
    <font>
      <sz val="28"/>
      <name val="돋움체"/>
      <family val="3"/>
      <charset val="129"/>
    </font>
    <font>
      <sz val="18"/>
      <name val="돋움체"/>
      <family val="3"/>
      <charset val="129"/>
    </font>
    <font>
      <sz val="16"/>
      <name val="돋움"/>
      <family val="3"/>
      <charset val="129"/>
    </font>
    <font>
      <b/>
      <sz val="11"/>
      <name val="돋움"/>
      <family val="3"/>
      <charset val="129"/>
    </font>
    <font>
      <sz val="11"/>
      <color indexed="8"/>
      <name val="돋움"/>
      <family val="3"/>
      <charset val="129"/>
    </font>
    <font>
      <b/>
      <sz val="12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9"/>
      <name val="굴림"/>
      <family val="3"/>
      <charset val="129"/>
    </font>
    <font>
      <b/>
      <sz val="18"/>
      <name val="굴림"/>
      <family val="3"/>
      <charset val="129"/>
    </font>
    <font>
      <sz val="10"/>
      <name val="굴림"/>
      <family val="3"/>
      <charset val="129"/>
    </font>
    <font>
      <sz val="8"/>
      <name val="맑은 고딕"/>
      <family val="2"/>
      <charset val="129"/>
      <scheme val="minor"/>
    </font>
    <font>
      <b/>
      <sz val="10"/>
      <name val="굴림"/>
      <family val="3"/>
      <charset val="129"/>
    </font>
    <font>
      <b/>
      <sz val="12"/>
      <name val="Arial"/>
      <family val="2"/>
    </font>
    <font>
      <sz val="9"/>
      <name val="굴림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FFFF00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41" fontId="1" fillId="0" borderId="0" applyFont="0" applyFill="0" applyBorder="0" applyAlignment="0" applyProtection="0"/>
    <xf numFmtId="0" fontId="10" fillId="0" borderId="0">
      <alignment vertical="center"/>
    </xf>
  </cellStyleXfs>
  <cellXfs count="161">
    <xf numFmtId="0" fontId="0" fillId="0" borderId="0" xfId="0"/>
    <xf numFmtId="49" fontId="3" fillId="0" borderId="0" xfId="0" applyNumberFormat="1" applyFont="1" applyAlignment="1">
      <alignment horizontal="left"/>
    </xf>
    <xf numFmtId="0" fontId="3" fillId="0" borderId="0" xfId="0" applyFont="1"/>
    <xf numFmtId="49" fontId="3" fillId="0" borderId="1" xfId="0" applyNumberFormat="1" applyFont="1" applyBorder="1" applyAlignment="1">
      <alignment horizontal="left"/>
    </xf>
    <xf numFmtId="49" fontId="3" fillId="0" borderId="2" xfId="0" applyNumberFormat="1" applyFont="1" applyBorder="1" applyAlignment="1">
      <alignment horizontal="left"/>
    </xf>
    <xf numFmtId="49" fontId="3" fillId="0" borderId="3" xfId="0" applyNumberFormat="1" applyFont="1" applyBorder="1" applyAlignment="1">
      <alignment horizontal="left"/>
    </xf>
    <xf numFmtId="0" fontId="3" fillId="0" borderId="0" xfId="0" applyFont="1" applyAlignment="1">
      <alignment vertical="center"/>
    </xf>
    <xf numFmtId="49" fontId="3" fillId="0" borderId="1" xfId="0" applyNumberFormat="1" applyFont="1" applyBorder="1"/>
    <xf numFmtId="49" fontId="3" fillId="0" borderId="0" xfId="0" applyNumberFormat="1" applyFont="1"/>
    <xf numFmtId="0" fontId="3" fillId="0" borderId="0" xfId="0" applyFont="1" applyAlignment="1">
      <alignment horizontal="center" vertical="center"/>
    </xf>
    <xf numFmtId="0" fontId="3" fillId="0" borderId="1" xfId="0" applyFont="1" applyBorder="1"/>
    <xf numFmtId="0" fontId="3" fillId="0" borderId="4" xfId="0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left" vertical="center" indent="1"/>
    </xf>
    <xf numFmtId="49" fontId="3" fillId="0" borderId="1" xfId="0" applyNumberFormat="1" applyFont="1" applyBorder="1" applyAlignment="1">
      <alignment horizontal="left" vertical="center" indent="1"/>
    </xf>
    <xf numFmtId="49" fontId="3" fillId="0" borderId="8" xfId="0" applyNumberFormat="1" applyFont="1" applyBorder="1" applyAlignment="1">
      <alignment vertical="center"/>
    </xf>
    <xf numFmtId="49" fontId="3" fillId="0" borderId="10" xfId="0" applyNumberFormat="1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3" xfId="0" applyFont="1" applyBorder="1"/>
    <xf numFmtId="0" fontId="3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0" fontId="6" fillId="2" borderId="1" xfId="0" applyFont="1" applyFill="1" applyBorder="1" applyAlignment="1">
      <alignment horizontal="center"/>
    </xf>
    <xf numFmtId="49" fontId="7" fillId="0" borderId="0" xfId="0" applyNumberFormat="1" applyFont="1" applyAlignment="1">
      <alignment horizontal="right"/>
    </xf>
    <xf numFmtId="0" fontId="3" fillId="0" borderId="0" xfId="0" applyFont="1" applyAlignment="1">
      <alignment horizontal="right"/>
    </xf>
    <xf numFmtId="177" fontId="3" fillId="0" borderId="0" xfId="0" applyNumberFormat="1" applyFont="1"/>
    <xf numFmtId="177" fontId="3" fillId="0" borderId="4" xfId="0" applyNumberFormat="1" applyFont="1" applyBorder="1" applyAlignment="1">
      <alignment horizontal="center" vertical="center"/>
    </xf>
    <xf numFmtId="177" fontId="3" fillId="0" borderId="3" xfId="0" applyNumberFormat="1" applyFont="1" applyBorder="1"/>
    <xf numFmtId="177" fontId="3" fillId="0" borderId="1" xfId="0" applyNumberFormat="1" applyFont="1" applyBorder="1"/>
    <xf numFmtId="177" fontId="3" fillId="0" borderId="0" xfId="0" applyNumberFormat="1" applyFont="1" applyAlignment="1">
      <alignment horizontal="center" vertical="center"/>
    </xf>
    <xf numFmtId="176" fontId="3" fillId="0" borderId="0" xfId="0" applyNumberFormat="1" applyFont="1" applyAlignment="1">
      <alignment horizontal="center"/>
    </xf>
    <xf numFmtId="177" fontId="3" fillId="0" borderId="0" xfId="0" applyNumberFormat="1" applyFont="1" applyAlignment="1">
      <alignment vertical="center"/>
    </xf>
    <xf numFmtId="177" fontId="3" fillId="0" borderId="3" xfId="0" applyNumberFormat="1" applyFont="1" applyBorder="1" applyAlignment="1">
      <alignment vertical="center"/>
    </xf>
    <xf numFmtId="177" fontId="3" fillId="0" borderId="1" xfId="0" applyNumberFormat="1" applyFont="1" applyBorder="1" applyAlignment="1">
      <alignment vertical="center"/>
    </xf>
    <xf numFmtId="177" fontId="3" fillId="0" borderId="11" xfId="0" applyNumberFormat="1" applyFont="1" applyBorder="1" applyAlignment="1">
      <alignment vertical="center"/>
    </xf>
    <xf numFmtId="49" fontId="3" fillId="3" borderId="12" xfId="0" applyNumberFormat="1" applyFont="1" applyFill="1" applyBorder="1" applyAlignment="1">
      <alignment horizontal="left"/>
    </xf>
    <xf numFmtId="0" fontId="3" fillId="3" borderId="4" xfId="0" applyFont="1" applyFill="1" applyBorder="1" applyAlignment="1">
      <alignment horizontal="center"/>
    </xf>
    <xf numFmtId="0" fontId="3" fillId="3" borderId="5" xfId="0" applyFont="1" applyFill="1" applyBorder="1" applyAlignment="1">
      <alignment horizontal="center"/>
    </xf>
    <xf numFmtId="0" fontId="3" fillId="0" borderId="2" xfId="0" applyFont="1" applyBorder="1"/>
    <xf numFmtId="177" fontId="3" fillId="0" borderId="2" xfId="0" applyNumberFormat="1" applyFont="1" applyBorder="1"/>
    <xf numFmtId="0" fontId="8" fillId="3" borderId="1" xfId="0" applyFont="1" applyFill="1" applyBorder="1"/>
    <xf numFmtId="49" fontId="3" fillId="0" borderId="0" xfId="0" applyNumberFormat="1" applyFont="1" applyAlignment="1">
      <alignment horizontal="center" vertical="center"/>
    </xf>
    <xf numFmtId="177" fontId="3" fillId="0" borderId="1" xfId="0" applyNumberFormat="1" applyFont="1" applyBorder="1" applyAlignment="1">
      <alignment horizontal="center" vertical="center"/>
    </xf>
    <xf numFmtId="177" fontId="3" fillId="0" borderId="1" xfId="1" applyNumberFormat="1" applyFont="1" applyBorder="1"/>
    <xf numFmtId="49" fontId="3" fillId="0" borderId="2" xfId="0" applyNumberFormat="1" applyFont="1" applyBorder="1" applyAlignment="1">
      <alignment horizontal="left" vertical="center" indent="1"/>
    </xf>
    <xf numFmtId="0" fontId="3" fillId="0" borderId="0" xfId="0" applyFont="1" applyAlignment="1">
      <alignment vertical="center"/>
    </xf>
    <xf numFmtId="177" fontId="3" fillId="0" borderId="2" xfId="0" applyNumberFormat="1" applyFont="1" applyBorder="1" applyAlignment="1">
      <alignment horizontal="center" vertical="center"/>
    </xf>
    <xf numFmtId="177" fontId="3" fillId="0" borderId="1" xfId="0" applyNumberFormat="1" applyFont="1" applyBorder="1" applyAlignment="1">
      <alignment horizontal="center" vertical="center"/>
    </xf>
    <xf numFmtId="177" fontId="3" fillId="0" borderId="2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49" fontId="3" fillId="0" borderId="1" xfId="0" applyNumberFormat="1" applyFont="1" applyFill="1" applyBorder="1"/>
    <xf numFmtId="177" fontId="3" fillId="0" borderId="1" xfId="0" applyNumberFormat="1" applyFont="1" applyFill="1" applyBorder="1"/>
    <xf numFmtId="49" fontId="3" fillId="0" borderId="8" xfId="0" applyNumberFormat="1" applyFont="1" applyFill="1" applyBorder="1" applyAlignment="1">
      <alignment vertical="center"/>
    </xf>
    <xf numFmtId="0" fontId="11" fillId="0" borderId="32" xfId="2" applyFont="1" applyBorder="1" applyAlignment="1">
      <alignment horizontal="center" vertical="center"/>
    </xf>
    <xf numFmtId="0" fontId="11" fillId="0" borderId="33" xfId="2" applyFont="1" applyBorder="1" applyAlignment="1">
      <alignment horizontal="center" vertical="center"/>
    </xf>
    <xf numFmtId="0" fontId="11" fillId="0" borderId="11" xfId="2" applyFont="1" applyBorder="1" applyAlignment="1">
      <alignment horizontal="center" vertical="center"/>
    </xf>
    <xf numFmtId="0" fontId="11" fillId="0" borderId="34" xfId="2" applyFont="1" applyBorder="1" applyAlignment="1">
      <alignment horizontal="center" vertical="center"/>
    </xf>
    <xf numFmtId="0" fontId="11" fillId="0" borderId="10" xfId="2" applyFont="1" applyBorder="1" applyAlignment="1">
      <alignment horizontal="center" vertical="center"/>
    </xf>
    <xf numFmtId="0" fontId="13" fillId="0" borderId="20" xfId="2" applyFont="1" applyBorder="1">
      <alignment vertical="center"/>
    </xf>
    <xf numFmtId="0" fontId="13" fillId="0" borderId="23" xfId="2" applyFont="1" applyBorder="1">
      <alignment vertical="center"/>
    </xf>
    <xf numFmtId="0" fontId="15" fillId="0" borderId="33" xfId="2" applyFont="1" applyBorder="1" applyAlignment="1">
      <alignment horizontal="center" vertical="center"/>
    </xf>
    <xf numFmtId="0" fontId="15" fillId="0" borderId="20" xfId="2" applyFont="1" applyBorder="1">
      <alignment vertical="center"/>
    </xf>
    <xf numFmtId="0" fontId="15" fillId="0" borderId="8" xfId="2" applyFont="1" applyBorder="1" applyAlignment="1">
      <alignment horizontal="center"/>
    </xf>
    <xf numFmtId="0" fontId="15" fillId="0" borderId="23" xfId="2" applyFont="1" applyBorder="1">
      <alignment vertical="center"/>
    </xf>
    <xf numFmtId="0" fontId="15" fillId="0" borderId="10" xfId="2" applyFont="1" applyBorder="1" applyAlignment="1">
      <alignment horizontal="center"/>
    </xf>
    <xf numFmtId="0" fontId="15" fillId="0" borderId="0" xfId="2" applyFont="1" applyAlignment="1">
      <alignment horizontal="center" vertical="center"/>
    </xf>
    <xf numFmtId="0" fontId="15" fillId="0" borderId="0" xfId="2" applyFont="1" applyAlignment="1">
      <alignment horizontal="left" vertical="center"/>
    </xf>
    <xf numFmtId="0" fontId="15" fillId="0" borderId="0" xfId="2" applyFont="1" applyAlignment="1">
      <alignment horizontal="center"/>
    </xf>
    <xf numFmtId="0" fontId="13" fillId="0" borderId="0" xfId="2" applyFont="1" applyAlignment="1">
      <alignment horizontal="center"/>
    </xf>
    <xf numFmtId="0" fontId="13" fillId="0" borderId="0" xfId="2" applyFont="1">
      <alignment vertical="center"/>
    </xf>
    <xf numFmtId="0" fontId="13" fillId="0" borderId="21" xfId="2" applyFont="1" applyBorder="1">
      <alignment vertical="center"/>
    </xf>
    <xf numFmtId="0" fontId="13" fillId="0" borderId="22" xfId="2" applyFont="1" applyBorder="1" applyAlignment="1">
      <alignment horizontal="center"/>
    </xf>
    <xf numFmtId="0" fontId="13" fillId="0" borderId="24" xfId="2" applyFont="1" applyBorder="1">
      <alignment vertical="center"/>
    </xf>
    <xf numFmtId="0" fontId="15" fillId="0" borderId="26" xfId="2" applyFont="1" applyBorder="1" applyAlignment="1">
      <alignment horizontal="center" vertical="center"/>
    </xf>
    <xf numFmtId="0" fontId="15" fillId="0" borderId="38" xfId="2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/>
    </xf>
    <xf numFmtId="49" fontId="3" fillId="0" borderId="0" xfId="0" applyNumberFormat="1" applyFont="1" applyFill="1"/>
    <xf numFmtId="0" fontId="3" fillId="0" borderId="1" xfId="0" applyFont="1" applyFill="1" applyBorder="1"/>
    <xf numFmtId="0" fontId="3" fillId="0" borderId="0" xfId="0" applyFont="1" applyFill="1"/>
    <xf numFmtId="177" fontId="3" fillId="0" borderId="0" xfId="0" applyNumberFormat="1" applyFont="1" applyFill="1"/>
    <xf numFmtId="177" fontId="3" fillId="0" borderId="1" xfId="0" applyNumberFormat="1" applyFont="1" applyFill="1" applyBorder="1" applyAlignment="1">
      <alignment vertical="center"/>
    </xf>
    <xf numFmtId="0" fontId="3" fillId="0" borderId="0" xfId="0" applyFont="1" applyFill="1" applyAlignment="1">
      <alignment vertical="center"/>
    </xf>
    <xf numFmtId="177" fontId="3" fillId="0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left" vertical="center" indent="1"/>
    </xf>
    <xf numFmtId="0" fontId="3" fillId="0" borderId="0" xfId="0" applyFont="1" applyFill="1" applyAlignment="1">
      <alignment horizontal="right" vertical="center"/>
    </xf>
    <xf numFmtId="0" fontId="3" fillId="0" borderId="5" xfId="0" applyFont="1" applyFill="1" applyBorder="1" applyAlignment="1">
      <alignment horizontal="center" vertical="center"/>
    </xf>
    <xf numFmtId="49" fontId="3" fillId="0" borderId="7" xfId="0" applyNumberFormat="1" applyFont="1" applyFill="1" applyBorder="1" applyAlignment="1">
      <alignment vertical="center"/>
    </xf>
    <xf numFmtId="177" fontId="3" fillId="5" borderId="1" xfId="0" applyNumberFormat="1" applyFont="1" applyFill="1" applyBorder="1" applyAlignment="1">
      <alignment vertical="center"/>
    </xf>
    <xf numFmtId="41" fontId="15" fillId="0" borderId="19" xfId="1" applyFont="1" applyBorder="1" applyAlignment="1">
      <alignment horizontal="center" vertical="center" shrinkToFit="1"/>
    </xf>
    <xf numFmtId="41" fontId="15" fillId="0" borderId="27" xfId="1" applyFont="1" applyBorder="1" applyAlignment="1">
      <alignment horizontal="center" vertical="center" shrinkToFit="1"/>
    </xf>
    <xf numFmtId="41" fontId="15" fillId="0" borderId="26" xfId="1" applyFont="1" applyBorder="1" applyAlignment="1">
      <alignment horizontal="center" vertical="center" shrinkToFit="1"/>
    </xf>
    <xf numFmtId="41" fontId="15" fillId="0" borderId="41" xfId="1" applyFont="1" applyBorder="1" applyAlignment="1">
      <alignment horizontal="center" vertical="center" shrinkToFit="1"/>
    </xf>
    <xf numFmtId="41" fontId="15" fillId="0" borderId="34" xfId="1" applyFont="1" applyBorder="1" applyAlignment="1">
      <alignment horizontal="center" vertical="center" shrinkToFit="1"/>
    </xf>
    <xf numFmtId="41" fontId="15" fillId="0" borderId="38" xfId="1" applyFont="1" applyBorder="1" applyAlignment="1">
      <alignment horizontal="center" vertical="center" shrinkToFit="1"/>
    </xf>
    <xf numFmtId="0" fontId="15" fillId="0" borderId="22" xfId="2" applyFont="1" applyBorder="1" applyAlignment="1">
      <alignment horizontal="left" vertical="center"/>
    </xf>
    <xf numFmtId="0" fontId="15" fillId="0" borderId="31" xfId="2" applyFont="1" applyBorder="1" applyAlignment="1">
      <alignment horizontal="center" vertical="center"/>
    </xf>
    <xf numFmtId="0" fontId="15" fillId="0" borderId="32" xfId="2" applyFont="1" applyBorder="1" applyAlignment="1">
      <alignment horizontal="center" vertical="center"/>
    </xf>
    <xf numFmtId="0" fontId="11" fillId="0" borderId="32" xfId="2" applyFont="1" applyBorder="1" applyAlignment="1">
      <alignment horizontal="center" vertical="center"/>
    </xf>
    <xf numFmtId="0" fontId="11" fillId="0" borderId="11" xfId="2" applyFont="1" applyBorder="1" applyAlignment="1">
      <alignment horizontal="center" vertical="center"/>
    </xf>
    <xf numFmtId="0" fontId="11" fillId="0" borderId="39" xfId="2" applyFont="1" applyBorder="1" applyAlignment="1">
      <alignment horizontal="center" vertical="center" wrapText="1"/>
    </xf>
    <xf numFmtId="0" fontId="11" fillId="0" borderId="40" xfId="2" applyFont="1" applyBorder="1" applyAlignment="1">
      <alignment horizontal="center" vertical="center" wrapText="1"/>
    </xf>
    <xf numFmtId="0" fontId="13" fillId="0" borderId="0" xfId="2" applyFont="1" applyAlignment="1">
      <alignment horizontal="center" vertical="center"/>
    </xf>
    <xf numFmtId="0" fontId="13" fillId="0" borderId="22" xfId="2" applyFont="1" applyBorder="1" applyAlignment="1">
      <alignment horizontal="center" vertical="center"/>
    </xf>
    <xf numFmtId="0" fontId="13" fillId="0" borderId="22" xfId="2" applyFont="1" applyBorder="1" applyAlignment="1">
      <alignment horizontal="left" vertical="center"/>
    </xf>
    <xf numFmtId="0" fontId="4" fillId="0" borderId="0" xfId="0" applyFont="1" applyAlignment="1">
      <alignment horizontal="center"/>
    </xf>
    <xf numFmtId="0" fontId="17" fillId="0" borderId="0" xfId="2" applyFont="1" applyAlignment="1">
      <alignment horizontal="center" vertical="center"/>
    </xf>
    <xf numFmtId="0" fontId="17" fillId="0" borderId="0" xfId="2" applyFont="1" applyAlignment="1">
      <alignment horizontal="left" vertical="center"/>
    </xf>
    <xf numFmtId="0" fontId="15" fillId="0" borderId="0" xfId="2" applyFont="1" applyAlignment="1">
      <alignment horizontal="center" vertical="center"/>
    </xf>
    <xf numFmtId="0" fontId="15" fillId="0" borderId="0" xfId="2" applyFont="1" applyAlignment="1">
      <alignment horizontal="left" vertical="center"/>
    </xf>
    <xf numFmtId="0" fontId="15" fillId="0" borderId="25" xfId="2" applyFont="1" applyBorder="1" applyAlignment="1">
      <alignment horizontal="center" vertical="center" wrapText="1"/>
    </xf>
    <xf numFmtId="0" fontId="15" fillId="0" borderId="25" xfId="2" applyFont="1" applyBorder="1" applyAlignment="1">
      <alignment horizontal="center" vertical="center"/>
    </xf>
    <xf numFmtId="0" fontId="15" fillId="0" borderId="29" xfId="2" applyFont="1" applyBorder="1" applyAlignment="1">
      <alignment horizontal="center" vertical="center"/>
    </xf>
    <xf numFmtId="0" fontId="11" fillId="0" borderId="31" xfId="2" applyFont="1" applyBorder="1" applyAlignment="1">
      <alignment horizontal="center" vertical="center"/>
    </xf>
    <xf numFmtId="0" fontId="11" fillId="0" borderId="29" xfId="2" applyFont="1" applyBorder="1" applyAlignment="1">
      <alignment horizontal="center" vertical="center"/>
    </xf>
    <xf numFmtId="0" fontId="12" fillId="0" borderId="35" xfId="2" applyFont="1" applyBorder="1" applyAlignment="1">
      <alignment horizontal="center" vertical="center"/>
    </xf>
    <xf numFmtId="0" fontId="12" fillId="0" borderId="36" xfId="2" applyFont="1" applyBorder="1" applyAlignment="1">
      <alignment horizontal="center" vertical="center"/>
    </xf>
    <xf numFmtId="0" fontId="12" fillId="0" borderId="37" xfId="2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2" xfId="0" applyNumberFormat="1" applyFont="1" applyBorder="1" applyAlignment="1">
      <alignment horizontal="left" vertical="center"/>
    </xf>
    <xf numFmtId="49" fontId="3" fillId="0" borderId="29" xfId="0" applyNumberFormat="1" applyFont="1" applyBorder="1" applyAlignment="1">
      <alignment horizontal="left" vertical="center" indent="2"/>
    </xf>
    <xf numFmtId="49" fontId="3" fillId="0" borderId="11" xfId="0" applyNumberFormat="1" applyFont="1" applyBorder="1" applyAlignment="1">
      <alignment horizontal="left" vertical="center" indent="2"/>
    </xf>
    <xf numFmtId="49" fontId="3" fillId="0" borderId="25" xfId="0" applyNumberFormat="1" applyFont="1" applyBorder="1" applyAlignment="1">
      <alignment horizontal="left" vertical="center" indent="2"/>
    </xf>
    <xf numFmtId="49" fontId="3" fillId="0" borderId="1" xfId="0" applyNumberFormat="1" applyFont="1" applyBorder="1" applyAlignment="1">
      <alignment horizontal="left" vertical="center" indent="2"/>
    </xf>
    <xf numFmtId="0" fontId="3" fillId="0" borderId="2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30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49" fontId="3" fillId="0" borderId="25" xfId="0" applyNumberFormat="1" applyFont="1" applyFill="1" applyBorder="1" applyAlignment="1">
      <alignment horizontal="left" vertical="center" indent="2"/>
    </xf>
    <xf numFmtId="49" fontId="3" fillId="0" borderId="1" xfId="0" applyNumberFormat="1" applyFont="1" applyFill="1" applyBorder="1" applyAlignment="1">
      <alignment horizontal="left" vertical="center" indent="2"/>
    </xf>
    <xf numFmtId="0" fontId="3" fillId="0" borderId="19" xfId="0" applyFont="1" applyBorder="1" applyAlignment="1">
      <alignment horizontal="left" vertical="center" indent="1"/>
    </xf>
    <xf numFmtId="0" fontId="0" fillId="0" borderId="26" xfId="0" applyBorder="1" applyAlignment="1">
      <alignment horizontal="left" vertical="center" indent="1"/>
    </xf>
    <xf numFmtId="49" fontId="3" fillId="0" borderId="19" xfId="0" applyNumberFormat="1" applyFont="1" applyBorder="1" applyAlignment="1">
      <alignment horizontal="left"/>
    </xf>
    <xf numFmtId="0" fontId="0" fillId="0" borderId="27" xfId="0" applyBorder="1" applyAlignment="1">
      <alignment horizontal="left"/>
    </xf>
    <xf numFmtId="0" fontId="0" fillId="0" borderId="26" xfId="0" applyBorder="1" applyAlignment="1">
      <alignment horizontal="left"/>
    </xf>
    <xf numFmtId="177" fontId="3" fillId="0" borderId="1" xfId="0" applyNumberFormat="1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77" fontId="3" fillId="0" borderId="2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0" fillId="0" borderId="2" xfId="0" applyBorder="1"/>
    <xf numFmtId="0" fontId="0" fillId="0" borderId="17" xfId="0" applyBorder="1" applyAlignment="1">
      <alignment horizontal="left"/>
    </xf>
    <xf numFmtId="49" fontId="0" fillId="0" borderId="2" xfId="0" applyNumberFormat="1" applyBorder="1"/>
    <xf numFmtId="0" fontId="0" fillId="0" borderId="2" xfId="0" applyBorder="1" applyAlignment="1">
      <alignment horizontal="center"/>
    </xf>
    <xf numFmtId="0" fontId="9" fillId="4" borderId="13" xfId="0" applyFont="1" applyFill="1" applyBorder="1" applyAlignment="1">
      <alignment horizontal="center" vertical="center"/>
    </xf>
    <xf numFmtId="0" fontId="9" fillId="4" borderId="14" xfId="0" applyFont="1" applyFill="1" applyBorder="1" applyAlignment="1">
      <alignment horizontal="center" vertical="center"/>
    </xf>
    <xf numFmtId="0" fontId="9" fillId="4" borderId="15" xfId="0" applyFont="1" applyFill="1" applyBorder="1" applyAlignment="1">
      <alignment horizontal="center" vertical="center"/>
    </xf>
    <xf numFmtId="0" fontId="9" fillId="4" borderId="16" xfId="0" applyFont="1" applyFill="1" applyBorder="1" applyAlignment="1">
      <alignment horizontal="center" vertical="center"/>
    </xf>
    <xf numFmtId="0" fontId="9" fillId="4" borderId="17" xfId="0" applyFont="1" applyFill="1" applyBorder="1" applyAlignment="1">
      <alignment horizontal="center" vertical="center"/>
    </xf>
    <xf numFmtId="0" fontId="9" fillId="4" borderId="18" xfId="0" applyFont="1" applyFill="1" applyBorder="1" applyAlignment="1">
      <alignment horizontal="center" vertical="center"/>
    </xf>
    <xf numFmtId="0" fontId="5" fillId="4" borderId="13" xfId="0" applyFont="1" applyFill="1" applyBorder="1" applyAlignment="1">
      <alignment horizontal="center" vertical="center"/>
    </xf>
    <xf numFmtId="0" fontId="5" fillId="4" borderId="14" xfId="0" applyFont="1" applyFill="1" applyBorder="1" applyAlignment="1">
      <alignment horizontal="center" vertical="center"/>
    </xf>
    <xf numFmtId="0" fontId="5" fillId="4" borderId="15" xfId="0" applyFont="1" applyFill="1" applyBorder="1" applyAlignment="1">
      <alignment horizontal="center" vertical="center"/>
    </xf>
    <xf numFmtId="0" fontId="5" fillId="4" borderId="16" xfId="0" applyFont="1" applyFill="1" applyBorder="1" applyAlignment="1">
      <alignment horizontal="center" vertical="center"/>
    </xf>
    <xf numFmtId="0" fontId="5" fillId="4" borderId="17" xfId="0" applyFont="1" applyFill="1" applyBorder="1" applyAlignment="1">
      <alignment horizontal="center" vertical="center"/>
    </xf>
    <xf numFmtId="0" fontId="5" fillId="4" borderId="18" xfId="0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13 2 2" xfId="2" xr:uid="{7484E5DD-831D-4644-B35F-0E4AE50D5D3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628650</xdr:colOff>
      <xdr:row>1</xdr:row>
      <xdr:rowOff>0</xdr:rowOff>
    </xdr:from>
    <xdr:to>
      <xdr:col>4</xdr:col>
      <xdr:colOff>1428750</xdr:colOff>
      <xdr:row>1</xdr:row>
      <xdr:rowOff>0</xdr:rowOff>
    </xdr:to>
    <xdr:sp macro="" textlink="">
      <xdr:nvSpPr>
        <xdr:cNvPr id="4098" name="Line 2">
          <a:extLst>
            <a:ext uri="{FF2B5EF4-FFF2-40B4-BE49-F238E27FC236}">
              <a16:creationId xmlns:a16="http://schemas.microsoft.com/office/drawing/2014/main" id="{903A2E66-09A9-46AD-99C5-20993D18B5CE}"/>
            </a:ext>
          </a:extLst>
        </xdr:cNvPr>
        <xdr:cNvSpPr>
          <a:spLocks noChangeShapeType="1"/>
        </xdr:cNvSpPr>
      </xdr:nvSpPr>
      <xdr:spPr bwMode="auto">
        <a:xfrm>
          <a:off x="3371850" y="447675"/>
          <a:ext cx="2686050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419100</xdr:colOff>
      <xdr:row>14</xdr:row>
      <xdr:rowOff>85725</xdr:rowOff>
    </xdr:from>
    <xdr:to>
      <xdr:col>13</xdr:col>
      <xdr:colOff>400050</xdr:colOff>
      <xdr:row>30</xdr:row>
      <xdr:rowOff>28575</xdr:rowOff>
    </xdr:to>
    <xdr:pic>
      <xdr:nvPicPr>
        <xdr:cNvPr id="9226" name="Picture 10">
          <a:extLst>
            <a:ext uri="{FF2B5EF4-FFF2-40B4-BE49-F238E27FC236}">
              <a16:creationId xmlns:a16="http://schemas.microsoft.com/office/drawing/2014/main" id="{351D3746-F676-4F53-BE44-968BE405E8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91725" y="2514600"/>
          <a:ext cx="5286375" cy="2724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542925</xdr:colOff>
      <xdr:row>21</xdr:row>
      <xdr:rowOff>47625</xdr:rowOff>
    </xdr:from>
    <xdr:to>
      <xdr:col>1</xdr:col>
      <xdr:colOff>5467350</xdr:colOff>
      <xdr:row>31</xdr:row>
      <xdr:rowOff>190500</xdr:rowOff>
    </xdr:to>
    <xdr:sp macro="" textlink="">
      <xdr:nvSpPr>
        <xdr:cNvPr id="7175" name="Rectangle 7">
          <a:extLst>
            <a:ext uri="{FF2B5EF4-FFF2-40B4-BE49-F238E27FC236}">
              <a16:creationId xmlns:a16="http://schemas.microsoft.com/office/drawing/2014/main" id="{20C58769-A46E-4C7C-82ED-85782229D23F}"/>
            </a:ext>
          </a:extLst>
        </xdr:cNvPr>
        <xdr:cNvSpPr>
          <a:spLocks noChangeArrowheads="1"/>
        </xdr:cNvSpPr>
      </xdr:nvSpPr>
      <xdr:spPr bwMode="auto">
        <a:xfrm>
          <a:off x="942975" y="5067300"/>
          <a:ext cx="4924425" cy="25241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1</xdr:col>
      <xdr:colOff>600075</xdr:colOff>
      <xdr:row>21</xdr:row>
      <xdr:rowOff>133350</xdr:rowOff>
    </xdr:from>
    <xdr:to>
      <xdr:col>1</xdr:col>
      <xdr:colOff>2781300</xdr:colOff>
      <xdr:row>31</xdr:row>
      <xdr:rowOff>133350</xdr:rowOff>
    </xdr:to>
    <xdr:pic>
      <xdr:nvPicPr>
        <xdr:cNvPr id="7176" name="Picture 8" descr="행높이팝업">
          <a:extLst>
            <a:ext uri="{FF2B5EF4-FFF2-40B4-BE49-F238E27FC236}">
              <a16:creationId xmlns:a16="http://schemas.microsoft.com/office/drawing/2014/main" id="{E182F931-98AC-4D39-AD6F-5CF1784375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0125" y="5153025"/>
          <a:ext cx="2181225" cy="2381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3295650</xdr:colOff>
      <xdr:row>24</xdr:row>
      <xdr:rowOff>104775</xdr:rowOff>
    </xdr:from>
    <xdr:to>
      <xdr:col>1</xdr:col>
      <xdr:colOff>4953000</xdr:colOff>
      <xdr:row>28</xdr:row>
      <xdr:rowOff>66675</xdr:rowOff>
    </xdr:to>
    <xdr:pic>
      <xdr:nvPicPr>
        <xdr:cNvPr id="7177" name="Picture 9" descr="행높이">
          <a:extLst>
            <a:ext uri="{FF2B5EF4-FFF2-40B4-BE49-F238E27FC236}">
              <a16:creationId xmlns:a16="http://schemas.microsoft.com/office/drawing/2014/main" id="{EFF472D9-9590-410C-9E4F-78D999E33C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95700" y="5838825"/>
          <a:ext cx="1657350" cy="914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RE_%20RE_%20&#45212;&#51648;&#50976;&#51077;&#54156;&#54532;&#51109;%20&#53448;&#52712;&#44592;%202&#54840;&#44592;%20&#44368;\(&#49688;&#51221;)&#45212;&#51648;&#50976;&#51077;&#54156;&#54532;&#51109;%20&#53448;&#51536;&#49884;&#49444;&#46041;%202&#54840;&#44592;%20&#51204;&#44592;&#44277;&#49324;%20&#49444;&#44228;&#45236;&#50669;&#49436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"/>
      <sheetName val="총괄표"/>
      <sheetName val="내역서"/>
      <sheetName val="일대목차"/>
      <sheetName val="일위대가"/>
      <sheetName val="일위노임"/>
      <sheetName val="합산자재"/>
      <sheetName val="단가조사"/>
      <sheetName val="옵션"/>
      <sheetName val="사용설명"/>
    </sheetNames>
    <sheetDataSet>
      <sheetData sheetId="0"/>
      <sheetData sheetId="1"/>
      <sheetData sheetId="2"/>
      <sheetData sheetId="3">
        <row r="24">
          <cell r="N24">
            <v>0</v>
          </cell>
        </row>
      </sheetData>
      <sheetData sheetId="4">
        <row r="159">
          <cell r="I159">
            <v>260</v>
          </cell>
        </row>
      </sheetData>
      <sheetData sheetId="5"/>
      <sheetData sheetId="6"/>
      <sheetData sheetId="7">
        <row r="30">
          <cell r="G30"/>
        </row>
        <row r="31">
          <cell r="G31"/>
        </row>
        <row r="32">
          <cell r="G32">
            <v>-14100</v>
          </cell>
        </row>
      </sheetData>
      <sheetData sheetId="8">
        <row r="11">
          <cell r="D11">
            <v>1</v>
          </cell>
        </row>
      </sheetData>
      <sheetData sheetId="9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6"/>
  <sheetViews>
    <sheetView tabSelected="1" view="pageBreakPreview" zoomScale="160" zoomScaleNormal="100" zoomScaleSheetLayoutView="160" workbookViewId="0">
      <selection activeCell="D12" sqref="D12:I12"/>
    </sheetView>
  </sheetViews>
  <sheetFormatPr defaultRowHeight="13.5" x14ac:dyDescent="0.15"/>
  <cols>
    <col min="1" max="1" width="8.88671875" style="2"/>
    <col min="2" max="2" width="6.33203125" style="2" customWidth="1"/>
    <col min="3" max="5" width="8.88671875" style="2"/>
    <col min="6" max="6" width="7.77734375" style="2" customWidth="1"/>
    <col min="7" max="7" width="5.33203125" style="2" customWidth="1"/>
    <col min="8" max="8" width="7.6640625" style="2" customWidth="1"/>
    <col min="9" max="9" width="8.88671875" style="2"/>
    <col min="10" max="10" width="11.109375" style="2" customWidth="1"/>
    <col min="11" max="24" width="8.88671875" style="2"/>
    <col min="25" max="25" width="37.77734375" style="2" customWidth="1"/>
    <col min="26" max="16384" width="8.88671875" style="2"/>
  </cols>
  <sheetData>
    <row r="1" spans="1:25" ht="35.25" x14ac:dyDescent="0.4">
      <c r="A1" s="102" t="s">
        <v>316</v>
      </c>
      <c r="B1" s="102"/>
      <c r="C1" s="102"/>
      <c r="D1" s="102"/>
      <c r="E1" s="102"/>
      <c r="F1" s="102"/>
      <c r="G1" s="102"/>
      <c r="H1" s="102"/>
      <c r="I1" s="102"/>
      <c r="J1" s="102"/>
      <c r="K1" s="102"/>
      <c r="O1" s="2" t="s">
        <v>74</v>
      </c>
      <c r="Y1" s="6" t="s">
        <v>98</v>
      </c>
    </row>
    <row r="2" spans="1:25" ht="6" customHeight="1" thickBot="1" x14ac:dyDescent="0.2"/>
    <row r="3" spans="1:25" ht="18" customHeight="1" x14ac:dyDescent="0.15">
      <c r="A3" s="110" t="s">
        <v>304</v>
      </c>
      <c r="B3" s="95"/>
      <c r="C3" s="97" t="s">
        <v>305</v>
      </c>
      <c r="D3" s="95"/>
      <c r="E3" s="95" t="s">
        <v>306</v>
      </c>
      <c r="F3" s="95"/>
      <c r="G3" s="95" t="s">
        <v>307</v>
      </c>
      <c r="H3" s="95"/>
      <c r="I3" s="51" t="s">
        <v>308</v>
      </c>
      <c r="J3" s="51" t="s">
        <v>309</v>
      </c>
      <c r="K3" s="52" t="s">
        <v>310</v>
      </c>
    </row>
    <row r="4" spans="1:25" ht="18" customHeight="1" thickBot="1" x14ac:dyDescent="0.2">
      <c r="A4" s="111"/>
      <c r="B4" s="96"/>
      <c r="C4" s="98"/>
      <c r="D4" s="96"/>
      <c r="E4" s="96"/>
      <c r="F4" s="96"/>
      <c r="G4" s="96"/>
      <c r="H4" s="96"/>
      <c r="I4" s="53" t="s">
        <v>311</v>
      </c>
      <c r="J4" s="54" t="str">
        <f>J3</f>
        <v>2026년   월   일</v>
      </c>
      <c r="K4" s="55" t="s">
        <v>312</v>
      </c>
    </row>
    <row r="5" spans="1:25" ht="18" customHeight="1" x14ac:dyDescent="0.15">
      <c r="A5" s="112"/>
      <c r="B5" s="113"/>
      <c r="C5" s="113"/>
      <c r="D5" s="113"/>
      <c r="E5" s="113"/>
      <c r="F5" s="113"/>
      <c r="G5" s="113"/>
      <c r="H5" s="113"/>
      <c r="I5" s="113"/>
      <c r="J5" s="113"/>
      <c r="K5" s="114"/>
    </row>
    <row r="6" spans="1:25" ht="18" customHeight="1" thickBot="1" x14ac:dyDescent="0.2">
      <c r="A6" s="56"/>
      <c r="B6" s="92" t="s">
        <v>318</v>
      </c>
      <c r="C6" s="92"/>
      <c r="D6" s="92"/>
      <c r="E6" s="92"/>
      <c r="F6" s="92"/>
      <c r="G6" s="92"/>
      <c r="H6" s="92"/>
      <c r="I6" s="92"/>
      <c r="J6" s="92"/>
      <c r="K6" s="57"/>
    </row>
    <row r="7" spans="1:25" ht="18.75" customHeight="1" x14ac:dyDescent="0.15">
      <c r="A7" s="56"/>
      <c r="B7" s="93" t="s">
        <v>313</v>
      </c>
      <c r="C7" s="94"/>
      <c r="D7" s="94" t="s">
        <v>342</v>
      </c>
      <c r="E7" s="94"/>
      <c r="F7" s="94"/>
      <c r="G7" s="94"/>
      <c r="H7" s="94"/>
      <c r="I7" s="94"/>
      <c r="J7" s="58" t="s">
        <v>314</v>
      </c>
      <c r="K7" s="57"/>
    </row>
    <row r="8" spans="1:25" ht="18.75" customHeight="1" x14ac:dyDescent="0.15">
      <c r="A8" s="59"/>
      <c r="B8" s="107" t="s">
        <v>315</v>
      </c>
      <c r="C8" s="71" t="s">
        <v>302</v>
      </c>
      <c r="D8" s="86">
        <f>원가!D25</f>
        <v>35600000</v>
      </c>
      <c r="E8" s="87"/>
      <c r="F8" s="88"/>
      <c r="G8" s="86" t="str">
        <f>"금"&amp;NUMBERSTRING(D8,1)&amp;"원"</f>
        <v>금삼천오백육십만원</v>
      </c>
      <c r="H8" s="87"/>
      <c r="I8" s="88"/>
      <c r="J8" s="60"/>
      <c r="K8" s="61"/>
    </row>
    <row r="9" spans="1:25" ht="18.75" customHeight="1" x14ac:dyDescent="0.15">
      <c r="A9" s="56"/>
      <c r="B9" s="108"/>
      <c r="C9" s="71" t="s">
        <v>317</v>
      </c>
      <c r="D9" s="86">
        <f>원가!D26</f>
        <v>3560000</v>
      </c>
      <c r="E9" s="87"/>
      <c r="F9" s="88"/>
      <c r="G9" s="86" t="str">
        <f>"금"&amp;NUMBERSTRING(D9,1)&amp;"원"</f>
        <v>금삼백오십육만원</v>
      </c>
      <c r="H9" s="87"/>
      <c r="I9" s="88"/>
      <c r="J9" s="60"/>
      <c r="K9" s="57"/>
    </row>
    <row r="10" spans="1:25" ht="18.75" customHeight="1" thickBot="1" x14ac:dyDescent="0.2">
      <c r="A10" s="56"/>
      <c r="B10" s="109"/>
      <c r="C10" s="72" t="s">
        <v>12</v>
      </c>
      <c r="D10" s="89">
        <f>SUM(D8:F9)</f>
        <v>39160000</v>
      </c>
      <c r="E10" s="90"/>
      <c r="F10" s="91"/>
      <c r="G10" s="89" t="str">
        <f>"금"&amp;NUMBERSTRING(D10,1)&amp;"원"</f>
        <v>금삼천구백일십육만원</v>
      </c>
      <c r="H10" s="90"/>
      <c r="I10" s="91"/>
      <c r="J10" s="62"/>
      <c r="K10" s="57"/>
    </row>
    <row r="11" spans="1:25" ht="18" customHeight="1" x14ac:dyDescent="0.15">
      <c r="A11" s="56"/>
      <c r="B11" s="63"/>
      <c r="C11" s="63"/>
      <c r="D11" s="64"/>
      <c r="E11" s="64"/>
      <c r="F11" s="64"/>
      <c r="G11" s="64"/>
      <c r="H11" s="64"/>
      <c r="I11" s="64"/>
      <c r="J11" s="65"/>
      <c r="K11" s="57"/>
    </row>
    <row r="12" spans="1:25" ht="18" customHeight="1" x14ac:dyDescent="0.15">
      <c r="A12" s="56"/>
      <c r="B12" s="103" t="s">
        <v>345</v>
      </c>
      <c r="C12" s="103"/>
      <c r="D12" s="104" t="s">
        <v>346</v>
      </c>
      <c r="E12" s="104"/>
      <c r="F12" s="104"/>
      <c r="G12" s="104"/>
      <c r="H12" s="104"/>
      <c r="I12" s="104"/>
      <c r="J12" s="65"/>
      <c r="K12" s="57"/>
    </row>
    <row r="13" spans="1:25" ht="18" customHeight="1" x14ac:dyDescent="0.15">
      <c r="A13" s="56"/>
      <c r="B13" s="105"/>
      <c r="C13" s="105"/>
      <c r="D13" s="106"/>
      <c r="E13" s="106"/>
      <c r="F13" s="106"/>
      <c r="G13" s="106"/>
      <c r="H13" s="106"/>
      <c r="I13" s="106"/>
      <c r="J13" s="65"/>
      <c r="K13" s="57"/>
    </row>
    <row r="14" spans="1:25" ht="18" customHeight="1" x14ac:dyDescent="0.15">
      <c r="A14" s="56"/>
      <c r="B14" s="99"/>
      <c r="C14" s="99"/>
      <c r="D14" s="106"/>
      <c r="E14" s="106"/>
      <c r="F14" s="106"/>
      <c r="G14" s="106"/>
      <c r="H14" s="106"/>
      <c r="I14" s="106"/>
      <c r="J14" s="66"/>
      <c r="K14" s="57"/>
    </row>
    <row r="15" spans="1:25" ht="18" customHeight="1" x14ac:dyDescent="0.15">
      <c r="A15" s="56"/>
      <c r="B15" s="99"/>
      <c r="C15" s="99"/>
      <c r="D15" s="67"/>
      <c r="E15" s="67"/>
      <c r="F15" s="67"/>
      <c r="G15" s="67"/>
      <c r="H15" s="67"/>
      <c r="I15" s="67"/>
      <c r="J15" s="66"/>
      <c r="K15" s="57"/>
    </row>
    <row r="16" spans="1:25" ht="18" customHeight="1" thickBot="1" x14ac:dyDescent="0.2">
      <c r="A16" s="68"/>
      <c r="B16" s="100"/>
      <c r="C16" s="100"/>
      <c r="D16" s="101"/>
      <c r="E16" s="101"/>
      <c r="F16" s="101"/>
      <c r="G16" s="101"/>
      <c r="H16" s="101"/>
      <c r="I16" s="101"/>
      <c r="J16" s="69"/>
      <c r="K16" s="70"/>
    </row>
  </sheetData>
  <mergeCells count="29">
    <mergeCell ref="B15:C15"/>
    <mergeCell ref="B16:C16"/>
    <mergeCell ref="D16:I16"/>
    <mergeCell ref="A1:K1"/>
    <mergeCell ref="B12:C12"/>
    <mergeCell ref="D12:I12"/>
    <mergeCell ref="B13:C13"/>
    <mergeCell ref="D13:I13"/>
    <mergeCell ref="B14:C14"/>
    <mergeCell ref="D14:I14"/>
    <mergeCell ref="D7:I7"/>
    <mergeCell ref="B8:B10"/>
    <mergeCell ref="A3:A4"/>
    <mergeCell ref="G3:G4"/>
    <mergeCell ref="H3:H4"/>
    <mergeCell ref="A5:K5"/>
    <mergeCell ref="B6:J6"/>
    <mergeCell ref="B7:C7"/>
    <mergeCell ref="B3:B4"/>
    <mergeCell ref="C3:C4"/>
    <mergeCell ref="D3:D4"/>
    <mergeCell ref="E3:E4"/>
    <mergeCell ref="F3:F4"/>
    <mergeCell ref="G8:I8"/>
    <mergeCell ref="G9:I9"/>
    <mergeCell ref="D8:F8"/>
    <mergeCell ref="D9:F9"/>
    <mergeCell ref="D10:F10"/>
    <mergeCell ref="G10:I10"/>
  </mergeCells>
  <phoneticPr fontId="2" type="noConversion"/>
  <printOptions horizontalCentered="1" verticalCentered="1"/>
  <pageMargins left="0.94488188976377963" right="0.35433070866141736" top="0.59055118110236227" bottom="0.39370078740157483" header="0.51181102362204722" footer="0.51181102362204722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28"/>
  <sheetViews>
    <sheetView view="pageBreakPreview" topLeftCell="A4" zoomScaleNormal="100" zoomScaleSheetLayoutView="100" workbookViewId="0">
      <selection activeCell="D28" sqref="D28"/>
    </sheetView>
  </sheetViews>
  <sheetFormatPr defaultRowHeight="13.5" x14ac:dyDescent="0.15"/>
  <cols>
    <col min="1" max="1" width="3.21875" style="6" customWidth="1"/>
    <col min="2" max="2" width="3.44140625" style="6" customWidth="1"/>
    <col min="3" max="3" width="25.33203125" style="6" customWidth="1"/>
    <col min="4" max="4" width="22" style="29" customWidth="1"/>
    <col min="5" max="5" width="56.5546875" style="6" customWidth="1"/>
    <col min="6" max="6" width="8.77734375" style="6" hidden="1" customWidth="1"/>
    <col min="7" max="7" width="8.88671875" style="6" hidden="1" customWidth="1"/>
    <col min="8" max="8" width="14.33203125" style="29" customWidth="1"/>
    <col min="9" max="11" width="0" style="6" hidden="1" customWidth="1"/>
    <col min="12" max="16384" width="8.88671875" style="6"/>
  </cols>
  <sheetData>
    <row r="1" spans="1:10" ht="35.25" x14ac:dyDescent="0.15">
      <c r="A1" s="115" t="s">
        <v>4</v>
      </c>
      <c r="B1" s="115"/>
      <c r="C1" s="115"/>
      <c r="D1" s="115"/>
      <c r="E1" s="115"/>
    </row>
    <row r="2" spans="1:10" ht="24.75" customHeight="1" x14ac:dyDescent="0.15">
      <c r="E2" s="79"/>
    </row>
    <row r="3" spans="1:10" ht="14.25" thickBot="1" x14ac:dyDescent="0.2">
      <c r="A3" s="118" t="s">
        <v>319</v>
      </c>
      <c r="B3" s="118"/>
      <c r="C3" s="118"/>
      <c r="D3" s="118"/>
      <c r="E3" s="82" t="s">
        <v>292</v>
      </c>
    </row>
    <row r="4" spans="1:10" ht="21.75" customHeight="1" thickBot="1" x14ac:dyDescent="0.2">
      <c r="A4" s="116" t="s">
        <v>5</v>
      </c>
      <c r="B4" s="117"/>
      <c r="C4" s="11" t="s">
        <v>6</v>
      </c>
      <c r="D4" s="24" t="s">
        <v>7</v>
      </c>
      <c r="E4" s="83" t="s">
        <v>38</v>
      </c>
      <c r="F4" s="6" t="s">
        <v>2</v>
      </c>
      <c r="I4" s="16" t="s">
        <v>75</v>
      </c>
      <c r="J4" s="16" t="s">
        <v>76</v>
      </c>
    </row>
    <row r="5" spans="1:10" ht="19.5" customHeight="1" x14ac:dyDescent="0.15">
      <c r="A5" s="126" t="s">
        <v>298</v>
      </c>
      <c r="B5" s="124" t="s">
        <v>39</v>
      </c>
      <c r="C5" s="12" t="s">
        <v>287</v>
      </c>
      <c r="D5" s="30"/>
      <c r="E5" s="84"/>
      <c r="G5" s="6" t="s">
        <v>2</v>
      </c>
      <c r="J5" s="6">
        <v>1</v>
      </c>
    </row>
    <row r="6" spans="1:10" ht="19.5" customHeight="1" x14ac:dyDescent="0.15">
      <c r="A6" s="127"/>
      <c r="B6" s="124"/>
      <c r="C6" s="13" t="s">
        <v>288</v>
      </c>
      <c r="D6" s="31"/>
      <c r="E6" s="50"/>
    </row>
    <row r="7" spans="1:10" ht="19.5" customHeight="1" x14ac:dyDescent="0.15">
      <c r="A7" s="127"/>
      <c r="B7" s="125"/>
      <c r="C7" s="13" t="s">
        <v>269</v>
      </c>
      <c r="D7" s="31"/>
      <c r="E7" s="50"/>
    </row>
    <row r="8" spans="1:10" ht="19.5" customHeight="1" x14ac:dyDescent="0.15">
      <c r="A8" s="127"/>
      <c r="B8" s="123" t="s">
        <v>40</v>
      </c>
      <c r="C8" s="13" t="s">
        <v>289</v>
      </c>
      <c r="D8" s="31"/>
      <c r="E8" s="50"/>
      <c r="J8" s="6">
        <v>1</v>
      </c>
    </row>
    <row r="9" spans="1:10" ht="19.5" customHeight="1" x14ac:dyDescent="0.15">
      <c r="A9" s="127"/>
      <c r="B9" s="124"/>
      <c r="C9" s="13" t="s">
        <v>268</v>
      </c>
      <c r="D9" s="31"/>
      <c r="E9" s="50" t="s">
        <v>293</v>
      </c>
      <c r="I9" s="6">
        <v>17.5</v>
      </c>
      <c r="J9" s="6">
        <v>1</v>
      </c>
    </row>
    <row r="10" spans="1:10" ht="19.5" customHeight="1" x14ac:dyDescent="0.15">
      <c r="A10" s="127"/>
      <c r="B10" s="125"/>
      <c r="C10" s="13" t="s">
        <v>269</v>
      </c>
      <c r="D10" s="31"/>
      <c r="E10" s="50"/>
    </row>
    <row r="11" spans="1:10" ht="19.5" customHeight="1" x14ac:dyDescent="0.15">
      <c r="A11" s="127"/>
      <c r="B11" s="123" t="s">
        <v>297</v>
      </c>
      <c r="C11" s="13" t="s">
        <v>270</v>
      </c>
      <c r="D11" s="31"/>
      <c r="E11" s="50" t="s">
        <v>271</v>
      </c>
      <c r="I11" s="6">
        <v>3.56</v>
      </c>
      <c r="J11" s="6">
        <v>1</v>
      </c>
    </row>
    <row r="12" spans="1:10" ht="19.5" customHeight="1" x14ac:dyDescent="0.15">
      <c r="A12" s="127"/>
      <c r="B12" s="124"/>
      <c r="C12" s="13" t="s">
        <v>272</v>
      </c>
      <c r="D12" s="31"/>
      <c r="E12" s="50" t="s">
        <v>273</v>
      </c>
      <c r="I12" s="6">
        <v>1.01</v>
      </c>
      <c r="J12" s="6">
        <v>1</v>
      </c>
    </row>
    <row r="13" spans="1:10" ht="19.5" customHeight="1" x14ac:dyDescent="0.15">
      <c r="A13" s="127"/>
      <c r="B13" s="124"/>
      <c r="C13" s="13" t="s">
        <v>274</v>
      </c>
      <c r="D13" s="85">
        <v>580372</v>
      </c>
      <c r="E13" s="50" t="s">
        <v>275</v>
      </c>
      <c r="I13" s="43">
        <v>3.5950000000000002</v>
      </c>
      <c r="J13" s="43">
        <v>1</v>
      </c>
    </row>
    <row r="14" spans="1:10" s="43" customFormat="1" ht="19.5" customHeight="1" x14ac:dyDescent="0.15">
      <c r="A14" s="127"/>
      <c r="B14" s="124"/>
      <c r="C14" s="13" t="s">
        <v>276</v>
      </c>
      <c r="D14" s="85">
        <v>766834</v>
      </c>
      <c r="E14" s="50" t="s">
        <v>277</v>
      </c>
      <c r="H14" s="29"/>
      <c r="I14" s="43">
        <v>4.75</v>
      </c>
      <c r="J14" s="43">
        <v>1</v>
      </c>
    </row>
    <row r="15" spans="1:10" s="43" customFormat="1" ht="19.5" customHeight="1" x14ac:dyDescent="0.15">
      <c r="A15" s="127"/>
      <c r="B15" s="124"/>
      <c r="C15" s="13" t="s">
        <v>279</v>
      </c>
      <c r="D15" s="85">
        <v>76260</v>
      </c>
      <c r="E15" s="50" t="s">
        <v>280</v>
      </c>
      <c r="H15" s="29"/>
      <c r="I15" s="43">
        <v>13.14</v>
      </c>
      <c r="J15" s="43">
        <v>1</v>
      </c>
    </row>
    <row r="16" spans="1:10" ht="19.5" customHeight="1" x14ac:dyDescent="0.15">
      <c r="A16" s="127"/>
      <c r="B16" s="124"/>
      <c r="C16" s="13" t="s">
        <v>294</v>
      </c>
      <c r="D16" s="85">
        <v>511902</v>
      </c>
      <c r="E16" s="50" t="s">
        <v>295</v>
      </c>
      <c r="I16" s="6">
        <v>2.0699999999999998</v>
      </c>
      <c r="J16" s="6">
        <v>1</v>
      </c>
    </row>
    <row r="17" spans="1:10" ht="19.5" customHeight="1" x14ac:dyDescent="0.15">
      <c r="A17" s="127"/>
      <c r="B17" s="124"/>
      <c r="C17" s="81" t="s">
        <v>338</v>
      </c>
      <c r="D17" s="31"/>
      <c r="E17" s="50" t="s">
        <v>339</v>
      </c>
      <c r="F17" s="43"/>
      <c r="G17" s="43"/>
      <c r="I17" s="43">
        <v>9.6000000000000002E-2</v>
      </c>
      <c r="J17" s="43">
        <v>1</v>
      </c>
    </row>
    <row r="18" spans="1:10" ht="19.5" customHeight="1" x14ac:dyDescent="0.15">
      <c r="A18" s="127"/>
      <c r="B18" s="124"/>
      <c r="C18" s="13" t="s">
        <v>278</v>
      </c>
      <c r="D18" s="31"/>
      <c r="E18" s="50" t="s">
        <v>296</v>
      </c>
      <c r="F18" s="43"/>
      <c r="G18" s="43"/>
      <c r="I18" s="43">
        <v>5</v>
      </c>
    </row>
    <row r="19" spans="1:10" ht="19.5" customHeight="1" x14ac:dyDescent="0.15">
      <c r="A19" s="127"/>
      <c r="B19" s="125"/>
      <c r="C19" s="42" t="s">
        <v>269</v>
      </c>
      <c r="D19" s="31"/>
      <c r="E19" s="50"/>
    </row>
    <row r="20" spans="1:10" ht="19.5" customHeight="1" x14ac:dyDescent="0.15">
      <c r="A20" s="128"/>
      <c r="B20" s="131" t="s">
        <v>290</v>
      </c>
      <c r="C20" s="132"/>
      <c r="D20" s="31"/>
      <c r="E20" s="14"/>
    </row>
    <row r="21" spans="1:10" ht="19.5" customHeight="1" x14ac:dyDescent="0.15">
      <c r="A21" s="121" t="s">
        <v>281</v>
      </c>
      <c r="B21" s="122"/>
      <c r="C21" s="122"/>
      <c r="D21" s="31"/>
      <c r="E21" s="14" t="s">
        <v>282</v>
      </c>
      <c r="I21" s="6">
        <v>8</v>
      </c>
      <c r="J21" s="6">
        <v>1</v>
      </c>
    </row>
    <row r="22" spans="1:10" ht="19.5" customHeight="1" x14ac:dyDescent="0.15">
      <c r="A22" s="121" t="s">
        <v>283</v>
      </c>
      <c r="B22" s="122"/>
      <c r="C22" s="122"/>
      <c r="D22" s="31"/>
      <c r="E22" s="14" t="s">
        <v>284</v>
      </c>
      <c r="I22" s="6">
        <v>15</v>
      </c>
      <c r="J22" s="6">
        <v>1</v>
      </c>
    </row>
    <row r="23" spans="1:10" s="43" customFormat="1" ht="19.5" customHeight="1" x14ac:dyDescent="0.15">
      <c r="A23" s="121" t="s">
        <v>299</v>
      </c>
      <c r="B23" s="122"/>
      <c r="C23" s="122"/>
      <c r="D23" s="31"/>
      <c r="E23" s="14" t="s">
        <v>300</v>
      </c>
      <c r="H23" s="29"/>
      <c r="I23" s="43">
        <v>0.26477000000000001</v>
      </c>
    </row>
    <row r="24" spans="1:10" s="79" customFormat="1" ht="19.5" customHeight="1" x14ac:dyDescent="0.15">
      <c r="A24" s="129" t="s">
        <v>301</v>
      </c>
      <c r="B24" s="130"/>
      <c r="C24" s="130"/>
      <c r="D24" s="78"/>
      <c r="E24" s="50"/>
      <c r="H24" s="80"/>
    </row>
    <row r="25" spans="1:10" ht="19.5" customHeight="1" x14ac:dyDescent="0.15">
      <c r="A25" s="121" t="s">
        <v>303</v>
      </c>
      <c r="B25" s="122"/>
      <c r="C25" s="122"/>
      <c r="D25" s="31">
        <v>35600000</v>
      </c>
      <c r="E25" s="14"/>
    </row>
    <row r="26" spans="1:10" ht="19.5" customHeight="1" x14ac:dyDescent="0.15">
      <c r="A26" s="121" t="s">
        <v>285</v>
      </c>
      <c r="B26" s="122"/>
      <c r="C26" s="122"/>
      <c r="D26" s="31">
        <v>3560000</v>
      </c>
      <c r="E26" s="14"/>
      <c r="I26" s="6">
        <v>10</v>
      </c>
      <c r="J26" s="6">
        <v>1</v>
      </c>
    </row>
    <row r="27" spans="1:10" ht="19.5" customHeight="1" thickBot="1" x14ac:dyDescent="0.2">
      <c r="A27" s="119" t="s">
        <v>286</v>
      </c>
      <c r="B27" s="120"/>
      <c r="C27" s="120"/>
      <c r="D27" s="32">
        <f>SUM(D25:D26)</f>
        <v>39160000</v>
      </c>
      <c r="E27" s="15"/>
    </row>
    <row r="28" spans="1:10" ht="14.1" customHeight="1" x14ac:dyDescent="0.15"/>
  </sheetData>
  <mergeCells count="15">
    <mergeCell ref="A1:E1"/>
    <mergeCell ref="A4:B4"/>
    <mergeCell ref="A3:D3"/>
    <mergeCell ref="A27:C27"/>
    <mergeCell ref="A21:C21"/>
    <mergeCell ref="A22:C22"/>
    <mergeCell ref="A25:C25"/>
    <mergeCell ref="A26:C26"/>
    <mergeCell ref="B11:B19"/>
    <mergeCell ref="A5:A20"/>
    <mergeCell ref="A23:C23"/>
    <mergeCell ref="A24:C24"/>
    <mergeCell ref="B20:C20"/>
    <mergeCell ref="B5:B7"/>
    <mergeCell ref="B8:B10"/>
  </mergeCells>
  <phoneticPr fontId="2" type="noConversion"/>
  <printOptions horizontalCentered="1" verticalCentered="1"/>
  <pageMargins left="0.74803149606299213" right="0.35433070866141736" top="0.19685039370078741" bottom="0.39370078740157483" header="0.51181102362204722" footer="0.39370078740157483"/>
  <pageSetup paperSize="9" orientation="landscape" r:id="rId1"/>
  <headerFooter alignWithMargins="0">
    <oddFooter>&amp;R한양기전공업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A7"/>
  <sheetViews>
    <sheetView view="pageBreakPreview" topLeftCell="D1" zoomScaleNormal="100" zoomScaleSheetLayoutView="100" workbookViewId="0">
      <pane ySplit="3" topLeftCell="A4" activePane="bottomLeft" state="frozen"/>
      <selection activeCell="D1" sqref="D1"/>
      <selection pane="bottomLeft" activeCell="I16" sqref="I16"/>
    </sheetView>
  </sheetViews>
  <sheetFormatPr defaultRowHeight="20.45" customHeight="1" x14ac:dyDescent="0.15"/>
  <cols>
    <col min="1" max="1" width="5.77734375" style="2" hidden="1" customWidth="1"/>
    <col min="2" max="2" width="6.5546875" style="8" hidden="1" customWidth="1"/>
    <col min="3" max="3" width="13.6640625" style="8" hidden="1" customWidth="1"/>
    <col min="4" max="4" width="36.21875" style="8" customWidth="1"/>
    <col min="5" max="5" width="9.109375" style="2" hidden="1" customWidth="1"/>
    <col min="6" max="6" width="4.21875" style="18" customWidth="1"/>
    <col min="7" max="7" width="4.6640625" style="23" customWidth="1"/>
    <col min="8" max="8" width="13" style="23" customWidth="1"/>
    <col min="9" max="9" width="13.109375" style="23" customWidth="1"/>
    <col min="10" max="10" width="5.109375" style="23" hidden="1" customWidth="1"/>
    <col min="11" max="11" width="11.21875" style="23" bestFit="1" customWidth="1"/>
    <col min="12" max="12" width="11.5546875" style="23" customWidth="1"/>
    <col min="13" max="14" width="9.44140625" style="23" customWidth="1"/>
    <col min="15" max="15" width="8.77734375" style="23" hidden="1" customWidth="1"/>
    <col min="16" max="16" width="13.21875" style="23" customWidth="1"/>
    <col min="17" max="17" width="10.44140625" style="8" customWidth="1"/>
    <col min="18" max="16384" width="8.88671875" style="2"/>
  </cols>
  <sheetData>
    <row r="1" spans="1:27" ht="35.25" customHeight="1" x14ac:dyDescent="0.15">
      <c r="A1" s="2" t="s">
        <v>191</v>
      </c>
      <c r="B1" s="8" t="s">
        <v>255</v>
      </c>
      <c r="C1" s="8" t="s">
        <v>267</v>
      </c>
      <c r="D1" s="137" t="s">
        <v>321</v>
      </c>
      <c r="E1" s="137"/>
      <c r="F1" s="137"/>
      <c r="G1" s="137"/>
      <c r="H1" s="137"/>
      <c r="I1" s="137"/>
      <c r="J1" s="137"/>
      <c r="K1" s="137"/>
      <c r="L1" s="137"/>
      <c r="M1" s="137"/>
      <c r="N1" s="137"/>
      <c r="O1" s="137"/>
      <c r="P1" s="137"/>
      <c r="Q1" s="137"/>
      <c r="AA1" s="2" t="s">
        <v>115</v>
      </c>
    </row>
    <row r="2" spans="1:27" s="9" customFormat="1" ht="20.45" customHeight="1" x14ac:dyDescent="0.15">
      <c r="A2" s="138" t="s">
        <v>51</v>
      </c>
      <c r="B2" s="138" t="s">
        <v>25</v>
      </c>
      <c r="C2" s="138" t="s">
        <v>32</v>
      </c>
      <c r="D2" s="139" t="s">
        <v>54</v>
      </c>
      <c r="E2" s="141" t="s">
        <v>26</v>
      </c>
      <c r="F2" s="141" t="s">
        <v>0</v>
      </c>
      <c r="G2" s="136" t="s">
        <v>1</v>
      </c>
      <c r="H2" s="136" t="s">
        <v>27</v>
      </c>
      <c r="I2" s="136"/>
      <c r="J2" s="136" t="s">
        <v>28</v>
      </c>
      <c r="K2" s="136"/>
      <c r="L2" s="136"/>
      <c r="M2" s="136" t="s">
        <v>29</v>
      </c>
      <c r="N2" s="136"/>
      <c r="O2" s="40"/>
      <c r="P2" s="136" t="s">
        <v>33</v>
      </c>
      <c r="Q2" s="139" t="s">
        <v>31</v>
      </c>
    </row>
    <row r="3" spans="1:27" s="9" customFormat="1" ht="20.45" customHeight="1" x14ac:dyDescent="0.15">
      <c r="A3" s="138"/>
      <c r="B3" s="138"/>
      <c r="C3" s="138"/>
      <c r="D3" s="140"/>
      <c r="E3" s="142"/>
      <c r="F3" s="142"/>
      <c r="G3" s="143"/>
      <c r="H3" s="44" t="s">
        <v>34</v>
      </c>
      <c r="I3" s="44" t="s">
        <v>35</v>
      </c>
      <c r="J3" s="44" t="s">
        <v>1</v>
      </c>
      <c r="K3" s="44" t="s">
        <v>34</v>
      </c>
      <c r="L3" s="44" t="s">
        <v>35</v>
      </c>
      <c r="M3" s="44" t="s">
        <v>36</v>
      </c>
      <c r="N3" s="44" t="s">
        <v>35</v>
      </c>
      <c r="O3" s="44" t="s">
        <v>37</v>
      </c>
      <c r="P3" s="143"/>
      <c r="Q3" s="140"/>
    </row>
    <row r="4" spans="1:27" ht="20.45" customHeight="1" x14ac:dyDescent="0.15">
      <c r="B4" s="8" t="s">
        <v>194</v>
      </c>
      <c r="D4" s="133" t="s">
        <v>343</v>
      </c>
      <c r="E4" s="134"/>
      <c r="F4" s="134"/>
      <c r="G4" s="134"/>
      <c r="H4" s="134"/>
      <c r="I4" s="134"/>
      <c r="J4" s="134"/>
      <c r="K4" s="134"/>
      <c r="L4" s="134"/>
      <c r="M4" s="134"/>
      <c r="N4" s="134"/>
      <c r="O4" s="134"/>
      <c r="P4" s="134"/>
      <c r="Q4" s="135"/>
    </row>
    <row r="5" spans="1:27" ht="20.45" customHeight="1" x14ac:dyDescent="0.15">
      <c r="B5" s="8" t="s">
        <v>260</v>
      </c>
      <c r="D5" s="7" t="s">
        <v>120</v>
      </c>
      <c r="E5" s="10"/>
      <c r="F5" s="19" t="s">
        <v>256</v>
      </c>
      <c r="G5" s="26">
        <v>1</v>
      </c>
      <c r="H5" s="26">
        <f>내역서!I36</f>
        <v>0</v>
      </c>
      <c r="I5" s="26">
        <f t="shared" ref="I5:I7" si="0">G5*H5</f>
        <v>0</v>
      </c>
      <c r="J5" s="26"/>
      <c r="K5" s="26">
        <f>내역서!L36</f>
        <v>0</v>
      </c>
      <c r="L5" s="26">
        <f t="shared" ref="L5:L7" si="1">G5*K5</f>
        <v>0</v>
      </c>
      <c r="M5" s="26">
        <f>내역서!N36</f>
        <v>0</v>
      </c>
      <c r="N5" s="26">
        <f t="shared" ref="N5:N7" si="2">G5*M5</f>
        <v>0</v>
      </c>
      <c r="O5" s="26"/>
      <c r="P5" s="26">
        <f t="shared" ref="P5:P7" si="3">SUM(I5,L5,N5)</f>
        <v>0</v>
      </c>
      <c r="Q5" s="7"/>
    </row>
    <row r="6" spans="1:27" ht="20.45" customHeight="1" x14ac:dyDescent="0.15">
      <c r="D6" s="7"/>
      <c r="E6" s="10"/>
      <c r="F6" s="19"/>
      <c r="G6" s="26"/>
      <c r="H6" s="26"/>
      <c r="I6" s="26">
        <f t="shared" si="0"/>
        <v>0</v>
      </c>
      <c r="J6" s="26"/>
      <c r="K6" s="26"/>
      <c r="L6" s="26">
        <f t="shared" si="1"/>
        <v>0</v>
      </c>
      <c r="M6" s="26"/>
      <c r="N6" s="26">
        <f t="shared" si="2"/>
        <v>0</v>
      </c>
      <c r="O6" s="26"/>
      <c r="P6" s="26">
        <f t="shared" si="3"/>
        <v>0</v>
      </c>
      <c r="Q6" s="7"/>
    </row>
    <row r="7" spans="1:27" ht="20.45" customHeight="1" x14ac:dyDescent="0.15">
      <c r="D7" s="7" t="s">
        <v>336</v>
      </c>
      <c r="E7" s="10"/>
      <c r="F7" s="19" t="s">
        <v>337</v>
      </c>
      <c r="G7" s="26">
        <v>1</v>
      </c>
      <c r="H7" s="26">
        <f>내역서!I43</f>
        <v>0</v>
      </c>
      <c r="I7" s="26">
        <f t="shared" si="0"/>
        <v>0</v>
      </c>
      <c r="J7" s="26"/>
      <c r="K7" s="26"/>
      <c r="L7" s="26">
        <f t="shared" si="1"/>
        <v>0</v>
      </c>
      <c r="M7" s="26"/>
      <c r="N7" s="26">
        <f t="shared" si="2"/>
        <v>0</v>
      </c>
      <c r="O7" s="26"/>
      <c r="P7" s="26">
        <f t="shared" si="3"/>
        <v>0</v>
      </c>
      <c r="Q7" s="7"/>
    </row>
  </sheetData>
  <mergeCells count="14">
    <mergeCell ref="D4:Q4"/>
    <mergeCell ref="J2:L2"/>
    <mergeCell ref="M2:N2"/>
    <mergeCell ref="D1:Q1"/>
    <mergeCell ref="A2:A3"/>
    <mergeCell ref="Q2:Q3"/>
    <mergeCell ref="B2:B3"/>
    <mergeCell ref="C2:C3"/>
    <mergeCell ref="E2:E3"/>
    <mergeCell ref="F2:F3"/>
    <mergeCell ref="G2:G3"/>
    <mergeCell ref="H2:I2"/>
    <mergeCell ref="P2:P3"/>
    <mergeCell ref="D2:D3"/>
  </mergeCells>
  <phoneticPr fontId="2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scale="85" orientation="landscape" r:id="rId1"/>
  <headerFooter alignWithMargins="0">
    <oddFooter>&amp;R한양기전공업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E43"/>
  <sheetViews>
    <sheetView view="pageBreakPreview" topLeftCell="D1" zoomScaleNormal="100" zoomScaleSheetLayoutView="100" workbookViewId="0">
      <pane ySplit="3" topLeftCell="A4" activePane="bottomLeft" state="frozen"/>
      <selection activeCell="D1" sqref="D1"/>
      <selection pane="bottomLeft" activeCell="F43" sqref="F43"/>
    </sheetView>
  </sheetViews>
  <sheetFormatPr defaultRowHeight="23.1" customHeight="1" x14ac:dyDescent="0.15"/>
  <cols>
    <col min="1" max="1" width="12.109375" style="8" hidden="1" customWidth="1"/>
    <col min="2" max="2" width="17.44140625" style="8" hidden="1" customWidth="1"/>
    <col min="3" max="3" width="20.6640625" style="8" hidden="1" customWidth="1"/>
    <col min="4" max="4" width="24.33203125" style="8" customWidth="1"/>
    <col min="5" max="5" width="25.33203125" style="8" customWidth="1"/>
    <col min="6" max="6" width="4.21875" style="18" customWidth="1"/>
    <col min="7" max="7" width="10" style="2" customWidth="1"/>
    <col min="8" max="8" width="13" style="23" customWidth="1"/>
    <col min="9" max="9" width="13.21875" style="23" customWidth="1"/>
    <col min="10" max="10" width="5.5546875" style="23" hidden="1" customWidth="1"/>
    <col min="11" max="11" width="10.44140625" style="23" customWidth="1"/>
    <col min="12" max="12" width="11.77734375" style="23" customWidth="1"/>
    <col min="13" max="13" width="8.44140625" style="23" customWidth="1"/>
    <col min="14" max="14" width="9.109375" style="23" customWidth="1"/>
    <col min="15" max="15" width="6" style="23" hidden="1" customWidth="1"/>
    <col min="16" max="16" width="13" style="23" customWidth="1"/>
    <col min="17" max="17" width="11.109375" style="8" customWidth="1"/>
    <col min="18" max="26" width="8.88671875" style="2"/>
    <col min="27" max="31" width="11.77734375" style="23" customWidth="1"/>
    <col min="32" max="16384" width="8.88671875" style="2"/>
  </cols>
  <sheetData>
    <row r="1" spans="1:31" ht="39" customHeight="1" x14ac:dyDescent="0.15">
      <c r="A1" s="8" t="s">
        <v>191</v>
      </c>
      <c r="B1" s="8" t="s">
        <v>193</v>
      </c>
      <c r="C1" s="8" t="s">
        <v>267</v>
      </c>
      <c r="D1" s="137" t="s">
        <v>320</v>
      </c>
      <c r="E1" s="137"/>
      <c r="F1" s="137"/>
      <c r="G1" s="137"/>
      <c r="H1" s="137"/>
      <c r="I1" s="137"/>
      <c r="J1" s="137"/>
      <c r="K1" s="137"/>
      <c r="L1" s="137"/>
      <c r="M1" s="137"/>
      <c r="N1" s="137"/>
      <c r="O1" s="137"/>
      <c r="P1" s="137"/>
      <c r="Q1" s="137"/>
      <c r="W1" s="144" t="s">
        <v>58</v>
      </c>
      <c r="X1" s="144"/>
      <c r="Y1" s="144"/>
      <c r="Z1" s="18"/>
      <c r="AA1" s="18" t="s">
        <v>63</v>
      </c>
      <c r="AB1" s="18"/>
      <c r="AC1" s="18"/>
      <c r="AD1" s="18"/>
      <c r="AE1" s="18"/>
    </row>
    <row r="2" spans="1:31" s="9" customFormat="1" ht="23.1" customHeight="1" x14ac:dyDescent="0.15">
      <c r="A2" s="138" t="s">
        <v>50</v>
      </c>
      <c r="B2" s="138" t="s">
        <v>25</v>
      </c>
      <c r="C2" s="138" t="s">
        <v>23</v>
      </c>
      <c r="D2" s="139" t="s">
        <v>55</v>
      </c>
      <c r="E2" s="139" t="s">
        <v>56</v>
      </c>
      <c r="F2" s="141" t="s">
        <v>0</v>
      </c>
      <c r="G2" s="141" t="s">
        <v>1</v>
      </c>
      <c r="H2" s="136" t="s">
        <v>27</v>
      </c>
      <c r="I2" s="136"/>
      <c r="J2" s="136" t="s">
        <v>28</v>
      </c>
      <c r="K2" s="136"/>
      <c r="L2" s="136"/>
      <c r="M2" s="136" t="s">
        <v>29</v>
      </c>
      <c r="N2" s="136"/>
      <c r="O2" s="40"/>
      <c r="P2" s="136" t="s">
        <v>33</v>
      </c>
      <c r="Q2" s="139" t="s">
        <v>31</v>
      </c>
      <c r="W2" s="9" t="s">
        <v>59</v>
      </c>
      <c r="X2" s="9" t="s">
        <v>60</v>
      </c>
      <c r="Y2" s="9" t="s">
        <v>61</v>
      </c>
      <c r="Z2" s="9" t="s">
        <v>62</v>
      </c>
      <c r="AA2" s="27" t="s">
        <v>110</v>
      </c>
      <c r="AB2" s="27" t="s">
        <v>109</v>
      </c>
      <c r="AC2" s="27" t="s">
        <v>64</v>
      </c>
      <c r="AD2" s="27" t="s">
        <v>66</v>
      </c>
      <c r="AE2" s="27" t="s">
        <v>65</v>
      </c>
    </row>
    <row r="3" spans="1:31" s="9" customFormat="1" ht="23.1" customHeight="1" x14ac:dyDescent="0.15">
      <c r="A3" s="138"/>
      <c r="B3" s="138"/>
      <c r="C3" s="138"/>
      <c r="D3" s="140"/>
      <c r="E3" s="140"/>
      <c r="F3" s="142"/>
      <c r="G3" s="142"/>
      <c r="H3" s="44" t="s">
        <v>34</v>
      </c>
      <c r="I3" s="44" t="s">
        <v>35</v>
      </c>
      <c r="J3" s="44" t="s">
        <v>1</v>
      </c>
      <c r="K3" s="44" t="s">
        <v>34</v>
      </c>
      <c r="L3" s="44" t="s">
        <v>35</v>
      </c>
      <c r="M3" s="44" t="s">
        <v>36</v>
      </c>
      <c r="N3" s="44" t="s">
        <v>35</v>
      </c>
      <c r="O3" s="44" t="s">
        <v>37</v>
      </c>
      <c r="P3" s="143"/>
      <c r="Q3" s="140"/>
      <c r="W3" s="2"/>
      <c r="X3" s="2"/>
      <c r="Y3" s="2"/>
      <c r="Z3" s="2"/>
      <c r="AA3" s="23"/>
      <c r="AB3" s="23"/>
      <c r="AC3" s="23"/>
      <c r="AD3" s="23">
        <f>IF(옵션!$C$11 =0, "1", 옵션!$C$11)</f>
        <v>1</v>
      </c>
      <c r="AE3" s="23">
        <f>IF(옵션!$C$12 =0, "1", 옵션!$C$12)</f>
        <v>1</v>
      </c>
    </row>
    <row r="4" spans="1:31" ht="23.1" customHeight="1" x14ac:dyDescent="0.15">
      <c r="B4" s="8" t="s">
        <v>194</v>
      </c>
      <c r="D4" s="133" t="s">
        <v>259</v>
      </c>
      <c r="E4" s="134"/>
      <c r="F4" s="134"/>
      <c r="G4" s="134"/>
      <c r="H4" s="134"/>
      <c r="I4" s="134"/>
      <c r="J4" s="134"/>
      <c r="K4" s="134"/>
      <c r="L4" s="134"/>
      <c r="M4" s="134"/>
      <c r="N4" s="134"/>
      <c r="O4" s="134"/>
      <c r="P4" s="134"/>
      <c r="Q4" s="135"/>
    </row>
    <row r="5" spans="1:31" ht="23.1" customHeight="1" x14ac:dyDescent="0.15">
      <c r="A5" s="8" t="s">
        <v>198</v>
      </c>
      <c r="B5" s="8" t="s">
        <v>260</v>
      </c>
      <c r="C5" s="8" t="s">
        <v>199</v>
      </c>
      <c r="D5" s="7" t="s">
        <v>122</v>
      </c>
      <c r="E5" s="7" t="s">
        <v>126</v>
      </c>
      <c r="F5" s="19" t="s">
        <v>124</v>
      </c>
      <c r="G5" s="10">
        <v>1</v>
      </c>
      <c r="H5" s="26"/>
      <c r="I5" s="41">
        <f t="shared" ref="I5:I32" si="0">TRUNC(G5*H5)</f>
        <v>0</v>
      </c>
      <c r="J5" s="26">
        <v>1</v>
      </c>
      <c r="K5" s="26"/>
      <c r="L5" s="41">
        <f t="shared" ref="L5:L32" si="1">TRUNC(G5*K5)</f>
        <v>0</v>
      </c>
      <c r="M5" s="26"/>
      <c r="N5" s="41">
        <f t="shared" ref="N5:N32" si="2">TRUNC(G5*M5)</f>
        <v>0</v>
      </c>
      <c r="O5" s="26"/>
      <c r="P5" s="26">
        <f t="shared" ref="P5:P32" si="3">SUM(I5,L5,N5)</f>
        <v>0</v>
      </c>
      <c r="Q5" s="7" t="s">
        <v>200</v>
      </c>
      <c r="AB5" s="23">
        <f>G5*H5</f>
        <v>0</v>
      </c>
      <c r="AC5" s="23">
        <f>G5*H5</f>
        <v>0</v>
      </c>
    </row>
    <row r="6" spans="1:31" ht="23.1" customHeight="1" x14ac:dyDescent="0.15">
      <c r="A6" s="8" t="s">
        <v>195</v>
      </c>
      <c r="B6" s="8" t="s">
        <v>260</v>
      </c>
      <c r="C6" s="8" t="s">
        <v>196</v>
      </c>
      <c r="D6" s="7" t="s">
        <v>122</v>
      </c>
      <c r="E6" s="7" t="s">
        <v>123</v>
      </c>
      <c r="F6" s="19" t="s">
        <v>124</v>
      </c>
      <c r="G6" s="10">
        <v>11</v>
      </c>
      <c r="H6" s="49"/>
      <c r="I6" s="26">
        <f t="shared" si="0"/>
        <v>0</v>
      </c>
      <c r="J6" s="26">
        <v>11</v>
      </c>
      <c r="K6" s="26"/>
      <c r="L6" s="26">
        <f t="shared" si="1"/>
        <v>0</v>
      </c>
      <c r="M6" s="26"/>
      <c r="N6" s="26">
        <f t="shared" si="2"/>
        <v>0</v>
      </c>
      <c r="O6" s="26"/>
      <c r="P6" s="26">
        <f t="shared" si="3"/>
        <v>0</v>
      </c>
      <c r="Q6" s="7" t="s">
        <v>197</v>
      </c>
      <c r="AB6" s="23">
        <f>G6*H6</f>
        <v>0</v>
      </c>
      <c r="AC6" s="23">
        <f>G6*H6</f>
        <v>0</v>
      </c>
    </row>
    <row r="7" spans="1:31" ht="23.1" customHeight="1" x14ac:dyDescent="0.15">
      <c r="A7" s="8" t="s">
        <v>201</v>
      </c>
      <c r="B7" s="8" t="s">
        <v>260</v>
      </c>
      <c r="C7" s="8" t="s">
        <v>202</v>
      </c>
      <c r="D7" s="7" t="s">
        <v>128</v>
      </c>
      <c r="E7" s="7" t="s">
        <v>129</v>
      </c>
      <c r="F7" s="19" t="s">
        <v>124</v>
      </c>
      <c r="G7" s="10">
        <v>14</v>
      </c>
      <c r="H7" s="49"/>
      <c r="I7" s="26">
        <f t="shared" si="0"/>
        <v>0</v>
      </c>
      <c r="J7" s="26">
        <v>14</v>
      </c>
      <c r="K7" s="26"/>
      <c r="L7" s="26">
        <f t="shared" si="1"/>
        <v>0</v>
      </c>
      <c r="M7" s="26"/>
      <c r="N7" s="26">
        <f t="shared" si="2"/>
        <v>0</v>
      </c>
      <c r="O7" s="26"/>
      <c r="P7" s="26">
        <f t="shared" si="3"/>
        <v>0</v>
      </c>
      <c r="Q7" s="7" t="s">
        <v>203</v>
      </c>
      <c r="AC7" s="23">
        <f>G7*H7</f>
        <v>0</v>
      </c>
    </row>
    <row r="8" spans="1:31" ht="23.1" customHeight="1" x14ac:dyDescent="0.15">
      <c r="A8" s="8" t="s">
        <v>204</v>
      </c>
      <c r="B8" s="8" t="s">
        <v>260</v>
      </c>
      <c r="C8" s="8" t="s">
        <v>205</v>
      </c>
      <c r="D8" s="7" t="s">
        <v>128</v>
      </c>
      <c r="E8" s="7" t="s">
        <v>131</v>
      </c>
      <c r="F8" s="19" t="s">
        <v>124</v>
      </c>
      <c r="G8" s="10">
        <v>8</v>
      </c>
      <c r="H8" s="49"/>
      <c r="I8" s="26">
        <f t="shared" si="0"/>
        <v>0</v>
      </c>
      <c r="J8" s="26">
        <v>8</v>
      </c>
      <c r="K8" s="26"/>
      <c r="L8" s="26">
        <f t="shared" si="1"/>
        <v>0</v>
      </c>
      <c r="M8" s="26"/>
      <c r="N8" s="26">
        <f t="shared" si="2"/>
        <v>0</v>
      </c>
      <c r="O8" s="26"/>
      <c r="P8" s="26">
        <f t="shared" si="3"/>
        <v>0</v>
      </c>
      <c r="Q8" s="7" t="s">
        <v>206</v>
      </c>
      <c r="AC8" s="23">
        <f>G8*H8</f>
        <v>0</v>
      </c>
    </row>
    <row r="9" spans="1:31" ht="23.1" customHeight="1" x14ac:dyDescent="0.15">
      <c r="A9" s="8" t="s">
        <v>261</v>
      </c>
      <c r="B9" s="8" t="s">
        <v>260</v>
      </c>
      <c r="C9" s="8" t="s">
        <v>132</v>
      </c>
      <c r="D9" s="7" t="s">
        <v>128</v>
      </c>
      <c r="E9" s="7" t="s">
        <v>133</v>
      </c>
      <c r="F9" s="19" t="s">
        <v>134</v>
      </c>
      <c r="G9" s="10">
        <v>28</v>
      </c>
      <c r="H9" s="49"/>
      <c r="I9" s="26">
        <f t="shared" si="0"/>
        <v>0</v>
      </c>
      <c r="J9" s="26">
        <v>28</v>
      </c>
      <c r="K9" s="26"/>
      <c r="L9" s="26">
        <f t="shared" si="1"/>
        <v>0</v>
      </c>
      <c r="M9" s="26"/>
      <c r="N9" s="26">
        <f t="shared" si="2"/>
        <v>0</v>
      </c>
      <c r="O9" s="26"/>
      <c r="P9" s="26">
        <f t="shared" si="3"/>
        <v>0</v>
      </c>
      <c r="Q9" s="7"/>
    </row>
    <row r="10" spans="1:31" ht="23.1" customHeight="1" x14ac:dyDescent="0.15">
      <c r="A10" s="8" t="s">
        <v>262</v>
      </c>
      <c r="B10" s="8" t="s">
        <v>260</v>
      </c>
      <c r="C10" s="8" t="s">
        <v>135</v>
      </c>
      <c r="D10" s="48" t="s">
        <v>128</v>
      </c>
      <c r="E10" s="48" t="s">
        <v>136</v>
      </c>
      <c r="F10" s="73" t="s">
        <v>134</v>
      </c>
      <c r="G10" s="75">
        <v>16</v>
      </c>
      <c r="H10" s="49"/>
      <c r="I10" s="26">
        <f t="shared" si="0"/>
        <v>0</v>
      </c>
      <c r="J10" s="26">
        <v>16</v>
      </c>
      <c r="K10" s="26"/>
      <c r="L10" s="26">
        <f t="shared" si="1"/>
        <v>0</v>
      </c>
      <c r="M10" s="26"/>
      <c r="N10" s="26">
        <f t="shared" si="2"/>
        <v>0</v>
      </c>
      <c r="O10" s="26"/>
      <c r="P10" s="26">
        <f t="shared" si="3"/>
        <v>0</v>
      </c>
      <c r="Q10" s="7"/>
    </row>
    <row r="11" spans="1:31" ht="23.1" customHeight="1" x14ac:dyDescent="0.15">
      <c r="A11" s="8" t="s">
        <v>231</v>
      </c>
      <c r="B11" s="8" t="s">
        <v>260</v>
      </c>
      <c r="C11" s="8" t="s">
        <v>232</v>
      </c>
      <c r="D11" s="48" t="s">
        <v>161</v>
      </c>
      <c r="E11" s="48" t="s">
        <v>165</v>
      </c>
      <c r="F11" s="73" t="s">
        <v>124</v>
      </c>
      <c r="G11" s="75">
        <v>192</v>
      </c>
      <c r="H11" s="49"/>
      <c r="I11" s="49">
        <f t="shared" si="0"/>
        <v>0</v>
      </c>
      <c r="J11" s="26">
        <v>192</v>
      </c>
      <c r="K11" s="26"/>
      <c r="L11" s="26">
        <f t="shared" si="1"/>
        <v>0</v>
      </c>
      <c r="M11" s="26"/>
      <c r="N11" s="26">
        <f t="shared" si="2"/>
        <v>0</v>
      </c>
      <c r="O11" s="26"/>
      <c r="P11" s="26">
        <f t="shared" si="3"/>
        <v>0</v>
      </c>
      <c r="Q11" s="7" t="s">
        <v>233</v>
      </c>
      <c r="AC11" s="23">
        <f t="shared" ref="AC11:AC21" si="4">G11*H11</f>
        <v>0</v>
      </c>
    </row>
    <row r="12" spans="1:31" ht="23.1" customHeight="1" x14ac:dyDescent="0.15">
      <c r="A12" s="8" t="s">
        <v>225</v>
      </c>
      <c r="B12" s="8" t="s">
        <v>260</v>
      </c>
      <c r="C12" s="8" t="s">
        <v>226</v>
      </c>
      <c r="D12" s="48" t="s">
        <v>161</v>
      </c>
      <c r="E12" s="48" t="s">
        <v>340</v>
      </c>
      <c r="F12" s="73" t="s">
        <v>124</v>
      </c>
      <c r="G12" s="75">
        <v>48</v>
      </c>
      <c r="H12" s="49"/>
      <c r="I12" s="49">
        <f t="shared" si="0"/>
        <v>0</v>
      </c>
      <c r="J12" s="26">
        <v>48</v>
      </c>
      <c r="K12" s="26"/>
      <c r="L12" s="26">
        <f t="shared" si="1"/>
        <v>0</v>
      </c>
      <c r="M12" s="26"/>
      <c r="N12" s="26">
        <f t="shared" si="2"/>
        <v>0</v>
      </c>
      <c r="O12" s="26"/>
      <c r="P12" s="26">
        <f t="shared" si="3"/>
        <v>0</v>
      </c>
      <c r="Q12" s="7" t="s">
        <v>227</v>
      </c>
      <c r="AC12" s="23">
        <f t="shared" si="4"/>
        <v>0</v>
      </c>
    </row>
    <row r="13" spans="1:31" ht="23.1" customHeight="1" x14ac:dyDescent="0.15">
      <c r="A13" s="8" t="s">
        <v>234</v>
      </c>
      <c r="B13" s="8" t="s">
        <v>260</v>
      </c>
      <c r="C13" s="8" t="s">
        <v>235</v>
      </c>
      <c r="D13" s="48" t="s">
        <v>161</v>
      </c>
      <c r="E13" s="48" t="s">
        <v>167</v>
      </c>
      <c r="F13" s="73" t="s">
        <v>124</v>
      </c>
      <c r="G13" s="75">
        <v>162</v>
      </c>
      <c r="H13" s="49"/>
      <c r="I13" s="49">
        <f t="shared" si="0"/>
        <v>0</v>
      </c>
      <c r="J13" s="26">
        <v>162</v>
      </c>
      <c r="K13" s="26"/>
      <c r="L13" s="26">
        <f t="shared" si="1"/>
        <v>0</v>
      </c>
      <c r="M13" s="26"/>
      <c r="N13" s="26">
        <f t="shared" si="2"/>
        <v>0</v>
      </c>
      <c r="O13" s="26"/>
      <c r="P13" s="26">
        <f t="shared" si="3"/>
        <v>0</v>
      </c>
      <c r="Q13" s="7" t="s">
        <v>236</v>
      </c>
      <c r="AC13" s="23">
        <f t="shared" si="4"/>
        <v>0</v>
      </c>
    </row>
    <row r="14" spans="1:31" ht="23.1" customHeight="1" x14ac:dyDescent="0.15">
      <c r="A14" s="8" t="s">
        <v>228</v>
      </c>
      <c r="B14" s="8" t="s">
        <v>260</v>
      </c>
      <c r="C14" s="8" t="s">
        <v>229</v>
      </c>
      <c r="D14" s="48" t="s">
        <v>161</v>
      </c>
      <c r="E14" s="48" t="s">
        <v>341</v>
      </c>
      <c r="F14" s="73" t="s">
        <v>124</v>
      </c>
      <c r="G14" s="75">
        <v>48</v>
      </c>
      <c r="H14" s="49"/>
      <c r="I14" s="49">
        <f t="shared" si="0"/>
        <v>0</v>
      </c>
      <c r="J14" s="26">
        <v>48</v>
      </c>
      <c r="K14" s="26"/>
      <c r="L14" s="26">
        <f t="shared" si="1"/>
        <v>0</v>
      </c>
      <c r="M14" s="26"/>
      <c r="N14" s="26">
        <f t="shared" si="2"/>
        <v>0</v>
      </c>
      <c r="O14" s="26"/>
      <c r="P14" s="26">
        <f t="shared" si="3"/>
        <v>0</v>
      </c>
      <c r="Q14" s="7" t="s">
        <v>230</v>
      </c>
      <c r="AC14" s="23">
        <f t="shared" si="4"/>
        <v>0</v>
      </c>
    </row>
    <row r="15" spans="1:31" ht="23.1" customHeight="1" x14ac:dyDescent="0.15">
      <c r="A15" s="8" t="s">
        <v>222</v>
      </c>
      <c r="B15" s="8" t="s">
        <v>260</v>
      </c>
      <c r="C15" s="8" t="s">
        <v>223</v>
      </c>
      <c r="D15" s="48" t="s">
        <v>158</v>
      </c>
      <c r="E15" s="48" t="s">
        <v>159</v>
      </c>
      <c r="F15" s="73" t="s">
        <v>124</v>
      </c>
      <c r="G15" s="75">
        <v>35</v>
      </c>
      <c r="H15" s="26"/>
      <c r="I15" s="26">
        <f t="shared" si="0"/>
        <v>0</v>
      </c>
      <c r="J15" s="26">
        <v>35</v>
      </c>
      <c r="K15" s="26"/>
      <c r="L15" s="26">
        <f t="shared" si="1"/>
        <v>0</v>
      </c>
      <c r="M15" s="26"/>
      <c r="N15" s="26">
        <f t="shared" si="2"/>
        <v>0</v>
      </c>
      <c r="O15" s="26"/>
      <c r="P15" s="26">
        <f t="shared" si="3"/>
        <v>0</v>
      </c>
      <c r="Q15" s="7" t="s">
        <v>224</v>
      </c>
      <c r="AC15" s="23">
        <f t="shared" si="4"/>
        <v>0</v>
      </c>
    </row>
    <row r="16" spans="1:31" ht="23.1" customHeight="1" x14ac:dyDescent="0.15">
      <c r="A16" s="8" t="s">
        <v>243</v>
      </c>
      <c r="B16" s="8" t="s">
        <v>260</v>
      </c>
      <c r="C16" s="8" t="s">
        <v>244</v>
      </c>
      <c r="D16" s="48" t="s">
        <v>169</v>
      </c>
      <c r="E16" s="48" t="s">
        <v>174</v>
      </c>
      <c r="F16" s="73" t="s">
        <v>124</v>
      </c>
      <c r="G16" s="75">
        <v>48</v>
      </c>
      <c r="H16" s="26"/>
      <c r="I16" s="26">
        <f t="shared" si="0"/>
        <v>0</v>
      </c>
      <c r="J16" s="26">
        <v>48</v>
      </c>
      <c r="K16" s="26"/>
      <c r="L16" s="26">
        <f t="shared" si="1"/>
        <v>0</v>
      </c>
      <c r="M16" s="26"/>
      <c r="N16" s="26">
        <f t="shared" si="2"/>
        <v>0</v>
      </c>
      <c r="O16" s="26"/>
      <c r="P16" s="26">
        <f t="shared" si="3"/>
        <v>0</v>
      </c>
      <c r="Q16" s="7" t="s">
        <v>245</v>
      </c>
      <c r="AC16" s="23">
        <f t="shared" si="4"/>
        <v>0</v>
      </c>
    </row>
    <row r="17" spans="1:31" ht="23.1" customHeight="1" x14ac:dyDescent="0.15">
      <c r="A17" s="8" t="s">
        <v>246</v>
      </c>
      <c r="B17" s="8" t="s">
        <v>260</v>
      </c>
      <c r="C17" s="8" t="s">
        <v>247</v>
      </c>
      <c r="D17" s="48" t="s">
        <v>176</v>
      </c>
      <c r="E17" s="48" t="s">
        <v>177</v>
      </c>
      <c r="F17" s="73" t="s">
        <v>124</v>
      </c>
      <c r="G17" s="75">
        <v>45</v>
      </c>
      <c r="H17" s="26"/>
      <c r="I17" s="26">
        <f t="shared" si="0"/>
        <v>0</v>
      </c>
      <c r="J17" s="26">
        <v>45</v>
      </c>
      <c r="K17" s="26"/>
      <c r="L17" s="26">
        <f t="shared" si="1"/>
        <v>0</v>
      </c>
      <c r="M17" s="26"/>
      <c r="N17" s="26">
        <f t="shared" si="2"/>
        <v>0</v>
      </c>
      <c r="O17" s="26"/>
      <c r="P17" s="26">
        <f t="shared" si="3"/>
        <v>0</v>
      </c>
      <c r="Q17" s="7" t="s">
        <v>248</v>
      </c>
      <c r="AC17" s="23">
        <f t="shared" si="4"/>
        <v>0</v>
      </c>
    </row>
    <row r="18" spans="1:31" ht="23.1" customHeight="1" x14ac:dyDescent="0.15">
      <c r="A18" s="8" t="s">
        <v>240</v>
      </c>
      <c r="B18" s="8" t="s">
        <v>260</v>
      </c>
      <c r="C18" s="8" t="s">
        <v>241</v>
      </c>
      <c r="D18" s="7" t="s">
        <v>169</v>
      </c>
      <c r="E18" s="7" t="s">
        <v>172</v>
      </c>
      <c r="F18" s="19" t="s">
        <v>124</v>
      </c>
      <c r="G18" s="10">
        <v>15</v>
      </c>
      <c r="H18" s="26"/>
      <c r="I18" s="26">
        <f t="shared" si="0"/>
        <v>0</v>
      </c>
      <c r="J18" s="26">
        <v>15</v>
      </c>
      <c r="K18" s="26"/>
      <c r="L18" s="26">
        <f t="shared" si="1"/>
        <v>0</v>
      </c>
      <c r="M18" s="26"/>
      <c r="N18" s="26">
        <f t="shared" si="2"/>
        <v>0</v>
      </c>
      <c r="O18" s="26"/>
      <c r="P18" s="26">
        <f t="shared" si="3"/>
        <v>0</v>
      </c>
      <c r="Q18" s="7" t="s">
        <v>242</v>
      </c>
      <c r="AC18" s="23">
        <f t="shared" si="4"/>
        <v>0</v>
      </c>
    </row>
    <row r="19" spans="1:31" ht="23.1" customHeight="1" x14ac:dyDescent="0.15">
      <c r="A19" s="8" t="s">
        <v>252</v>
      </c>
      <c r="B19" s="8" t="s">
        <v>260</v>
      </c>
      <c r="C19" s="8" t="s">
        <v>253</v>
      </c>
      <c r="D19" s="7" t="s">
        <v>181</v>
      </c>
      <c r="E19" s="7" t="s">
        <v>182</v>
      </c>
      <c r="F19" s="19" t="s">
        <v>124</v>
      </c>
      <c r="G19" s="10">
        <v>47</v>
      </c>
      <c r="H19" s="26"/>
      <c r="I19" s="26">
        <f t="shared" si="0"/>
        <v>0</v>
      </c>
      <c r="J19" s="26">
        <v>47</v>
      </c>
      <c r="K19" s="26"/>
      <c r="L19" s="26">
        <f t="shared" si="1"/>
        <v>0</v>
      </c>
      <c r="M19" s="26"/>
      <c r="N19" s="26">
        <f t="shared" si="2"/>
        <v>0</v>
      </c>
      <c r="O19" s="26"/>
      <c r="P19" s="26">
        <f t="shared" si="3"/>
        <v>0</v>
      </c>
      <c r="Q19" s="7" t="s">
        <v>254</v>
      </c>
      <c r="AC19" s="23">
        <f t="shared" si="4"/>
        <v>0</v>
      </c>
    </row>
    <row r="20" spans="1:31" ht="23.1" customHeight="1" x14ac:dyDescent="0.15">
      <c r="A20" s="8" t="s">
        <v>249</v>
      </c>
      <c r="B20" s="8" t="s">
        <v>260</v>
      </c>
      <c r="C20" s="8" t="s">
        <v>250</v>
      </c>
      <c r="D20" s="7" t="s">
        <v>179</v>
      </c>
      <c r="E20" s="7" t="s">
        <v>179</v>
      </c>
      <c r="F20" s="19" t="s">
        <v>124</v>
      </c>
      <c r="G20" s="10">
        <v>23</v>
      </c>
      <c r="H20" s="26"/>
      <c r="I20" s="26">
        <f t="shared" si="0"/>
        <v>0</v>
      </c>
      <c r="J20" s="26">
        <v>23</v>
      </c>
      <c r="K20" s="26"/>
      <c r="L20" s="26">
        <f t="shared" si="1"/>
        <v>0</v>
      </c>
      <c r="M20" s="26"/>
      <c r="N20" s="26">
        <f t="shared" si="2"/>
        <v>0</v>
      </c>
      <c r="O20" s="26"/>
      <c r="P20" s="26">
        <f t="shared" si="3"/>
        <v>0</v>
      </c>
      <c r="Q20" s="7" t="s">
        <v>251</v>
      </c>
      <c r="AC20" s="23">
        <f t="shared" si="4"/>
        <v>0</v>
      </c>
    </row>
    <row r="21" spans="1:31" ht="23.1" customHeight="1" x14ac:dyDescent="0.15">
      <c r="A21" s="8" t="s">
        <v>237</v>
      </c>
      <c r="B21" s="8" t="s">
        <v>260</v>
      </c>
      <c r="C21" s="8" t="s">
        <v>238</v>
      </c>
      <c r="D21" s="7" t="s">
        <v>169</v>
      </c>
      <c r="E21" s="7" t="s">
        <v>170</v>
      </c>
      <c r="F21" s="19" t="s">
        <v>124</v>
      </c>
      <c r="G21" s="10">
        <v>23</v>
      </c>
      <c r="H21" s="26"/>
      <c r="I21" s="26">
        <f t="shared" si="0"/>
        <v>0</v>
      </c>
      <c r="J21" s="26">
        <v>23</v>
      </c>
      <c r="K21" s="26"/>
      <c r="L21" s="26">
        <f t="shared" si="1"/>
        <v>0</v>
      </c>
      <c r="M21" s="26"/>
      <c r="N21" s="26">
        <f t="shared" si="2"/>
        <v>0</v>
      </c>
      <c r="O21" s="26"/>
      <c r="P21" s="26">
        <f t="shared" si="3"/>
        <v>0</v>
      </c>
      <c r="Q21" s="7" t="s">
        <v>239</v>
      </c>
      <c r="AC21" s="23">
        <f t="shared" si="4"/>
        <v>0</v>
      </c>
    </row>
    <row r="22" spans="1:31" ht="23.1" customHeight="1" x14ac:dyDescent="0.15">
      <c r="A22" s="8" t="s">
        <v>207</v>
      </c>
      <c r="B22" s="8" t="s">
        <v>260</v>
      </c>
      <c r="C22" s="8" t="s">
        <v>208</v>
      </c>
      <c r="D22" s="7" t="s">
        <v>138</v>
      </c>
      <c r="E22" s="7" t="s">
        <v>139</v>
      </c>
      <c r="F22" s="19" t="s">
        <v>124</v>
      </c>
      <c r="G22" s="10">
        <v>31</v>
      </c>
      <c r="H22" s="26"/>
      <c r="I22" s="26">
        <f t="shared" si="0"/>
        <v>0</v>
      </c>
      <c r="J22" s="26">
        <v>31</v>
      </c>
      <c r="K22" s="26"/>
      <c r="L22" s="26">
        <f t="shared" si="1"/>
        <v>0</v>
      </c>
      <c r="M22" s="26"/>
      <c r="N22" s="26">
        <f t="shared" si="2"/>
        <v>0</v>
      </c>
      <c r="O22" s="26"/>
      <c r="P22" s="26">
        <f t="shared" si="3"/>
        <v>0</v>
      </c>
      <c r="Q22" s="7" t="s">
        <v>209</v>
      </c>
    </row>
    <row r="23" spans="1:31" ht="23.1" customHeight="1" x14ac:dyDescent="0.15">
      <c r="A23" s="8" t="s">
        <v>210</v>
      </c>
      <c r="B23" s="8" t="s">
        <v>260</v>
      </c>
      <c r="C23" s="8" t="s">
        <v>211</v>
      </c>
      <c r="D23" s="7" t="s">
        <v>138</v>
      </c>
      <c r="E23" s="7" t="s">
        <v>141</v>
      </c>
      <c r="F23" s="19" t="s">
        <v>124</v>
      </c>
      <c r="G23" s="10">
        <v>31</v>
      </c>
      <c r="H23" s="26"/>
      <c r="I23" s="26">
        <f t="shared" si="0"/>
        <v>0</v>
      </c>
      <c r="J23" s="26">
        <v>31</v>
      </c>
      <c r="K23" s="26"/>
      <c r="L23" s="26">
        <f t="shared" si="1"/>
        <v>0</v>
      </c>
      <c r="M23" s="26"/>
      <c r="N23" s="26">
        <f t="shared" si="2"/>
        <v>0</v>
      </c>
      <c r="O23" s="26"/>
      <c r="P23" s="26">
        <f t="shared" si="3"/>
        <v>0</v>
      </c>
      <c r="Q23" s="7" t="s">
        <v>212</v>
      </c>
    </row>
    <row r="24" spans="1:31" ht="23.1" customHeight="1" x14ac:dyDescent="0.15">
      <c r="A24" s="8" t="s">
        <v>213</v>
      </c>
      <c r="B24" s="8" t="s">
        <v>260</v>
      </c>
      <c r="C24" s="8" t="s">
        <v>214</v>
      </c>
      <c r="D24" s="7" t="s">
        <v>143</v>
      </c>
      <c r="E24" s="7" t="s">
        <v>144</v>
      </c>
      <c r="F24" s="19" t="s">
        <v>134</v>
      </c>
      <c r="G24" s="10">
        <v>2</v>
      </c>
      <c r="H24" s="26"/>
      <c r="I24" s="26">
        <f t="shared" si="0"/>
        <v>0</v>
      </c>
      <c r="J24" s="26">
        <v>2</v>
      </c>
      <c r="K24" s="26"/>
      <c r="L24" s="26">
        <f t="shared" si="1"/>
        <v>0</v>
      </c>
      <c r="M24" s="26"/>
      <c r="N24" s="26">
        <f t="shared" si="2"/>
        <v>0</v>
      </c>
      <c r="O24" s="26"/>
      <c r="P24" s="26">
        <f t="shared" si="3"/>
        <v>0</v>
      </c>
      <c r="Q24" s="7" t="s">
        <v>215</v>
      </c>
    </row>
    <row r="25" spans="1:31" ht="23.1" customHeight="1" x14ac:dyDescent="0.15">
      <c r="A25" s="8" t="s">
        <v>216</v>
      </c>
      <c r="B25" s="8" t="s">
        <v>260</v>
      </c>
      <c r="C25" s="8" t="s">
        <v>217</v>
      </c>
      <c r="D25" s="7" t="s">
        <v>143</v>
      </c>
      <c r="E25" s="7" t="s">
        <v>146</v>
      </c>
      <c r="F25" s="19" t="s">
        <v>134</v>
      </c>
      <c r="G25" s="10">
        <v>3</v>
      </c>
      <c r="H25" s="26"/>
      <c r="I25" s="26">
        <f t="shared" si="0"/>
        <v>0</v>
      </c>
      <c r="J25" s="26">
        <v>3</v>
      </c>
      <c r="K25" s="26"/>
      <c r="L25" s="26">
        <f t="shared" si="1"/>
        <v>0</v>
      </c>
      <c r="M25" s="26"/>
      <c r="N25" s="26">
        <f t="shared" si="2"/>
        <v>0</v>
      </c>
      <c r="O25" s="26"/>
      <c r="P25" s="26">
        <f t="shared" si="3"/>
        <v>0</v>
      </c>
      <c r="Q25" s="7" t="s">
        <v>218</v>
      </c>
    </row>
    <row r="26" spans="1:31" ht="23.1" customHeight="1" x14ac:dyDescent="0.15">
      <c r="A26" s="8" t="s">
        <v>219</v>
      </c>
      <c r="B26" s="8" t="s">
        <v>260</v>
      </c>
      <c r="C26" s="8" t="s">
        <v>220</v>
      </c>
      <c r="D26" s="7" t="s">
        <v>143</v>
      </c>
      <c r="E26" s="7" t="s">
        <v>148</v>
      </c>
      <c r="F26" s="19" t="s">
        <v>134</v>
      </c>
      <c r="G26" s="10">
        <v>1</v>
      </c>
      <c r="H26" s="26"/>
      <c r="I26" s="26">
        <f t="shared" si="0"/>
        <v>0</v>
      </c>
      <c r="J26" s="26">
        <v>1</v>
      </c>
      <c r="K26" s="26"/>
      <c r="L26" s="26">
        <f t="shared" si="1"/>
        <v>0</v>
      </c>
      <c r="M26" s="26"/>
      <c r="N26" s="26">
        <f t="shared" si="2"/>
        <v>0</v>
      </c>
      <c r="O26" s="26"/>
      <c r="P26" s="26">
        <f t="shared" si="3"/>
        <v>0</v>
      </c>
      <c r="Q26" s="7" t="s">
        <v>221</v>
      </c>
    </row>
    <row r="27" spans="1:31" ht="23.1" customHeight="1" x14ac:dyDescent="0.15">
      <c r="A27" s="8" t="s">
        <v>263</v>
      </c>
      <c r="B27" s="8" t="s">
        <v>260</v>
      </c>
      <c r="C27" s="8" t="s">
        <v>149</v>
      </c>
      <c r="D27" s="7" t="s">
        <v>143</v>
      </c>
      <c r="E27" s="7" t="s">
        <v>150</v>
      </c>
      <c r="F27" s="19" t="s">
        <v>134</v>
      </c>
      <c r="G27" s="10">
        <v>20</v>
      </c>
      <c r="H27" s="26"/>
      <c r="I27" s="26">
        <f t="shared" si="0"/>
        <v>0</v>
      </c>
      <c r="J27" s="26">
        <v>20</v>
      </c>
      <c r="K27" s="26"/>
      <c r="L27" s="26">
        <f t="shared" si="1"/>
        <v>0</v>
      </c>
      <c r="M27" s="26"/>
      <c r="N27" s="26">
        <f t="shared" si="2"/>
        <v>0</v>
      </c>
      <c r="O27" s="26"/>
      <c r="P27" s="26">
        <f t="shared" si="3"/>
        <v>0</v>
      </c>
      <c r="Q27" s="7"/>
    </row>
    <row r="28" spans="1:31" ht="23.1" customHeight="1" x14ac:dyDescent="0.15">
      <c r="A28" s="8" t="s">
        <v>264</v>
      </c>
      <c r="B28" s="8" t="s">
        <v>260</v>
      </c>
      <c r="C28" s="8" t="s">
        <v>151</v>
      </c>
      <c r="D28" s="7" t="s">
        <v>143</v>
      </c>
      <c r="E28" s="7" t="s">
        <v>152</v>
      </c>
      <c r="F28" s="19" t="s">
        <v>134</v>
      </c>
      <c r="G28" s="10">
        <v>80</v>
      </c>
      <c r="H28" s="26"/>
      <c r="I28" s="26">
        <f t="shared" si="0"/>
        <v>0</v>
      </c>
      <c r="J28" s="26">
        <v>80</v>
      </c>
      <c r="K28" s="26"/>
      <c r="L28" s="26">
        <f t="shared" si="1"/>
        <v>0</v>
      </c>
      <c r="M28" s="26"/>
      <c r="N28" s="26">
        <f t="shared" si="2"/>
        <v>0</v>
      </c>
      <c r="O28" s="26"/>
      <c r="P28" s="26">
        <f t="shared" si="3"/>
        <v>0</v>
      </c>
      <c r="Q28" s="7"/>
    </row>
    <row r="29" spans="1:31" ht="23.1" customHeight="1" x14ac:dyDescent="0.15">
      <c r="A29" s="8" t="s">
        <v>265</v>
      </c>
      <c r="B29" s="8" t="s">
        <v>260</v>
      </c>
      <c r="C29" s="8" t="s">
        <v>153</v>
      </c>
      <c r="D29" s="7" t="s">
        <v>143</v>
      </c>
      <c r="E29" s="7" t="s">
        <v>154</v>
      </c>
      <c r="F29" s="19" t="s">
        <v>134</v>
      </c>
      <c r="G29" s="10">
        <v>10</v>
      </c>
      <c r="H29" s="26"/>
      <c r="I29" s="26">
        <f t="shared" si="0"/>
        <v>0</v>
      </c>
      <c r="J29" s="26">
        <v>10</v>
      </c>
      <c r="K29" s="26"/>
      <c r="L29" s="26">
        <f t="shared" si="1"/>
        <v>0</v>
      </c>
      <c r="M29" s="26"/>
      <c r="N29" s="26">
        <f t="shared" si="2"/>
        <v>0</v>
      </c>
      <c r="O29" s="26"/>
      <c r="P29" s="26">
        <f t="shared" si="3"/>
        <v>0</v>
      </c>
      <c r="Q29" s="7"/>
    </row>
    <row r="30" spans="1:31" ht="23.1" customHeight="1" x14ac:dyDescent="0.15">
      <c r="A30" s="8" t="s">
        <v>266</v>
      </c>
      <c r="B30" s="8" t="s">
        <v>260</v>
      </c>
      <c r="C30" s="8" t="s">
        <v>155</v>
      </c>
      <c r="D30" s="48" t="s">
        <v>143</v>
      </c>
      <c r="E30" s="7" t="s">
        <v>156</v>
      </c>
      <c r="F30" s="19" t="s">
        <v>124</v>
      </c>
      <c r="G30" s="10">
        <v>15</v>
      </c>
      <c r="H30" s="26"/>
      <c r="I30" s="26">
        <f t="shared" si="0"/>
        <v>0</v>
      </c>
      <c r="J30" s="26">
        <v>15</v>
      </c>
      <c r="K30" s="26"/>
      <c r="L30" s="26">
        <f t="shared" si="1"/>
        <v>0</v>
      </c>
      <c r="M30" s="26"/>
      <c r="N30" s="26">
        <f t="shared" si="2"/>
        <v>0</v>
      </c>
      <c r="O30" s="26"/>
      <c r="P30" s="26">
        <f t="shared" si="3"/>
        <v>0</v>
      </c>
      <c r="Q30" s="7"/>
    </row>
    <row r="31" spans="1:31" s="76" customFormat="1" ht="23.1" customHeight="1" x14ac:dyDescent="0.15">
      <c r="A31" s="74" t="s">
        <v>329</v>
      </c>
      <c r="B31" s="74" t="s">
        <v>260</v>
      </c>
      <c r="C31" s="74" t="s">
        <v>330</v>
      </c>
      <c r="D31" s="48" t="s">
        <v>323</v>
      </c>
      <c r="E31" s="48" t="s">
        <v>163</v>
      </c>
      <c r="F31" s="73" t="s">
        <v>124</v>
      </c>
      <c r="G31" s="75">
        <v>140</v>
      </c>
      <c r="H31" s="49"/>
      <c r="I31" s="49">
        <f t="shared" si="0"/>
        <v>0</v>
      </c>
      <c r="J31" s="49">
        <v>140</v>
      </c>
      <c r="K31" s="49"/>
      <c r="L31" s="49">
        <f t="shared" si="1"/>
        <v>0</v>
      </c>
      <c r="M31" s="49"/>
      <c r="N31" s="49">
        <f t="shared" si="2"/>
        <v>0</v>
      </c>
      <c r="O31" s="49"/>
      <c r="P31" s="49">
        <f t="shared" si="3"/>
        <v>0</v>
      </c>
      <c r="Q31" s="48" t="s">
        <v>331</v>
      </c>
      <c r="AA31" s="77"/>
      <c r="AB31" s="77"/>
      <c r="AC31" s="77">
        <f>G31*H31</f>
        <v>0</v>
      </c>
      <c r="AD31" s="77"/>
      <c r="AE31" s="77"/>
    </row>
    <row r="32" spans="1:31" s="76" customFormat="1" ht="23.1" customHeight="1" x14ac:dyDescent="0.15">
      <c r="A32" s="74" t="s">
        <v>332</v>
      </c>
      <c r="B32" s="74" t="s">
        <v>260</v>
      </c>
      <c r="C32" s="74" t="s">
        <v>333</v>
      </c>
      <c r="D32" s="48" t="s">
        <v>323</v>
      </c>
      <c r="E32" s="48" t="s">
        <v>165</v>
      </c>
      <c r="F32" s="73" t="s">
        <v>124</v>
      </c>
      <c r="G32" s="75">
        <v>163</v>
      </c>
      <c r="H32" s="49"/>
      <c r="I32" s="49">
        <f t="shared" si="0"/>
        <v>0</v>
      </c>
      <c r="J32" s="49">
        <v>163</v>
      </c>
      <c r="K32" s="49"/>
      <c r="L32" s="49">
        <f t="shared" si="1"/>
        <v>0</v>
      </c>
      <c r="M32" s="49"/>
      <c r="N32" s="49">
        <f t="shared" si="2"/>
        <v>0</v>
      </c>
      <c r="O32" s="49"/>
      <c r="P32" s="49">
        <f t="shared" si="3"/>
        <v>0</v>
      </c>
      <c r="Q32" s="48" t="s">
        <v>334</v>
      </c>
      <c r="AA32" s="77"/>
      <c r="AB32" s="77"/>
      <c r="AC32" s="77">
        <f>G32*H32</f>
        <v>0</v>
      </c>
      <c r="AD32" s="77"/>
      <c r="AE32" s="77"/>
    </row>
    <row r="33" spans="2:17" ht="23.1" customHeight="1" x14ac:dyDescent="0.15">
      <c r="D33" s="48"/>
      <c r="E33" s="7"/>
      <c r="F33" s="19"/>
      <c r="G33" s="10"/>
      <c r="H33" s="26"/>
      <c r="I33" s="26">
        <f t="shared" ref="I33:I35" si="5">TRUNC(G33*H33)</f>
        <v>0</v>
      </c>
      <c r="J33" s="26"/>
      <c r="K33" s="26"/>
      <c r="L33" s="26">
        <f t="shared" ref="L33:L35" si="6">TRUNC(G33*K33)</f>
        <v>0</v>
      </c>
      <c r="M33" s="26"/>
      <c r="N33" s="26">
        <f t="shared" ref="N33:N35" si="7">TRUNC(G33*M33)</f>
        <v>0</v>
      </c>
      <c r="O33" s="26"/>
      <c r="P33" s="26">
        <f t="shared" ref="P33:P35" si="8">SUM(I33,L33,N33)</f>
        <v>0</v>
      </c>
      <c r="Q33" s="7"/>
    </row>
    <row r="34" spans="2:17" ht="23.1" customHeight="1" x14ac:dyDescent="0.15">
      <c r="D34" s="7"/>
      <c r="E34" s="7"/>
      <c r="F34" s="19"/>
      <c r="G34" s="10"/>
      <c r="H34" s="26"/>
      <c r="I34" s="26">
        <f t="shared" si="5"/>
        <v>0</v>
      </c>
      <c r="J34" s="26"/>
      <c r="K34" s="26"/>
      <c r="L34" s="26">
        <f t="shared" si="6"/>
        <v>0</v>
      </c>
      <c r="M34" s="26"/>
      <c r="N34" s="26">
        <f t="shared" si="7"/>
        <v>0</v>
      </c>
      <c r="O34" s="26"/>
      <c r="P34" s="26">
        <f t="shared" si="8"/>
        <v>0</v>
      </c>
      <c r="Q34" s="7"/>
    </row>
    <row r="35" spans="2:17" ht="23.1" customHeight="1" x14ac:dyDescent="0.15">
      <c r="D35" s="7"/>
      <c r="E35" s="7"/>
      <c r="F35" s="19"/>
      <c r="G35" s="10"/>
      <c r="H35" s="26"/>
      <c r="I35" s="26">
        <f t="shared" si="5"/>
        <v>0</v>
      </c>
      <c r="J35" s="26"/>
      <c r="K35" s="26"/>
      <c r="L35" s="26">
        <f t="shared" si="6"/>
        <v>0</v>
      </c>
      <c r="M35" s="26"/>
      <c r="N35" s="26">
        <f t="shared" si="7"/>
        <v>0</v>
      </c>
      <c r="O35" s="26"/>
      <c r="P35" s="26">
        <f t="shared" si="8"/>
        <v>0</v>
      </c>
      <c r="Q35" s="7"/>
    </row>
    <row r="36" spans="2:17" ht="23.1" customHeight="1" x14ac:dyDescent="0.15">
      <c r="B36" s="8" t="s">
        <v>257</v>
      </c>
      <c r="D36" s="7" t="s">
        <v>258</v>
      </c>
      <c r="E36" s="7"/>
      <c r="F36" s="19"/>
      <c r="G36" s="10"/>
      <c r="H36" s="26"/>
      <c r="I36" s="26">
        <f>TRUNC(SUM(I4:I35))</f>
        <v>0</v>
      </c>
      <c r="J36" s="26"/>
      <c r="K36" s="26"/>
      <c r="L36" s="26">
        <f>TRUNC(SUM(L4:L35))</f>
        <v>0</v>
      </c>
      <c r="M36" s="26"/>
      <c r="N36" s="26">
        <f>TRUNC(SUM(N4:N35))</f>
        <v>0</v>
      </c>
      <c r="O36" s="26"/>
      <c r="P36" s="26">
        <f>TRUNC(SUM(P4:P35))</f>
        <v>0</v>
      </c>
      <c r="Q36" s="7"/>
    </row>
    <row r="37" spans="2:17" ht="23.1" customHeight="1" x14ac:dyDescent="0.15">
      <c r="F37" s="47"/>
    </row>
    <row r="38" spans="2:17" ht="23.1" customHeight="1" x14ac:dyDescent="0.15">
      <c r="F38" s="47"/>
    </row>
    <row r="39" spans="2:17" ht="23.1" customHeight="1" x14ac:dyDescent="0.15">
      <c r="D39" s="139" t="s">
        <v>55</v>
      </c>
      <c r="E39" s="139" t="s">
        <v>56</v>
      </c>
      <c r="F39" s="141" t="s">
        <v>0</v>
      </c>
      <c r="G39" s="141" t="s">
        <v>1</v>
      </c>
      <c r="H39" s="136" t="s">
        <v>11</v>
      </c>
      <c r="I39" s="136"/>
      <c r="J39" s="136" t="s">
        <v>9</v>
      </c>
      <c r="K39" s="136"/>
      <c r="L39" s="136"/>
      <c r="M39" s="136" t="s">
        <v>10</v>
      </c>
      <c r="N39" s="136"/>
      <c r="O39" s="45"/>
      <c r="P39" s="136" t="s">
        <v>12</v>
      </c>
      <c r="Q39" s="139" t="s">
        <v>31</v>
      </c>
    </row>
    <row r="40" spans="2:17" ht="23.1" customHeight="1" x14ac:dyDescent="0.15">
      <c r="D40" s="140"/>
      <c r="E40" s="140"/>
      <c r="F40" s="142"/>
      <c r="G40" s="142"/>
      <c r="H40" s="46" t="s">
        <v>24</v>
      </c>
      <c r="I40" s="46" t="s">
        <v>35</v>
      </c>
      <c r="J40" s="46" t="s">
        <v>1</v>
      </c>
      <c r="K40" s="46" t="s">
        <v>24</v>
      </c>
      <c r="L40" s="46" t="s">
        <v>35</v>
      </c>
      <c r="M40" s="46" t="s">
        <v>24</v>
      </c>
      <c r="N40" s="46" t="s">
        <v>35</v>
      </c>
      <c r="O40" s="46" t="s">
        <v>24</v>
      </c>
      <c r="P40" s="143"/>
      <c r="Q40" s="140"/>
    </row>
    <row r="41" spans="2:17" ht="23.1" customHeight="1" x14ac:dyDescent="0.15">
      <c r="D41" s="7" t="s">
        <v>336</v>
      </c>
      <c r="E41" s="7" t="s">
        <v>163</v>
      </c>
      <c r="F41" s="19" t="s">
        <v>335</v>
      </c>
      <c r="G41" s="10">
        <v>140</v>
      </c>
      <c r="H41" s="26"/>
      <c r="I41" s="26">
        <f>TRUNC(G41*H41)</f>
        <v>0</v>
      </c>
      <c r="J41" s="26"/>
      <c r="K41" s="26"/>
      <c r="L41" s="26">
        <f>TRUNC(G41*K41)</f>
        <v>0</v>
      </c>
      <c r="M41" s="26"/>
      <c r="N41" s="26">
        <f>TRUNC(G41*M41)</f>
        <v>0</v>
      </c>
      <c r="O41" s="26"/>
      <c r="P41" s="26">
        <f>SUM(I41,L41,N41)</f>
        <v>0</v>
      </c>
      <c r="Q41" s="7"/>
    </row>
    <row r="42" spans="2:17" ht="23.1" customHeight="1" x14ac:dyDescent="0.15">
      <c r="D42" s="7"/>
      <c r="E42" s="7" t="s">
        <v>165</v>
      </c>
      <c r="F42" s="19" t="s">
        <v>335</v>
      </c>
      <c r="G42" s="10">
        <v>163</v>
      </c>
      <c r="H42" s="26"/>
      <c r="I42" s="26">
        <f>TRUNC(G42*H42)</f>
        <v>0</v>
      </c>
      <c r="J42" s="26"/>
      <c r="K42" s="26"/>
      <c r="L42" s="26">
        <f>TRUNC(G42*K42)</f>
        <v>0</v>
      </c>
      <c r="M42" s="26"/>
      <c r="N42" s="26">
        <f>TRUNC(G42*M42)</f>
        <v>0</v>
      </c>
      <c r="O42" s="26"/>
      <c r="P42" s="26">
        <f>SUM(I42,L42,N42)</f>
        <v>0</v>
      </c>
      <c r="Q42" s="7"/>
    </row>
    <row r="43" spans="2:17" ht="23.1" customHeight="1" x14ac:dyDescent="0.15">
      <c r="D43" s="7" t="s">
        <v>258</v>
      </c>
      <c r="E43" s="7"/>
      <c r="F43" s="19"/>
      <c r="G43" s="10"/>
      <c r="H43" s="26"/>
      <c r="I43" s="26">
        <f>SUM(I41:I42)</f>
        <v>0</v>
      </c>
      <c r="J43" s="26"/>
      <c r="K43" s="26"/>
      <c r="L43" s="26">
        <f>TRUNC(G43*K43)</f>
        <v>0</v>
      </c>
      <c r="M43" s="26"/>
      <c r="N43" s="26">
        <f>TRUNC(G43*M43)</f>
        <v>0</v>
      </c>
      <c r="O43" s="26"/>
      <c r="P43" s="26">
        <f>SUM(I43,L43,N43)</f>
        <v>0</v>
      </c>
      <c r="Q43" s="7"/>
    </row>
  </sheetData>
  <mergeCells count="24">
    <mergeCell ref="D4:Q4"/>
    <mergeCell ref="A2:A3"/>
    <mergeCell ref="B2:B3"/>
    <mergeCell ref="C2:C3"/>
    <mergeCell ref="W1:Y1"/>
    <mergeCell ref="E2:E3"/>
    <mergeCell ref="D2:D3"/>
    <mergeCell ref="J2:L2"/>
    <mergeCell ref="M2:N2"/>
    <mergeCell ref="G2:G3"/>
    <mergeCell ref="H2:I2"/>
    <mergeCell ref="P2:P3"/>
    <mergeCell ref="F2:F3"/>
    <mergeCell ref="Q2:Q3"/>
    <mergeCell ref="D1:Q1"/>
    <mergeCell ref="J39:L39"/>
    <mergeCell ref="M39:N39"/>
    <mergeCell ref="P39:P40"/>
    <mergeCell ref="Q39:Q40"/>
    <mergeCell ref="D39:D40"/>
    <mergeCell ref="E39:E40"/>
    <mergeCell ref="F39:F40"/>
    <mergeCell ref="G39:G40"/>
    <mergeCell ref="H39:I39"/>
  </mergeCells>
  <phoneticPr fontId="2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scale="75" orientation="landscape" r:id="rId1"/>
  <headerFooter alignWithMargins="0">
    <oddFooter>&amp;R한양기전공업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M35"/>
  <sheetViews>
    <sheetView view="pageBreakPreview" topLeftCell="C1" zoomScaleNormal="100" zoomScaleSheetLayoutView="100" workbookViewId="0">
      <pane ySplit="3" topLeftCell="A4" activePane="bottomLeft" state="frozen"/>
      <selection activeCell="C1" sqref="C1"/>
      <selection pane="bottomLeft" activeCell="E12" sqref="E12"/>
    </sheetView>
  </sheetViews>
  <sheetFormatPr defaultRowHeight="21.6" customHeight="1" x14ac:dyDescent="0.15"/>
  <cols>
    <col min="1" max="1" width="5.21875" style="22" hidden="1" customWidth="1"/>
    <col min="2" max="2" width="8.77734375" style="8" hidden="1" customWidth="1"/>
    <col min="3" max="3" width="16.77734375" style="8" hidden="1" customWidth="1"/>
    <col min="4" max="4" width="24.33203125" style="8" customWidth="1"/>
    <col min="5" max="5" width="25.33203125" style="8" customWidth="1"/>
    <col min="6" max="6" width="4.77734375" style="18" customWidth="1"/>
    <col min="7" max="7" width="11.21875" style="2" customWidth="1"/>
    <col min="8" max="8" width="13.88671875" style="23" customWidth="1"/>
    <col min="9" max="9" width="11.6640625" style="23" customWidth="1"/>
    <col min="10" max="10" width="10" style="23" customWidth="1"/>
    <col min="11" max="11" width="7" style="23" customWidth="1"/>
    <col min="12" max="12" width="10.77734375" style="23" customWidth="1"/>
    <col min="13" max="13" width="10.77734375" style="2" customWidth="1"/>
    <col min="14" max="16384" width="8.88671875" style="2"/>
  </cols>
  <sheetData>
    <row r="1" spans="1:13" ht="21.6" customHeight="1" x14ac:dyDescent="0.15">
      <c r="A1" s="22" t="s">
        <v>191</v>
      </c>
      <c r="B1" s="8" t="s">
        <v>193</v>
      </c>
      <c r="C1" s="146" t="s">
        <v>344</v>
      </c>
      <c r="D1" s="146"/>
      <c r="E1" s="146"/>
      <c r="F1" s="146"/>
      <c r="G1" s="146"/>
      <c r="H1" s="146"/>
      <c r="I1" s="146"/>
      <c r="J1" s="146"/>
      <c r="K1" s="146"/>
      <c r="L1" s="146"/>
      <c r="M1" s="146"/>
    </row>
    <row r="2" spans="1:13" s="6" customFormat="1" ht="21.6" customHeight="1" x14ac:dyDescent="0.15">
      <c r="A2" s="9" t="s">
        <v>51</v>
      </c>
      <c r="B2" s="39" t="s">
        <v>52</v>
      </c>
      <c r="C2" s="139" t="s">
        <v>22</v>
      </c>
      <c r="D2" s="139" t="s">
        <v>55</v>
      </c>
      <c r="E2" s="139" t="s">
        <v>56</v>
      </c>
      <c r="F2" s="141" t="s">
        <v>0</v>
      </c>
      <c r="G2" s="141" t="s">
        <v>1</v>
      </c>
      <c r="H2" s="136" t="s">
        <v>27</v>
      </c>
      <c r="I2" s="136" t="s">
        <v>28</v>
      </c>
      <c r="J2" s="136" t="s">
        <v>29</v>
      </c>
      <c r="K2" s="136" t="s">
        <v>30</v>
      </c>
      <c r="L2" s="136" t="s">
        <v>12</v>
      </c>
      <c r="M2" s="141" t="s">
        <v>53</v>
      </c>
    </row>
    <row r="3" spans="1:13" ht="21.6" customHeight="1" x14ac:dyDescent="0.15">
      <c r="C3" s="147"/>
      <c r="D3" s="147"/>
      <c r="E3" s="147"/>
      <c r="F3" s="148"/>
      <c r="G3" s="145"/>
      <c r="H3" s="145"/>
      <c r="I3" s="145"/>
      <c r="J3" s="145"/>
      <c r="K3" s="145"/>
      <c r="L3" s="145"/>
      <c r="M3" s="145"/>
    </row>
    <row r="4" spans="1:13" ht="21.6" customHeight="1" x14ac:dyDescent="0.15">
      <c r="C4" s="7" t="s">
        <v>121</v>
      </c>
      <c r="D4" s="7" t="s">
        <v>122</v>
      </c>
      <c r="E4" s="7" t="s">
        <v>123</v>
      </c>
      <c r="F4" s="19" t="s">
        <v>124</v>
      </c>
      <c r="G4" s="10">
        <v>12.1</v>
      </c>
      <c r="H4" s="26" t="e">
        <f>TRUNC(#REF!*옵션!$D$11)</f>
        <v>#REF!</v>
      </c>
      <c r="I4" s="26"/>
      <c r="J4" s="26"/>
      <c r="K4" s="26"/>
      <c r="L4" s="26" t="e">
        <f t="shared" ref="L4:L35" si="0">SUM(H4,I4,J4)</f>
        <v>#REF!</v>
      </c>
      <c r="M4" s="10"/>
    </row>
    <row r="5" spans="1:13" ht="21.6" customHeight="1" x14ac:dyDescent="0.15">
      <c r="C5" s="7" t="s">
        <v>125</v>
      </c>
      <c r="D5" s="7" t="s">
        <v>122</v>
      </c>
      <c r="E5" s="7" t="s">
        <v>126</v>
      </c>
      <c r="F5" s="19" t="s">
        <v>124</v>
      </c>
      <c r="G5" s="10">
        <v>1.1000000000000001</v>
      </c>
      <c r="H5" s="26" t="e">
        <f>TRUNC(#REF!*옵션!$D$11)</f>
        <v>#REF!</v>
      </c>
      <c r="I5" s="26"/>
      <c r="J5" s="26"/>
      <c r="K5" s="26"/>
      <c r="L5" s="26" t="e">
        <f t="shared" si="0"/>
        <v>#REF!</v>
      </c>
      <c r="M5" s="10"/>
    </row>
    <row r="6" spans="1:13" ht="21.6" customHeight="1" x14ac:dyDescent="0.15">
      <c r="C6" s="7" t="s">
        <v>127</v>
      </c>
      <c r="D6" s="7" t="s">
        <v>128</v>
      </c>
      <c r="E6" s="7" t="s">
        <v>129</v>
      </c>
      <c r="F6" s="19" t="s">
        <v>124</v>
      </c>
      <c r="G6" s="10">
        <v>15.4</v>
      </c>
      <c r="H6" s="26" t="e">
        <f>TRUNC(#REF!*옵션!$D$11)</f>
        <v>#REF!</v>
      </c>
      <c r="I6" s="26"/>
      <c r="J6" s="26"/>
      <c r="K6" s="26"/>
      <c r="L6" s="26" t="e">
        <f t="shared" si="0"/>
        <v>#REF!</v>
      </c>
      <c r="M6" s="10"/>
    </row>
    <row r="7" spans="1:13" ht="21.6" customHeight="1" x14ac:dyDescent="0.15">
      <c r="C7" s="7" t="s">
        <v>130</v>
      </c>
      <c r="D7" s="7" t="s">
        <v>128</v>
      </c>
      <c r="E7" s="7" t="s">
        <v>131</v>
      </c>
      <c r="F7" s="19" t="s">
        <v>124</v>
      </c>
      <c r="G7" s="10">
        <v>8.8000000000000007</v>
      </c>
      <c r="H7" s="26" t="e">
        <f>TRUNC(#REF!*옵션!$D$11)</f>
        <v>#REF!</v>
      </c>
      <c r="I7" s="26"/>
      <c r="J7" s="26"/>
      <c r="K7" s="26"/>
      <c r="L7" s="26" t="e">
        <f t="shared" si="0"/>
        <v>#REF!</v>
      </c>
      <c r="M7" s="10"/>
    </row>
    <row r="8" spans="1:13" ht="21.6" customHeight="1" x14ac:dyDescent="0.15">
      <c r="C8" s="7" t="s">
        <v>132</v>
      </c>
      <c r="D8" s="7" t="s">
        <v>128</v>
      </c>
      <c r="E8" s="7" t="s">
        <v>133</v>
      </c>
      <c r="F8" s="19" t="s">
        <v>134</v>
      </c>
      <c r="G8" s="10">
        <v>28</v>
      </c>
      <c r="H8" s="26" t="e">
        <f>TRUNC(#REF!*옵션!$D$11)</f>
        <v>#REF!</v>
      </c>
      <c r="I8" s="26"/>
      <c r="J8" s="26"/>
      <c r="K8" s="26"/>
      <c r="L8" s="26" t="e">
        <f t="shared" si="0"/>
        <v>#REF!</v>
      </c>
      <c r="M8" s="10"/>
    </row>
    <row r="9" spans="1:13" ht="21.6" customHeight="1" x14ac:dyDescent="0.15">
      <c r="C9" s="7" t="s">
        <v>135</v>
      </c>
      <c r="D9" s="7" t="s">
        <v>128</v>
      </c>
      <c r="E9" s="7" t="s">
        <v>136</v>
      </c>
      <c r="F9" s="19" t="s">
        <v>134</v>
      </c>
      <c r="G9" s="10">
        <v>16</v>
      </c>
      <c r="H9" s="26" t="e">
        <f>TRUNC(#REF!*옵션!$D$11)</f>
        <v>#REF!</v>
      </c>
      <c r="I9" s="26"/>
      <c r="J9" s="26"/>
      <c r="K9" s="26"/>
      <c r="L9" s="26" t="e">
        <f t="shared" si="0"/>
        <v>#REF!</v>
      </c>
      <c r="M9" s="10"/>
    </row>
    <row r="10" spans="1:13" ht="21.6" customHeight="1" x14ac:dyDescent="0.15">
      <c r="C10" s="7" t="s">
        <v>137</v>
      </c>
      <c r="D10" s="7" t="s">
        <v>138</v>
      </c>
      <c r="E10" s="7" t="s">
        <v>139</v>
      </c>
      <c r="F10" s="19" t="s">
        <v>124</v>
      </c>
      <c r="G10" s="10">
        <v>32.549999999999997</v>
      </c>
      <c r="H10" s="26" t="e">
        <f>TRUNC(#REF!*옵션!$D$11)</f>
        <v>#REF!</v>
      </c>
      <c r="I10" s="26"/>
      <c r="J10" s="26"/>
      <c r="K10" s="26"/>
      <c r="L10" s="26" t="e">
        <f t="shared" si="0"/>
        <v>#REF!</v>
      </c>
      <c r="M10" s="10"/>
    </row>
    <row r="11" spans="1:13" ht="21.6" customHeight="1" x14ac:dyDescent="0.15">
      <c r="C11" s="7" t="s">
        <v>140</v>
      </c>
      <c r="D11" s="7" t="s">
        <v>138</v>
      </c>
      <c r="E11" s="7" t="s">
        <v>141</v>
      </c>
      <c r="F11" s="19" t="s">
        <v>124</v>
      </c>
      <c r="G11" s="10">
        <v>32.549999999999997</v>
      </c>
      <c r="H11" s="26" t="e">
        <f>TRUNC(#REF!*옵션!$D$11)</f>
        <v>#REF!</v>
      </c>
      <c r="I11" s="26"/>
      <c r="J11" s="26"/>
      <c r="K11" s="26"/>
      <c r="L11" s="26" t="e">
        <f t="shared" si="0"/>
        <v>#REF!</v>
      </c>
      <c r="M11" s="10"/>
    </row>
    <row r="12" spans="1:13" ht="21.6" customHeight="1" x14ac:dyDescent="0.15">
      <c r="C12" s="7" t="s">
        <v>142</v>
      </c>
      <c r="D12" s="7" t="s">
        <v>143</v>
      </c>
      <c r="E12" s="7" t="s">
        <v>144</v>
      </c>
      <c r="F12" s="19" t="s">
        <v>134</v>
      </c>
      <c r="G12" s="10">
        <v>2</v>
      </c>
      <c r="H12" s="26" t="e">
        <f>TRUNC(#REF!*옵션!$D$11)</f>
        <v>#REF!</v>
      </c>
      <c r="I12" s="26"/>
      <c r="J12" s="26"/>
      <c r="K12" s="26"/>
      <c r="L12" s="26" t="e">
        <f t="shared" si="0"/>
        <v>#REF!</v>
      </c>
      <c r="M12" s="10"/>
    </row>
    <row r="13" spans="1:13" ht="21.6" customHeight="1" x14ac:dyDescent="0.15">
      <c r="C13" s="7" t="s">
        <v>145</v>
      </c>
      <c r="D13" s="7" t="s">
        <v>143</v>
      </c>
      <c r="E13" s="7" t="s">
        <v>146</v>
      </c>
      <c r="F13" s="19" t="s">
        <v>134</v>
      </c>
      <c r="G13" s="10">
        <v>3</v>
      </c>
      <c r="H13" s="26" t="e">
        <f>TRUNC(#REF!*옵션!$D$11)</f>
        <v>#REF!</v>
      </c>
      <c r="I13" s="26"/>
      <c r="J13" s="26"/>
      <c r="K13" s="26"/>
      <c r="L13" s="26" t="e">
        <f t="shared" si="0"/>
        <v>#REF!</v>
      </c>
      <c r="M13" s="10"/>
    </row>
    <row r="14" spans="1:13" ht="21.6" customHeight="1" x14ac:dyDescent="0.15">
      <c r="C14" s="7" t="s">
        <v>147</v>
      </c>
      <c r="D14" s="7" t="s">
        <v>143</v>
      </c>
      <c r="E14" s="7" t="s">
        <v>148</v>
      </c>
      <c r="F14" s="19" t="s">
        <v>134</v>
      </c>
      <c r="G14" s="10">
        <v>1</v>
      </c>
      <c r="H14" s="26" t="e">
        <f>TRUNC(#REF!*옵션!$D$11)</f>
        <v>#REF!</v>
      </c>
      <c r="I14" s="26"/>
      <c r="J14" s="26"/>
      <c r="K14" s="26"/>
      <c r="L14" s="26" t="e">
        <f t="shared" si="0"/>
        <v>#REF!</v>
      </c>
      <c r="M14" s="10"/>
    </row>
    <row r="15" spans="1:13" ht="21.6" customHeight="1" x14ac:dyDescent="0.15">
      <c r="C15" s="7" t="s">
        <v>149</v>
      </c>
      <c r="D15" s="7" t="s">
        <v>143</v>
      </c>
      <c r="E15" s="7" t="s">
        <v>150</v>
      </c>
      <c r="F15" s="19" t="s">
        <v>134</v>
      </c>
      <c r="G15" s="10">
        <v>20</v>
      </c>
      <c r="H15" s="26" t="e">
        <f>TRUNC(#REF!*옵션!$D$11)</f>
        <v>#REF!</v>
      </c>
      <c r="I15" s="26"/>
      <c r="J15" s="26"/>
      <c r="K15" s="26"/>
      <c r="L15" s="26" t="e">
        <f t="shared" si="0"/>
        <v>#REF!</v>
      </c>
      <c r="M15" s="10"/>
    </row>
    <row r="16" spans="1:13" ht="21.6" customHeight="1" x14ac:dyDescent="0.15">
      <c r="C16" s="7" t="s">
        <v>151</v>
      </c>
      <c r="D16" s="7" t="s">
        <v>143</v>
      </c>
      <c r="E16" s="7" t="s">
        <v>152</v>
      </c>
      <c r="F16" s="19" t="s">
        <v>134</v>
      </c>
      <c r="G16" s="10">
        <v>80</v>
      </c>
      <c r="H16" s="26" t="e">
        <f>TRUNC(#REF!*옵션!$D$11)</f>
        <v>#REF!</v>
      </c>
      <c r="I16" s="26"/>
      <c r="J16" s="26"/>
      <c r="K16" s="26"/>
      <c r="L16" s="26" t="e">
        <f t="shared" si="0"/>
        <v>#REF!</v>
      </c>
      <c r="M16" s="10"/>
    </row>
    <row r="17" spans="3:13" ht="21.6" customHeight="1" x14ac:dyDescent="0.15">
      <c r="C17" s="7" t="s">
        <v>153</v>
      </c>
      <c r="D17" s="7" t="s">
        <v>143</v>
      </c>
      <c r="E17" s="7" t="s">
        <v>154</v>
      </c>
      <c r="F17" s="19" t="s">
        <v>134</v>
      </c>
      <c r="G17" s="10">
        <v>10</v>
      </c>
      <c r="H17" s="26" t="e">
        <f>TRUNC(#REF!*옵션!$D$11)</f>
        <v>#REF!</v>
      </c>
      <c r="I17" s="26"/>
      <c r="J17" s="26"/>
      <c r="K17" s="26"/>
      <c r="L17" s="26" t="e">
        <f t="shared" si="0"/>
        <v>#REF!</v>
      </c>
      <c r="M17" s="10"/>
    </row>
    <row r="18" spans="3:13" ht="21.6" customHeight="1" x14ac:dyDescent="0.15">
      <c r="C18" s="7" t="s">
        <v>155</v>
      </c>
      <c r="D18" s="7" t="s">
        <v>143</v>
      </c>
      <c r="E18" s="7" t="s">
        <v>156</v>
      </c>
      <c r="F18" s="19" t="s">
        <v>124</v>
      </c>
      <c r="G18" s="10">
        <v>15</v>
      </c>
      <c r="H18" s="26" t="e">
        <f>TRUNC(#REF!*옵션!$D$11)</f>
        <v>#REF!</v>
      </c>
      <c r="I18" s="26"/>
      <c r="J18" s="26"/>
      <c r="K18" s="26"/>
      <c r="L18" s="26" t="e">
        <f t="shared" si="0"/>
        <v>#REF!</v>
      </c>
      <c r="M18" s="10"/>
    </row>
    <row r="19" spans="3:13" ht="21.6" customHeight="1" x14ac:dyDescent="0.15">
      <c r="C19" s="7" t="s">
        <v>157</v>
      </c>
      <c r="D19" s="7" t="s">
        <v>158</v>
      </c>
      <c r="E19" s="7" t="s">
        <v>159</v>
      </c>
      <c r="F19" s="19" t="s">
        <v>124</v>
      </c>
      <c r="G19" s="10">
        <v>38.5</v>
      </c>
      <c r="H19" s="26" t="e">
        <f>TRUNC(#REF!*옵션!$D$11)</f>
        <v>#REF!</v>
      </c>
      <c r="I19" s="26"/>
      <c r="J19" s="26"/>
      <c r="K19" s="26"/>
      <c r="L19" s="26" t="e">
        <f t="shared" si="0"/>
        <v>#REF!</v>
      </c>
      <c r="M19" s="10"/>
    </row>
    <row r="20" spans="3:13" ht="21.6" customHeight="1" x14ac:dyDescent="0.15">
      <c r="C20" s="7" t="s">
        <v>160</v>
      </c>
      <c r="D20" s="48" t="s">
        <v>161</v>
      </c>
      <c r="E20" s="48" t="s">
        <v>340</v>
      </c>
      <c r="F20" s="73" t="s">
        <v>124</v>
      </c>
      <c r="G20" s="75">
        <v>50.4</v>
      </c>
      <c r="H20" s="26" t="e">
        <f>TRUNC(#REF!*옵션!$D$11)</f>
        <v>#REF!</v>
      </c>
      <c r="I20" s="26"/>
      <c r="J20" s="26"/>
      <c r="K20" s="26"/>
      <c r="L20" s="26" t="e">
        <f t="shared" si="0"/>
        <v>#REF!</v>
      </c>
      <c r="M20" s="10"/>
    </row>
    <row r="21" spans="3:13" ht="21.6" customHeight="1" x14ac:dyDescent="0.15">
      <c r="C21" s="7" t="s">
        <v>162</v>
      </c>
      <c r="D21" s="48" t="s">
        <v>161</v>
      </c>
      <c r="E21" s="48" t="s">
        <v>341</v>
      </c>
      <c r="F21" s="73" t="s">
        <v>124</v>
      </c>
      <c r="G21" s="75">
        <v>50.4</v>
      </c>
      <c r="H21" s="26" t="e">
        <f>TRUNC(#REF!*옵션!$D$11)</f>
        <v>#REF!</v>
      </c>
      <c r="I21" s="26"/>
      <c r="J21" s="26"/>
      <c r="K21" s="26"/>
      <c r="L21" s="26" t="e">
        <f t="shared" si="0"/>
        <v>#REF!</v>
      </c>
      <c r="M21" s="10"/>
    </row>
    <row r="22" spans="3:13" ht="21.6" customHeight="1" x14ac:dyDescent="0.15">
      <c r="C22" s="7" t="s">
        <v>164</v>
      </c>
      <c r="D22" s="48" t="s">
        <v>161</v>
      </c>
      <c r="E22" s="48" t="s">
        <v>165</v>
      </c>
      <c r="F22" s="73" t="s">
        <v>124</v>
      </c>
      <c r="G22" s="75">
        <v>201.6</v>
      </c>
      <c r="H22" s="26" t="e">
        <f>TRUNC(#REF!*옵션!$D$11)</f>
        <v>#REF!</v>
      </c>
      <c r="I22" s="26"/>
      <c r="J22" s="26"/>
      <c r="K22" s="26"/>
      <c r="L22" s="26" t="e">
        <f t="shared" si="0"/>
        <v>#REF!</v>
      </c>
      <c r="M22" s="10"/>
    </row>
    <row r="23" spans="3:13" ht="21.6" customHeight="1" x14ac:dyDescent="0.15">
      <c r="C23" s="7" t="s">
        <v>166</v>
      </c>
      <c r="D23" s="48" t="s">
        <v>161</v>
      </c>
      <c r="E23" s="48" t="s">
        <v>167</v>
      </c>
      <c r="F23" s="73" t="s">
        <v>124</v>
      </c>
      <c r="G23" s="75">
        <v>170.1</v>
      </c>
      <c r="H23" s="26" t="e">
        <f>TRUNC(#REF!*옵션!$D$11)</f>
        <v>#REF!</v>
      </c>
      <c r="I23" s="26"/>
      <c r="J23" s="26"/>
      <c r="K23" s="26"/>
      <c r="L23" s="26" t="e">
        <f t="shared" si="0"/>
        <v>#REF!</v>
      </c>
      <c r="M23" s="10"/>
    </row>
    <row r="24" spans="3:13" ht="21.6" customHeight="1" x14ac:dyDescent="0.15">
      <c r="C24" s="7" t="s">
        <v>168</v>
      </c>
      <c r="D24" s="48" t="s">
        <v>169</v>
      </c>
      <c r="E24" s="48" t="s">
        <v>170</v>
      </c>
      <c r="F24" s="73" t="s">
        <v>124</v>
      </c>
      <c r="G24" s="75">
        <v>24.15</v>
      </c>
      <c r="H24" s="26" t="e">
        <f>TRUNC(#REF!*옵션!$D$11)</f>
        <v>#REF!</v>
      </c>
      <c r="I24" s="26"/>
      <c r="J24" s="26"/>
      <c r="K24" s="26"/>
      <c r="L24" s="26" t="e">
        <f t="shared" si="0"/>
        <v>#REF!</v>
      </c>
      <c r="M24" s="10"/>
    </row>
    <row r="25" spans="3:13" ht="21.6" customHeight="1" x14ac:dyDescent="0.15">
      <c r="C25" s="7" t="s">
        <v>171</v>
      </c>
      <c r="D25" s="48" t="s">
        <v>169</v>
      </c>
      <c r="E25" s="48" t="s">
        <v>172</v>
      </c>
      <c r="F25" s="73" t="s">
        <v>124</v>
      </c>
      <c r="G25" s="75">
        <v>15.75</v>
      </c>
      <c r="H25" s="26" t="e">
        <f>TRUNC(#REF!*옵션!$D$11)</f>
        <v>#REF!</v>
      </c>
      <c r="I25" s="26"/>
      <c r="J25" s="26"/>
      <c r="K25" s="26"/>
      <c r="L25" s="26" t="e">
        <f t="shared" si="0"/>
        <v>#REF!</v>
      </c>
      <c r="M25" s="10"/>
    </row>
    <row r="26" spans="3:13" ht="21.6" customHeight="1" x14ac:dyDescent="0.15">
      <c r="C26" s="7" t="s">
        <v>173</v>
      </c>
      <c r="D26" s="48" t="s">
        <v>169</v>
      </c>
      <c r="E26" s="48" t="s">
        <v>174</v>
      </c>
      <c r="F26" s="73" t="s">
        <v>124</v>
      </c>
      <c r="G26" s="75">
        <v>50.4</v>
      </c>
      <c r="H26" s="26" t="e">
        <f>TRUNC(#REF!*옵션!$D$11)</f>
        <v>#REF!</v>
      </c>
      <c r="I26" s="26"/>
      <c r="J26" s="26"/>
      <c r="K26" s="26"/>
      <c r="L26" s="26" t="e">
        <f t="shared" si="0"/>
        <v>#REF!</v>
      </c>
      <c r="M26" s="10"/>
    </row>
    <row r="27" spans="3:13" ht="21.6" customHeight="1" x14ac:dyDescent="0.15">
      <c r="C27" s="7" t="s">
        <v>175</v>
      </c>
      <c r="D27" s="48" t="s">
        <v>176</v>
      </c>
      <c r="E27" s="48" t="s">
        <v>177</v>
      </c>
      <c r="F27" s="73" t="s">
        <v>124</v>
      </c>
      <c r="G27" s="75">
        <v>48.375</v>
      </c>
      <c r="H27" s="26" t="e">
        <f>TRUNC(#REF!*옵션!$D$11)</f>
        <v>#REF!</v>
      </c>
      <c r="I27" s="26"/>
      <c r="J27" s="26"/>
      <c r="K27" s="26"/>
      <c r="L27" s="26" t="e">
        <f t="shared" si="0"/>
        <v>#REF!</v>
      </c>
      <c r="M27" s="10"/>
    </row>
    <row r="28" spans="3:13" ht="21.6" customHeight="1" x14ac:dyDescent="0.15">
      <c r="C28" s="7" t="s">
        <v>178</v>
      </c>
      <c r="D28" s="48" t="s">
        <v>179</v>
      </c>
      <c r="E28" s="48" t="s">
        <v>179</v>
      </c>
      <c r="F28" s="73" t="s">
        <v>124</v>
      </c>
      <c r="G28" s="75">
        <v>24.725000000000001</v>
      </c>
      <c r="H28" s="26" t="e">
        <f>TRUNC(#REF!*옵션!$D$11)</f>
        <v>#REF!</v>
      </c>
      <c r="I28" s="26"/>
      <c r="J28" s="26"/>
      <c r="K28" s="26"/>
      <c r="L28" s="26" t="e">
        <f t="shared" si="0"/>
        <v>#REF!</v>
      </c>
      <c r="M28" s="10" t="s">
        <v>192</v>
      </c>
    </row>
    <row r="29" spans="3:13" ht="21.6" customHeight="1" x14ac:dyDescent="0.15">
      <c r="C29" s="7" t="s">
        <v>180</v>
      </c>
      <c r="D29" s="48" t="s">
        <v>181</v>
      </c>
      <c r="E29" s="48" t="s">
        <v>182</v>
      </c>
      <c r="F29" s="73" t="s">
        <v>124</v>
      </c>
      <c r="G29" s="75">
        <v>50.524999999999999</v>
      </c>
      <c r="H29" s="26" t="e">
        <f>TRUNC(#REF!*옵션!$D$11)</f>
        <v>#REF!</v>
      </c>
      <c r="I29" s="26"/>
      <c r="J29" s="26"/>
      <c r="K29" s="26"/>
      <c r="L29" s="26" t="e">
        <f t="shared" si="0"/>
        <v>#REF!</v>
      </c>
      <c r="M29" s="10"/>
    </row>
    <row r="30" spans="3:13" ht="21.6" customHeight="1" x14ac:dyDescent="0.15">
      <c r="C30" s="7" t="s">
        <v>322</v>
      </c>
      <c r="D30" s="48" t="s">
        <v>323</v>
      </c>
      <c r="E30" s="48" t="s">
        <v>163</v>
      </c>
      <c r="F30" s="73" t="s">
        <v>124</v>
      </c>
      <c r="G30" s="75">
        <v>140</v>
      </c>
      <c r="H30" s="26">
        <f>TRUNC([1]단가조사!G30*[1]옵션!$D$11)</f>
        <v>0</v>
      </c>
      <c r="I30" s="26"/>
      <c r="J30" s="26"/>
      <c r="K30" s="26"/>
      <c r="L30" s="26">
        <f t="shared" si="0"/>
        <v>0</v>
      </c>
      <c r="M30" s="10"/>
    </row>
    <row r="31" spans="3:13" ht="21.6" customHeight="1" x14ac:dyDescent="0.15">
      <c r="C31" s="7" t="s">
        <v>324</v>
      </c>
      <c r="D31" s="48" t="s">
        <v>323</v>
      </c>
      <c r="E31" s="48" t="s">
        <v>165</v>
      </c>
      <c r="F31" s="73" t="s">
        <v>124</v>
      </c>
      <c r="G31" s="75">
        <v>163</v>
      </c>
      <c r="H31" s="26">
        <f>TRUNC([1]단가조사!G31*[1]옵션!$D$11)</f>
        <v>0</v>
      </c>
      <c r="I31" s="26"/>
      <c r="J31" s="26"/>
      <c r="K31" s="26"/>
      <c r="L31" s="26">
        <f t="shared" si="0"/>
        <v>0</v>
      </c>
      <c r="M31" s="10"/>
    </row>
    <row r="32" spans="3:13" ht="21.6" customHeight="1" x14ac:dyDescent="0.15">
      <c r="C32" s="7" t="s">
        <v>325</v>
      </c>
      <c r="D32" s="48" t="s">
        <v>326</v>
      </c>
      <c r="E32" s="48" t="s">
        <v>327</v>
      </c>
      <c r="F32" s="73" t="s">
        <v>328</v>
      </c>
      <c r="G32" s="75">
        <v>-226.49299999999999</v>
      </c>
      <c r="H32" s="26">
        <f>TRUNC([1]단가조사!G32*[1]옵션!$D$11)</f>
        <v>-14100</v>
      </c>
      <c r="I32" s="26"/>
      <c r="J32" s="26"/>
      <c r="K32" s="26"/>
      <c r="L32" s="26">
        <f t="shared" si="0"/>
        <v>-14100</v>
      </c>
      <c r="M32" s="10"/>
    </row>
    <row r="33" spans="3:13" ht="21.6" customHeight="1" x14ac:dyDescent="0.15">
      <c r="C33" s="7" t="s">
        <v>183</v>
      </c>
      <c r="D33" s="48" t="s">
        <v>184</v>
      </c>
      <c r="E33" s="48" t="s">
        <v>185</v>
      </c>
      <c r="F33" s="73" t="s">
        <v>186</v>
      </c>
      <c r="G33" s="75">
        <v>13.247</v>
      </c>
      <c r="H33" s="26"/>
      <c r="I33" s="26" t="e">
        <f>TRUNC(#REF!)</f>
        <v>#REF!</v>
      </c>
      <c r="J33" s="26"/>
      <c r="K33" s="26"/>
      <c r="L33" s="26" t="e">
        <f t="shared" si="0"/>
        <v>#REF!</v>
      </c>
      <c r="M33" s="10"/>
    </row>
    <row r="34" spans="3:13" ht="21.6" customHeight="1" x14ac:dyDescent="0.15">
      <c r="C34" s="7" t="s">
        <v>187</v>
      </c>
      <c r="D34" s="48" t="s">
        <v>184</v>
      </c>
      <c r="E34" s="48" t="s">
        <v>188</v>
      </c>
      <c r="F34" s="73" t="s">
        <v>186</v>
      </c>
      <c r="G34" s="75">
        <v>35.728000000000002</v>
      </c>
      <c r="H34" s="26"/>
      <c r="I34" s="26" t="e">
        <f>TRUNC(#REF!)</f>
        <v>#REF!</v>
      </c>
      <c r="J34" s="26"/>
      <c r="K34" s="26"/>
      <c r="L34" s="26" t="e">
        <f t="shared" si="0"/>
        <v>#REF!</v>
      </c>
      <c r="M34" s="10"/>
    </row>
    <row r="35" spans="3:13" ht="21.6" customHeight="1" x14ac:dyDescent="0.15">
      <c r="C35" s="7" t="s">
        <v>189</v>
      </c>
      <c r="D35" s="7" t="s">
        <v>184</v>
      </c>
      <c r="E35" s="7" t="s">
        <v>190</v>
      </c>
      <c r="F35" s="19" t="s">
        <v>186</v>
      </c>
      <c r="G35" s="10">
        <v>2.2974000000000001</v>
      </c>
      <c r="H35" s="26"/>
      <c r="I35" s="26" t="e">
        <f>TRUNC(#REF!)</f>
        <v>#REF!</v>
      </c>
      <c r="J35" s="26"/>
      <c r="K35" s="26"/>
      <c r="L35" s="26" t="e">
        <f t="shared" si="0"/>
        <v>#REF!</v>
      </c>
      <c r="M35" s="10"/>
    </row>
  </sheetData>
  <mergeCells count="12">
    <mergeCell ref="H2:H3"/>
    <mergeCell ref="C1:M1"/>
    <mergeCell ref="L2:L3"/>
    <mergeCell ref="M2:M3"/>
    <mergeCell ref="K2:K3"/>
    <mergeCell ref="I2:I3"/>
    <mergeCell ref="J2:J3"/>
    <mergeCell ref="C2:C3"/>
    <mergeCell ref="D2:D3"/>
    <mergeCell ref="E2:E3"/>
    <mergeCell ref="F2:F3"/>
    <mergeCell ref="G2:G3"/>
  </mergeCells>
  <phoneticPr fontId="2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scale="80" orientation="landscape" r:id="rId1"/>
  <headerFooter alignWithMargins="0">
    <oddFooter>&amp;R한양기전공업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M41"/>
  <sheetViews>
    <sheetView workbookViewId="0">
      <selection activeCell="D18" sqref="D18"/>
    </sheetView>
  </sheetViews>
  <sheetFormatPr defaultRowHeight="13.5" x14ac:dyDescent="0.15"/>
  <cols>
    <col min="1" max="1" width="36.109375" style="1" customWidth="1"/>
    <col min="2" max="2" width="15.109375" style="2" bestFit="1" customWidth="1"/>
    <col min="3" max="6" width="15.109375" style="2" customWidth="1"/>
    <col min="7" max="7" width="8.6640625" style="2" customWidth="1"/>
    <col min="8" max="8" width="8.77734375" style="2" customWidth="1"/>
    <col min="9" max="16384" width="8.88671875" style="2"/>
  </cols>
  <sheetData>
    <row r="1" spans="1:13" ht="14.25" thickBot="1" x14ac:dyDescent="0.2">
      <c r="A1" s="33" t="s">
        <v>3</v>
      </c>
      <c r="B1" s="34" t="s">
        <v>11</v>
      </c>
      <c r="C1" s="34" t="s">
        <v>9</v>
      </c>
      <c r="D1" s="34" t="s">
        <v>10</v>
      </c>
      <c r="E1" s="34" t="s">
        <v>57</v>
      </c>
      <c r="F1" s="35" t="s">
        <v>12</v>
      </c>
      <c r="H1" s="28"/>
    </row>
    <row r="2" spans="1:13" x14ac:dyDescent="0.15">
      <c r="A2" s="5" t="s">
        <v>13</v>
      </c>
      <c r="B2" s="25" t="e">
        <f>총괄표!#REF!</f>
        <v>#REF!</v>
      </c>
      <c r="C2" s="25" t="e">
        <f>총괄표!#REF!</f>
        <v>#REF!</v>
      </c>
      <c r="D2" s="25" t="e">
        <f>총괄표!#REF!</f>
        <v>#REF!</v>
      </c>
      <c r="E2" s="25"/>
      <c r="F2" s="25" t="e">
        <f>SUM(B2,C2,D2)</f>
        <v>#REF!</v>
      </c>
    </row>
    <row r="3" spans="1:13" x14ac:dyDescent="0.15">
      <c r="A3" s="3" t="s">
        <v>102</v>
      </c>
      <c r="B3" s="26"/>
      <c r="C3" s="26"/>
      <c r="D3" s="26"/>
      <c r="E3" s="26"/>
      <c r="F3" s="25">
        <f>SUM(B3,C3,D3)</f>
        <v>0</v>
      </c>
      <c r="H3" s="155" t="s">
        <v>116</v>
      </c>
      <c r="I3" s="156"/>
      <c r="J3" s="156"/>
      <c r="K3" s="156"/>
      <c r="L3" s="156"/>
      <c r="M3" s="157"/>
    </row>
    <row r="4" spans="1:13" x14ac:dyDescent="0.15">
      <c r="A4" s="3" t="s">
        <v>3</v>
      </c>
      <c r="B4" s="26"/>
      <c r="C4" s="26"/>
      <c r="D4" s="26"/>
      <c r="E4" s="26"/>
      <c r="F4" s="26"/>
      <c r="H4" s="158"/>
      <c r="I4" s="159"/>
      <c r="J4" s="159"/>
      <c r="K4" s="159"/>
      <c r="L4" s="159"/>
      <c r="M4" s="160"/>
    </row>
    <row r="5" spans="1:13" x14ac:dyDescent="0.15">
      <c r="A5" s="3" t="s">
        <v>3</v>
      </c>
      <c r="B5" s="26"/>
      <c r="C5" s="26" t="s">
        <v>8</v>
      </c>
      <c r="D5" s="26"/>
      <c r="E5" s="26"/>
      <c r="F5" s="26"/>
    </row>
    <row r="6" spans="1:13" x14ac:dyDescent="0.15">
      <c r="A6" s="3" t="s">
        <v>3</v>
      </c>
      <c r="B6" s="26"/>
      <c r="C6" s="26"/>
      <c r="D6" s="26"/>
      <c r="E6" s="26"/>
      <c r="F6" s="26"/>
      <c r="H6" s="149" t="s">
        <v>117</v>
      </c>
      <c r="I6" s="150"/>
      <c r="J6" s="150"/>
      <c r="K6" s="150"/>
      <c r="L6" s="150"/>
      <c r="M6" s="151"/>
    </row>
    <row r="7" spans="1:13" x14ac:dyDescent="0.15">
      <c r="A7" s="3"/>
      <c r="B7" s="26"/>
      <c r="C7" s="26"/>
      <c r="D7" s="26"/>
      <c r="E7" s="26"/>
      <c r="F7" s="26"/>
      <c r="H7" s="152"/>
      <c r="I7" s="153"/>
      <c r="J7" s="153"/>
      <c r="K7" s="153"/>
      <c r="L7" s="153"/>
      <c r="M7" s="154"/>
    </row>
    <row r="8" spans="1:13" x14ac:dyDescent="0.15">
      <c r="A8" s="3"/>
      <c r="B8" s="26"/>
      <c r="C8" s="26"/>
      <c r="D8" s="26"/>
      <c r="E8" s="26"/>
      <c r="F8" s="26"/>
    </row>
    <row r="9" spans="1:13" ht="14.25" thickBot="1" x14ac:dyDescent="0.2">
      <c r="B9" s="37"/>
      <c r="C9" s="37"/>
      <c r="D9" s="37"/>
      <c r="E9" s="37"/>
      <c r="F9" s="37"/>
      <c r="H9" s="149" t="s">
        <v>118</v>
      </c>
      <c r="I9" s="150"/>
      <c r="J9" s="150"/>
      <c r="K9" s="150"/>
      <c r="L9" s="150"/>
      <c r="M9" s="151"/>
    </row>
    <row r="10" spans="1:13" ht="14.25" thickBot="1" x14ac:dyDescent="0.2">
      <c r="A10" s="33"/>
      <c r="B10" s="34" t="s">
        <v>15</v>
      </c>
      <c r="C10" s="34" t="s">
        <v>17</v>
      </c>
      <c r="D10" s="34" t="s">
        <v>73</v>
      </c>
      <c r="E10" s="34" t="s">
        <v>111</v>
      </c>
      <c r="F10" s="35"/>
      <c r="H10" s="152"/>
      <c r="I10" s="153"/>
      <c r="J10" s="153"/>
      <c r="K10" s="153"/>
      <c r="L10" s="153"/>
      <c r="M10" s="154"/>
    </row>
    <row r="11" spans="1:13" x14ac:dyDescent="0.15">
      <c r="A11" s="5" t="s">
        <v>112</v>
      </c>
      <c r="B11" s="17">
        <v>100</v>
      </c>
      <c r="C11" s="17">
        <v>1</v>
      </c>
      <c r="D11" s="17">
        <f>$B$11/100</f>
        <v>1</v>
      </c>
      <c r="E11" s="17"/>
      <c r="F11" s="17"/>
    </row>
    <row r="12" spans="1:13" x14ac:dyDescent="0.15">
      <c r="A12" s="3" t="s">
        <v>113</v>
      </c>
      <c r="B12" s="10">
        <v>100</v>
      </c>
      <c r="C12" s="10">
        <v>1</v>
      </c>
      <c r="D12" s="17">
        <f>$B$12/100</f>
        <v>1</v>
      </c>
      <c r="E12" s="10">
        <v>2</v>
      </c>
      <c r="F12" s="10"/>
      <c r="H12" s="149" t="s">
        <v>119</v>
      </c>
      <c r="I12" s="150"/>
      <c r="J12" s="150"/>
      <c r="K12" s="150"/>
      <c r="L12" s="150"/>
      <c r="M12" s="151"/>
    </row>
    <row r="13" spans="1:13" x14ac:dyDescent="0.15">
      <c r="A13" s="3" t="s">
        <v>114</v>
      </c>
      <c r="B13" s="10">
        <v>100</v>
      </c>
      <c r="C13" s="10">
        <v>1</v>
      </c>
      <c r="D13" s="17">
        <f>$B$13/100</f>
        <v>1</v>
      </c>
      <c r="E13" s="10">
        <v>5</v>
      </c>
      <c r="F13" s="10"/>
      <c r="H13" s="152"/>
      <c r="I13" s="153"/>
      <c r="J13" s="153"/>
      <c r="K13" s="153"/>
      <c r="L13" s="153"/>
      <c r="M13" s="154"/>
    </row>
    <row r="14" spans="1:13" x14ac:dyDescent="0.15">
      <c r="A14" s="3"/>
      <c r="B14" s="10"/>
      <c r="C14" s="10"/>
      <c r="D14" s="10"/>
      <c r="E14" s="10"/>
      <c r="F14" s="10"/>
    </row>
    <row r="15" spans="1:13" x14ac:dyDescent="0.15">
      <c r="A15" s="3"/>
      <c r="B15" s="10"/>
      <c r="C15" s="10"/>
      <c r="D15" s="10"/>
      <c r="E15" s="10"/>
      <c r="F15" s="10"/>
    </row>
    <row r="16" spans="1:13" x14ac:dyDescent="0.15">
      <c r="A16" s="3"/>
      <c r="B16" s="10"/>
      <c r="C16" s="10"/>
      <c r="D16" s="10"/>
      <c r="E16" s="10"/>
      <c r="F16" s="10"/>
    </row>
    <row r="17" spans="1:6" x14ac:dyDescent="0.15">
      <c r="A17" s="3"/>
      <c r="B17" s="10"/>
      <c r="C17" s="10"/>
      <c r="D17" s="10"/>
      <c r="E17" s="10"/>
      <c r="F17" s="10"/>
    </row>
    <row r="18" spans="1:6" x14ac:dyDescent="0.15">
      <c r="A18" s="3" t="s">
        <v>2</v>
      </c>
      <c r="B18" s="10"/>
      <c r="C18" s="10"/>
      <c r="D18" s="10"/>
      <c r="E18" s="10"/>
      <c r="F18" s="10"/>
    </row>
    <row r="19" spans="1:6" ht="14.25" thickBot="1" x14ac:dyDescent="0.2">
      <c r="A19" s="4" t="s">
        <v>8</v>
      </c>
      <c r="B19" s="36"/>
      <c r="C19" s="36"/>
      <c r="D19" s="36"/>
      <c r="E19" s="36"/>
      <c r="F19" s="36"/>
    </row>
    <row r="20" spans="1:6" ht="14.25" thickBot="1" x14ac:dyDescent="0.2">
      <c r="A20" s="33" t="s">
        <v>67</v>
      </c>
      <c r="B20" s="34" t="s">
        <v>15</v>
      </c>
      <c r="C20" s="34"/>
      <c r="D20" s="34" t="s">
        <v>73</v>
      </c>
      <c r="E20" s="34"/>
      <c r="F20" s="35"/>
    </row>
    <row r="21" spans="1:6" x14ac:dyDescent="0.15">
      <c r="A21" s="5" t="s">
        <v>68</v>
      </c>
      <c r="B21" s="17">
        <f>B11</f>
        <v>100</v>
      </c>
      <c r="C21" s="17"/>
      <c r="D21" s="17">
        <f>$B$21/100</f>
        <v>1</v>
      </c>
      <c r="E21" s="17"/>
      <c r="F21" s="17"/>
    </row>
    <row r="22" spans="1:6" x14ac:dyDescent="0.15">
      <c r="A22" s="3" t="s">
        <v>69</v>
      </c>
      <c r="B22" s="10">
        <f>B11</f>
        <v>100</v>
      </c>
      <c r="C22" s="17"/>
      <c r="D22" s="17">
        <f>$B$22/100</f>
        <v>1</v>
      </c>
      <c r="E22" s="10"/>
      <c r="F22" s="10"/>
    </row>
    <row r="23" spans="1:6" x14ac:dyDescent="0.15">
      <c r="A23" s="3" t="s">
        <v>72</v>
      </c>
      <c r="B23" s="10">
        <f>B11</f>
        <v>100</v>
      </c>
      <c r="C23" s="17"/>
      <c r="D23" s="17">
        <f>$B$23/100</f>
        <v>1</v>
      </c>
      <c r="E23" s="10"/>
      <c r="F23" s="10"/>
    </row>
    <row r="24" spans="1:6" x14ac:dyDescent="0.15">
      <c r="A24" s="3" t="s">
        <v>70</v>
      </c>
      <c r="B24" s="10">
        <f>B11</f>
        <v>100</v>
      </c>
      <c r="C24" s="17"/>
      <c r="D24" s="17">
        <f>$B$24/100</f>
        <v>1</v>
      </c>
      <c r="E24" s="10"/>
      <c r="F24" s="10"/>
    </row>
    <row r="25" spans="1:6" x14ac:dyDescent="0.15">
      <c r="A25" s="3" t="s">
        <v>71</v>
      </c>
      <c r="B25" s="10">
        <f>B11</f>
        <v>100</v>
      </c>
      <c r="C25" s="17"/>
      <c r="D25" s="17">
        <f>$B$25/100</f>
        <v>1</v>
      </c>
      <c r="E25" s="10"/>
      <c r="F25" s="10"/>
    </row>
    <row r="26" spans="1:6" x14ac:dyDescent="0.15">
      <c r="A26" s="3"/>
      <c r="B26" s="10"/>
      <c r="C26" s="10"/>
      <c r="D26" s="10"/>
      <c r="E26" s="10"/>
      <c r="F26" s="10"/>
    </row>
    <row r="27" spans="1:6" x14ac:dyDescent="0.15">
      <c r="A27" s="3"/>
      <c r="B27" s="10"/>
      <c r="C27" s="10"/>
      <c r="D27" s="10"/>
      <c r="E27" s="10"/>
      <c r="F27" s="10"/>
    </row>
    <row r="28" spans="1:6" x14ac:dyDescent="0.15">
      <c r="A28" s="3"/>
      <c r="B28" s="10"/>
      <c r="C28" s="10"/>
      <c r="D28" s="10"/>
      <c r="E28" s="10"/>
      <c r="F28" s="10"/>
    </row>
    <row r="29" spans="1:6" ht="14.25" customHeight="1" thickBot="1" x14ac:dyDescent="0.2">
      <c r="A29" s="4"/>
      <c r="B29" s="36"/>
      <c r="C29" s="36"/>
      <c r="D29" s="36"/>
      <c r="E29" s="36"/>
      <c r="F29" s="36"/>
    </row>
    <row r="30" spans="1:6" ht="14.25" customHeight="1" thickBot="1" x14ac:dyDescent="0.2">
      <c r="A30" s="33" t="s">
        <v>104</v>
      </c>
      <c r="B30" s="34" t="s">
        <v>105</v>
      </c>
      <c r="C30" s="34" t="s">
        <v>106</v>
      </c>
      <c r="D30" s="34" t="s">
        <v>107</v>
      </c>
      <c r="E30" s="34"/>
      <c r="F30" s="35"/>
    </row>
    <row r="31" spans="1:6" x14ac:dyDescent="0.15">
      <c r="A31" s="5" t="s">
        <v>108</v>
      </c>
      <c r="B31" s="17">
        <v>15</v>
      </c>
      <c r="C31" s="17">
        <v>15</v>
      </c>
      <c r="D31" s="17">
        <v>20</v>
      </c>
      <c r="E31" s="17"/>
      <c r="F31" s="17"/>
    </row>
    <row r="32" spans="1:6" x14ac:dyDescent="0.15">
      <c r="A32" s="5" t="s">
        <v>103</v>
      </c>
      <c r="B32" s="10">
        <v>40</v>
      </c>
      <c r="C32" s="10">
        <v>40</v>
      </c>
      <c r="D32" s="10">
        <v>40</v>
      </c>
      <c r="E32" s="10"/>
      <c r="F32" s="10"/>
    </row>
    <row r="33" spans="1:13" x14ac:dyDescent="0.15">
      <c r="A33" s="3" t="s">
        <v>18</v>
      </c>
      <c r="B33" s="10">
        <v>2</v>
      </c>
      <c r="C33" s="10"/>
      <c r="D33" s="10"/>
      <c r="E33" s="10"/>
      <c r="F33" s="10"/>
      <c r="H33" s="149" t="s">
        <v>291</v>
      </c>
      <c r="I33" s="150"/>
      <c r="J33" s="150"/>
      <c r="K33" s="150"/>
      <c r="L33" s="150"/>
      <c r="M33" s="151"/>
    </row>
    <row r="34" spans="1:13" x14ac:dyDescent="0.15">
      <c r="A34" s="3" t="s">
        <v>19</v>
      </c>
      <c r="B34" s="10"/>
      <c r="C34" s="10"/>
      <c r="D34" s="10"/>
      <c r="E34" s="10"/>
      <c r="F34" s="10"/>
      <c r="H34" s="152"/>
      <c r="I34" s="153"/>
      <c r="J34" s="153"/>
      <c r="K34" s="153"/>
      <c r="L34" s="153"/>
      <c r="M34" s="154"/>
    </row>
    <row r="35" spans="1:13" x14ac:dyDescent="0.15">
      <c r="A35" s="3" t="s">
        <v>20</v>
      </c>
      <c r="B35" s="10">
        <v>2</v>
      </c>
      <c r="C35" s="10"/>
      <c r="D35" s="10"/>
      <c r="E35" s="10"/>
      <c r="F35" s="10"/>
    </row>
    <row r="36" spans="1:13" x14ac:dyDescent="0.15">
      <c r="A36" s="3" t="s">
        <v>21</v>
      </c>
      <c r="B36" s="10">
        <v>3</v>
      </c>
      <c r="C36" s="10"/>
      <c r="D36" s="10"/>
      <c r="E36" s="10"/>
      <c r="F36" s="10"/>
    </row>
    <row r="37" spans="1:13" x14ac:dyDescent="0.15">
      <c r="A37" s="3"/>
      <c r="B37" s="10"/>
      <c r="C37" s="10"/>
      <c r="D37" s="10"/>
      <c r="E37" s="10"/>
      <c r="F37" s="10"/>
    </row>
    <row r="38" spans="1:13" x14ac:dyDescent="0.15">
      <c r="A38" s="3"/>
      <c r="B38" s="10"/>
      <c r="C38" s="10"/>
      <c r="D38" s="10"/>
      <c r="E38" s="10"/>
      <c r="F38" s="10"/>
    </row>
    <row r="39" spans="1:13" ht="14.25" thickBot="1" x14ac:dyDescent="0.2">
      <c r="A39" s="4"/>
      <c r="B39" s="36"/>
      <c r="C39" s="36"/>
      <c r="D39" s="36"/>
      <c r="E39" s="36"/>
      <c r="F39" s="36"/>
    </row>
    <row r="40" spans="1:13" ht="14.25" thickBot="1" x14ac:dyDescent="0.2">
      <c r="A40" s="33" t="s">
        <v>14</v>
      </c>
      <c r="B40" s="34" t="s">
        <v>15</v>
      </c>
      <c r="C40" s="34" t="s">
        <v>16</v>
      </c>
      <c r="D40" s="34"/>
      <c r="E40" s="34"/>
      <c r="F40" s="35"/>
    </row>
    <row r="41" spans="1:13" x14ac:dyDescent="0.15">
      <c r="A41" s="1" t="s">
        <v>120</v>
      </c>
      <c r="B41" s="2">
        <v>100</v>
      </c>
      <c r="C41" s="2">
        <v>3</v>
      </c>
    </row>
  </sheetData>
  <mergeCells count="5">
    <mergeCell ref="H33:M34"/>
    <mergeCell ref="H3:M4"/>
    <mergeCell ref="H6:M7"/>
    <mergeCell ref="H9:M10"/>
    <mergeCell ref="H12:M13"/>
  </mergeCells>
  <phoneticPr fontId="2" type="noConversion"/>
  <printOptions horizontalCentered="1"/>
  <pageMargins left="0.35433070866141736" right="0.35433070866141736" top="0.59055118110236227" bottom="0.59055118110236227" header="0.51181102362204722" footer="0.51181102362204722"/>
  <pageSetup paperSize="9" orientation="landscape" verticalDpi="300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B34"/>
  <sheetViews>
    <sheetView workbookViewId="0"/>
  </sheetViews>
  <sheetFormatPr defaultRowHeight="18.95" customHeight="1" x14ac:dyDescent="0.15"/>
  <cols>
    <col min="1" max="1" width="4.6640625" style="21" customWidth="1"/>
    <col min="2" max="2" width="73" customWidth="1"/>
  </cols>
  <sheetData>
    <row r="1" spans="1:2" ht="20.25" x14ac:dyDescent="0.25">
      <c r="B1" s="20" t="s">
        <v>43</v>
      </c>
    </row>
    <row r="2" spans="1:2" ht="18.95" customHeight="1" x14ac:dyDescent="0.15">
      <c r="A2" s="21" t="s">
        <v>41</v>
      </c>
      <c r="B2" t="s">
        <v>77</v>
      </c>
    </row>
    <row r="3" spans="1:2" ht="18.95" customHeight="1" x14ac:dyDescent="0.15">
      <c r="B3" t="s">
        <v>78</v>
      </c>
    </row>
    <row r="4" spans="1:2" ht="18.95" customHeight="1" x14ac:dyDescent="0.15">
      <c r="A4" s="21" t="s">
        <v>46</v>
      </c>
      <c r="B4" t="s">
        <v>79</v>
      </c>
    </row>
    <row r="5" spans="1:2" ht="18.95" customHeight="1" x14ac:dyDescent="0.15">
      <c r="B5" t="s">
        <v>80</v>
      </c>
    </row>
    <row r="6" spans="1:2" ht="18.95" customHeight="1" x14ac:dyDescent="0.15">
      <c r="A6" s="21" t="s">
        <v>42</v>
      </c>
      <c r="B6" t="s">
        <v>81</v>
      </c>
    </row>
    <row r="7" spans="1:2" ht="18.95" customHeight="1" x14ac:dyDescent="0.15">
      <c r="A7" s="21" t="s">
        <v>44</v>
      </c>
      <c r="B7" t="s">
        <v>82</v>
      </c>
    </row>
    <row r="8" spans="1:2" ht="18.95" customHeight="1" x14ac:dyDescent="0.15">
      <c r="B8" t="s">
        <v>45</v>
      </c>
    </row>
    <row r="9" spans="1:2" ht="18.95" customHeight="1" x14ac:dyDescent="0.15">
      <c r="B9" t="s">
        <v>83</v>
      </c>
    </row>
    <row r="10" spans="1:2" ht="18.95" customHeight="1" x14ac:dyDescent="0.15">
      <c r="B10" t="s">
        <v>84</v>
      </c>
    </row>
    <row r="11" spans="1:2" ht="18.95" customHeight="1" x14ac:dyDescent="0.15">
      <c r="A11" s="21" t="s">
        <v>2</v>
      </c>
      <c r="B11" t="s">
        <v>85</v>
      </c>
    </row>
    <row r="12" spans="1:2" ht="18.95" customHeight="1" x14ac:dyDescent="0.15">
      <c r="A12" s="21" t="s">
        <v>47</v>
      </c>
      <c r="B12" t="s">
        <v>86</v>
      </c>
    </row>
    <row r="13" spans="1:2" ht="18.95" customHeight="1" x14ac:dyDescent="0.15">
      <c r="B13" t="s">
        <v>87</v>
      </c>
    </row>
    <row r="14" spans="1:2" ht="18.95" customHeight="1" x14ac:dyDescent="0.15">
      <c r="B14" t="s">
        <v>88</v>
      </c>
    </row>
    <row r="15" spans="1:2" ht="18.95" customHeight="1" x14ac:dyDescent="0.15">
      <c r="B15" t="s">
        <v>89</v>
      </c>
    </row>
    <row r="16" spans="1:2" ht="18.95" customHeight="1" x14ac:dyDescent="0.15">
      <c r="B16" t="s">
        <v>49</v>
      </c>
    </row>
    <row r="17" spans="1:2" ht="18.95" customHeight="1" x14ac:dyDescent="0.15">
      <c r="A17" s="21" t="s">
        <v>48</v>
      </c>
      <c r="B17" t="s">
        <v>90</v>
      </c>
    </row>
    <row r="18" spans="1:2" ht="18.95" customHeight="1" x14ac:dyDescent="0.15">
      <c r="A18" s="21" t="s">
        <v>91</v>
      </c>
      <c r="B18" s="38" t="s">
        <v>92</v>
      </c>
    </row>
    <row r="19" spans="1:2" ht="18.95" customHeight="1" x14ac:dyDescent="0.15">
      <c r="A19" s="21" t="s">
        <v>93</v>
      </c>
      <c r="B19" t="s">
        <v>94</v>
      </c>
    </row>
    <row r="20" spans="1:2" ht="18.95" customHeight="1" x14ac:dyDescent="0.15">
      <c r="A20" s="21" t="s">
        <v>99</v>
      </c>
      <c r="B20" t="s">
        <v>100</v>
      </c>
    </row>
    <row r="21" spans="1:2" ht="18.95" customHeight="1" x14ac:dyDescent="0.15">
      <c r="A21" s="21" t="s">
        <v>101</v>
      </c>
      <c r="B21" t="s">
        <v>95</v>
      </c>
    </row>
    <row r="33" spans="2:2" ht="18.95" customHeight="1" x14ac:dyDescent="0.15">
      <c r="B33" t="s">
        <v>96</v>
      </c>
    </row>
    <row r="34" spans="2:2" ht="18.95" customHeight="1" x14ac:dyDescent="0.15">
      <c r="B34" t="s">
        <v>97</v>
      </c>
    </row>
  </sheetData>
  <phoneticPr fontId="2" type="noConversion"/>
  <pageMargins left="0.75" right="0.75" top="1" bottom="1" header="0.5" footer="0.5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 지정된 범위</vt:lpstr>
      </vt:variant>
      <vt:variant>
        <vt:i4>7</vt:i4>
      </vt:variant>
    </vt:vector>
  </HeadingPairs>
  <TitlesOfParts>
    <vt:vector size="14" baseType="lpstr">
      <vt:lpstr>갑지</vt:lpstr>
      <vt:lpstr>원가</vt:lpstr>
      <vt:lpstr>총괄표</vt:lpstr>
      <vt:lpstr>내역서</vt:lpstr>
      <vt:lpstr>합산자재</vt:lpstr>
      <vt:lpstr>옵션</vt:lpstr>
      <vt:lpstr>사용설명</vt:lpstr>
      <vt:lpstr>갑지!Print_Area</vt:lpstr>
      <vt:lpstr>내역서!Print_Area</vt:lpstr>
      <vt:lpstr>원가!Print_Area</vt:lpstr>
      <vt:lpstr>총괄표!Print_Area</vt:lpstr>
      <vt:lpstr>내역서!Print_Titles</vt:lpstr>
      <vt:lpstr>총괄표!Print_Titles</vt:lpstr>
      <vt:lpstr>합산자재!Print_Titles</vt:lpstr>
    </vt:vector>
  </TitlesOfParts>
  <Company>이지테크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이지테크</dc:creator>
  <cp:lastModifiedBy>경호 최</cp:lastModifiedBy>
  <cp:lastPrinted>2012-05-12T23:39:48Z</cp:lastPrinted>
  <dcterms:created xsi:type="dcterms:W3CDTF">2002-09-09T02:35:17Z</dcterms:created>
  <dcterms:modified xsi:type="dcterms:W3CDTF">2026-07-29T05:03:07Z</dcterms:modified>
</cp:coreProperties>
</file>