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E:\2026년\01.사업관련\2.취약지역\3.양지리\3.공사시행\2.전기통신 공사발주\1.전기공사\"/>
    </mc:Choice>
  </mc:AlternateContent>
  <xr:revisionPtr revIDLastSave="0" documentId="13_ncr:1_{169AB026-0896-4984-8A7E-11DDC14C21E3}" xr6:coauthVersionLast="47" xr6:coauthVersionMax="47" xr10:uidLastSave="{00000000-0000-0000-0000-000000000000}"/>
  <bookViews>
    <workbookView xWindow="10065" yWindow="5595" windowWidth="3105" windowHeight="3105" tabRatio="918" activeTab="3" xr2:uid="{00000000-000D-0000-FFFF-FFFF00000000}"/>
  </bookViews>
  <sheets>
    <sheet name="표지" sheetId="59" r:id="rId1"/>
    <sheet name="갑지" sheetId="60" r:id="rId2"/>
    <sheet name="표지 (2)" sheetId="61" r:id="rId3"/>
    <sheet name="원가" sheetId="62" r:id="rId4"/>
    <sheet name="총괄표" sheetId="48" r:id="rId5"/>
    <sheet name="내역서" sheetId="50" r:id="rId6"/>
    <sheet name="한전불입금(전기)" sheetId="68" r:id="rId7"/>
    <sheet name="표지 (3)" sheetId="63" r:id="rId8"/>
    <sheet name="일대목차" sheetId="52" r:id="rId9"/>
    <sheet name="일위대가" sheetId="53" r:id="rId10"/>
    <sheet name="일위노임" sheetId="54" r:id="rId11"/>
    <sheet name="합산자재" sheetId="56" state="hidden" r:id="rId12"/>
    <sheet name="표지 (4)" sheetId="64" r:id="rId13"/>
    <sheet name="노임근거" sheetId="51" r:id="rId14"/>
    <sheet name="표지 (5)" sheetId="65" r:id="rId15"/>
    <sheet name="단가조사" sheetId="57" r:id="rId16"/>
    <sheet name="옵션" sheetId="58" state="hidden" r:id="rId17"/>
    <sheet name="목차" sheetId="44" state="hidden" r:id="rId18"/>
    <sheet name="표지 (6)" sheetId="66" r:id="rId19"/>
    <sheet name="표지 (7)" sheetId="67" r:id="rId20"/>
    <sheet name="산출집계" sheetId="2" r:id="rId21"/>
    <sheet name="기본산출서" sheetId="7" state="hidden" r:id="rId22"/>
    <sheet name="목록별산출서" sheetId="8" r:id="rId23"/>
    <sheet name="사용설명" sheetId="3" state="hidden" r:id="rId24"/>
  </sheets>
  <functionGroups builtInGroupCount="19"/>
  <definedNames>
    <definedName name="_xlnm.Print_Area" localSheetId="1">갑지!$B$2:$AD$28</definedName>
    <definedName name="_xlnm.Print_Area" localSheetId="21">기본산출서!$A$1:$Z$1012</definedName>
    <definedName name="_xlnm.Print_Area" localSheetId="5">내역서!$A$1:$Q$211</definedName>
    <definedName name="_xlnm.Print_Area" localSheetId="13">노임근거!$A$1:$T$133</definedName>
    <definedName name="_xlnm.Print_Area" localSheetId="20">산출집계!$A$1:$Y$222</definedName>
    <definedName name="_xlnm.Print_Area" localSheetId="3">원가!$A$1:$AQ$38</definedName>
    <definedName name="_xlnm.Print_Area" localSheetId="10">일위노임!$A$1:$T$81</definedName>
    <definedName name="_xlnm.Print_Area" localSheetId="9">일위대가!$A$1:$Q$133</definedName>
    <definedName name="_xlnm.Print_Area" localSheetId="4">총괄표!$A$1:$Q$82</definedName>
    <definedName name="_xlnm.Print_Area" localSheetId="0">표지!$B$2:$M$19</definedName>
    <definedName name="_xlnm.Print_Area" localSheetId="2">'표지 (2)'!$B$2:$M$19</definedName>
    <definedName name="_xlnm.Print_Area" localSheetId="7">'표지 (3)'!$B$2:$M$19</definedName>
    <definedName name="_xlnm.Print_Area" localSheetId="12">'표지 (4)'!$B$2:$M$19</definedName>
    <definedName name="_xlnm.Print_Area" localSheetId="14">'표지 (5)'!$B$2:$M$19</definedName>
    <definedName name="_xlnm.Print_Area" localSheetId="18">'표지 (6)'!$B$2:$M$19</definedName>
    <definedName name="_xlnm.Print_Area" localSheetId="19">'표지 (7)'!$B$2:$M$19</definedName>
    <definedName name="_xlnm.Print_Area" localSheetId="6">'한전불입금(전기)'!$B$2:$L$143</definedName>
    <definedName name="_xlnm.Print_Titles" localSheetId="5">내역서!$1:$3</definedName>
    <definedName name="_xlnm.Print_Titles" localSheetId="13">노임근거!$1:$3</definedName>
    <definedName name="_xlnm.Print_Titles" localSheetId="15">단가조사!$1:$3</definedName>
    <definedName name="_xlnm.Print_Titles" localSheetId="22">목록별산출서!$1:$3</definedName>
    <definedName name="_xlnm.Print_Titles" localSheetId="17">목차!$1:$3</definedName>
    <definedName name="_xlnm.Print_Titles" localSheetId="8">일대목차!$1:$3</definedName>
    <definedName name="_xlnm.Print_Titles" localSheetId="10">일위노임!$1:$3</definedName>
    <definedName name="_xlnm.Print_Titles" localSheetId="9">일위대가!$1:$3</definedName>
    <definedName name="_xlnm.Print_Titles" localSheetId="4">총괄표!$1:$3</definedName>
    <definedName name="_xlnm.Print_Titles" localSheetId="11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9" i="50" l="1"/>
  <c r="K79" i="50"/>
  <c r="M78" i="50"/>
  <c r="K78" i="50"/>
  <c r="M77" i="50"/>
  <c r="K77" i="50"/>
  <c r="M76" i="50"/>
  <c r="K76" i="50"/>
  <c r="M75" i="50"/>
  <c r="K75" i="50"/>
  <c r="M74" i="50"/>
  <c r="N74" i="50" s="1"/>
  <c r="K74" i="50"/>
  <c r="L74" i="50" s="1"/>
  <c r="J137" i="68" l="1"/>
  <c r="J136" i="68"/>
  <c r="J135" i="68"/>
  <c r="J133" i="68"/>
  <c r="J132" i="68"/>
  <c r="J131" i="68"/>
  <c r="J130" i="68"/>
  <c r="J129" i="68"/>
  <c r="J127" i="68"/>
  <c r="J126" i="68"/>
  <c r="J138" i="68" s="1"/>
  <c r="J123" i="68"/>
  <c r="J122" i="68"/>
  <c r="J121" i="68"/>
  <c r="J119" i="68"/>
  <c r="J118" i="68"/>
  <c r="J117" i="68"/>
  <c r="J116" i="68"/>
  <c r="J115" i="68"/>
  <c r="J124" i="68" s="1"/>
  <c r="J114" i="68"/>
  <c r="J113" i="68"/>
  <c r="J112" i="68"/>
  <c r="J106" i="68"/>
  <c r="J105" i="68"/>
  <c r="J104" i="68"/>
  <c r="J103" i="68"/>
  <c r="J102" i="68"/>
  <c r="J101" i="68"/>
  <c r="J100" i="68"/>
  <c r="J99" i="68"/>
  <c r="J98" i="68"/>
  <c r="J93" i="68"/>
  <c r="J92" i="68"/>
  <c r="J91" i="68"/>
  <c r="J90" i="68"/>
  <c r="J89" i="68"/>
  <c r="J88" i="68"/>
  <c r="J96" i="68" s="1"/>
  <c r="J85" i="68"/>
  <c r="J84" i="68"/>
  <c r="J83" i="68"/>
  <c r="J82" i="68"/>
  <c r="J81" i="68"/>
  <c r="J80" i="68"/>
  <c r="J77" i="68"/>
  <c r="J76" i="68"/>
  <c r="J75" i="68"/>
  <c r="J74" i="68"/>
  <c r="J73" i="68"/>
  <c r="J72" i="68"/>
  <c r="J71" i="68"/>
  <c r="J70" i="68"/>
  <c r="J67" i="68"/>
  <c r="J66" i="68"/>
  <c r="J65" i="68"/>
  <c r="J64" i="68"/>
  <c r="J63" i="68"/>
  <c r="J62" i="68"/>
  <c r="J61" i="68"/>
  <c r="J60" i="68"/>
  <c r="J57" i="68"/>
  <c r="J56" i="68"/>
  <c r="J55" i="68"/>
  <c r="J54" i="68"/>
  <c r="J53" i="68"/>
  <c r="J52" i="68"/>
  <c r="J51" i="68"/>
  <c r="J50" i="68"/>
  <c r="J49" i="68"/>
  <c r="J48" i="68"/>
  <c r="J47" i="68"/>
  <c r="J44" i="68"/>
  <c r="J43" i="68"/>
  <c r="J42" i="68"/>
  <c r="J41" i="68"/>
  <c r="J40" i="68"/>
  <c r="J38" i="68"/>
  <c r="J37" i="68"/>
  <c r="J36" i="68"/>
  <c r="J35" i="68"/>
  <c r="J34" i="68"/>
  <c r="J33" i="68"/>
  <c r="J32" i="68"/>
  <c r="J31" i="68"/>
  <c r="J30" i="68"/>
  <c r="J29" i="68"/>
  <c r="J28" i="68"/>
  <c r="J23" i="68"/>
  <c r="J22" i="68"/>
  <c r="J20" i="68"/>
  <c r="J19" i="68"/>
  <c r="J18" i="68"/>
  <c r="J17" i="68"/>
  <c r="J16" i="68"/>
  <c r="J24" i="68" s="1"/>
  <c r="J13" i="68"/>
  <c r="J12" i="68"/>
  <c r="J11" i="68"/>
  <c r="J10" i="68"/>
  <c r="J9" i="68"/>
  <c r="J8" i="68"/>
  <c r="J68" i="68" l="1"/>
  <c r="J58" i="68"/>
  <c r="J110" i="68"/>
  <c r="J45" i="68"/>
  <c r="J86" i="68"/>
  <c r="J78" i="68"/>
  <c r="J14" i="68"/>
  <c r="J25" i="68" s="1"/>
  <c r="J139" i="68"/>
  <c r="J140" i="68" l="1"/>
  <c r="J141" i="68"/>
  <c r="J142" i="68" s="1"/>
  <c r="AV11" i="62" s="1"/>
  <c r="B11" i="67"/>
  <c r="B3" i="67"/>
  <c r="B11" i="66"/>
  <c r="B3" i="66"/>
  <c r="B11" i="65"/>
  <c r="B3" i="65"/>
  <c r="B11" i="64"/>
  <c r="B3" i="64"/>
  <c r="B11" i="63"/>
  <c r="B3" i="63"/>
  <c r="L37" i="62"/>
  <c r="M24" i="60" s="1"/>
  <c r="L36" i="62"/>
  <c r="M22" i="60" s="1"/>
  <c r="M18" i="60"/>
  <c r="BA29" i="62"/>
  <c r="BA28" i="62"/>
  <c r="L28" i="62"/>
  <c r="BA27" i="62"/>
  <c r="BA26" i="62"/>
  <c r="S23" i="62"/>
  <c r="S22" i="62"/>
  <c r="S20" i="62"/>
  <c r="S19" i="62"/>
  <c r="S16" i="62"/>
  <c r="S15" i="62"/>
  <c r="S14" i="62"/>
  <c r="S13" i="62"/>
  <c r="S12" i="62"/>
  <c r="AT11" i="62"/>
  <c r="S18" i="62" s="1"/>
  <c r="AV10" i="62"/>
  <c r="AT3" i="62"/>
  <c r="S9" i="62" s="1"/>
  <c r="A2" i="62"/>
  <c r="AM1" i="62"/>
  <c r="B11" i="61"/>
  <c r="B3" i="61"/>
  <c r="F8" i="60"/>
  <c r="I7" i="48" l="1"/>
  <c r="L7" i="48"/>
  <c r="N7" i="48"/>
  <c r="P7" i="48" s="1"/>
  <c r="I8" i="48"/>
  <c r="L8" i="48"/>
  <c r="N8" i="48"/>
  <c r="P8" i="48"/>
  <c r="I9" i="48"/>
  <c r="L9" i="48"/>
  <c r="N9" i="48"/>
  <c r="I10" i="48"/>
  <c r="L10" i="48"/>
  <c r="N10" i="48"/>
  <c r="I11" i="48"/>
  <c r="L11" i="48"/>
  <c r="N11" i="48"/>
  <c r="I12" i="48"/>
  <c r="L12" i="48"/>
  <c r="N12" i="48"/>
  <c r="I13" i="48"/>
  <c r="L13" i="48"/>
  <c r="N13" i="48"/>
  <c r="I14" i="48"/>
  <c r="L14" i="48"/>
  <c r="N14" i="48"/>
  <c r="I15" i="48"/>
  <c r="L15" i="48"/>
  <c r="N15" i="48"/>
  <c r="I16" i="48"/>
  <c r="L16" i="48"/>
  <c r="N16" i="48"/>
  <c r="I17" i="48"/>
  <c r="L17" i="48"/>
  <c r="N17" i="48"/>
  <c r="I18" i="48"/>
  <c r="L18" i="48"/>
  <c r="N18" i="48"/>
  <c r="I19" i="48"/>
  <c r="L19" i="48"/>
  <c r="N19" i="48"/>
  <c r="I20" i="48"/>
  <c r="L20" i="48"/>
  <c r="N20" i="48"/>
  <c r="I21" i="48"/>
  <c r="L21" i="48"/>
  <c r="N21" i="48"/>
  <c r="I22" i="48"/>
  <c r="L22" i="48"/>
  <c r="N22" i="48"/>
  <c r="I23" i="48"/>
  <c r="L23" i="48"/>
  <c r="N23" i="48"/>
  <c r="I24" i="48"/>
  <c r="L24" i="48"/>
  <c r="N24" i="48"/>
  <c r="P24" i="48"/>
  <c r="I25" i="48"/>
  <c r="L25" i="48"/>
  <c r="N25" i="48"/>
  <c r="I26" i="48"/>
  <c r="L26" i="48"/>
  <c r="N26" i="48"/>
  <c r="I27" i="48"/>
  <c r="L27" i="48"/>
  <c r="N27" i="48"/>
  <c r="I29" i="48"/>
  <c r="L29" i="48"/>
  <c r="N29" i="48"/>
  <c r="P29" i="48"/>
  <c r="I33" i="48"/>
  <c r="L33" i="48"/>
  <c r="N33" i="48"/>
  <c r="I34" i="48"/>
  <c r="L34" i="48"/>
  <c r="N34" i="48"/>
  <c r="I35" i="48"/>
  <c r="L35" i="48"/>
  <c r="N35" i="48"/>
  <c r="I36" i="48"/>
  <c r="L36" i="48"/>
  <c r="N36" i="48"/>
  <c r="I37" i="48"/>
  <c r="L37" i="48"/>
  <c r="N37" i="48"/>
  <c r="I38" i="48"/>
  <c r="L38" i="48"/>
  <c r="N38" i="48"/>
  <c r="I39" i="48"/>
  <c r="L39" i="48"/>
  <c r="N39" i="48"/>
  <c r="I40" i="48"/>
  <c r="L40" i="48"/>
  <c r="N40" i="48"/>
  <c r="I41" i="48"/>
  <c r="L41" i="48"/>
  <c r="N41" i="48"/>
  <c r="I42" i="48"/>
  <c r="L42" i="48"/>
  <c r="N42" i="48"/>
  <c r="I43" i="48"/>
  <c r="L43" i="48"/>
  <c r="N43" i="48"/>
  <c r="I44" i="48"/>
  <c r="L44" i="48"/>
  <c r="N44" i="48"/>
  <c r="I45" i="48"/>
  <c r="L45" i="48"/>
  <c r="N45" i="48"/>
  <c r="I46" i="48"/>
  <c r="L46" i="48"/>
  <c r="N46" i="48"/>
  <c r="I48" i="48"/>
  <c r="L48" i="48"/>
  <c r="P48" i="48" s="1"/>
  <c r="N48" i="48"/>
  <c r="I49" i="48"/>
  <c r="L49" i="48"/>
  <c r="N49" i="48"/>
  <c r="I50" i="48"/>
  <c r="L50" i="48"/>
  <c r="N50" i="48"/>
  <c r="I51" i="48"/>
  <c r="L51" i="48"/>
  <c r="N51" i="48"/>
  <c r="I52" i="48"/>
  <c r="L52" i="48"/>
  <c r="N52" i="48"/>
  <c r="I53" i="48"/>
  <c r="L53" i="48"/>
  <c r="N53" i="48"/>
  <c r="I54" i="48"/>
  <c r="L54" i="48"/>
  <c r="N54" i="48"/>
  <c r="I55" i="48"/>
  <c r="L55" i="48"/>
  <c r="N55" i="48"/>
  <c r="I63" i="48"/>
  <c r="L63" i="48"/>
  <c r="N63" i="48"/>
  <c r="I64" i="48"/>
  <c r="L64" i="48"/>
  <c r="N64" i="48"/>
  <c r="I65" i="48"/>
  <c r="L65" i="48"/>
  <c r="N65" i="48"/>
  <c r="I66" i="48"/>
  <c r="L66" i="48"/>
  <c r="N66" i="48"/>
  <c r="I67" i="48"/>
  <c r="L67" i="48"/>
  <c r="N67" i="48"/>
  <c r="I68" i="48"/>
  <c r="L68" i="48"/>
  <c r="N68" i="48"/>
  <c r="I69" i="48"/>
  <c r="L69" i="48"/>
  <c r="N69" i="48"/>
  <c r="I70" i="48"/>
  <c r="L70" i="48"/>
  <c r="N70" i="48"/>
  <c r="I71" i="48"/>
  <c r="L71" i="48"/>
  <c r="N71" i="48"/>
  <c r="I72" i="48"/>
  <c r="L72" i="48"/>
  <c r="N72" i="48"/>
  <c r="I73" i="48"/>
  <c r="L73" i="48"/>
  <c r="N73" i="48"/>
  <c r="I74" i="48"/>
  <c r="L74" i="48"/>
  <c r="N74" i="48"/>
  <c r="I75" i="48"/>
  <c r="L75" i="48"/>
  <c r="N75" i="48"/>
  <c r="P75" i="48"/>
  <c r="I76" i="48"/>
  <c r="L76" i="48"/>
  <c r="N76" i="48"/>
  <c r="I77" i="48"/>
  <c r="L77" i="48"/>
  <c r="N77" i="48"/>
  <c r="I78" i="48"/>
  <c r="L78" i="48"/>
  <c r="N78" i="48"/>
  <c r="I79" i="48"/>
  <c r="L79" i="48"/>
  <c r="N79" i="48"/>
  <c r="P79" i="48" s="1"/>
  <c r="I80" i="48"/>
  <c r="L80" i="48"/>
  <c r="N80" i="48"/>
  <c r="I81" i="48"/>
  <c r="L81" i="48"/>
  <c r="N81" i="48"/>
  <c r="AE189" i="50"/>
  <c r="I42" i="51"/>
  <c r="G42" i="51"/>
  <c r="K5" i="50"/>
  <c r="M5" i="50"/>
  <c r="K6" i="50"/>
  <c r="M6" i="50"/>
  <c r="K7" i="50"/>
  <c r="M7" i="50"/>
  <c r="K8" i="50"/>
  <c r="M8" i="50"/>
  <c r="L9" i="50"/>
  <c r="N9" i="50"/>
  <c r="K10" i="50"/>
  <c r="M10" i="50"/>
  <c r="K11" i="50"/>
  <c r="M11" i="50"/>
  <c r="K12" i="50"/>
  <c r="M12" i="50"/>
  <c r="K13" i="50"/>
  <c r="M13" i="50"/>
  <c r="K14" i="50"/>
  <c r="M14" i="50"/>
  <c r="K15" i="50"/>
  <c r="M15" i="50"/>
  <c r="K16" i="50"/>
  <c r="M16" i="50"/>
  <c r="K17" i="50"/>
  <c r="M17" i="50"/>
  <c r="K18" i="50"/>
  <c r="M18" i="50"/>
  <c r="K19" i="50"/>
  <c r="M19" i="50"/>
  <c r="K20" i="50"/>
  <c r="M20" i="50"/>
  <c r="L29" i="50"/>
  <c r="N29" i="50"/>
  <c r="H30" i="50"/>
  <c r="M30" i="50"/>
  <c r="H31" i="50"/>
  <c r="M31" i="50"/>
  <c r="H32" i="50"/>
  <c r="M32" i="50"/>
  <c r="H33" i="50"/>
  <c r="M33" i="50"/>
  <c r="L34" i="50"/>
  <c r="N34" i="50"/>
  <c r="I35" i="50"/>
  <c r="L35" i="50"/>
  <c r="N35" i="50"/>
  <c r="I36" i="50"/>
  <c r="L36" i="50"/>
  <c r="N36" i="50"/>
  <c r="I37" i="50"/>
  <c r="L37" i="50"/>
  <c r="N37" i="50"/>
  <c r="I38" i="50"/>
  <c r="L38" i="50"/>
  <c r="N38" i="50"/>
  <c r="I39" i="50"/>
  <c r="L39" i="50"/>
  <c r="N39" i="50"/>
  <c r="I40" i="50"/>
  <c r="L40" i="50"/>
  <c r="N40" i="50"/>
  <c r="I41" i="50"/>
  <c r="L41" i="50"/>
  <c r="N41" i="50"/>
  <c r="I42" i="50"/>
  <c r="L42" i="50"/>
  <c r="N42" i="50"/>
  <c r="I43" i="50"/>
  <c r="L43" i="50"/>
  <c r="N43" i="50"/>
  <c r="I44" i="50"/>
  <c r="L44" i="50"/>
  <c r="N44" i="50"/>
  <c r="I45" i="50"/>
  <c r="L45" i="50"/>
  <c r="N45" i="50"/>
  <c r="I46" i="50"/>
  <c r="L46" i="50"/>
  <c r="N46" i="50"/>
  <c r="I47" i="50"/>
  <c r="L47" i="50"/>
  <c r="N47" i="50"/>
  <c r="I48" i="50"/>
  <c r="L48" i="50"/>
  <c r="N48" i="50"/>
  <c r="I49" i="50"/>
  <c r="L49" i="50"/>
  <c r="N49" i="50"/>
  <c r="I50" i="50"/>
  <c r="L50" i="50"/>
  <c r="N50" i="50"/>
  <c r="I51" i="50"/>
  <c r="L51" i="50"/>
  <c r="N51" i="50"/>
  <c r="I52" i="50"/>
  <c r="L52" i="50"/>
  <c r="N52" i="50"/>
  <c r="I53" i="50"/>
  <c r="L53" i="50"/>
  <c r="N53" i="50"/>
  <c r="I54" i="50"/>
  <c r="L54" i="50"/>
  <c r="N54" i="50"/>
  <c r="K57" i="50"/>
  <c r="M57" i="50"/>
  <c r="K58" i="50"/>
  <c r="M58" i="50"/>
  <c r="L59" i="50"/>
  <c r="N59" i="50"/>
  <c r="L60" i="50"/>
  <c r="N60" i="50"/>
  <c r="K61" i="50"/>
  <c r="M61" i="50"/>
  <c r="K62" i="50"/>
  <c r="M62" i="50"/>
  <c r="K63" i="50"/>
  <c r="M63" i="50"/>
  <c r="K64" i="50"/>
  <c r="M64" i="50"/>
  <c r="K65" i="50"/>
  <c r="M65" i="50"/>
  <c r="K66" i="50"/>
  <c r="M66" i="50"/>
  <c r="K67" i="50"/>
  <c r="M67" i="50"/>
  <c r="K68" i="50"/>
  <c r="M68" i="50"/>
  <c r="K69" i="50"/>
  <c r="M69" i="50"/>
  <c r="K70" i="50"/>
  <c r="M70" i="50"/>
  <c r="K71" i="50"/>
  <c r="M71" i="50"/>
  <c r="K72" i="50"/>
  <c r="M72" i="50"/>
  <c r="K73" i="50"/>
  <c r="M73" i="50"/>
  <c r="J77" i="50"/>
  <c r="I45" i="51" s="1"/>
  <c r="G78" i="50"/>
  <c r="L82" i="50"/>
  <c r="N82" i="50"/>
  <c r="H83" i="50"/>
  <c r="M83" i="50"/>
  <c r="L84" i="50"/>
  <c r="N84" i="50"/>
  <c r="I85" i="50"/>
  <c r="L85" i="50"/>
  <c r="N85" i="50"/>
  <c r="I86" i="50"/>
  <c r="L86" i="50"/>
  <c r="N86" i="50"/>
  <c r="I87" i="50"/>
  <c r="L87" i="50"/>
  <c r="N87" i="50"/>
  <c r="I88" i="50"/>
  <c r="L88" i="50"/>
  <c r="N88" i="50"/>
  <c r="I89" i="50"/>
  <c r="L89" i="50"/>
  <c r="N89" i="50"/>
  <c r="I90" i="50"/>
  <c r="L90" i="50"/>
  <c r="N90" i="50"/>
  <c r="I91" i="50"/>
  <c r="L91" i="50"/>
  <c r="N91" i="50"/>
  <c r="I92" i="50"/>
  <c r="L92" i="50"/>
  <c r="N92" i="50"/>
  <c r="I93" i="50"/>
  <c r="L93" i="50"/>
  <c r="N93" i="50"/>
  <c r="I94" i="50"/>
  <c r="L94" i="50"/>
  <c r="N94" i="50"/>
  <c r="I95" i="50"/>
  <c r="L95" i="50"/>
  <c r="N95" i="50"/>
  <c r="I96" i="50"/>
  <c r="L96" i="50"/>
  <c r="N96" i="50"/>
  <c r="I97" i="50"/>
  <c r="L97" i="50"/>
  <c r="N97" i="50"/>
  <c r="I98" i="50"/>
  <c r="L98" i="50"/>
  <c r="N98" i="50"/>
  <c r="I99" i="50"/>
  <c r="L99" i="50"/>
  <c r="N99" i="50"/>
  <c r="I100" i="50"/>
  <c r="L100" i="50"/>
  <c r="N100" i="50"/>
  <c r="I101" i="50"/>
  <c r="L101" i="50"/>
  <c r="N101" i="50"/>
  <c r="I102" i="50"/>
  <c r="L102" i="50"/>
  <c r="N102" i="50"/>
  <c r="I103" i="50"/>
  <c r="L103" i="50"/>
  <c r="N103" i="50"/>
  <c r="I104" i="50"/>
  <c r="L104" i="50"/>
  <c r="N104" i="50"/>
  <c r="I105" i="50"/>
  <c r="L105" i="50"/>
  <c r="N105" i="50"/>
  <c r="I106" i="50"/>
  <c r="L106" i="50"/>
  <c r="N106" i="50"/>
  <c r="K109" i="50"/>
  <c r="M109" i="50"/>
  <c r="L110" i="50"/>
  <c r="N110" i="50"/>
  <c r="K111" i="50"/>
  <c r="M111" i="50"/>
  <c r="K112" i="50"/>
  <c r="M112" i="50"/>
  <c r="K113" i="50"/>
  <c r="M113" i="50"/>
  <c r="K114" i="50"/>
  <c r="M114" i="50"/>
  <c r="K115" i="50"/>
  <c r="M115" i="50"/>
  <c r="K116" i="50"/>
  <c r="M116" i="50"/>
  <c r="K117" i="50"/>
  <c r="M117" i="50"/>
  <c r="K118" i="50"/>
  <c r="M118" i="50"/>
  <c r="K119" i="50"/>
  <c r="M119" i="50"/>
  <c r="K120" i="50"/>
  <c r="M120" i="50"/>
  <c r="L123" i="50"/>
  <c r="N123" i="50"/>
  <c r="H124" i="50"/>
  <c r="M124" i="50"/>
  <c r="L125" i="50"/>
  <c r="N125" i="50"/>
  <c r="I126" i="50"/>
  <c r="L126" i="50"/>
  <c r="N126" i="50"/>
  <c r="I127" i="50"/>
  <c r="L127" i="50"/>
  <c r="N127" i="50"/>
  <c r="I128" i="50"/>
  <c r="L128" i="50"/>
  <c r="N128" i="50"/>
  <c r="I129" i="50"/>
  <c r="L129" i="50"/>
  <c r="N129" i="50"/>
  <c r="I130" i="50"/>
  <c r="L130" i="50"/>
  <c r="N130" i="50"/>
  <c r="I131" i="50"/>
  <c r="L131" i="50"/>
  <c r="N131" i="50"/>
  <c r="I132" i="50"/>
  <c r="L132" i="50"/>
  <c r="N132" i="50"/>
  <c r="K135" i="50"/>
  <c r="M135" i="50"/>
  <c r="K136" i="50"/>
  <c r="M136" i="50"/>
  <c r="K137" i="50"/>
  <c r="M137" i="50"/>
  <c r="K138" i="50"/>
  <c r="M138" i="50"/>
  <c r="L139" i="50"/>
  <c r="N139" i="50"/>
  <c r="L140" i="50"/>
  <c r="N140" i="50"/>
  <c r="K141" i="50"/>
  <c r="M141" i="50"/>
  <c r="K142" i="50"/>
  <c r="M142" i="50"/>
  <c r="K143" i="50"/>
  <c r="M143" i="50"/>
  <c r="K144" i="50"/>
  <c r="M144" i="50"/>
  <c r="K145" i="50"/>
  <c r="M145" i="50"/>
  <c r="K146" i="50"/>
  <c r="M146" i="50"/>
  <c r="K147" i="50"/>
  <c r="M147" i="50"/>
  <c r="K148" i="50"/>
  <c r="M148" i="50"/>
  <c r="L150" i="50"/>
  <c r="N150" i="50"/>
  <c r="H151" i="50"/>
  <c r="M151" i="50"/>
  <c r="H152" i="50"/>
  <c r="M152" i="50"/>
  <c r="L153" i="50"/>
  <c r="N153" i="50"/>
  <c r="I154" i="50"/>
  <c r="L154" i="50"/>
  <c r="N154" i="50"/>
  <c r="I155" i="50"/>
  <c r="L155" i="50"/>
  <c r="N155" i="50"/>
  <c r="I156" i="50"/>
  <c r="L156" i="50"/>
  <c r="N156" i="50"/>
  <c r="I157" i="50"/>
  <c r="L157" i="50"/>
  <c r="N157" i="50"/>
  <c r="I158" i="50"/>
  <c r="L158" i="50"/>
  <c r="N158" i="50"/>
  <c r="K161" i="50"/>
  <c r="M161" i="50"/>
  <c r="L162" i="50"/>
  <c r="N162" i="50"/>
  <c r="K163" i="50"/>
  <c r="M163" i="50"/>
  <c r="L165" i="50"/>
  <c r="N165" i="50"/>
  <c r="H166" i="50"/>
  <c r="M166" i="50"/>
  <c r="L167" i="50"/>
  <c r="N167" i="50"/>
  <c r="I168" i="50"/>
  <c r="L168" i="50"/>
  <c r="N168" i="50"/>
  <c r="I169" i="50"/>
  <c r="L169" i="50"/>
  <c r="N169" i="50"/>
  <c r="I170" i="50"/>
  <c r="L170" i="50"/>
  <c r="N170" i="50"/>
  <c r="I171" i="50"/>
  <c r="L171" i="50"/>
  <c r="N171" i="50"/>
  <c r="I172" i="50"/>
  <c r="L172" i="50"/>
  <c r="N172" i="50"/>
  <c r="I173" i="50"/>
  <c r="L173" i="50"/>
  <c r="N173" i="50"/>
  <c r="I174" i="50"/>
  <c r="L174" i="50"/>
  <c r="N174" i="50"/>
  <c r="I175" i="50"/>
  <c r="L175" i="50"/>
  <c r="N175" i="50"/>
  <c r="I176" i="50"/>
  <c r="L176" i="50"/>
  <c r="N176" i="50"/>
  <c r="I177" i="50"/>
  <c r="L177" i="50"/>
  <c r="N177" i="50"/>
  <c r="I178" i="50"/>
  <c r="L178" i="50"/>
  <c r="N178" i="50"/>
  <c r="I179" i="50"/>
  <c r="L179" i="50"/>
  <c r="N179" i="50"/>
  <c r="I180" i="50"/>
  <c r="L180" i="50"/>
  <c r="N180" i="50"/>
  <c r="I181" i="50"/>
  <c r="L181" i="50"/>
  <c r="N181" i="50"/>
  <c r="I182" i="50"/>
  <c r="L182" i="50"/>
  <c r="N182" i="50"/>
  <c r="I183" i="50"/>
  <c r="L183" i="50"/>
  <c r="N183" i="50"/>
  <c r="I184" i="50"/>
  <c r="L184" i="50"/>
  <c r="N184" i="50"/>
  <c r="K187" i="50"/>
  <c r="M187" i="50"/>
  <c r="K188" i="50"/>
  <c r="M188" i="50"/>
  <c r="I189" i="50"/>
  <c r="L189" i="50"/>
  <c r="N189" i="50"/>
  <c r="I190" i="50"/>
  <c r="L190" i="50"/>
  <c r="N190" i="50"/>
  <c r="I191" i="50"/>
  <c r="L191" i="50"/>
  <c r="N191" i="50"/>
  <c r="I192" i="50"/>
  <c r="L192" i="50"/>
  <c r="N192" i="50"/>
  <c r="I193" i="50"/>
  <c r="L193" i="50"/>
  <c r="N193" i="50"/>
  <c r="I194" i="50"/>
  <c r="L194" i="50"/>
  <c r="N194" i="50"/>
  <c r="I195" i="50"/>
  <c r="L195" i="50"/>
  <c r="N195" i="50"/>
  <c r="I196" i="50"/>
  <c r="L196" i="50"/>
  <c r="N196" i="50"/>
  <c r="I197" i="50"/>
  <c r="L197" i="50"/>
  <c r="N197" i="50"/>
  <c r="I198" i="50"/>
  <c r="L198" i="50"/>
  <c r="N198" i="50"/>
  <c r="I199" i="50"/>
  <c r="L199" i="50"/>
  <c r="N199" i="50"/>
  <c r="I200" i="50"/>
  <c r="L200" i="50"/>
  <c r="N200" i="50"/>
  <c r="I201" i="50"/>
  <c r="L201" i="50"/>
  <c r="N201" i="50"/>
  <c r="I202" i="50"/>
  <c r="L202" i="50"/>
  <c r="N202" i="50"/>
  <c r="I203" i="50"/>
  <c r="L203" i="50"/>
  <c r="N203" i="50"/>
  <c r="I204" i="50"/>
  <c r="L204" i="50"/>
  <c r="N204" i="50"/>
  <c r="I205" i="50"/>
  <c r="L205" i="50"/>
  <c r="N205" i="50"/>
  <c r="I206" i="50"/>
  <c r="L206" i="50"/>
  <c r="N206" i="50"/>
  <c r="I207" i="50"/>
  <c r="L207" i="50"/>
  <c r="N207" i="50"/>
  <c r="I208" i="50"/>
  <c r="L208" i="50"/>
  <c r="N208" i="50"/>
  <c r="I209" i="50"/>
  <c r="L209" i="50"/>
  <c r="N209" i="50"/>
  <c r="I210" i="50"/>
  <c r="L210" i="50"/>
  <c r="N210" i="50"/>
  <c r="J111" i="51"/>
  <c r="H111" i="51"/>
  <c r="J93" i="51"/>
  <c r="H93" i="51"/>
  <c r="J92" i="51"/>
  <c r="H92" i="51"/>
  <c r="J65" i="51"/>
  <c r="H65" i="51"/>
  <c r="J48" i="51"/>
  <c r="H48" i="51"/>
  <c r="J23" i="51"/>
  <c r="H23" i="51"/>
  <c r="J22" i="51"/>
  <c r="H22" i="51"/>
  <c r="J21" i="51"/>
  <c r="H21" i="51"/>
  <c r="J20" i="51"/>
  <c r="H20" i="51"/>
  <c r="H24" i="51"/>
  <c r="O24" i="51"/>
  <c r="H25" i="51"/>
  <c r="O25" i="51"/>
  <c r="H26" i="51"/>
  <c r="O26" i="51"/>
  <c r="H27" i="51"/>
  <c r="O27" i="51"/>
  <c r="H28" i="51"/>
  <c r="O28" i="51"/>
  <c r="H29" i="51"/>
  <c r="O29" i="51"/>
  <c r="O42" i="51"/>
  <c r="AA42" i="51" s="1"/>
  <c r="H49" i="51"/>
  <c r="O49" i="51"/>
  <c r="H50" i="51"/>
  <c r="O50" i="51"/>
  <c r="H51" i="51"/>
  <c r="O51" i="51"/>
  <c r="H52" i="51"/>
  <c r="O52" i="51"/>
  <c r="H53" i="51"/>
  <c r="O53" i="51"/>
  <c r="H54" i="51"/>
  <c r="O54" i="51"/>
  <c r="H55" i="51"/>
  <c r="O55" i="51"/>
  <c r="H66" i="51"/>
  <c r="O66" i="51"/>
  <c r="H67" i="51"/>
  <c r="O67" i="51"/>
  <c r="H68" i="51"/>
  <c r="O68" i="51"/>
  <c r="H69" i="51"/>
  <c r="O69" i="51"/>
  <c r="H70" i="51"/>
  <c r="O70" i="51"/>
  <c r="H71" i="51"/>
  <c r="O71" i="51"/>
  <c r="H72" i="51"/>
  <c r="O72" i="51"/>
  <c r="H73" i="51"/>
  <c r="O73" i="51"/>
  <c r="H74" i="51"/>
  <c r="O74" i="51"/>
  <c r="H75" i="51"/>
  <c r="O75" i="51"/>
  <c r="H76" i="51"/>
  <c r="O76" i="51"/>
  <c r="H77" i="51"/>
  <c r="O77" i="51"/>
  <c r="H78" i="51"/>
  <c r="O78" i="51"/>
  <c r="H79" i="51"/>
  <c r="O79" i="51"/>
  <c r="H80" i="51"/>
  <c r="O80" i="51"/>
  <c r="H81" i="51"/>
  <c r="O81" i="51"/>
  <c r="H94" i="51"/>
  <c r="O94" i="51"/>
  <c r="H95" i="51"/>
  <c r="O95" i="51"/>
  <c r="H96" i="51"/>
  <c r="O96" i="51"/>
  <c r="H97" i="51"/>
  <c r="O97" i="51"/>
  <c r="H98" i="51"/>
  <c r="O98" i="51"/>
  <c r="H99" i="51"/>
  <c r="O99" i="51"/>
  <c r="H100" i="51"/>
  <c r="O100" i="51"/>
  <c r="H101" i="51"/>
  <c r="O101" i="51"/>
  <c r="H102" i="51"/>
  <c r="O102" i="51"/>
  <c r="H103" i="51"/>
  <c r="O103" i="51"/>
  <c r="H104" i="51"/>
  <c r="O104" i="51"/>
  <c r="H105" i="51"/>
  <c r="O105" i="51"/>
  <c r="H106" i="51"/>
  <c r="O106" i="51"/>
  <c r="H107" i="51"/>
  <c r="O107" i="51"/>
  <c r="AE35" i="53"/>
  <c r="AC35" i="53" s="1"/>
  <c r="AE28" i="53"/>
  <c r="AE24" i="53"/>
  <c r="AE20" i="53"/>
  <c r="AE15" i="53"/>
  <c r="H5" i="53"/>
  <c r="M5" i="53"/>
  <c r="I7" i="53"/>
  <c r="L7" i="53"/>
  <c r="N7" i="53"/>
  <c r="H9" i="53"/>
  <c r="M9" i="53"/>
  <c r="I11" i="53"/>
  <c r="L11" i="53"/>
  <c r="N11" i="53"/>
  <c r="P11" i="53"/>
  <c r="I16" i="53"/>
  <c r="L16" i="53"/>
  <c r="N16" i="53"/>
  <c r="I21" i="53"/>
  <c r="P21" i="53" s="1"/>
  <c r="L21" i="53"/>
  <c r="N21" i="53"/>
  <c r="I25" i="53"/>
  <c r="L25" i="53"/>
  <c r="N25" i="53"/>
  <c r="I29" i="53"/>
  <c r="L29" i="53"/>
  <c r="N29" i="53"/>
  <c r="K31" i="53"/>
  <c r="L31" i="53" s="1"/>
  <c r="M31" i="53"/>
  <c r="N31" i="53" s="1"/>
  <c r="L34" i="53"/>
  <c r="N34" i="53"/>
  <c r="I36" i="53"/>
  <c r="L36" i="53"/>
  <c r="N36" i="53"/>
  <c r="K38" i="53"/>
  <c r="L38" i="53" s="1"/>
  <c r="M38" i="53"/>
  <c r="N38" i="53" s="1"/>
  <c r="K39" i="53"/>
  <c r="L39" i="53" s="1"/>
  <c r="M39" i="53"/>
  <c r="N39" i="53" s="1"/>
  <c r="H40" i="53"/>
  <c r="M40" i="53"/>
  <c r="H41" i="53"/>
  <c r="M41" i="53"/>
  <c r="L42" i="53"/>
  <c r="N42" i="53"/>
  <c r="I44" i="53"/>
  <c r="L44" i="53"/>
  <c r="N44" i="53"/>
  <c r="P44" i="53"/>
  <c r="K46" i="53"/>
  <c r="L46" i="53" s="1"/>
  <c r="M46" i="53"/>
  <c r="N46" i="53" s="1"/>
  <c r="K47" i="53"/>
  <c r="L47" i="53" s="1"/>
  <c r="M47" i="53"/>
  <c r="N47" i="53" s="1"/>
  <c r="K48" i="53"/>
  <c r="L48" i="53" s="1"/>
  <c r="M48" i="53"/>
  <c r="N48" i="53" s="1"/>
  <c r="K49" i="53"/>
  <c r="L49" i="53" s="1"/>
  <c r="M49" i="53"/>
  <c r="N49" i="53" s="1"/>
  <c r="L51" i="53"/>
  <c r="N51" i="53"/>
  <c r="H52" i="53"/>
  <c r="M52" i="53"/>
  <c r="H53" i="53"/>
  <c r="M53" i="53"/>
  <c r="H54" i="53"/>
  <c r="M54" i="53"/>
  <c r="H55" i="53"/>
  <c r="M55" i="53"/>
  <c r="H56" i="53"/>
  <c r="I56" i="53" s="1"/>
  <c r="M56" i="53"/>
  <c r="H57" i="53"/>
  <c r="M57" i="53"/>
  <c r="L58" i="53"/>
  <c r="N58" i="53"/>
  <c r="I60" i="53"/>
  <c r="L60" i="53"/>
  <c r="N60" i="53"/>
  <c r="K62" i="53"/>
  <c r="L62" i="53" s="1"/>
  <c r="M62" i="53"/>
  <c r="N62" i="53" s="1"/>
  <c r="K63" i="53"/>
  <c r="L63" i="53" s="1"/>
  <c r="M63" i="53"/>
  <c r="N63" i="53" s="1"/>
  <c r="K64" i="53"/>
  <c r="L64" i="53" s="1"/>
  <c r="M64" i="53"/>
  <c r="N64" i="53" s="1"/>
  <c r="K65" i="53"/>
  <c r="L65" i="53"/>
  <c r="M65" i="53"/>
  <c r="N65" i="53" s="1"/>
  <c r="K66" i="53"/>
  <c r="L66" i="53" s="1"/>
  <c r="M66" i="53"/>
  <c r="N66" i="53" s="1"/>
  <c r="H67" i="53"/>
  <c r="M67" i="53"/>
  <c r="L68" i="53"/>
  <c r="N68" i="53"/>
  <c r="I70" i="53"/>
  <c r="P70" i="53" s="1"/>
  <c r="L70" i="53"/>
  <c r="N70" i="53"/>
  <c r="H72" i="53"/>
  <c r="M72" i="53"/>
  <c r="L73" i="53"/>
  <c r="N73" i="53"/>
  <c r="I75" i="53"/>
  <c r="P75" i="53" s="1"/>
  <c r="L75" i="53"/>
  <c r="N75" i="53"/>
  <c r="K77" i="53"/>
  <c r="L77" i="53" s="1"/>
  <c r="M77" i="53"/>
  <c r="N77" i="53" s="1"/>
  <c r="K78" i="53"/>
  <c r="L78" i="53" s="1"/>
  <c r="M78" i="53"/>
  <c r="N78" i="53" s="1"/>
  <c r="H79" i="53"/>
  <c r="M79" i="53"/>
  <c r="L80" i="53"/>
  <c r="N80" i="53"/>
  <c r="I82" i="53"/>
  <c r="L82" i="53"/>
  <c r="N82" i="53"/>
  <c r="P82" i="53"/>
  <c r="K84" i="53"/>
  <c r="L84" i="53" s="1"/>
  <c r="M84" i="53"/>
  <c r="N84" i="53" s="1"/>
  <c r="K85" i="53"/>
  <c r="L85" i="53" s="1"/>
  <c r="M85" i="53"/>
  <c r="N85" i="53" s="1"/>
  <c r="H86" i="53"/>
  <c r="M86" i="53"/>
  <c r="L87" i="53"/>
  <c r="N87" i="53"/>
  <c r="I89" i="53"/>
  <c r="P89" i="53" s="1"/>
  <c r="L89" i="53"/>
  <c r="N89" i="53"/>
  <c r="K91" i="53"/>
  <c r="L91" i="53" s="1"/>
  <c r="M91" i="53"/>
  <c r="N91" i="53" s="1"/>
  <c r="L92" i="53"/>
  <c r="N92" i="53"/>
  <c r="H93" i="53"/>
  <c r="M93" i="53"/>
  <c r="L94" i="53"/>
  <c r="N94" i="53"/>
  <c r="I96" i="53"/>
  <c r="L96" i="53"/>
  <c r="N96" i="53"/>
  <c r="K98" i="53"/>
  <c r="L98" i="53" s="1"/>
  <c r="M98" i="53"/>
  <c r="N98" i="53" s="1"/>
  <c r="L99" i="53"/>
  <c r="N99" i="53"/>
  <c r="H100" i="53"/>
  <c r="M100" i="53"/>
  <c r="L101" i="53"/>
  <c r="N101" i="53"/>
  <c r="I103" i="53"/>
  <c r="L103" i="53"/>
  <c r="N103" i="53"/>
  <c r="K105" i="53"/>
  <c r="L105" i="53"/>
  <c r="M105" i="53"/>
  <c r="N105" i="53" s="1"/>
  <c r="L106" i="53"/>
  <c r="N106" i="53"/>
  <c r="H107" i="53"/>
  <c r="M107" i="53"/>
  <c r="L108" i="53"/>
  <c r="N108" i="53"/>
  <c r="I110" i="53"/>
  <c r="L110" i="53"/>
  <c r="N110" i="53"/>
  <c r="K112" i="53"/>
  <c r="L112" i="53" s="1"/>
  <c r="M112" i="53"/>
  <c r="N112" i="53" s="1"/>
  <c r="L113" i="53"/>
  <c r="N113" i="53"/>
  <c r="H114" i="53"/>
  <c r="M114" i="53"/>
  <c r="L115" i="53"/>
  <c r="N115" i="53"/>
  <c r="I117" i="53"/>
  <c r="L117" i="53"/>
  <c r="N117" i="53"/>
  <c r="K119" i="53"/>
  <c r="L119" i="53" s="1"/>
  <c r="M119" i="53"/>
  <c r="N119" i="53" s="1"/>
  <c r="L120" i="53"/>
  <c r="N120" i="53"/>
  <c r="H121" i="53"/>
  <c r="M121" i="53"/>
  <c r="L122" i="53"/>
  <c r="N122" i="53"/>
  <c r="H5" i="54"/>
  <c r="O5" i="54"/>
  <c r="AD5" i="54" s="1"/>
  <c r="I6" i="54" s="1"/>
  <c r="O6" i="54" s="1"/>
  <c r="H6" i="54"/>
  <c r="H8" i="54"/>
  <c r="O8" i="54"/>
  <c r="H9" i="54"/>
  <c r="H11" i="54"/>
  <c r="O11" i="54"/>
  <c r="AA11" i="54" s="1"/>
  <c r="H12" i="54"/>
  <c r="O12" i="54"/>
  <c r="AD12" i="54" s="1"/>
  <c r="H13" i="54"/>
  <c r="H14" i="54"/>
  <c r="H16" i="54"/>
  <c r="O16" i="54"/>
  <c r="AE16" i="54" s="1"/>
  <c r="I27" i="54" s="1"/>
  <c r="O27" i="54" s="1"/>
  <c r="H17" i="54"/>
  <c r="O17" i="54"/>
  <c r="AG17" i="54" s="1"/>
  <c r="H18" i="54"/>
  <c r="O18" i="54"/>
  <c r="AF18" i="54" s="1"/>
  <c r="I28" i="54" s="1"/>
  <c r="O28" i="54" s="1"/>
  <c r="H19" i="54"/>
  <c r="O19" i="54"/>
  <c r="AB19" i="54" s="1"/>
  <c r="H20" i="54"/>
  <c r="O20" i="54"/>
  <c r="AD20" i="54" s="1"/>
  <c r="H21" i="54"/>
  <c r="O21" i="54"/>
  <c r="AA21" i="54" s="1"/>
  <c r="H22" i="54"/>
  <c r="O22" i="54"/>
  <c r="AD22" i="54" s="1"/>
  <c r="H23" i="54"/>
  <c r="O23" i="54"/>
  <c r="AA23" i="54" s="1"/>
  <c r="AA24" i="54" s="1"/>
  <c r="H24" i="54"/>
  <c r="H25" i="54"/>
  <c r="H26" i="54"/>
  <c r="G27" i="54"/>
  <c r="G55" i="53" s="1"/>
  <c r="H27" i="54"/>
  <c r="G28" i="54"/>
  <c r="G56" i="53" s="1"/>
  <c r="H28" i="54"/>
  <c r="H29" i="54"/>
  <c r="H31" i="54"/>
  <c r="O31" i="54"/>
  <c r="H32" i="54"/>
  <c r="H34" i="54"/>
  <c r="O34" i="54"/>
  <c r="AE34" i="54" s="1"/>
  <c r="H35" i="54"/>
  <c r="H37" i="54"/>
  <c r="O37" i="54"/>
  <c r="AA37" i="54" s="1"/>
  <c r="H38" i="54"/>
  <c r="O38" i="54"/>
  <c r="AA38" i="54" s="1"/>
  <c r="H39" i="54"/>
  <c r="H41" i="54"/>
  <c r="O41" i="54"/>
  <c r="AA41" i="54" s="1"/>
  <c r="I43" i="54" s="1"/>
  <c r="O43" i="54" s="1"/>
  <c r="H42" i="54"/>
  <c r="O42" i="54"/>
  <c r="H43" i="54"/>
  <c r="H45" i="54"/>
  <c r="O45" i="54"/>
  <c r="AA45" i="54" s="1"/>
  <c r="H46" i="54"/>
  <c r="H48" i="54"/>
  <c r="O48" i="54"/>
  <c r="AA48" i="54" s="1"/>
  <c r="H49" i="54"/>
  <c r="H51" i="54"/>
  <c r="O51" i="54"/>
  <c r="H52" i="54"/>
  <c r="H54" i="54"/>
  <c r="O54" i="54"/>
  <c r="AA54" i="54" s="1"/>
  <c r="H55" i="54"/>
  <c r="H57" i="54"/>
  <c r="O57" i="54"/>
  <c r="AC57" i="54" s="1"/>
  <c r="H58" i="54"/>
  <c r="I58" i="54"/>
  <c r="O58" i="54" s="1"/>
  <c r="AC58" i="54"/>
  <c r="AA51" i="54"/>
  <c r="I52" i="54" s="1"/>
  <c r="O52" i="54" s="1"/>
  <c r="AA42" i="54"/>
  <c r="AA31" i="54"/>
  <c r="AF24" i="54"/>
  <c r="AE24" i="54"/>
  <c r="AD8" i="54"/>
  <c r="I9" i="54" s="1"/>
  <c r="H8" i="56"/>
  <c r="H9" i="56"/>
  <c r="H28" i="56"/>
  <c r="H62" i="53" s="1"/>
  <c r="I62" i="53" s="1"/>
  <c r="H29" i="56"/>
  <c r="H64" i="53" s="1"/>
  <c r="I64" i="53" s="1"/>
  <c r="H48" i="56"/>
  <c r="H49" i="56"/>
  <c r="L49" i="56" s="1"/>
  <c r="H68" i="56"/>
  <c r="I68" i="56"/>
  <c r="K33" i="53" s="1"/>
  <c r="L33" i="53" s="1"/>
  <c r="J68" i="56"/>
  <c r="M33" i="53" s="1"/>
  <c r="N33" i="53" s="1"/>
  <c r="H86" i="56"/>
  <c r="H87" i="56"/>
  <c r="H97" i="56"/>
  <c r="I97" i="56"/>
  <c r="K27" i="53" s="1"/>
  <c r="L27" i="53" s="1"/>
  <c r="L28" i="53" s="1"/>
  <c r="K9" i="52" s="1"/>
  <c r="L9" i="52" s="1"/>
  <c r="K24" i="50" s="1"/>
  <c r="J97" i="56"/>
  <c r="M27" i="53" s="1"/>
  <c r="N27" i="53" s="1"/>
  <c r="N28" i="53" s="1"/>
  <c r="M9" i="52" s="1"/>
  <c r="N9" i="52" s="1"/>
  <c r="M24" i="50" s="1"/>
  <c r="H98" i="56"/>
  <c r="H23" i="53" s="1"/>
  <c r="I23" i="53" s="1"/>
  <c r="I24" i="53" s="1"/>
  <c r="I98" i="56"/>
  <c r="K23" i="53" s="1"/>
  <c r="L23" i="53" s="1"/>
  <c r="L24" i="53" s="1"/>
  <c r="K8" i="52" s="1"/>
  <c r="L8" i="52" s="1"/>
  <c r="K23" i="50" s="1"/>
  <c r="J98" i="56"/>
  <c r="M23" i="53" s="1"/>
  <c r="N23" i="53" s="1"/>
  <c r="N24" i="53" s="1"/>
  <c r="M8" i="52" s="1"/>
  <c r="N8" i="52" s="1"/>
  <c r="M23" i="50" s="1"/>
  <c r="H99" i="56"/>
  <c r="H32" i="53" s="1"/>
  <c r="I32" i="53" s="1"/>
  <c r="I99" i="56"/>
  <c r="K32" i="53" s="1"/>
  <c r="L32" i="53" s="1"/>
  <c r="J99" i="56"/>
  <c r="M32" i="53" s="1"/>
  <c r="N32" i="53" s="1"/>
  <c r="H100" i="56"/>
  <c r="H14" i="53" s="1"/>
  <c r="I14" i="53" s="1"/>
  <c r="I100" i="56"/>
  <c r="K14" i="53" s="1"/>
  <c r="L14" i="53" s="1"/>
  <c r="J100" i="56"/>
  <c r="M14" i="53" s="1"/>
  <c r="N14" i="53" s="1"/>
  <c r="H101" i="56"/>
  <c r="I101" i="56"/>
  <c r="K19" i="53" s="1"/>
  <c r="L19" i="53" s="1"/>
  <c r="J101" i="56"/>
  <c r="M19" i="53" s="1"/>
  <c r="N19" i="53" s="1"/>
  <c r="H102" i="56"/>
  <c r="H50" i="53" s="1"/>
  <c r="I50" i="53" s="1"/>
  <c r="I102" i="56"/>
  <c r="K50" i="53" s="1"/>
  <c r="L50" i="53" s="1"/>
  <c r="J102" i="56"/>
  <c r="M50" i="53" s="1"/>
  <c r="N50" i="53" s="1"/>
  <c r="I103" i="56"/>
  <c r="K86" i="53" s="1"/>
  <c r="I104" i="56"/>
  <c r="L104" i="56" s="1"/>
  <c r="I105" i="56"/>
  <c r="L105" i="56" s="1"/>
  <c r="I106" i="56"/>
  <c r="I107" i="56"/>
  <c r="L107" i="56" s="1"/>
  <c r="I108" i="56"/>
  <c r="I109" i="56"/>
  <c r="I110" i="56"/>
  <c r="L110" i="56" s="1"/>
  <c r="I111" i="56"/>
  <c r="K57" i="53" s="1"/>
  <c r="L112" i="56"/>
  <c r="L113" i="56"/>
  <c r="L114" i="56"/>
  <c r="L115" i="56"/>
  <c r="L116" i="56"/>
  <c r="L117" i="56"/>
  <c r="L118" i="56"/>
  <c r="L119" i="56"/>
  <c r="L120" i="56"/>
  <c r="L121" i="56"/>
  <c r="L122" i="56"/>
  <c r="L123" i="56"/>
  <c r="L124" i="56"/>
  <c r="L125" i="56"/>
  <c r="L126" i="56"/>
  <c r="L127" i="56"/>
  <c r="L128" i="56"/>
  <c r="B25" i="58"/>
  <c r="D25" i="58" s="1"/>
  <c r="B24" i="58"/>
  <c r="D24" i="58" s="1"/>
  <c r="B23" i="58"/>
  <c r="D23" i="58" s="1"/>
  <c r="B22" i="58"/>
  <c r="D22" i="58" s="1"/>
  <c r="B21" i="58"/>
  <c r="D21" i="58" s="1"/>
  <c r="J26" i="2"/>
  <c r="H26" i="2" s="1"/>
  <c r="G20" i="50" s="1"/>
  <c r="G19" i="51" s="1"/>
  <c r="J27" i="2"/>
  <c r="J19" i="50" s="1"/>
  <c r="I18" i="51" s="1"/>
  <c r="J57" i="2"/>
  <c r="J72" i="50" s="1"/>
  <c r="I40" i="51" s="1"/>
  <c r="O40" i="51" s="1"/>
  <c r="AA40" i="51" s="1"/>
  <c r="J58" i="2"/>
  <c r="H58" i="2" s="1"/>
  <c r="G73" i="50" s="1"/>
  <c r="J59" i="2"/>
  <c r="H59" i="2" s="1"/>
  <c r="J60" i="2"/>
  <c r="H60" i="2" s="1"/>
  <c r="G75" i="50" s="1"/>
  <c r="G43" i="51" s="1"/>
  <c r="J61" i="2"/>
  <c r="H61" i="2" s="1"/>
  <c r="G76" i="50" s="1"/>
  <c r="J62" i="2"/>
  <c r="H62" i="2" s="1"/>
  <c r="G77" i="50" s="1"/>
  <c r="J63" i="2"/>
  <c r="H63" i="2" s="1"/>
  <c r="J64" i="2"/>
  <c r="H64" i="2" s="1"/>
  <c r="G79" i="50" s="1"/>
  <c r="G47" i="51" s="1"/>
  <c r="D12" i="7"/>
  <c r="D14" i="7"/>
  <c r="D16" i="7"/>
  <c r="D22" i="7"/>
  <c r="D24" i="7"/>
  <c r="D26" i="7"/>
  <c r="D32" i="7"/>
  <c r="D34" i="7"/>
  <c r="D36" i="7"/>
  <c r="D42" i="7"/>
  <c r="D44" i="7"/>
  <c r="D54" i="7"/>
  <c r="D56" i="7"/>
  <c r="D58" i="7"/>
  <c r="D60" i="7"/>
  <c r="D62" i="7"/>
  <c r="D104" i="7"/>
  <c r="D106" i="7"/>
  <c r="D108" i="7"/>
  <c r="D114" i="7"/>
  <c r="D116" i="7"/>
  <c r="D118" i="7"/>
  <c r="D124" i="7"/>
  <c r="D126" i="7"/>
  <c r="D128" i="7"/>
  <c r="D134" i="7"/>
  <c r="D136" i="7"/>
  <c r="D148" i="7"/>
  <c r="D150" i="7"/>
  <c r="D152" i="7"/>
  <c r="D156" i="7"/>
  <c r="D158" i="7"/>
  <c r="D162" i="7"/>
  <c r="D196" i="7"/>
  <c r="D198" i="7"/>
  <c r="D200" i="7"/>
  <c r="D206" i="7"/>
  <c r="D208" i="7"/>
  <c r="D212" i="7"/>
  <c r="D214" i="7"/>
  <c r="D216" i="7"/>
  <c r="D222" i="7"/>
  <c r="D242" i="7"/>
  <c r="D244" i="7"/>
  <c r="D246" i="7"/>
  <c r="D252" i="7"/>
  <c r="D254" i="7"/>
  <c r="D256" i="7"/>
  <c r="D262" i="7"/>
  <c r="D264" i="7"/>
  <c r="D266" i="7"/>
  <c r="D272" i="7"/>
  <c r="D274" i="7"/>
  <c r="D276" i="7"/>
  <c r="D282" i="7"/>
  <c r="D288" i="7"/>
  <c r="D294" i="7"/>
  <c r="D332" i="7"/>
  <c r="D334" i="7"/>
  <c r="D336" i="7"/>
  <c r="D338" i="7"/>
  <c r="D340" i="7"/>
  <c r="D342" i="7"/>
  <c r="D344" i="7"/>
  <c r="D346" i="7"/>
  <c r="D378" i="7"/>
  <c r="D380" i="7"/>
  <c r="D382" i="7"/>
  <c r="D384" i="7"/>
  <c r="D386" i="7"/>
  <c r="D388" i="7"/>
  <c r="D390" i="7"/>
  <c r="D392" i="7"/>
  <c r="D422" i="7"/>
  <c r="D424" i="7"/>
  <c r="D426" i="7"/>
  <c r="D428" i="7"/>
  <c r="D430" i="7"/>
  <c r="D432" i="7"/>
  <c r="D434" i="7"/>
  <c r="D436" i="7"/>
  <c r="D438" i="7"/>
  <c r="D440" i="7"/>
  <c r="D448" i="7"/>
  <c r="D450" i="7"/>
  <c r="D456" i="7"/>
  <c r="D458" i="7"/>
  <c r="D468" i="7"/>
  <c r="D470" i="7"/>
  <c r="D476" i="7"/>
  <c r="D478" i="7"/>
  <c r="D514" i="7"/>
  <c r="D516" i="7"/>
  <c r="D518" i="7"/>
  <c r="D520" i="7"/>
  <c r="D522" i="7"/>
  <c r="D524" i="7"/>
  <c r="D526" i="7"/>
  <c r="D528" i="7"/>
  <c r="D564" i="7"/>
  <c r="D566" i="7"/>
  <c r="D568" i="7"/>
  <c r="D570" i="7"/>
  <c r="D572" i="7"/>
  <c r="D574" i="7"/>
  <c r="D578" i="7"/>
  <c r="D580" i="7"/>
  <c r="D582" i="7"/>
  <c r="D584" i="7"/>
  <c r="D588" i="7"/>
  <c r="D590" i="7"/>
  <c r="D592" i="7"/>
  <c r="D594" i="7"/>
  <c r="D606" i="7"/>
  <c r="D608" i="7"/>
  <c r="D610" i="7"/>
  <c r="D612" i="7"/>
  <c r="D614" i="7"/>
  <c r="D616" i="7"/>
  <c r="D618" i="7"/>
  <c r="D626" i="7"/>
  <c r="D628" i="7"/>
  <c r="D630" i="7"/>
  <c r="D632" i="7"/>
  <c r="D634" i="7"/>
  <c r="D638" i="7"/>
  <c r="D640" i="7"/>
  <c r="D650" i="7"/>
  <c r="D652" i="7"/>
  <c r="D702" i="7"/>
  <c r="D704" i="7"/>
  <c r="D706" i="7"/>
  <c r="D708" i="7"/>
  <c r="D710" i="7"/>
  <c r="D712" i="7"/>
  <c r="D714" i="7"/>
  <c r="D716" i="7"/>
  <c r="D720" i="7"/>
  <c r="D722" i="7"/>
  <c r="D728" i="7"/>
  <c r="D730" i="7"/>
  <c r="D736" i="7"/>
  <c r="D742" i="7"/>
  <c r="D744" i="7"/>
  <c r="D746" i="7"/>
  <c r="D748" i="7"/>
  <c r="D750" i="7"/>
  <c r="D794" i="7"/>
  <c r="D796" i="7"/>
  <c r="D798" i="7"/>
  <c r="D800" i="7"/>
  <c r="D802" i="7"/>
  <c r="D804" i="7"/>
  <c r="D806" i="7"/>
  <c r="D808" i="7"/>
  <c r="D810" i="7"/>
  <c r="D812" i="7"/>
  <c r="D814" i="7"/>
  <c r="D820" i="7"/>
  <c r="D822" i="7"/>
  <c r="D824" i="7"/>
  <c r="D826" i="7"/>
  <c r="D828" i="7"/>
  <c r="D834" i="7"/>
  <c r="D836" i="7"/>
  <c r="D838" i="7"/>
  <c r="D840" i="7"/>
  <c r="D886" i="7"/>
  <c r="D888" i="7"/>
  <c r="D890" i="7"/>
  <c r="D894" i="7"/>
  <c r="D896" i="7"/>
  <c r="D902" i="7"/>
  <c r="D904" i="7"/>
  <c r="D906" i="7"/>
  <c r="D908" i="7"/>
  <c r="D910" i="7"/>
  <c r="D912" i="7"/>
  <c r="D930" i="7"/>
  <c r="D932" i="7"/>
  <c r="D934" i="7"/>
  <c r="D936" i="7"/>
  <c r="D976" i="7"/>
  <c r="D978" i="7"/>
  <c r="D13" i="58"/>
  <c r="D12" i="58"/>
  <c r="D11" i="58"/>
  <c r="H10" i="56" s="1"/>
  <c r="H58" i="50" s="1"/>
  <c r="F3" i="58"/>
  <c r="AE3" i="50"/>
  <c r="AD3" i="50"/>
  <c r="E100" i="7"/>
  <c r="E144" i="7"/>
  <c r="E194" i="7"/>
  <c r="E560" i="7"/>
  <c r="M207" i="8"/>
  <c r="M329" i="8"/>
  <c r="E838" i="7"/>
  <c r="M208" i="8"/>
  <c r="M237" i="8"/>
  <c r="E342" i="7"/>
  <c r="M253" i="8"/>
  <c r="E618" i="7"/>
  <c r="G26" i="8"/>
  <c r="E896" i="7"/>
  <c r="E114" i="7"/>
  <c r="E124" i="7"/>
  <c r="M8" i="8"/>
  <c r="E582" i="7"/>
  <c r="E212" i="7"/>
  <c r="M31" i="8"/>
  <c r="M302" i="8"/>
  <c r="G50" i="8"/>
  <c r="M223" i="8"/>
  <c r="M100" i="8"/>
  <c r="M228" i="8"/>
  <c r="E390" i="7"/>
  <c r="M310" i="8"/>
  <c r="M12" i="8"/>
  <c r="E730" i="7"/>
  <c r="E154" i="7"/>
  <c r="M215" i="8"/>
  <c r="M254" i="8"/>
  <c r="G134" i="8"/>
  <c r="E456" i="7"/>
  <c r="E584" i="7"/>
  <c r="E808" i="7"/>
  <c r="E812" i="7"/>
  <c r="E46" i="7"/>
  <c r="E346" i="7"/>
  <c r="G40" i="8"/>
  <c r="E430" i="7"/>
  <c r="M50" i="8"/>
  <c r="G15" i="8"/>
  <c r="M192" i="8"/>
  <c r="E794" i="7"/>
  <c r="E612" i="7"/>
  <c r="E558" i="7"/>
  <c r="M261" i="8"/>
  <c r="M109" i="8"/>
  <c r="E932" i="7"/>
  <c r="M224" i="8"/>
  <c r="E594" i="7"/>
  <c r="E886" i="7"/>
  <c r="M244" i="8"/>
  <c r="M51" i="8"/>
  <c r="E818" i="7"/>
  <c r="M176" i="8"/>
  <c r="M187" i="8"/>
  <c r="G187" i="8"/>
  <c r="E810" i="7"/>
  <c r="G259" i="8"/>
  <c r="M98" i="8"/>
  <c r="E374" i="7"/>
  <c r="E6" i="7"/>
  <c r="E884" i="7"/>
  <c r="E292" i="7"/>
  <c r="E726" i="7"/>
  <c r="M229" i="8"/>
  <c r="E334" i="7"/>
  <c r="E798" i="7"/>
  <c r="M273" i="8"/>
  <c r="G51" i="8"/>
  <c r="G234" i="8"/>
  <c r="M190" i="8"/>
  <c r="E640" i="7"/>
  <c r="E514" i="7"/>
  <c r="E54" i="7"/>
  <c r="E384" i="7"/>
  <c r="M36" i="8"/>
  <c r="E380" i="7"/>
  <c r="G139" i="8"/>
  <c r="M306" i="8"/>
  <c r="E106" i="7"/>
  <c r="E36" i="7"/>
  <c r="M258" i="8"/>
  <c r="E34" i="7"/>
  <c r="M129" i="8"/>
  <c r="G273" i="8"/>
  <c r="M47" i="8"/>
  <c r="M121" i="8"/>
  <c r="M103" i="8"/>
  <c r="M241" i="8"/>
  <c r="E446" i="7"/>
  <c r="G348" i="8"/>
  <c r="G8" i="8"/>
  <c r="G20" i="8"/>
  <c r="M92" i="8"/>
  <c r="M141" i="8"/>
  <c r="E450" i="7"/>
  <c r="E624" i="7"/>
  <c r="E432" i="7"/>
  <c r="G266" i="8"/>
  <c r="E60" i="7"/>
  <c r="E564" i="7"/>
  <c r="E458" i="7"/>
  <c r="M106" i="8"/>
  <c r="E736" i="7"/>
  <c r="E250" i="7"/>
  <c r="M343" i="8"/>
  <c r="E706" i="7"/>
  <c r="M110" i="8"/>
  <c r="G103" i="8"/>
  <c r="E712" i="7"/>
  <c r="E294" i="7"/>
  <c r="G178" i="8"/>
  <c r="G133" i="8"/>
  <c r="E260" i="7"/>
  <c r="M108" i="8"/>
  <c r="M205" i="8"/>
  <c r="E570" i="7"/>
  <c r="E936" i="7"/>
  <c r="M313" i="8"/>
  <c r="E524" i="7"/>
  <c r="E900" i="7"/>
  <c r="E286" i="7"/>
  <c r="M227" i="8"/>
  <c r="E880" i="7"/>
  <c r="E696" i="7"/>
  <c r="E30" i="7"/>
  <c r="E792" i="7"/>
  <c r="E24" i="7"/>
  <c r="E746" i="7"/>
  <c r="E836" i="7"/>
  <c r="G23" i="8"/>
  <c r="G232" i="8"/>
  <c r="E434" i="7"/>
  <c r="G48" i="8"/>
  <c r="M140" i="8"/>
  <c r="M34" i="8"/>
  <c r="M216" i="8"/>
  <c r="M95" i="8"/>
  <c r="M137" i="8"/>
  <c r="E934" i="7"/>
  <c r="E800" i="7"/>
  <c r="E904" i="7"/>
  <c r="G302" i="8"/>
  <c r="G16" i="8"/>
  <c r="E344" i="7"/>
  <c r="M260" i="8"/>
  <c r="G19" i="8"/>
  <c r="G192" i="8"/>
  <c r="M194" i="8"/>
  <c r="G39" i="8"/>
  <c r="G94" i="8"/>
  <c r="G25" i="8"/>
  <c r="E926" i="7"/>
  <c r="E422" i="7"/>
  <c r="G180" i="8"/>
  <c r="M23" i="8"/>
  <c r="M191" i="8"/>
  <c r="G252" i="8"/>
  <c r="E126" i="7"/>
  <c r="M202" i="8"/>
  <c r="M308" i="8"/>
  <c r="M214" i="8"/>
  <c r="E516" i="7"/>
  <c r="M262" i="8"/>
  <c r="E122" i="7"/>
  <c r="E376" i="7"/>
  <c r="E264" i="7"/>
  <c r="M185" i="8"/>
  <c r="M248" i="8"/>
  <c r="G326" i="8"/>
  <c r="M265" i="8"/>
  <c r="E104" i="7"/>
  <c r="E630" i="7"/>
  <c r="E586" i="7"/>
  <c r="E572" i="7"/>
  <c r="E652" i="7"/>
  <c r="M16" i="8"/>
  <c r="E252" i="7"/>
  <c r="M328" i="8"/>
  <c r="G347" i="8"/>
  <c r="G218" i="8"/>
  <c r="E210" i="7"/>
  <c r="E192" i="7"/>
  <c r="M107" i="8"/>
  <c r="M96" i="8"/>
  <c r="E426" i="7"/>
  <c r="E386" i="7"/>
  <c r="M130" i="8"/>
  <c r="E58" i="7"/>
  <c r="E238" i="7"/>
  <c r="E708" i="7"/>
  <c r="E882" i="7"/>
  <c r="E518" i="7"/>
  <c r="M266" i="8"/>
  <c r="M345" i="8"/>
  <c r="E204" i="7"/>
  <c r="M20" i="8"/>
  <c r="M277" i="8"/>
  <c r="E614" i="7"/>
  <c r="E828" i="7"/>
  <c r="E910" i="7"/>
  <c r="M225" i="8"/>
  <c r="E610" i="7"/>
  <c r="M35" i="8"/>
  <c r="E928" i="7"/>
  <c r="E718" i="7"/>
  <c r="E466" i="7"/>
  <c r="E576" i="7"/>
  <c r="E198" i="7"/>
  <c r="E424" i="7"/>
  <c r="E276" i="7"/>
  <c r="M188" i="8"/>
  <c r="E906" i="7"/>
  <c r="M320" i="8"/>
  <c r="G197" i="8"/>
  <c r="M41" i="8"/>
  <c r="G96" i="8"/>
  <c r="M54" i="8"/>
  <c r="G345" i="8"/>
  <c r="M203" i="8"/>
  <c r="G21" i="8"/>
  <c r="M238" i="8"/>
  <c r="M19" i="8"/>
  <c r="G55" i="8"/>
  <c r="E588" i="7"/>
  <c r="M101" i="8"/>
  <c r="M37" i="8"/>
  <c r="M252" i="8"/>
  <c r="E804" i="7"/>
  <c r="G141" i="8"/>
  <c r="M314" i="8"/>
  <c r="M118" i="8"/>
  <c r="E698" i="7"/>
  <c r="E236" i="7"/>
  <c r="E330" i="7"/>
  <c r="E240" i="7"/>
  <c r="M239" i="8"/>
  <c r="G142" i="8"/>
  <c r="E704" i="7"/>
  <c r="G24" i="8"/>
  <c r="E826" i="7"/>
  <c r="E206" i="7"/>
  <c r="E378" i="7"/>
  <c r="E436" i="7"/>
  <c r="M184" i="8"/>
  <c r="E806" i="7"/>
  <c r="M307" i="8"/>
  <c r="M177" i="8"/>
  <c r="G182" i="8"/>
  <c r="E742" i="7"/>
  <c r="M268" i="8"/>
  <c r="E702" i="7"/>
  <c r="M221" i="8"/>
  <c r="M249" i="8"/>
  <c r="M271" i="8"/>
  <c r="E748" i="7"/>
  <c r="E118" i="7"/>
  <c r="G343" i="8"/>
  <c r="E908" i="7"/>
  <c r="G10" i="8"/>
  <c r="E622" i="7"/>
  <c r="E10" i="7"/>
  <c r="E734" i="7"/>
  <c r="E444" i="7"/>
  <c r="G312" i="8"/>
  <c r="M123" i="8"/>
  <c r="E720" i="7"/>
  <c r="M251" i="8"/>
  <c r="M111" i="8"/>
  <c r="G317" i="8"/>
  <c r="E478" i="7"/>
  <c r="E282" i="7"/>
  <c r="E108" i="7"/>
  <c r="M305" i="8"/>
  <c r="M114" i="8"/>
  <c r="E716" i="7"/>
  <c r="E244" i="7"/>
  <c r="E930" i="7"/>
  <c r="E62" i="7"/>
  <c r="E650" i="7"/>
  <c r="M385" i="8"/>
  <c r="E628" i="7"/>
  <c r="G236" i="8"/>
  <c r="M198" i="8"/>
  <c r="M186" i="8"/>
  <c r="E714" i="7"/>
  <c r="M24" i="8"/>
  <c r="M11" i="8"/>
  <c r="E8" i="7"/>
  <c r="E732" i="7"/>
  <c r="E892" i="7"/>
  <c r="E788" i="7"/>
  <c r="E222" i="7"/>
  <c r="E272" i="7"/>
  <c r="G98" i="8"/>
  <c r="E150" i="7"/>
  <c r="M195" i="8"/>
  <c r="M52" i="8"/>
  <c r="G140" i="8"/>
  <c r="G18" i="8"/>
  <c r="E274" i="7"/>
  <c r="G243" i="8"/>
  <c r="E626" i="7"/>
  <c r="M30" i="8"/>
  <c r="M204" i="8"/>
  <c r="M327" i="8"/>
  <c r="M245" i="8"/>
  <c r="G111" i="8"/>
  <c r="E156" i="7"/>
  <c r="M240" i="8"/>
  <c r="E440" i="7"/>
  <c r="E468" i="7"/>
  <c r="G202" i="8"/>
  <c r="M26" i="8"/>
  <c r="M264" i="8"/>
  <c r="M226" i="8"/>
  <c r="E40" i="7"/>
  <c r="E454" i="7"/>
  <c r="E284" i="7"/>
  <c r="E474" i="7"/>
  <c r="M193" i="8"/>
  <c r="M323" i="8"/>
  <c r="M347" i="8"/>
  <c r="G123" i="8"/>
  <c r="E528" i="7"/>
  <c r="E208" i="7"/>
  <c r="M58" i="8"/>
  <c r="M269" i="8"/>
  <c r="M220" i="8"/>
  <c r="M235" i="8"/>
  <c r="E634" i="7"/>
  <c r="E974" i="7"/>
  <c r="M319" i="8"/>
  <c r="M212" i="8"/>
  <c r="M178" i="8"/>
  <c r="M257" i="8"/>
  <c r="E608" i="7"/>
  <c r="M94" i="8"/>
  <c r="M209" i="8"/>
  <c r="M348" i="8"/>
  <c r="E12" i="7"/>
  <c r="E332" i="7"/>
  <c r="E790" i="7"/>
  <c r="M233" i="8"/>
  <c r="M275" i="8"/>
  <c r="E644" i="7"/>
  <c r="M119" i="8"/>
  <c r="M112" i="8"/>
  <c r="M255" i="8"/>
  <c r="G52" i="8"/>
  <c r="E638" i="7"/>
  <c r="M105" i="8"/>
  <c r="E270" i="7"/>
  <c r="E578" i="7"/>
  <c r="E336" i="7"/>
  <c r="E700" i="7"/>
  <c r="E438" i="7"/>
  <c r="M113" i="8"/>
  <c r="E340" i="7"/>
  <c r="M180" i="8"/>
  <c r="G117" i="8"/>
  <c r="M117" i="8"/>
  <c r="M189" i="8"/>
  <c r="E616" i="7"/>
  <c r="M247" i="8"/>
  <c r="E196" i="7"/>
  <c r="E822" i="7"/>
  <c r="M324" i="8"/>
  <c r="E266" i="7"/>
  <c r="E636" i="7"/>
  <c r="M219" i="8"/>
  <c r="E22" i="7"/>
  <c r="E520" i="7"/>
  <c r="E328" i="7"/>
  <c r="G30" i="8"/>
  <c r="E972" i="7"/>
  <c r="G58" i="8"/>
  <c r="M267" i="8"/>
  <c r="M14" i="8"/>
  <c r="E132" i="7"/>
  <c r="M232" i="8"/>
  <c r="G92" i="8"/>
  <c r="E392" i="7"/>
  <c r="G304" i="8"/>
  <c r="M104" i="8"/>
  <c r="M242" i="8"/>
  <c r="G138" i="8"/>
  <c r="M97" i="8"/>
  <c r="E976" i="7"/>
  <c r="M210" i="8"/>
  <c r="M115" i="8"/>
  <c r="M303" i="8"/>
  <c r="M125" i="8"/>
  <c r="M274" i="8"/>
  <c r="M213" i="8"/>
  <c r="E834" i="7"/>
  <c r="M134" i="8"/>
  <c r="G137" i="8"/>
  <c r="M272" i="8"/>
  <c r="E160" i="7"/>
  <c r="E214" i="7"/>
  <c r="M9" i="8"/>
  <c r="E242" i="7"/>
  <c r="E568" i="7"/>
  <c r="G238" i="8"/>
  <c r="G54" i="8"/>
  <c r="M317" i="8"/>
  <c r="E44" i="7"/>
  <c r="E820" i="7"/>
  <c r="E56" i="7"/>
  <c r="M42" i="8"/>
  <c r="G323" i="8"/>
  <c r="E200" i="7"/>
  <c r="M201" i="8"/>
  <c r="M211" i="8"/>
  <c r="E824" i="7"/>
  <c r="G211" i="8"/>
  <c r="E288" i="7"/>
  <c r="G313" i="8"/>
  <c r="E338" i="7"/>
  <c r="E382" i="7"/>
  <c r="M40" i="8"/>
  <c r="M13" i="8"/>
  <c r="E262" i="7"/>
  <c r="G34" i="8"/>
  <c r="E20" i="7"/>
  <c r="M46" i="8"/>
  <c r="E796" i="7"/>
  <c r="M59" i="8"/>
  <c r="M318" i="8"/>
  <c r="M217" i="8"/>
  <c r="E840" i="7"/>
  <c r="M259" i="8"/>
  <c r="E128" i="7"/>
  <c r="E116" i="7"/>
  <c r="E592" i="7"/>
  <c r="M346" i="8"/>
  <c r="G12" i="8"/>
  <c r="M250" i="8"/>
  <c r="M133" i="8"/>
  <c r="M128" i="8"/>
  <c r="M344" i="8"/>
  <c r="M181" i="8"/>
  <c r="G176" i="8"/>
  <c r="E512" i="7"/>
  <c r="M256" i="8"/>
  <c r="M182" i="8"/>
  <c r="E722" i="7"/>
  <c r="E32" i="7"/>
  <c r="G37" i="8"/>
  <c r="G328" i="8"/>
  <c r="E112" i="7"/>
  <c r="E26" i="7"/>
  <c r="E744" i="7"/>
  <c r="G223" i="8"/>
  <c r="M55" i="8"/>
  <c r="E246" i="7"/>
  <c r="E470" i="7"/>
  <c r="M99" i="8"/>
  <c r="E526" i="7"/>
  <c r="E566" i="7"/>
  <c r="M120" i="8"/>
  <c r="G320" i="8"/>
  <c r="G306" i="8"/>
  <c r="M124" i="8"/>
  <c r="E254" i="7"/>
  <c r="E902" i="7"/>
  <c r="E574" i="7"/>
  <c r="E220" i="7"/>
  <c r="M206" i="8"/>
  <c r="M270" i="8"/>
  <c r="M126" i="8"/>
  <c r="E894" i="7"/>
  <c r="M197" i="8"/>
  <c r="E256" i="7"/>
  <c r="M15" i="8"/>
  <c r="E580" i="7"/>
  <c r="E590" i="7"/>
  <c r="M127" i="8"/>
  <c r="M93" i="8"/>
  <c r="G59" i="8"/>
  <c r="E16" i="7"/>
  <c r="M183" i="8"/>
  <c r="E98" i="7"/>
  <c r="M21" i="8"/>
  <c r="E134" i="7"/>
  <c r="E632" i="7"/>
  <c r="G386" i="8"/>
  <c r="E888" i="7"/>
  <c r="M276" i="8"/>
  <c r="M304" i="8"/>
  <c r="M246" i="8"/>
  <c r="G14" i="8"/>
  <c r="M179" i="8"/>
  <c r="M321" i="8"/>
  <c r="M38" i="8"/>
  <c r="G127" i="8"/>
  <c r="G385" i="8"/>
  <c r="M218" i="8"/>
  <c r="G108" i="8"/>
  <c r="E216" i="7"/>
  <c r="E912" i="7"/>
  <c r="M309" i="8"/>
  <c r="M10" i="8"/>
  <c r="E802" i="7"/>
  <c r="M142" i="8"/>
  <c r="M312" i="8"/>
  <c r="G46" i="8"/>
  <c r="M222" i="8"/>
  <c r="E162" i="7"/>
  <c r="E604" i="7"/>
  <c r="E428" i="7"/>
  <c r="G41" i="8"/>
  <c r="E388" i="7"/>
  <c r="E136" i="7"/>
  <c r="M116" i="8"/>
  <c r="E420" i="7"/>
  <c r="M102" i="8"/>
  <c r="M326" i="8"/>
  <c r="M32" i="8"/>
  <c r="E52" i="7"/>
  <c r="G329" i="8"/>
  <c r="M33" i="8"/>
  <c r="M138" i="8"/>
  <c r="G42" i="8"/>
  <c r="E14" i="7"/>
  <c r="E476" i="7"/>
  <c r="E562" i="7"/>
  <c r="M325" i="8"/>
  <c r="E190" i="7"/>
  <c r="E978" i="7"/>
  <c r="M49" i="8"/>
  <c r="E710" i="7"/>
  <c r="M199" i="8"/>
  <c r="M139" i="8"/>
  <c r="E148" i="7"/>
  <c r="E146" i="7"/>
  <c r="M263" i="8"/>
  <c r="E152" i="7"/>
  <c r="E102" i="7"/>
  <c r="M243" i="8"/>
  <c r="M39" i="8"/>
  <c r="E728" i="7"/>
  <c r="M196" i="8"/>
  <c r="E890" i="7"/>
  <c r="M18" i="8"/>
  <c r="M234" i="8"/>
  <c r="E448" i="7"/>
  <c r="E42" i="7"/>
  <c r="E814" i="7"/>
  <c r="M48" i="8"/>
  <c r="E158" i="7"/>
  <c r="M236" i="8"/>
  <c r="M386" i="8"/>
  <c r="E598" i="7"/>
  <c r="E606" i="7"/>
  <c r="M25" i="8"/>
  <c r="E522" i="7"/>
  <c r="E750" i="7"/>
  <c r="M322" i="8"/>
  <c r="M200" i="8"/>
  <c r="AA39" i="54" l="1"/>
  <c r="I39" i="54"/>
  <c r="AE35" i="54"/>
  <c r="I35" i="54"/>
  <c r="O35" i="54" s="1"/>
  <c r="H82" i="56"/>
  <c r="L82" i="56" s="1"/>
  <c r="H64" i="56"/>
  <c r="H44" i="56"/>
  <c r="L44" i="56" s="1"/>
  <c r="H24" i="56"/>
  <c r="H4" i="56"/>
  <c r="H5" i="50" s="1"/>
  <c r="H81" i="56"/>
  <c r="H63" i="56"/>
  <c r="H77" i="53" s="1"/>
  <c r="I77" i="53" s="1"/>
  <c r="H43" i="56"/>
  <c r="L43" i="56" s="1"/>
  <c r="H23" i="56"/>
  <c r="P25" i="53"/>
  <c r="H67" i="56"/>
  <c r="H31" i="53" s="1"/>
  <c r="I31" i="53" s="1"/>
  <c r="H7" i="56"/>
  <c r="H161" i="50" s="1"/>
  <c r="P29" i="53"/>
  <c r="H5" i="56"/>
  <c r="H6" i="50" s="1"/>
  <c r="H80" i="56"/>
  <c r="L80" i="56" s="1"/>
  <c r="H62" i="56"/>
  <c r="H20" i="50" s="1"/>
  <c r="I20" i="50" s="1"/>
  <c r="H42" i="56"/>
  <c r="H117" i="50" s="1"/>
  <c r="H22" i="56"/>
  <c r="H65" i="50" s="1"/>
  <c r="H79" i="56"/>
  <c r="L79" i="56" s="1"/>
  <c r="H61" i="56"/>
  <c r="H18" i="50" s="1"/>
  <c r="H41" i="56"/>
  <c r="H21" i="56"/>
  <c r="L21" i="56" s="1"/>
  <c r="AD9" i="54"/>
  <c r="H78" i="56"/>
  <c r="H60" i="56"/>
  <c r="H17" i="50" s="1"/>
  <c r="H40" i="56"/>
  <c r="H20" i="56"/>
  <c r="H113" i="50" s="1"/>
  <c r="G6" i="54"/>
  <c r="G5" i="53" s="1"/>
  <c r="I5" i="53" s="1"/>
  <c r="P10" i="48"/>
  <c r="H27" i="56"/>
  <c r="L27" i="56" s="1"/>
  <c r="H39" i="56"/>
  <c r="H68" i="50" s="1"/>
  <c r="H96" i="56"/>
  <c r="H38" i="56"/>
  <c r="L38" i="56" s="1"/>
  <c r="P16" i="53"/>
  <c r="H94" i="56"/>
  <c r="L94" i="56" s="1"/>
  <c r="H74" i="56"/>
  <c r="L74" i="56" s="1"/>
  <c r="H56" i="56"/>
  <c r="H36" i="56"/>
  <c r="H148" i="50" s="1"/>
  <c r="H16" i="56"/>
  <c r="P66" i="48"/>
  <c r="P22" i="48"/>
  <c r="H26" i="56"/>
  <c r="L26" i="56" s="1"/>
  <c r="H37" i="56"/>
  <c r="H14" i="50" s="1"/>
  <c r="H93" i="56"/>
  <c r="H19" i="50" s="1"/>
  <c r="H73" i="56"/>
  <c r="H55" i="56"/>
  <c r="H35" i="56"/>
  <c r="H49" i="53" s="1"/>
  <c r="AC49" i="53" s="1"/>
  <c r="AC51" i="53" s="1"/>
  <c r="H15" i="56"/>
  <c r="H10" i="50" s="1"/>
  <c r="H76" i="56"/>
  <c r="L76" i="56" s="1"/>
  <c r="H92" i="56"/>
  <c r="L92" i="56" s="1"/>
  <c r="H72" i="56"/>
  <c r="H54" i="56"/>
  <c r="H47" i="53" s="1"/>
  <c r="I47" i="53" s="1"/>
  <c r="P47" i="53" s="1"/>
  <c r="H34" i="56"/>
  <c r="H13" i="50" s="1"/>
  <c r="H14" i="56"/>
  <c r="H142" i="50" s="1"/>
  <c r="H85" i="56"/>
  <c r="H75" i="50" s="1"/>
  <c r="I75" i="50" s="1"/>
  <c r="H65" i="56"/>
  <c r="L65" i="56" s="1"/>
  <c r="P103" i="53"/>
  <c r="H57" i="56"/>
  <c r="H91" i="56"/>
  <c r="H71" i="56"/>
  <c r="H53" i="56"/>
  <c r="H46" i="53" s="1"/>
  <c r="I46" i="53" s="1"/>
  <c r="H33" i="56"/>
  <c r="H13" i="56"/>
  <c r="L13" i="56" s="1"/>
  <c r="P96" i="53"/>
  <c r="H47" i="56"/>
  <c r="L47" i="56" s="1"/>
  <c r="H66" i="56"/>
  <c r="H83" i="56"/>
  <c r="H77" i="56"/>
  <c r="L77" i="56" s="1"/>
  <c r="H18" i="56"/>
  <c r="H111" i="50" s="1"/>
  <c r="H95" i="56"/>
  <c r="H90" i="56"/>
  <c r="H74" i="50" s="1"/>
  <c r="I74" i="50" s="1"/>
  <c r="P74" i="50" s="1"/>
  <c r="H70" i="56"/>
  <c r="L70" i="56" s="1"/>
  <c r="H52" i="56"/>
  <c r="H15" i="50" s="1"/>
  <c r="H32" i="56"/>
  <c r="H112" i="53" s="1"/>
  <c r="AC112" i="53" s="1"/>
  <c r="AC113" i="53" s="1"/>
  <c r="H12" i="56"/>
  <c r="H138" i="50" s="1"/>
  <c r="AA43" i="54"/>
  <c r="H46" i="56"/>
  <c r="H25" i="56"/>
  <c r="H19" i="56"/>
  <c r="H58" i="56"/>
  <c r="L58" i="56" s="1"/>
  <c r="H17" i="56"/>
  <c r="L17" i="56" s="1"/>
  <c r="H89" i="56"/>
  <c r="H69" i="56"/>
  <c r="L69" i="56" s="1"/>
  <c r="H51" i="56"/>
  <c r="L51" i="56" s="1"/>
  <c r="H31" i="56"/>
  <c r="L31" i="56" s="1"/>
  <c r="H11" i="56"/>
  <c r="L11" i="56" s="1"/>
  <c r="N56" i="53"/>
  <c r="P50" i="48"/>
  <c r="H84" i="56"/>
  <c r="L84" i="56" s="1"/>
  <c r="H6" i="56"/>
  <c r="H7" i="50" s="1"/>
  <c r="H45" i="56"/>
  <c r="L45" i="56" s="1"/>
  <c r="H59" i="56"/>
  <c r="H188" i="50" s="1"/>
  <c r="H75" i="56"/>
  <c r="L75" i="56" s="1"/>
  <c r="H88" i="56"/>
  <c r="L88" i="56" s="1"/>
  <c r="H50" i="56"/>
  <c r="H38" i="53" s="1"/>
  <c r="I38" i="53" s="1"/>
  <c r="P38" i="53" s="1"/>
  <c r="H30" i="56"/>
  <c r="H63" i="53" s="1"/>
  <c r="I63" i="53" s="1"/>
  <c r="P63" i="53" s="1"/>
  <c r="AA52" i="54"/>
  <c r="P73" i="48"/>
  <c r="P69" i="48"/>
  <c r="P11" i="48"/>
  <c r="P45" i="48"/>
  <c r="P77" i="48"/>
  <c r="P52" i="48"/>
  <c r="P51" i="48"/>
  <c r="P67" i="48"/>
  <c r="P26" i="48"/>
  <c r="P208" i="50"/>
  <c r="P101" i="50"/>
  <c r="H79" i="50"/>
  <c r="I79" i="50" s="1"/>
  <c r="H77" i="50"/>
  <c r="L86" i="56"/>
  <c r="H76" i="50"/>
  <c r="O18" i="51"/>
  <c r="AA18" i="51" s="1"/>
  <c r="J78" i="50"/>
  <c r="I46" i="51" s="1"/>
  <c r="O46" i="51" s="1"/>
  <c r="AA46" i="51" s="1"/>
  <c r="J20" i="50"/>
  <c r="I19" i="51" s="1"/>
  <c r="O19" i="51" s="1"/>
  <c r="AA19" i="51" s="1"/>
  <c r="H57" i="2"/>
  <c r="G72" i="50" s="1"/>
  <c r="H27" i="2"/>
  <c r="G19" i="50" s="1"/>
  <c r="G18" i="51" s="1"/>
  <c r="H18" i="51" s="1"/>
  <c r="J76" i="50"/>
  <c r="I44" i="51" s="1"/>
  <c r="O44" i="51" s="1"/>
  <c r="AA44" i="51" s="1"/>
  <c r="J75" i="50"/>
  <c r="I43" i="51" s="1"/>
  <c r="O43" i="51" s="1"/>
  <c r="AA43" i="51" s="1"/>
  <c r="J79" i="50"/>
  <c r="I47" i="51" s="1"/>
  <c r="H47" i="51" s="1"/>
  <c r="J73" i="50"/>
  <c r="I41" i="51" s="1"/>
  <c r="O41" i="51" s="1"/>
  <c r="AA41" i="51" s="1"/>
  <c r="P206" i="50"/>
  <c r="P52" i="50"/>
  <c r="P209" i="50"/>
  <c r="P51" i="50"/>
  <c r="P47" i="50"/>
  <c r="P38" i="50"/>
  <c r="P196" i="50"/>
  <c r="P177" i="50"/>
  <c r="H42" i="51"/>
  <c r="P168" i="50"/>
  <c r="P97" i="50"/>
  <c r="P198" i="50"/>
  <c r="P194" i="50"/>
  <c r="P183" i="50"/>
  <c r="P201" i="50"/>
  <c r="P43" i="50"/>
  <c r="P173" i="50"/>
  <c r="P50" i="50"/>
  <c r="P169" i="50"/>
  <c r="P93" i="50"/>
  <c r="N75" i="50"/>
  <c r="P45" i="50"/>
  <c r="P190" i="50"/>
  <c r="P44" i="50"/>
  <c r="P205" i="50"/>
  <c r="P197" i="50"/>
  <c r="P193" i="50"/>
  <c r="P175" i="50"/>
  <c r="P99" i="50"/>
  <c r="P192" i="50"/>
  <c r="P207" i="50"/>
  <c r="P181" i="50"/>
  <c r="P90" i="50"/>
  <c r="P53" i="50"/>
  <c r="N20" i="50"/>
  <c r="P46" i="50"/>
  <c r="P42" i="50"/>
  <c r="P191" i="50"/>
  <c r="P104" i="50"/>
  <c r="L75" i="50"/>
  <c r="L20" i="50"/>
  <c r="P96" i="50"/>
  <c r="P180" i="50"/>
  <c r="P92" i="50"/>
  <c r="N73" i="50"/>
  <c r="P41" i="50"/>
  <c r="P210" i="50"/>
  <c r="P200" i="50"/>
  <c r="P48" i="50"/>
  <c r="P37" i="50"/>
  <c r="P179" i="50"/>
  <c r="P91" i="50"/>
  <c r="P40" i="50"/>
  <c r="P189" i="50"/>
  <c r="N79" i="50"/>
  <c r="P54" i="50"/>
  <c r="L79" i="50"/>
  <c r="L76" i="50"/>
  <c r="P39" i="50"/>
  <c r="P85" i="50"/>
  <c r="P157" i="50"/>
  <c r="P87" i="50"/>
  <c r="P130" i="50"/>
  <c r="P126" i="50"/>
  <c r="AD35" i="53"/>
  <c r="H34" i="53" s="1"/>
  <c r="I34" i="53" s="1"/>
  <c r="P34" i="53" s="1"/>
  <c r="P127" i="50"/>
  <c r="P132" i="50"/>
  <c r="O47" i="51"/>
  <c r="AA47" i="51" s="1"/>
  <c r="P36" i="50"/>
  <c r="P64" i="53"/>
  <c r="P62" i="53"/>
  <c r="L29" i="56"/>
  <c r="L42" i="56"/>
  <c r="L28" i="56"/>
  <c r="L89" i="56"/>
  <c r="L83" i="56"/>
  <c r="L73" i="56"/>
  <c r="P32" i="53"/>
  <c r="P50" i="53"/>
  <c r="L30" i="56"/>
  <c r="H137" i="50"/>
  <c r="L100" i="56"/>
  <c r="P23" i="53"/>
  <c r="H119" i="50"/>
  <c r="K56" i="53"/>
  <c r="L56" i="53" s="1"/>
  <c r="AE56" i="53" s="1"/>
  <c r="L61" i="56"/>
  <c r="L53" i="56"/>
  <c r="I77" i="50"/>
  <c r="L99" i="56"/>
  <c r="L95" i="56"/>
  <c r="L60" i="56"/>
  <c r="L52" i="56"/>
  <c r="L35" i="56"/>
  <c r="L18" i="56"/>
  <c r="L10" i="56"/>
  <c r="L111" i="56"/>
  <c r="L102" i="56"/>
  <c r="H98" i="53"/>
  <c r="L87" i="56"/>
  <c r="L66" i="56"/>
  <c r="L98" i="56"/>
  <c r="K121" i="53"/>
  <c r="H91" i="53"/>
  <c r="AC91" i="53" s="1"/>
  <c r="AC92" i="53" s="1"/>
  <c r="L6" i="56"/>
  <c r="K53" i="53"/>
  <c r="L22" i="56"/>
  <c r="P34" i="48"/>
  <c r="P15" i="48"/>
  <c r="P14" i="48"/>
  <c r="P70" i="48"/>
  <c r="P40" i="48"/>
  <c r="P33" i="48"/>
  <c r="P65" i="48"/>
  <c r="P13" i="48"/>
  <c r="P55" i="48"/>
  <c r="P76" i="48"/>
  <c r="P20" i="48"/>
  <c r="P43" i="48"/>
  <c r="P9" i="48"/>
  <c r="P42" i="48"/>
  <c r="P39" i="48"/>
  <c r="P41" i="48"/>
  <c r="P36" i="48"/>
  <c r="P12" i="48"/>
  <c r="P38" i="48"/>
  <c r="P46" i="48"/>
  <c r="P17" i="48"/>
  <c r="P21" i="48"/>
  <c r="P25" i="48"/>
  <c r="P54" i="48"/>
  <c r="P49" i="48"/>
  <c r="P68" i="48"/>
  <c r="P63" i="48"/>
  <c r="L56" i="56"/>
  <c r="H66" i="53"/>
  <c r="I66" i="53" s="1"/>
  <c r="P66" i="53" s="1"/>
  <c r="P155" i="50"/>
  <c r="H114" i="50"/>
  <c r="H66" i="50"/>
  <c r="L23" i="56"/>
  <c r="H145" i="50"/>
  <c r="AD6" i="54"/>
  <c r="L64" i="56"/>
  <c r="H85" i="53"/>
  <c r="I85" i="53" s="1"/>
  <c r="P85" i="53" s="1"/>
  <c r="H147" i="50"/>
  <c r="L33" i="56"/>
  <c r="L63" i="56"/>
  <c r="I55" i="54"/>
  <c r="AA55" i="54"/>
  <c r="AA32" i="54"/>
  <c r="I32" i="54"/>
  <c r="O32" i="54" s="1"/>
  <c r="I14" i="54"/>
  <c r="AD13" i="54"/>
  <c r="P131" i="50"/>
  <c r="P36" i="53"/>
  <c r="L96" i="56"/>
  <c r="I25" i="54"/>
  <c r="AB24" i="54"/>
  <c r="K30" i="50"/>
  <c r="K151" i="50"/>
  <c r="K166" i="50"/>
  <c r="K52" i="53"/>
  <c r="K114" i="53"/>
  <c r="K67" i="53"/>
  <c r="K79" i="53"/>
  <c r="L103" i="56"/>
  <c r="K93" i="53"/>
  <c r="K124" i="50"/>
  <c r="K83" i="50"/>
  <c r="K40" i="53"/>
  <c r="O45" i="51"/>
  <c r="AA45" i="51" s="1"/>
  <c r="K32" i="50"/>
  <c r="L106" i="56"/>
  <c r="H61" i="50"/>
  <c r="G46" i="54"/>
  <c r="G93" i="53" s="1"/>
  <c r="I46" i="54"/>
  <c r="O46" i="54" s="1"/>
  <c r="AA46" i="54"/>
  <c r="G9" i="54"/>
  <c r="G9" i="53" s="1"/>
  <c r="O9" i="54"/>
  <c r="G35" i="54"/>
  <c r="G72" i="53" s="1"/>
  <c r="P174" i="50"/>
  <c r="P110" i="53"/>
  <c r="P19" i="48"/>
  <c r="H136" i="50"/>
  <c r="L8" i="56"/>
  <c r="P89" i="50"/>
  <c r="L81" i="56"/>
  <c r="H72" i="50"/>
  <c r="I72" i="50" s="1"/>
  <c r="I55" i="53"/>
  <c r="N55" i="53"/>
  <c r="K107" i="53"/>
  <c r="K55" i="53"/>
  <c r="L55" i="53" s="1"/>
  <c r="AE55" i="53" s="1"/>
  <c r="L109" i="56"/>
  <c r="K72" i="53"/>
  <c r="H187" i="50"/>
  <c r="L46" i="56"/>
  <c r="L36" i="56"/>
  <c r="P31" i="53"/>
  <c r="H116" i="50"/>
  <c r="L25" i="56"/>
  <c r="L55" i="56"/>
  <c r="H65" i="53"/>
  <c r="I65" i="53" s="1"/>
  <c r="P65" i="53" s="1"/>
  <c r="L24" i="56"/>
  <c r="H115" i="50"/>
  <c r="H67" i="50"/>
  <c r="P49" i="50"/>
  <c r="L91" i="56"/>
  <c r="H84" i="53"/>
  <c r="I84" i="53" s="1"/>
  <c r="G58" i="54"/>
  <c r="G121" i="53" s="1"/>
  <c r="P46" i="53"/>
  <c r="N35" i="53"/>
  <c r="M10" i="52" s="1"/>
  <c r="N10" i="52" s="1"/>
  <c r="M25" i="50" s="1"/>
  <c r="G43" i="54"/>
  <c r="G86" i="53" s="1"/>
  <c r="G32" i="54"/>
  <c r="G67" i="53" s="1"/>
  <c r="P105" i="50"/>
  <c r="P53" i="48"/>
  <c r="P24" i="53"/>
  <c r="H8" i="52"/>
  <c r="I8" i="52" s="1"/>
  <c r="P37" i="48"/>
  <c r="H63" i="50"/>
  <c r="AD24" i="54"/>
  <c r="G39" i="54"/>
  <c r="G79" i="53" s="1"/>
  <c r="O39" i="54"/>
  <c r="AA13" i="54"/>
  <c r="I13" i="54"/>
  <c r="K33" i="50"/>
  <c r="K41" i="53"/>
  <c r="L108" i="56"/>
  <c r="K9" i="53"/>
  <c r="K54" i="53"/>
  <c r="K5" i="53"/>
  <c r="L67" i="56"/>
  <c r="H16" i="50"/>
  <c r="L57" i="56"/>
  <c r="H146" i="50"/>
  <c r="H12" i="50"/>
  <c r="L4" i="56"/>
  <c r="I49" i="54"/>
  <c r="O49" i="54" s="1"/>
  <c r="AA49" i="54"/>
  <c r="I26" i="54"/>
  <c r="O26" i="54" s="1"/>
  <c r="K100" i="53"/>
  <c r="P35" i="50"/>
  <c r="P156" i="50"/>
  <c r="L48" i="56"/>
  <c r="H120" i="50"/>
  <c r="G45" i="51"/>
  <c r="H45" i="51" s="1"/>
  <c r="N77" i="50"/>
  <c r="H33" i="53"/>
  <c r="I33" i="53" s="1"/>
  <c r="P33" i="53" s="1"/>
  <c r="L68" i="56"/>
  <c r="H11" i="50"/>
  <c r="L16" i="56"/>
  <c r="I24" i="54"/>
  <c r="O24" i="54" s="1"/>
  <c r="P204" i="50"/>
  <c r="P7" i="53"/>
  <c r="AG24" i="54"/>
  <c r="I29" i="54"/>
  <c r="O29" i="54" s="1"/>
  <c r="P103" i="50"/>
  <c r="P98" i="50"/>
  <c r="L72" i="56"/>
  <c r="G52" i="54"/>
  <c r="G107" i="53" s="1"/>
  <c r="P14" i="53"/>
  <c r="H27" i="53"/>
  <c r="I27" i="53" s="1"/>
  <c r="L97" i="56"/>
  <c r="H73" i="50"/>
  <c r="I73" i="50" s="1"/>
  <c r="L71" i="56"/>
  <c r="L77" i="50"/>
  <c r="L101" i="56"/>
  <c r="H19" i="53"/>
  <c r="I19" i="53" s="1"/>
  <c r="P19" i="53" s="1"/>
  <c r="H39" i="53"/>
  <c r="I39" i="53" s="1"/>
  <c r="P39" i="53" s="1"/>
  <c r="H112" i="50"/>
  <c r="H64" i="50"/>
  <c r="L19" i="56"/>
  <c r="L9" i="56"/>
  <c r="H8" i="50"/>
  <c r="P60" i="53"/>
  <c r="P74" i="48"/>
  <c r="P202" i="50"/>
  <c r="P88" i="50"/>
  <c r="P81" i="48"/>
  <c r="P72" i="48"/>
  <c r="L35" i="53"/>
  <c r="K10" i="52" s="1"/>
  <c r="L10" i="52" s="1"/>
  <c r="K25" i="50" s="1"/>
  <c r="P178" i="50"/>
  <c r="P102" i="50"/>
  <c r="P18" i="48"/>
  <c r="L41" i="56"/>
  <c r="P129" i="50"/>
  <c r="G41" i="51"/>
  <c r="H41" i="51" s="1"/>
  <c r="L73" i="50"/>
  <c r="L78" i="56"/>
  <c r="H69" i="50"/>
  <c r="L40" i="56"/>
  <c r="P71" i="48"/>
  <c r="P35" i="48"/>
  <c r="P27" i="48"/>
  <c r="K31" i="50"/>
  <c r="K152" i="50"/>
  <c r="P117" i="53"/>
  <c r="H70" i="50"/>
  <c r="P80" i="48"/>
  <c r="H48" i="53"/>
  <c r="I48" i="53" s="1"/>
  <c r="P48" i="53" s="1"/>
  <c r="P106" i="50"/>
  <c r="P195" i="50"/>
  <c r="P182" i="50"/>
  <c r="P154" i="50"/>
  <c r="P128" i="50"/>
  <c r="G44" i="51"/>
  <c r="H44" i="51" s="1"/>
  <c r="N76" i="50"/>
  <c r="I76" i="50"/>
  <c r="P199" i="50"/>
  <c r="P172" i="50"/>
  <c r="P158" i="50"/>
  <c r="G46" i="51"/>
  <c r="N78" i="50"/>
  <c r="L78" i="50"/>
  <c r="P203" i="50"/>
  <c r="P176" i="50"/>
  <c r="P171" i="50"/>
  <c r="P94" i="50"/>
  <c r="P16" i="48"/>
  <c r="L72" i="50"/>
  <c r="N72" i="50"/>
  <c r="G40" i="51"/>
  <c r="H40" i="51" s="1"/>
  <c r="P170" i="50"/>
  <c r="P95" i="50"/>
  <c r="P86" i="50"/>
  <c r="P100" i="50"/>
  <c r="P44" i="48"/>
  <c r="P184" i="50"/>
  <c r="P23" i="48"/>
  <c r="P78" i="48"/>
  <c r="P64" i="48"/>
  <c r="N268" i="8"/>
  <c r="N141" i="8"/>
  <c r="N8" i="8"/>
  <c r="N303" i="8"/>
  <c r="N103" i="8"/>
  <c r="N347" i="8"/>
  <c r="N314" i="8"/>
  <c r="N255" i="8"/>
  <c r="N218" i="8"/>
  <c r="N206" i="8"/>
  <c r="M896" i="7"/>
  <c r="CH896" i="7" s="1"/>
  <c r="M919" i="7" s="1"/>
  <c r="M920" i="7" s="1"/>
  <c r="K123" i="2" s="1"/>
  <c r="J123" i="2" s="1"/>
  <c r="F896" i="7"/>
  <c r="CA896" i="7" s="1"/>
  <c r="N313" i="8"/>
  <c r="N32" i="8"/>
  <c r="N18" i="8"/>
  <c r="F978" i="7"/>
  <c r="CA978" i="7" s="1"/>
  <c r="F1011" i="7" s="1"/>
  <c r="F1012" i="7" s="1"/>
  <c r="K190" i="2" s="1"/>
  <c r="J190" i="2" s="1"/>
  <c r="N256" i="8"/>
  <c r="N126" i="8"/>
  <c r="N346" i="8"/>
  <c r="N325" i="8"/>
  <c r="N253" i="8"/>
  <c r="N217" i="8"/>
  <c r="N125" i="8"/>
  <c r="N112" i="8"/>
  <c r="N31" i="8"/>
  <c r="N242" i="8"/>
  <c r="N252" i="8"/>
  <c r="N138" i="8"/>
  <c r="Q294" i="7"/>
  <c r="CL294" i="7" s="1"/>
  <c r="Q321" i="7" s="1"/>
  <c r="Q322" i="7" s="1"/>
  <c r="N243" i="8"/>
  <c r="N139" i="8"/>
  <c r="N277" i="8"/>
  <c r="N241" i="8"/>
  <c r="N181" i="8"/>
  <c r="N111" i="8"/>
  <c r="N58" i="8"/>
  <c r="N42" i="8"/>
  <c r="N324" i="8"/>
  <c r="N264" i="8"/>
  <c r="N240" i="8"/>
  <c r="N227" i="8"/>
  <c r="N215" i="8"/>
  <c r="N203" i="8"/>
  <c r="N180" i="8"/>
  <c r="N123" i="8"/>
  <c r="N99" i="8"/>
  <c r="N15" i="8"/>
  <c r="N327" i="8"/>
  <c r="H626" i="7"/>
  <c r="CC626" i="7" s="1"/>
  <c r="M626" i="7"/>
  <c r="CH626" i="7" s="1"/>
  <c r="W584" i="7"/>
  <c r="CR584" i="7" s="1"/>
  <c r="W689" i="7" s="1"/>
  <c r="W690" i="7" s="1"/>
  <c r="K22" i="2" s="1"/>
  <c r="J22" i="2" s="1"/>
  <c r="N196" i="8"/>
  <c r="N115" i="8"/>
  <c r="N317" i="8"/>
  <c r="N183" i="8"/>
  <c r="N229" i="8"/>
  <c r="N345" i="8"/>
  <c r="N310" i="8"/>
  <c r="N226" i="8"/>
  <c r="N137" i="8"/>
  <c r="N55" i="8"/>
  <c r="N344" i="8"/>
  <c r="N121" i="8"/>
  <c r="N40" i="8"/>
  <c r="N14" i="8"/>
  <c r="N309" i="8"/>
  <c r="N262" i="8"/>
  <c r="N120" i="8"/>
  <c r="N109" i="8"/>
  <c r="N25" i="8"/>
  <c r="R888" i="7"/>
  <c r="CM888" i="7" s="1"/>
  <c r="F888" i="7"/>
  <c r="CA888" i="7" s="1"/>
  <c r="N184" i="8"/>
  <c r="N326" i="8"/>
  <c r="N114" i="8"/>
  <c r="N205" i="8"/>
  <c r="N214" i="8"/>
  <c r="N98" i="8"/>
  <c r="N322" i="8"/>
  <c r="N274" i="8"/>
  <c r="N238" i="8"/>
  <c r="N190" i="8"/>
  <c r="N54" i="8"/>
  <c r="N273" i="8"/>
  <c r="N225" i="8"/>
  <c r="N189" i="8"/>
  <c r="N97" i="8"/>
  <c r="N343" i="8"/>
  <c r="N308" i="8"/>
  <c r="N249" i="8"/>
  <c r="N237" i="8"/>
  <c r="N224" i="8"/>
  <c r="N212" i="8"/>
  <c r="N200" i="8"/>
  <c r="N52" i="8"/>
  <c r="N13" i="8"/>
  <c r="I126" i="7"/>
  <c r="CD126" i="7" s="1"/>
  <c r="J126" i="7"/>
  <c r="CE126" i="7" s="1"/>
  <c r="N46" i="8"/>
  <c r="N386" i="8"/>
  <c r="N236" i="8"/>
  <c r="N188" i="8"/>
  <c r="N107" i="8"/>
  <c r="N38" i="8"/>
  <c r="N12" i="8"/>
  <c r="N20" i="8"/>
  <c r="N233" i="8"/>
  <c r="N302" i="8"/>
  <c r="N102" i="8"/>
  <c r="N312" i="8"/>
  <c r="N251" i="8"/>
  <c r="N329" i="8"/>
  <c r="N320" i="8"/>
  <c r="N272" i="8"/>
  <c r="N211" i="8"/>
  <c r="N199" i="8"/>
  <c r="N96" i="8"/>
  <c r="N24" i="8"/>
  <c r="N306" i="8"/>
  <c r="N259" i="8"/>
  <c r="N187" i="8"/>
  <c r="N176" i="8"/>
  <c r="N118" i="8"/>
  <c r="N51" i="8"/>
  <c r="N23" i="8"/>
  <c r="F840" i="7"/>
  <c r="CA840" i="7" s="1"/>
  <c r="Q840" i="7"/>
  <c r="CL840" i="7" s="1"/>
  <c r="H840" i="7"/>
  <c r="CC840" i="7" s="1"/>
  <c r="K840" i="7"/>
  <c r="CF840" i="7" s="1"/>
  <c r="M840" i="7"/>
  <c r="CH840" i="7" s="1"/>
  <c r="N11" i="8"/>
  <c r="G342" i="7"/>
  <c r="CB342" i="7" s="1"/>
  <c r="G367" i="7" s="1"/>
  <c r="G368" i="7" s="1"/>
  <c r="I342" i="7"/>
  <c r="CD342" i="7" s="1"/>
  <c r="I367" i="7" s="1"/>
  <c r="I368" i="7" s="1"/>
  <c r="N244" i="8"/>
  <c r="N235" i="8"/>
  <c r="N221" i="8"/>
  <c r="N21" i="8"/>
  <c r="N267" i="8"/>
  <c r="N194" i="8"/>
  <c r="N319" i="8"/>
  <c r="N271" i="8"/>
  <c r="N247" i="8"/>
  <c r="N95" i="8"/>
  <c r="N385" i="8"/>
  <c r="N328" i="8"/>
  <c r="N305" i="8"/>
  <c r="N270" i="8"/>
  <c r="N258" i="8"/>
  <c r="N197" i="8"/>
  <c r="N142" i="8"/>
  <c r="N129" i="8"/>
  <c r="N105" i="8"/>
  <c r="N348" i="8"/>
  <c r="N318" i="8"/>
  <c r="N304" i="8"/>
  <c r="N257" i="8"/>
  <c r="N234" i="8"/>
  <c r="N220" i="8"/>
  <c r="N209" i="8"/>
  <c r="N128" i="8"/>
  <c r="N104" i="8"/>
  <c r="N93" i="8"/>
  <c r="N49" i="8"/>
  <c r="H930" i="7"/>
  <c r="CC930" i="7" s="1"/>
  <c r="F930" i="7"/>
  <c r="CA930" i="7" s="1"/>
  <c r="F820" i="7"/>
  <c r="CA820" i="7" s="1"/>
  <c r="R820" i="7"/>
  <c r="CM820" i="7" s="1"/>
  <c r="N265" i="8"/>
  <c r="N250" i="8"/>
  <c r="N219" i="8"/>
  <c r="N204" i="8"/>
  <c r="N182" i="8"/>
  <c r="N127" i="8"/>
  <c r="N119" i="8"/>
  <c r="N59" i="8"/>
  <c r="N36" i="8"/>
  <c r="N26" i="8"/>
  <c r="K826" i="7"/>
  <c r="CF826" i="7" s="1"/>
  <c r="N826" i="7"/>
  <c r="CI826" i="7" s="1"/>
  <c r="R826" i="7"/>
  <c r="CM826" i="7" s="1"/>
  <c r="F826" i="7"/>
  <c r="CA826" i="7" s="1"/>
  <c r="H826" i="7"/>
  <c r="CC826" i="7" s="1"/>
  <c r="F608" i="7"/>
  <c r="CA608" i="7" s="1"/>
  <c r="N608" i="7"/>
  <c r="CI608" i="7" s="1"/>
  <c r="M608" i="7"/>
  <c r="CH608" i="7" s="1"/>
  <c r="G436" i="7"/>
  <c r="CB436" i="7" s="1"/>
  <c r="G505" i="7" s="1"/>
  <c r="G506" i="7" s="1"/>
  <c r="Q812" i="7"/>
  <c r="CL812" i="7" s="1"/>
  <c r="H812" i="7"/>
  <c r="CC812" i="7" s="1"/>
  <c r="F812" i="7"/>
  <c r="CA812" i="7" s="1"/>
  <c r="K812" i="7"/>
  <c r="CF812" i="7" s="1"/>
  <c r="M812" i="7"/>
  <c r="CH812" i="7" s="1"/>
  <c r="Q794" i="7"/>
  <c r="CL794" i="7" s="1"/>
  <c r="F794" i="7"/>
  <c r="CA794" i="7" s="1"/>
  <c r="O582" i="7"/>
  <c r="CJ582" i="7" s="1"/>
  <c r="O689" i="7" s="1"/>
  <c r="O690" i="7" s="1"/>
  <c r="K14" i="2" s="1"/>
  <c r="J14" i="2" s="1"/>
  <c r="J338" i="7"/>
  <c r="CE338" i="7" s="1"/>
  <c r="K338" i="7"/>
  <c r="CF338" i="7" s="1"/>
  <c r="F200" i="7"/>
  <c r="CA200" i="7" s="1"/>
  <c r="H200" i="7"/>
  <c r="CC200" i="7" s="1"/>
  <c r="H229" i="7" s="1"/>
  <c r="H230" i="7" s="1"/>
  <c r="J200" i="7"/>
  <c r="CE200" i="7" s="1"/>
  <c r="J229" i="7" s="1"/>
  <c r="J230" i="7" s="1"/>
  <c r="G200" i="7"/>
  <c r="CB200" i="7" s="1"/>
  <c r="G229" i="7" s="1"/>
  <c r="G230" i="7" s="1"/>
  <c r="I200" i="7"/>
  <c r="CD200" i="7" s="1"/>
  <c r="I229" i="7" s="1"/>
  <c r="I230" i="7" s="1"/>
  <c r="O200" i="7"/>
  <c r="CJ200" i="7" s="1"/>
  <c r="N50" i="8"/>
  <c r="N41" i="8"/>
  <c r="N35" i="8"/>
  <c r="N19" i="8"/>
  <c r="F894" i="7"/>
  <c r="CA894" i="7" s="1"/>
  <c r="F836" i="7"/>
  <c r="CA836" i="7" s="1"/>
  <c r="K836" i="7"/>
  <c r="CF836" i="7" s="1"/>
  <c r="Q836" i="7"/>
  <c r="CL836" i="7" s="1"/>
  <c r="G836" i="7"/>
  <c r="CB836" i="7" s="1"/>
  <c r="H836" i="7"/>
  <c r="CC836" i="7" s="1"/>
  <c r="J836" i="7"/>
  <c r="CE836" i="7" s="1"/>
  <c r="O836" i="7"/>
  <c r="CJ836" i="7" s="1"/>
  <c r="K716" i="7"/>
  <c r="CF716" i="7" s="1"/>
  <c r="Q716" i="7"/>
  <c r="CL716" i="7" s="1"/>
  <c r="Q781" i="7" s="1"/>
  <c r="Q782" i="7" s="1"/>
  <c r="K53" i="2" s="1"/>
  <c r="J53" i="2" s="1"/>
  <c r="F716" i="7"/>
  <c r="CA716" i="7" s="1"/>
  <c r="N716" i="7"/>
  <c r="CI716" i="7" s="1"/>
  <c r="N781" i="7" s="1"/>
  <c r="N782" i="7" s="1"/>
  <c r="K50" i="2" s="1"/>
  <c r="J50" i="2" s="1"/>
  <c r="S716" i="7"/>
  <c r="CN716" i="7" s="1"/>
  <c r="G564" i="7"/>
  <c r="CB564" i="7" s="1"/>
  <c r="G689" i="7" s="1"/>
  <c r="G690" i="7" s="1"/>
  <c r="K6" i="2" s="1"/>
  <c r="J6" i="2" s="1"/>
  <c r="N564" i="7"/>
  <c r="CI564" i="7" s="1"/>
  <c r="R886" i="7"/>
  <c r="CM886" i="7" s="1"/>
  <c r="F886" i="7"/>
  <c r="CA886" i="7" s="1"/>
  <c r="N263" i="8"/>
  <c r="N248" i="8"/>
  <c r="N210" i="8"/>
  <c r="N202" i="8"/>
  <c r="N195" i="8"/>
  <c r="N134" i="8"/>
  <c r="N117" i="8"/>
  <c r="N110" i="8"/>
  <c r="N34" i="8"/>
  <c r="G936" i="7"/>
  <c r="CB936" i="7" s="1"/>
  <c r="G965" i="7" s="1"/>
  <c r="G966" i="7" s="1"/>
  <c r="K154" i="2" s="1"/>
  <c r="J154" i="2" s="1"/>
  <c r="O912" i="7"/>
  <c r="CJ912" i="7" s="1"/>
  <c r="O919" i="7" s="1"/>
  <c r="O920" i="7" s="1"/>
  <c r="K125" i="2" s="1"/>
  <c r="J125" i="2" s="1"/>
  <c r="F824" i="7"/>
  <c r="CA824" i="7" s="1"/>
  <c r="Q824" i="7"/>
  <c r="CL824" i="7" s="1"/>
  <c r="F606" i="7"/>
  <c r="CA606" i="7" s="1"/>
  <c r="N606" i="7"/>
  <c r="CI606" i="7" s="1"/>
  <c r="R606" i="7"/>
  <c r="CM606" i="7" s="1"/>
  <c r="R689" i="7" s="1"/>
  <c r="R690" i="7" s="1"/>
  <c r="K17" i="2" s="1"/>
  <c r="J17" i="2" s="1"/>
  <c r="M606" i="7"/>
  <c r="CH606" i="7" s="1"/>
  <c r="F378" i="7"/>
  <c r="CA378" i="7" s="1"/>
  <c r="K378" i="7"/>
  <c r="CF378" i="7" s="1"/>
  <c r="N282" i="7"/>
  <c r="CI282" i="7" s="1"/>
  <c r="H804" i="7"/>
  <c r="CC804" i="7" s="1"/>
  <c r="M804" i="7"/>
  <c r="CH804" i="7" s="1"/>
  <c r="R804" i="7"/>
  <c r="CM804" i="7" s="1"/>
  <c r="F804" i="7"/>
  <c r="CA804" i="7" s="1"/>
  <c r="K804" i="7"/>
  <c r="CF804" i="7" s="1"/>
  <c r="Y578" i="7"/>
  <c r="CT578" i="7" s="1"/>
  <c r="K432" i="7"/>
  <c r="CF432" i="7" s="1"/>
  <c r="K505" i="7" s="1"/>
  <c r="K506" i="7" s="1"/>
  <c r="L614" i="7"/>
  <c r="CG614" i="7" s="1"/>
  <c r="L689" i="7" s="1"/>
  <c r="L690" i="7" s="1"/>
  <c r="K11" i="2" s="1"/>
  <c r="J11" i="2" s="1"/>
  <c r="H390" i="7"/>
  <c r="CC390" i="7" s="1"/>
  <c r="H413" i="7" s="1"/>
  <c r="H414" i="7" s="1"/>
  <c r="N307" i="8"/>
  <c r="N269" i="8"/>
  <c r="N254" i="8"/>
  <c r="N239" i="8"/>
  <c r="N223" i="8"/>
  <c r="N216" i="8"/>
  <c r="N201" i="8"/>
  <c r="N133" i="8"/>
  <c r="N124" i="8"/>
  <c r="N116" i="8"/>
  <c r="N48" i="8"/>
  <c r="N33" i="8"/>
  <c r="N10" i="8"/>
  <c r="S706" i="7"/>
  <c r="CN706" i="7" s="1"/>
  <c r="F706" i="7"/>
  <c r="CA706" i="7" s="1"/>
  <c r="U632" i="7"/>
  <c r="CP632" i="7" s="1"/>
  <c r="F196" i="7"/>
  <c r="CA196" i="7" s="1"/>
  <c r="O196" i="7"/>
  <c r="CJ196" i="7" s="1"/>
  <c r="N323" i="8"/>
  <c r="N276" i="8"/>
  <c r="N261" i="8"/>
  <c r="N246" i="8"/>
  <c r="N232" i="8"/>
  <c r="N208" i="8"/>
  <c r="N193" i="8"/>
  <c r="N186" i="8"/>
  <c r="N179" i="8"/>
  <c r="N140" i="8"/>
  <c r="N108" i="8"/>
  <c r="N101" i="8"/>
  <c r="N94" i="8"/>
  <c r="N39" i="8"/>
  <c r="N16" i="8"/>
  <c r="F838" i="7"/>
  <c r="CA838" i="7" s="1"/>
  <c r="K838" i="7"/>
  <c r="CF838" i="7" s="1"/>
  <c r="G838" i="7"/>
  <c r="CB838" i="7" s="1"/>
  <c r="H838" i="7"/>
  <c r="CC838" i="7" s="1"/>
  <c r="J838" i="7"/>
  <c r="CE838" i="7" s="1"/>
  <c r="P838" i="7"/>
  <c r="CK838" i="7" s="1"/>
  <c r="Q838" i="7"/>
  <c r="CL838" i="7" s="1"/>
  <c r="Q822" i="7"/>
  <c r="CL822" i="7" s="1"/>
  <c r="F822" i="7"/>
  <c r="CA822" i="7" s="1"/>
  <c r="G814" i="7"/>
  <c r="CB814" i="7" s="1"/>
  <c r="M814" i="7"/>
  <c r="CH814" i="7" s="1"/>
  <c r="F814" i="7"/>
  <c r="CA814" i="7" s="1"/>
  <c r="J814" i="7"/>
  <c r="CE814" i="7" s="1"/>
  <c r="H814" i="7"/>
  <c r="CC814" i="7" s="1"/>
  <c r="K814" i="7"/>
  <c r="CF814" i="7" s="1"/>
  <c r="Q814" i="7"/>
  <c r="CL814" i="7" s="1"/>
  <c r="M630" i="7"/>
  <c r="CH630" i="7" s="1"/>
  <c r="J612" i="7"/>
  <c r="CE612" i="7" s="1"/>
  <c r="J689" i="7" s="1"/>
  <c r="J690" i="7" s="1"/>
  <c r="K9" i="2" s="1"/>
  <c r="J9" i="2" s="1"/>
  <c r="N275" i="8"/>
  <c r="N260" i="8"/>
  <c r="N245" i="8"/>
  <c r="N222" i="8"/>
  <c r="N207" i="8"/>
  <c r="N192" i="8"/>
  <c r="N185" i="8"/>
  <c r="N178" i="8"/>
  <c r="N130" i="8"/>
  <c r="N100" i="8"/>
  <c r="N47" i="8"/>
  <c r="N9" i="8"/>
  <c r="Q590" i="7"/>
  <c r="CL590" i="7" s="1"/>
  <c r="Q689" i="7" s="1"/>
  <c r="Q690" i="7" s="1"/>
  <c r="K16" i="2" s="1"/>
  <c r="J16" i="2" s="1"/>
  <c r="K810" i="7"/>
  <c r="CF810" i="7" s="1"/>
  <c r="G810" i="7"/>
  <c r="CB810" i="7" s="1"/>
  <c r="F810" i="7"/>
  <c r="CA810" i="7" s="1"/>
  <c r="H810" i="7"/>
  <c r="CC810" i="7" s="1"/>
  <c r="J810" i="7"/>
  <c r="CE810" i="7" s="1"/>
  <c r="O810" i="7"/>
  <c r="CJ810" i="7" s="1"/>
  <c r="Q810" i="7"/>
  <c r="CL810" i="7" s="1"/>
  <c r="K720" i="7"/>
  <c r="CF720" i="7" s="1"/>
  <c r="S720" i="7"/>
  <c r="CN720" i="7" s="1"/>
  <c r="F720" i="7"/>
  <c r="CA720" i="7" s="1"/>
  <c r="O720" i="7"/>
  <c r="CJ720" i="7" s="1"/>
  <c r="O781" i="7" s="1"/>
  <c r="O782" i="7" s="1"/>
  <c r="K51" i="2" s="1"/>
  <c r="J51" i="2" s="1"/>
  <c r="H628" i="7"/>
  <c r="CC628" i="7" s="1"/>
  <c r="M628" i="7"/>
  <c r="CH628" i="7" s="1"/>
  <c r="M610" i="7"/>
  <c r="CH610" i="7" s="1"/>
  <c r="N610" i="7"/>
  <c r="CI610" i="7" s="1"/>
  <c r="M212" i="7"/>
  <c r="CH212" i="7" s="1"/>
  <c r="O424" i="7"/>
  <c r="CJ424" i="7" s="1"/>
  <c r="O505" i="7" s="1"/>
  <c r="O506" i="7" s="1"/>
  <c r="F834" i="7"/>
  <c r="CA834" i="7" s="1"/>
  <c r="K834" i="7"/>
  <c r="CF834" i="7" s="1"/>
  <c r="G834" i="7"/>
  <c r="CB834" i="7" s="1"/>
  <c r="H834" i="7"/>
  <c r="CC834" i="7" s="1"/>
  <c r="J834" i="7"/>
  <c r="CE834" i="7" s="1"/>
  <c r="O834" i="7"/>
  <c r="CJ834" i="7" s="1"/>
  <c r="Q834" i="7"/>
  <c r="CL834" i="7" s="1"/>
  <c r="N321" i="8"/>
  <c r="N266" i="8"/>
  <c r="N228" i="8"/>
  <c r="N213" i="8"/>
  <c r="N198" i="8"/>
  <c r="N191" i="8"/>
  <c r="N177" i="8"/>
  <c r="N113" i="8"/>
  <c r="N106" i="8"/>
  <c r="N92" i="8"/>
  <c r="N37" i="8"/>
  <c r="N30" i="8"/>
  <c r="J384" i="7"/>
  <c r="CE384" i="7" s="1"/>
  <c r="K384" i="7"/>
  <c r="CF384" i="7" s="1"/>
  <c r="F932" i="7"/>
  <c r="CA932" i="7" s="1"/>
  <c r="H932" i="7"/>
  <c r="CC932" i="7" s="1"/>
  <c r="P908" i="7"/>
  <c r="CK908" i="7" s="1"/>
  <c r="Q908" i="7"/>
  <c r="CL908" i="7" s="1"/>
  <c r="Q904" i="7"/>
  <c r="CL904" i="7" s="1"/>
  <c r="G904" i="7"/>
  <c r="CB904" i="7" s="1"/>
  <c r="P904" i="7"/>
  <c r="CK904" i="7" s="1"/>
  <c r="L890" i="7"/>
  <c r="CG890" i="7" s="1"/>
  <c r="L919" i="7" s="1"/>
  <c r="L920" i="7" s="1"/>
  <c r="K122" i="2" s="1"/>
  <c r="J122" i="2" s="1"/>
  <c r="H890" i="7"/>
  <c r="CC890" i="7" s="1"/>
  <c r="H919" i="7" s="1"/>
  <c r="H920" i="7" s="1"/>
  <c r="K118" i="2" s="1"/>
  <c r="J118" i="2" s="1"/>
  <c r="N890" i="7"/>
  <c r="CI890" i="7" s="1"/>
  <c r="N919" i="7" s="1"/>
  <c r="N920" i="7" s="1"/>
  <c r="K124" i="2" s="1"/>
  <c r="J124" i="2" s="1"/>
  <c r="R890" i="7"/>
  <c r="CM890" i="7" s="1"/>
  <c r="J890" i="7"/>
  <c r="CE890" i="7" s="1"/>
  <c r="J919" i="7" s="1"/>
  <c r="J920" i="7" s="1"/>
  <c r="K120" i="2" s="1"/>
  <c r="J120" i="2" s="1"/>
  <c r="L806" i="7"/>
  <c r="CG806" i="7" s="1"/>
  <c r="F806" i="7"/>
  <c r="CA806" i="7" s="1"/>
  <c r="I806" i="7"/>
  <c r="CD806" i="7" s="1"/>
  <c r="P806" i="7"/>
  <c r="CK806" i="7" s="1"/>
  <c r="R806" i="7"/>
  <c r="CM806" i="7" s="1"/>
  <c r="F796" i="7"/>
  <c r="CA796" i="7" s="1"/>
  <c r="R796" i="7"/>
  <c r="CM796" i="7" s="1"/>
  <c r="H714" i="7"/>
  <c r="CC714" i="7" s="1"/>
  <c r="M714" i="7"/>
  <c r="CH714" i="7" s="1"/>
  <c r="R714" i="7"/>
  <c r="CM714" i="7" s="1"/>
  <c r="R781" i="7" s="1"/>
  <c r="R782" i="7" s="1"/>
  <c r="K54" i="2" s="1"/>
  <c r="J54" i="2" s="1"/>
  <c r="S714" i="7"/>
  <c r="CN714" i="7" s="1"/>
  <c r="G714" i="7"/>
  <c r="CB714" i="7" s="1"/>
  <c r="J714" i="7"/>
  <c r="CE714" i="7" s="1"/>
  <c r="S702" i="7"/>
  <c r="CN702" i="7" s="1"/>
  <c r="F702" i="7"/>
  <c r="CA702" i="7" s="1"/>
  <c r="K386" i="7"/>
  <c r="CF386" i="7" s="1"/>
  <c r="H344" i="7"/>
  <c r="CC344" i="7" s="1"/>
  <c r="H367" i="7" s="1"/>
  <c r="H368" i="7" s="1"/>
  <c r="J336" i="7"/>
  <c r="CE336" i="7" s="1"/>
  <c r="K336" i="7"/>
  <c r="CF336" i="7" s="1"/>
  <c r="K266" i="7"/>
  <c r="CF266" i="7" s="1"/>
  <c r="F266" i="7"/>
  <c r="CA266" i="7" s="1"/>
  <c r="J266" i="7"/>
  <c r="CE266" i="7" s="1"/>
  <c r="P266" i="7"/>
  <c r="CK266" i="7" s="1"/>
  <c r="G266" i="7"/>
  <c r="CB266" i="7" s="1"/>
  <c r="I266" i="7"/>
  <c r="CD266" i="7" s="1"/>
  <c r="H244" i="7"/>
  <c r="CC244" i="7" s="1"/>
  <c r="I244" i="7"/>
  <c r="CD244" i="7" s="1"/>
  <c r="P588" i="7"/>
  <c r="CK588" i="7" s="1"/>
  <c r="P689" i="7" s="1"/>
  <c r="P690" i="7" s="1"/>
  <c r="K15" i="2" s="1"/>
  <c r="J15" i="2" s="1"/>
  <c r="T574" i="7"/>
  <c r="CO574" i="7" s="1"/>
  <c r="P468" i="7"/>
  <c r="CK468" i="7" s="1"/>
  <c r="F124" i="7"/>
  <c r="CA124" i="7" s="1"/>
  <c r="N124" i="7"/>
  <c r="CI124" i="7" s="1"/>
  <c r="Q808" i="7"/>
  <c r="CL808" i="7" s="1"/>
  <c r="J808" i="7"/>
  <c r="CE808" i="7" s="1"/>
  <c r="F808" i="7"/>
  <c r="CA808" i="7" s="1"/>
  <c r="G808" i="7"/>
  <c r="CB808" i="7" s="1"/>
  <c r="I808" i="7"/>
  <c r="CD808" i="7" s="1"/>
  <c r="L808" i="7"/>
  <c r="CG808" i="7" s="1"/>
  <c r="N808" i="7"/>
  <c r="CI808" i="7" s="1"/>
  <c r="R808" i="7"/>
  <c r="CM808" i="7" s="1"/>
  <c r="N800" i="7"/>
  <c r="CI800" i="7" s="1"/>
  <c r="F800" i="7"/>
  <c r="CA800" i="7" s="1"/>
  <c r="I800" i="7"/>
  <c r="CD800" i="7" s="1"/>
  <c r="L800" i="7"/>
  <c r="CG800" i="7" s="1"/>
  <c r="R800" i="7"/>
  <c r="CM800" i="7" s="1"/>
  <c r="F440" i="7"/>
  <c r="CA440" i="7" s="1"/>
  <c r="F505" i="7" s="1"/>
  <c r="F506" i="7" s="1"/>
  <c r="M428" i="7"/>
  <c r="CH428" i="7" s="1"/>
  <c r="M505" i="7" s="1"/>
  <c r="M506" i="7" s="1"/>
  <c r="K242" i="7"/>
  <c r="CF242" i="7" s="1"/>
  <c r="P242" i="7"/>
  <c r="CK242" i="7" s="1"/>
  <c r="S158" i="7"/>
  <c r="CN158" i="7" s="1"/>
  <c r="S183" i="7" s="1"/>
  <c r="S184" i="7" s="1"/>
  <c r="H458" i="7"/>
  <c r="CC458" i="7" s="1"/>
  <c r="L392" i="7"/>
  <c r="CG392" i="7" s="1"/>
  <c r="L413" i="7" s="1"/>
  <c r="L414" i="7" s="1"/>
  <c r="M274" i="7"/>
  <c r="CH274" i="7" s="1"/>
  <c r="M321" i="7" s="1"/>
  <c r="M322" i="7" s="1"/>
  <c r="N216" i="7"/>
  <c r="CI216" i="7" s="1"/>
  <c r="N229" i="7" s="1"/>
  <c r="N230" i="7" s="1"/>
  <c r="M36" i="7"/>
  <c r="CH36" i="7" s="1"/>
  <c r="M91" i="7" s="1"/>
  <c r="M92" i="7" s="1"/>
  <c r="I828" i="7"/>
  <c r="CD828" i="7" s="1"/>
  <c r="Q828" i="7"/>
  <c r="CL828" i="7" s="1"/>
  <c r="F828" i="7"/>
  <c r="CA828" i="7" s="1"/>
  <c r="G828" i="7"/>
  <c r="CB828" i="7" s="1"/>
  <c r="J828" i="7"/>
  <c r="CE828" i="7" s="1"/>
  <c r="L828" i="7"/>
  <c r="CG828" i="7" s="1"/>
  <c r="N828" i="7"/>
  <c r="CI828" i="7" s="1"/>
  <c r="R828" i="7"/>
  <c r="CM828" i="7" s="1"/>
  <c r="K262" i="7"/>
  <c r="CF262" i="7" s="1"/>
  <c r="P262" i="7"/>
  <c r="CK262" i="7" s="1"/>
  <c r="I906" i="7"/>
  <c r="CD906" i="7" s="1"/>
  <c r="I919" i="7" s="1"/>
  <c r="I920" i="7" s="1"/>
  <c r="K119" i="2" s="1"/>
  <c r="J119" i="2" s="1"/>
  <c r="P906" i="7"/>
  <c r="CK906" i="7" s="1"/>
  <c r="Q906" i="7"/>
  <c r="CL906" i="7" s="1"/>
  <c r="G902" i="7"/>
  <c r="CB902" i="7" s="1"/>
  <c r="G919" i="7" s="1"/>
  <c r="G920" i="7" s="1"/>
  <c r="K117" i="2" s="1"/>
  <c r="J117" i="2" s="1"/>
  <c r="Q902" i="7"/>
  <c r="CL902" i="7" s="1"/>
  <c r="P902" i="7"/>
  <c r="CK902" i="7" s="1"/>
  <c r="F802" i="7"/>
  <c r="CA802" i="7" s="1"/>
  <c r="N802" i="7"/>
  <c r="CI802" i="7" s="1"/>
  <c r="I802" i="7"/>
  <c r="CD802" i="7" s="1"/>
  <c r="L802" i="7"/>
  <c r="CG802" i="7" s="1"/>
  <c r="R802" i="7"/>
  <c r="CM802" i="7" s="1"/>
  <c r="V634" i="7"/>
  <c r="CQ634" i="7" s="1"/>
  <c r="V689" i="7" s="1"/>
  <c r="V690" i="7" s="1"/>
  <c r="K21" i="2" s="1"/>
  <c r="J21" i="2" s="1"/>
  <c r="N570" i="7"/>
  <c r="CI570" i="7" s="1"/>
  <c r="K340" i="7"/>
  <c r="CF340" i="7" s="1"/>
  <c r="F332" i="7"/>
  <c r="CA332" i="7" s="1"/>
  <c r="K332" i="7"/>
  <c r="CF332" i="7" s="1"/>
  <c r="M214" i="7"/>
  <c r="CH214" i="7" s="1"/>
  <c r="R156" i="7"/>
  <c r="CM156" i="7" s="1"/>
  <c r="R183" i="7" s="1"/>
  <c r="R184" i="7" s="1"/>
  <c r="G976" i="7"/>
  <c r="CB976" i="7" s="1"/>
  <c r="G1011" i="7" s="1"/>
  <c r="G1012" i="7" s="1"/>
  <c r="K191" i="2" s="1"/>
  <c r="J191" i="2" s="1"/>
  <c r="H934" i="7"/>
  <c r="CC934" i="7" s="1"/>
  <c r="K910" i="7"/>
  <c r="CF910" i="7" s="1"/>
  <c r="K919" i="7" s="1"/>
  <c r="K920" i="7" s="1"/>
  <c r="K121" i="2" s="1"/>
  <c r="J121" i="2" s="1"/>
  <c r="R798" i="7"/>
  <c r="CM798" i="7" s="1"/>
  <c r="F798" i="7"/>
  <c r="CA798" i="7" s="1"/>
  <c r="S594" i="7"/>
  <c r="CN594" i="7" s="1"/>
  <c r="S689" i="7" s="1"/>
  <c r="S690" i="7" s="1"/>
  <c r="K18" i="2" s="1"/>
  <c r="J18" i="2" s="1"/>
  <c r="I478" i="7"/>
  <c r="CD478" i="7" s="1"/>
  <c r="I106" i="7"/>
  <c r="CD106" i="7" s="1"/>
  <c r="J106" i="7"/>
  <c r="CE106" i="7" s="1"/>
  <c r="R434" i="7"/>
  <c r="CM434" i="7" s="1"/>
  <c r="R505" i="7" s="1"/>
  <c r="R506" i="7" s="1"/>
  <c r="F198" i="7"/>
  <c r="CA198" i="7" s="1"/>
  <c r="O198" i="7"/>
  <c r="CJ198" i="7" s="1"/>
  <c r="F128" i="7"/>
  <c r="CA128" i="7" s="1"/>
  <c r="H128" i="7"/>
  <c r="CC128" i="7" s="1"/>
  <c r="M128" i="7"/>
  <c r="CH128" i="7" s="1"/>
  <c r="J128" i="7"/>
  <c r="CE128" i="7" s="1"/>
  <c r="G128" i="7"/>
  <c r="CB128" i="7" s="1"/>
  <c r="N128" i="7"/>
  <c r="CI128" i="7" s="1"/>
  <c r="U616" i="7"/>
  <c r="CP616" i="7" s="1"/>
  <c r="X592" i="7"/>
  <c r="CS592" i="7" s="1"/>
  <c r="X689" i="7" s="1"/>
  <c r="X690" i="7" s="1"/>
  <c r="K23" i="2" s="1"/>
  <c r="J23" i="2" s="1"/>
  <c r="I568" i="7"/>
  <c r="CD568" i="7" s="1"/>
  <c r="N568" i="7"/>
  <c r="CI568" i="7" s="1"/>
  <c r="P476" i="7"/>
  <c r="CK476" i="7" s="1"/>
  <c r="F380" i="7"/>
  <c r="CA380" i="7" s="1"/>
  <c r="K380" i="7"/>
  <c r="CF380" i="7" s="1"/>
  <c r="M710" i="7"/>
  <c r="CH710" i="7" s="1"/>
  <c r="G710" i="7"/>
  <c r="CB710" i="7" s="1"/>
  <c r="S710" i="7"/>
  <c r="CN710" i="7" s="1"/>
  <c r="H710" i="7"/>
  <c r="CC710" i="7" s="1"/>
  <c r="J710" i="7"/>
  <c r="CE710" i="7" s="1"/>
  <c r="J781" i="7" s="1"/>
  <c r="J782" i="7" s="1"/>
  <c r="K46" i="2" s="1"/>
  <c r="J46" i="2" s="1"/>
  <c r="I522" i="7"/>
  <c r="CD522" i="7" s="1"/>
  <c r="I551" i="7" s="1"/>
  <c r="I552" i="7" s="1"/>
  <c r="L514" i="7"/>
  <c r="CG514" i="7" s="1"/>
  <c r="L551" i="7" s="1"/>
  <c r="L552" i="7" s="1"/>
  <c r="Q448" i="7"/>
  <c r="CL448" i="7" s="1"/>
  <c r="O288" i="7"/>
  <c r="CJ288" i="7" s="1"/>
  <c r="O321" i="7" s="1"/>
  <c r="O322" i="7" s="1"/>
  <c r="P222" i="7"/>
  <c r="CK222" i="7" s="1"/>
  <c r="P229" i="7" s="1"/>
  <c r="P230" i="7" s="1"/>
  <c r="H118" i="7"/>
  <c r="CC118" i="7" s="1"/>
  <c r="J118" i="7"/>
  <c r="CE118" i="7" s="1"/>
  <c r="N118" i="7"/>
  <c r="CI118" i="7" s="1"/>
  <c r="F118" i="7"/>
  <c r="CA118" i="7" s="1"/>
  <c r="M118" i="7"/>
  <c r="CH118" i="7" s="1"/>
  <c r="G118" i="7"/>
  <c r="CB118" i="7" s="1"/>
  <c r="V62" i="7"/>
  <c r="CQ62" i="7" s="1"/>
  <c r="V91" i="7" s="1"/>
  <c r="V92" i="7" s="1"/>
  <c r="R54" i="7"/>
  <c r="CM54" i="7" s="1"/>
  <c r="R91" i="7" s="1"/>
  <c r="R92" i="7" s="1"/>
  <c r="J16" i="7"/>
  <c r="CE16" i="7" s="1"/>
  <c r="N16" i="7"/>
  <c r="CI16" i="7" s="1"/>
  <c r="O16" i="7"/>
  <c r="CJ16" i="7" s="1"/>
  <c r="F16" i="7"/>
  <c r="CA16" i="7" s="1"/>
  <c r="G16" i="7"/>
  <c r="CB16" i="7" s="1"/>
  <c r="H16" i="7"/>
  <c r="CC16" i="7" s="1"/>
  <c r="J426" i="7"/>
  <c r="CE426" i="7" s="1"/>
  <c r="J505" i="7" s="1"/>
  <c r="J506" i="7" s="1"/>
  <c r="L272" i="7"/>
  <c r="CG272" i="7" s="1"/>
  <c r="L321" i="7" s="1"/>
  <c r="L322" i="7" s="1"/>
  <c r="I254" i="7"/>
  <c r="CD254" i="7" s="1"/>
  <c r="H254" i="7"/>
  <c r="CC254" i="7" s="1"/>
  <c r="L208" i="7"/>
  <c r="CG208" i="7" s="1"/>
  <c r="L229" i="7" s="1"/>
  <c r="L230" i="7" s="1"/>
  <c r="L136" i="7"/>
  <c r="CG136" i="7" s="1"/>
  <c r="L183" i="7" s="1"/>
  <c r="L184" i="7" s="1"/>
  <c r="F22" i="7"/>
  <c r="CA22" i="7" s="1"/>
  <c r="O22" i="7"/>
  <c r="CJ22" i="7" s="1"/>
  <c r="L34" i="7"/>
  <c r="CG34" i="7" s="1"/>
  <c r="L91" i="7" s="1"/>
  <c r="L92" i="7" s="1"/>
  <c r="S712" i="7"/>
  <c r="CN712" i="7" s="1"/>
  <c r="F712" i="7"/>
  <c r="CA712" i="7" s="1"/>
  <c r="K712" i="7"/>
  <c r="CF712" i="7" s="1"/>
  <c r="Z640" i="7"/>
  <c r="CU640" i="7" s="1"/>
  <c r="F528" i="7"/>
  <c r="CA528" i="7" s="1"/>
  <c r="F551" i="7" s="1"/>
  <c r="F552" i="7" s="1"/>
  <c r="G520" i="7"/>
  <c r="CB520" i="7" s="1"/>
  <c r="G551" i="7" s="1"/>
  <c r="G552" i="7" s="1"/>
  <c r="Q152" i="7"/>
  <c r="CL152" i="7" s="1"/>
  <c r="Q183" i="7" s="1"/>
  <c r="Q184" i="7" s="1"/>
  <c r="U60" i="7"/>
  <c r="CP60" i="7" s="1"/>
  <c r="U91" i="7" s="1"/>
  <c r="U92" i="7" s="1"/>
  <c r="K206" i="7"/>
  <c r="CF206" i="7" s="1"/>
  <c r="K229" i="7" s="1"/>
  <c r="K230" i="7" s="1"/>
  <c r="T162" i="7"/>
  <c r="CO162" i="7" s="1"/>
  <c r="T183" i="7" s="1"/>
  <c r="T184" i="7" s="1"/>
  <c r="K134" i="7"/>
  <c r="CF134" i="7" s="1"/>
  <c r="K183" i="7" s="1"/>
  <c r="K184" i="7" s="1"/>
  <c r="J116" i="7"/>
  <c r="CE116" i="7" s="1"/>
  <c r="I116" i="7"/>
  <c r="CD116" i="7" s="1"/>
  <c r="Q44" i="7"/>
  <c r="CL44" i="7" s="1"/>
  <c r="Q91" i="7" s="1"/>
  <c r="Q92" i="7" s="1"/>
  <c r="G26" i="7"/>
  <c r="CB26" i="7" s="1"/>
  <c r="H26" i="7"/>
  <c r="CC26" i="7" s="1"/>
  <c r="J26" i="7"/>
  <c r="CE26" i="7" s="1"/>
  <c r="N26" i="7"/>
  <c r="CI26" i="7" s="1"/>
  <c r="O26" i="7"/>
  <c r="CJ26" i="7" s="1"/>
  <c r="F26" i="7"/>
  <c r="CA26" i="7" s="1"/>
  <c r="F722" i="7"/>
  <c r="CA722" i="7" s="1"/>
  <c r="P722" i="7"/>
  <c r="CK722" i="7" s="1"/>
  <c r="P781" i="7" s="1"/>
  <c r="P782" i="7" s="1"/>
  <c r="K52" i="2" s="1"/>
  <c r="J52" i="2" s="1"/>
  <c r="K722" i="7"/>
  <c r="CF722" i="7" s="1"/>
  <c r="T722" i="7"/>
  <c r="CO722" i="7" s="1"/>
  <c r="T618" i="7"/>
  <c r="CO618" i="7" s="1"/>
  <c r="K572" i="7"/>
  <c r="CF572" i="7" s="1"/>
  <c r="K689" i="7" s="1"/>
  <c r="K690" i="7" s="1"/>
  <c r="K10" i="2" s="1"/>
  <c r="J10" i="2" s="1"/>
  <c r="N566" i="7"/>
  <c r="CI566" i="7" s="1"/>
  <c r="I566" i="7"/>
  <c r="CD566" i="7" s="1"/>
  <c r="Q456" i="7"/>
  <c r="CL456" i="7" s="1"/>
  <c r="G388" i="7"/>
  <c r="CB388" i="7" s="1"/>
  <c r="G413" i="7" s="1"/>
  <c r="G414" i="7" s="1"/>
  <c r="I388" i="7"/>
  <c r="CD388" i="7" s="1"/>
  <c r="I413" i="7" s="1"/>
  <c r="I414" i="7" s="1"/>
  <c r="K382" i="7"/>
  <c r="CF382" i="7" s="1"/>
  <c r="J382" i="7"/>
  <c r="CE382" i="7" s="1"/>
  <c r="L346" i="7"/>
  <c r="CG346" i="7" s="1"/>
  <c r="L367" i="7" s="1"/>
  <c r="L368" i="7" s="1"/>
  <c r="F334" i="7"/>
  <c r="CA334" i="7" s="1"/>
  <c r="K334" i="7"/>
  <c r="CF334" i="7" s="1"/>
  <c r="H264" i="7"/>
  <c r="CC264" i="7" s="1"/>
  <c r="I264" i="7"/>
  <c r="CD264" i="7" s="1"/>
  <c r="F246" i="7"/>
  <c r="CA246" i="7" s="1"/>
  <c r="I246" i="7"/>
  <c r="CD246" i="7" s="1"/>
  <c r="K246" i="7"/>
  <c r="CF246" i="7" s="1"/>
  <c r="G246" i="7"/>
  <c r="CB246" i="7" s="1"/>
  <c r="P246" i="7"/>
  <c r="CK246" i="7" s="1"/>
  <c r="J246" i="7"/>
  <c r="CE246" i="7" s="1"/>
  <c r="F104" i="7"/>
  <c r="CA104" i="7" s="1"/>
  <c r="N104" i="7"/>
  <c r="CI104" i="7" s="1"/>
  <c r="K32" i="7"/>
  <c r="CF32" i="7" s="1"/>
  <c r="K91" i="7" s="1"/>
  <c r="K92" i="7" s="1"/>
  <c r="I14" i="7"/>
  <c r="CD14" i="7" s="1"/>
  <c r="J14" i="7"/>
  <c r="CE14" i="7" s="1"/>
  <c r="F704" i="7"/>
  <c r="CA704" i="7" s="1"/>
  <c r="T704" i="7"/>
  <c r="CO704" i="7" s="1"/>
  <c r="Y638" i="7"/>
  <c r="CT638" i="7" s="1"/>
  <c r="M526" i="7"/>
  <c r="CH526" i="7" s="1"/>
  <c r="M551" i="7" s="1"/>
  <c r="M552" i="7" s="1"/>
  <c r="J518" i="7"/>
  <c r="CE518" i="7" s="1"/>
  <c r="J551" i="7" s="1"/>
  <c r="J552" i="7" s="1"/>
  <c r="K252" i="7"/>
  <c r="CF252" i="7" s="1"/>
  <c r="P252" i="7"/>
  <c r="CK252" i="7" s="1"/>
  <c r="P150" i="7"/>
  <c r="CK150" i="7" s="1"/>
  <c r="P183" i="7" s="1"/>
  <c r="P184" i="7" s="1"/>
  <c r="T58" i="7"/>
  <c r="CO58" i="7" s="1"/>
  <c r="T91" i="7" s="1"/>
  <c r="T92" i="7" s="1"/>
  <c r="Z580" i="7"/>
  <c r="CU580" i="7" s="1"/>
  <c r="I470" i="7"/>
  <c r="CD470" i="7" s="1"/>
  <c r="S438" i="7"/>
  <c r="CN438" i="7" s="1"/>
  <c r="S505" i="7" s="1"/>
  <c r="S506" i="7" s="1"/>
  <c r="L430" i="7"/>
  <c r="CG430" i="7" s="1"/>
  <c r="L505" i="7" s="1"/>
  <c r="L506" i="7" s="1"/>
  <c r="N422" i="7"/>
  <c r="CI422" i="7" s="1"/>
  <c r="N505" i="7" s="1"/>
  <c r="N506" i="7" s="1"/>
  <c r="N276" i="7"/>
  <c r="CI276" i="7" s="1"/>
  <c r="P42" i="7"/>
  <c r="CK42" i="7" s="1"/>
  <c r="P91" i="7" s="1"/>
  <c r="P92" i="7" s="1"/>
  <c r="F108" i="7"/>
  <c r="CA108" i="7" s="1"/>
  <c r="H108" i="7"/>
  <c r="CC108" i="7" s="1"/>
  <c r="J108" i="7"/>
  <c r="CE108" i="7" s="1"/>
  <c r="M108" i="7"/>
  <c r="CH108" i="7" s="1"/>
  <c r="G108" i="7"/>
  <c r="CB108" i="7" s="1"/>
  <c r="N108" i="7"/>
  <c r="CI108" i="7" s="1"/>
  <c r="H708" i="7"/>
  <c r="CC708" i="7" s="1"/>
  <c r="L708" i="7"/>
  <c r="CG708" i="7" s="1"/>
  <c r="L781" i="7" s="1"/>
  <c r="L782" i="7" s="1"/>
  <c r="K48" i="2" s="1"/>
  <c r="J48" i="2" s="1"/>
  <c r="S708" i="7"/>
  <c r="CN708" i="7" s="1"/>
  <c r="G708" i="7"/>
  <c r="CB708" i="7" s="1"/>
  <c r="I708" i="7"/>
  <c r="CD708" i="7" s="1"/>
  <c r="I781" i="7" s="1"/>
  <c r="I782" i="7" s="1"/>
  <c r="K45" i="2" s="1"/>
  <c r="J45" i="2" s="1"/>
  <c r="H524" i="7"/>
  <c r="CC524" i="7" s="1"/>
  <c r="H551" i="7" s="1"/>
  <c r="H552" i="7" s="1"/>
  <c r="K516" i="7"/>
  <c r="CF516" i="7" s="1"/>
  <c r="K551" i="7" s="1"/>
  <c r="K552" i="7" s="1"/>
  <c r="H450" i="7"/>
  <c r="CC450" i="7" s="1"/>
  <c r="G256" i="7"/>
  <c r="CB256" i="7" s="1"/>
  <c r="J256" i="7"/>
  <c r="CE256" i="7" s="1"/>
  <c r="K256" i="7"/>
  <c r="CF256" i="7" s="1"/>
  <c r="P256" i="7"/>
  <c r="CK256" i="7" s="1"/>
  <c r="I256" i="7"/>
  <c r="CD256" i="7" s="1"/>
  <c r="F256" i="7"/>
  <c r="CA256" i="7" s="1"/>
  <c r="O148" i="7"/>
  <c r="CJ148" i="7" s="1"/>
  <c r="O183" i="7" s="1"/>
  <c r="O184" i="7" s="1"/>
  <c r="F114" i="7"/>
  <c r="CA114" i="7" s="1"/>
  <c r="N114" i="7"/>
  <c r="CI114" i="7" s="1"/>
  <c r="S56" i="7"/>
  <c r="CN56" i="7" s="1"/>
  <c r="S91" i="7" s="1"/>
  <c r="S92" i="7" s="1"/>
  <c r="I24" i="7"/>
  <c r="CD24" i="7" s="1"/>
  <c r="J24" i="7"/>
  <c r="CE24" i="7" s="1"/>
  <c r="F12" i="7"/>
  <c r="CA12" i="7" s="1"/>
  <c r="O12" i="7"/>
  <c r="CJ12" i="7" s="1"/>
  <c r="I112" i="53" l="1"/>
  <c r="H19" i="51"/>
  <c r="H118" i="50"/>
  <c r="H143" i="50"/>
  <c r="L85" i="56"/>
  <c r="L34" i="56"/>
  <c r="L20" i="56"/>
  <c r="H78" i="50"/>
  <c r="I78" i="50" s="1"/>
  <c r="P78" i="50" s="1"/>
  <c r="H105" i="53"/>
  <c r="N5" i="53"/>
  <c r="N6" i="53" s="1"/>
  <c r="M4" i="52" s="1"/>
  <c r="H135" i="50"/>
  <c r="H119" i="53"/>
  <c r="I119" i="53" s="1"/>
  <c r="L37" i="56"/>
  <c r="L7" i="56"/>
  <c r="L15" i="56"/>
  <c r="L50" i="56"/>
  <c r="L32" i="56"/>
  <c r="H57" i="50"/>
  <c r="I49" i="53"/>
  <c r="P49" i="53" s="1"/>
  <c r="L12" i="56"/>
  <c r="L5" i="53"/>
  <c r="H109" i="50"/>
  <c r="H144" i="50"/>
  <c r="G49" i="54"/>
  <c r="G100" i="53" s="1"/>
  <c r="L100" i="53" s="1"/>
  <c r="L93" i="56"/>
  <c r="H78" i="53"/>
  <c r="I78" i="53" s="1"/>
  <c r="P78" i="53" s="1"/>
  <c r="L54" i="56"/>
  <c r="L39" i="56"/>
  <c r="H141" i="50"/>
  <c r="L14" i="56"/>
  <c r="L62" i="56"/>
  <c r="H163" i="50"/>
  <c r="G29" i="54"/>
  <c r="G57" i="53" s="1"/>
  <c r="L57" i="53" s="1"/>
  <c r="AE57" i="53" s="1"/>
  <c r="H62" i="50"/>
  <c r="L90" i="56"/>
  <c r="L59" i="56"/>
  <c r="H46" i="51"/>
  <c r="H71" i="50"/>
  <c r="L5" i="56"/>
  <c r="N19" i="50"/>
  <c r="P19" i="50" s="1"/>
  <c r="L19" i="50"/>
  <c r="I19" i="50"/>
  <c r="H43" i="51"/>
  <c r="P75" i="50"/>
  <c r="P76" i="50"/>
  <c r="M781" i="7"/>
  <c r="M782" i="7" s="1"/>
  <c r="K49" i="2" s="1"/>
  <c r="J49" i="2" s="1"/>
  <c r="J66" i="50" s="1"/>
  <c r="P20" i="50"/>
  <c r="P79" i="50"/>
  <c r="I91" i="53"/>
  <c r="P91" i="53" s="1"/>
  <c r="P72" i="50"/>
  <c r="P56" i="53"/>
  <c r="I35" i="53"/>
  <c r="H10" i="52" s="1"/>
  <c r="I10" i="52" s="1"/>
  <c r="I98" i="53"/>
  <c r="AC98" i="53"/>
  <c r="AC99" i="53" s="1"/>
  <c r="H183" i="7"/>
  <c r="H184" i="7" s="1"/>
  <c r="N91" i="7"/>
  <c r="N92" i="7" s="1"/>
  <c r="N321" i="7"/>
  <c r="N322" i="7" s="1"/>
  <c r="H505" i="7"/>
  <c r="H506" i="7" s="1"/>
  <c r="I689" i="7"/>
  <c r="I690" i="7" s="1"/>
  <c r="K8" i="2" s="1"/>
  <c r="J8" i="2" s="1"/>
  <c r="H8" i="2" s="1"/>
  <c r="G8" i="50" s="1"/>
  <c r="F689" i="7"/>
  <c r="F690" i="7" s="1"/>
  <c r="K5" i="2" s="1"/>
  <c r="J5" i="2" s="1"/>
  <c r="J5" i="50" s="1"/>
  <c r="H15" i="2"/>
  <c r="G23" i="50" s="1"/>
  <c r="J23" i="50"/>
  <c r="H10" i="2"/>
  <c r="G11" i="50" s="1"/>
  <c r="J11" i="50"/>
  <c r="I10" i="51" s="1"/>
  <c r="H23" i="2"/>
  <c r="G25" i="50" s="1"/>
  <c r="N25" i="50" s="1"/>
  <c r="J25" i="50"/>
  <c r="H11" i="2"/>
  <c r="G12" i="50" s="1"/>
  <c r="J12" i="50"/>
  <c r="I11" i="51" s="1"/>
  <c r="H48" i="2"/>
  <c r="G65" i="50" s="1"/>
  <c r="J65" i="50"/>
  <c r="U689" i="7"/>
  <c r="U690" i="7" s="1"/>
  <c r="K20" i="2" s="1"/>
  <c r="J20" i="2" s="1"/>
  <c r="H117" i="2"/>
  <c r="G136" i="50" s="1"/>
  <c r="I136" i="50" s="1"/>
  <c r="J136" i="50"/>
  <c r="I84" i="51" s="1"/>
  <c r="J873" i="7"/>
  <c r="J874" i="7" s="1"/>
  <c r="K83" i="2" s="1"/>
  <c r="J83" i="2" s="1"/>
  <c r="J367" i="7"/>
  <c r="J368" i="7" s="1"/>
  <c r="M229" i="7"/>
  <c r="M230" i="7" s="1"/>
  <c r="H16" i="2"/>
  <c r="G24" i="50" s="1"/>
  <c r="J24" i="50"/>
  <c r="H125" i="2"/>
  <c r="G146" i="50" s="1"/>
  <c r="J146" i="50"/>
  <c r="I89" i="51" s="1"/>
  <c r="H154" i="2"/>
  <c r="G163" i="50" s="1"/>
  <c r="J163" i="50"/>
  <c r="I110" i="51" s="1"/>
  <c r="O110" i="51" s="1"/>
  <c r="AA110" i="51" s="1"/>
  <c r="H781" i="7"/>
  <c r="H782" i="7" s="1"/>
  <c r="K44" i="2" s="1"/>
  <c r="J44" i="2" s="1"/>
  <c r="J183" i="7"/>
  <c r="J184" i="7" s="1"/>
  <c r="H120" i="2"/>
  <c r="G141" i="50" s="1"/>
  <c r="J141" i="50"/>
  <c r="G91" i="7"/>
  <c r="G92" i="7" s="1"/>
  <c r="H119" i="2"/>
  <c r="G138" i="50" s="1"/>
  <c r="J138" i="50"/>
  <c r="H52" i="2"/>
  <c r="G69" i="50" s="1"/>
  <c r="J69" i="50"/>
  <c r="I37" i="51" s="1"/>
  <c r="H124" i="2"/>
  <c r="G145" i="50" s="1"/>
  <c r="J145" i="50"/>
  <c r="F919" i="7"/>
  <c r="F920" i="7" s="1"/>
  <c r="K116" i="2" s="1"/>
  <c r="J116" i="2" s="1"/>
  <c r="H18" i="2"/>
  <c r="G16" i="50" s="1"/>
  <c r="I16" i="50" s="1"/>
  <c r="J16" i="50"/>
  <c r="H46" i="2"/>
  <c r="G63" i="50" s="1"/>
  <c r="J63" i="50"/>
  <c r="I34" i="51" s="1"/>
  <c r="F367" i="7"/>
  <c r="F368" i="7" s="1"/>
  <c r="H118" i="2"/>
  <c r="G137" i="50" s="1"/>
  <c r="J137" i="50"/>
  <c r="H51" i="2"/>
  <c r="G68" i="50" s="1"/>
  <c r="J68" i="50"/>
  <c r="I36" i="51" s="1"/>
  <c r="O36" i="51" s="1"/>
  <c r="AA36" i="51" s="1"/>
  <c r="H9" i="2"/>
  <c r="G10" i="50" s="1"/>
  <c r="J10" i="50"/>
  <c r="M873" i="7"/>
  <c r="M874" i="7" s="1"/>
  <c r="K86" i="2" s="1"/>
  <c r="J86" i="2" s="1"/>
  <c r="H6" i="2"/>
  <c r="G6" i="50" s="1"/>
  <c r="J6" i="50"/>
  <c r="H121" i="2"/>
  <c r="G142" i="50" s="1"/>
  <c r="J142" i="50"/>
  <c r="J91" i="7"/>
  <c r="J92" i="7" s="1"/>
  <c r="J413" i="7"/>
  <c r="J414" i="7" s="1"/>
  <c r="H21" i="2"/>
  <c r="G26" i="50" s="1"/>
  <c r="J26" i="50"/>
  <c r="H321" i="7"/>
  <c r="H322" i="7" s="1"/>
  <c r="H54" i="2"/>
  <c r="G71" i="50" s="1"/>
  <c r="J71" i="50"/>
  <c r="I39" i="51" s="1"/>
  <c r="K413" i="7"/>
  <c r="K414" i="7" s="1"/>
  <c r="H22" i="2"/>
  <c r="G27" i="50" s="1"/>
  <c r="J27" i="50"/>
  <c r="H123" i="2"/>
  <c r="G144" i="50" s="1"/>
  <c r="I144" i="50" s="1"/>
  <c r="J144" i="50"/>
  <c r="I88" i="51" s="1"/>
  <c r="I91" i="7"/>
  <c r="I92" i="7" s="1"/>
  <c r="H191" i="2"/>
  <c r="G188" i="50" s="1"/>
  <c r="J188" i="50"/>
  <c r="H50" i="2"/>
  <c r="G67" i="50" s="1"/>
  <c r="J67" i="50"/>
  <c r="H53" i="2"/>
  <c r="G70" i="50" s="1"/>
  <c r="I70" i="50" s="1"/>
  <c r="J70" i="50"/>
  <c r="I38" i="51" s="1"/>
  <c r="H14" i="2"/>
  <c r="G15" i="50" s="1"/>
  <c r="J15" i="50"/>
  <c r="F183" i="7"/>
  <c r="F184" i="7" s="1"/>
  <c r="H190" i="2"/>
  <c r="G187" i="50" s="1"/>
  <c r="J187" i="50"/>
  <c r="H122" i="2"/>
  <c r="G143" i="50" s="1"/>
  <c r="I143" i="50" s="1"/>
  <c r="J143" i="50"/>
  <c r="I87" i="51" s="1"/>
  <c r="H17" i="2"/>
  <c r="G28" i="50" s="1"/>
  <c r="J28" i="50"/>
  <c r="H45" i="2"/>
  <c r="G62" i="50" s="1"/>
  <c r="J62" i="50"/>
  <c r="I33" i="51" s="1"/>
  <c r="I505" i="7"/>
  <c r="I506" i="7" s="1"/>
  <c r="L6" i="53"/>
  <c r="K4" i="52" s="1"/>
  <c r="AE5" i="53"/>
  <c r="AE6" i="53" s="1"/>
  <c r="L121" i="53"/>
  <c r="I121" i="53"/>
  <c r="N121" i="53"/>
  <c r="N123" i="53" s="1"/>
  <c r="M21" i="52" s="1"/>
  <c r="N21" i="52" s="1"/>
  <c r="P77" i="53"/>
  <c r="N79" i="53"/>
  <c r="N81" i="53" s="1"/>
  <c r="M15" i="52" s="1"/>
  <c r="N15" i="52" s="1"/>
  <c r="I79" i="53"/>
  <c r="L79" i="53"/>
  <c r="M13" i="53"/>
  <c r="N13" i="53" s="1"/>
  <c r="N15" i="53" s="1"/>
  <c r="M6" i="52" s="1"/>
  <c r="N6" i="52" s="1"/>
  <c r="M21" i="50" s="1"/>
  <c r="N4" i="52"/>
  <c r="I72" i="53"/>
  <c r="L72" i="53"/>
  <c r="N72" i="53"/>
  <c r="N74" i="53" s="1"/>
  <c r="M14" i="52" s="1"/>
  <c r="N14" i="52" s="1"/>
  <c r="I100" i="53"/>
  <c r="N100" i="53"/>
  <c r="N102" i="53" s="1"/>
  <c r="M18" i="52" s="1"/>
  <c r="N18" i="52" s="1"/>
  <c r="M81" i="50" s="1"/>
  <c r="L9" i="53"/>
  <c r="I9" i="53"/>
  <c r="N9" i="53"/>
  <c r="N10" i="53" s="1"/>
  <c r="M5" i="52" s="1"/>
  <c r="I67" i="53"/>
  <c r="L67" i="53"/>
  <c r="N67" i="53"/>
  <c r="N69" i="53" s="1"/>
  <c r="M13" i="52" s="1"/>
  <c r="N13" i="52" s="1"/>
  <c r="M28" i="50" s="1"/>
  <c r="G13" i="54"/>
  <c r="G40" i="53" s="1"/>
  <c r="O13" i="54"/>
  <c r="N93" i="53"/>
  <c r="N95" i="53" s="1"/>
  <c r="M17" i="52" s="1"/>
  <c r="N17" i="52" s="1"/>
  <c r="I93" i="53"/>
  <c r="L93" i="53"/>
  <c r="P73" i="50"/>
  <c r="P5" i="53"/>
  <c r="I6" i="53"/>
  <c r="P55" i="53"/>
  <c r="AC119" i="53"/>
  <c r="AC120" i="53" s="1"/>
  <c r="P84" i="53"/>
  <c r="P77" i="50"/>
  <c r="I86" i="53"/>
  <c r="L86" i="53"/>
  <c r="N86" i="53"/>
  <c r="N88" i="53" s="1"/>
  <c r="M16" i="52" s="1"/>
  <c r="N16" i="52" s="1"/>
  <c r="O55" i="54"/>
  <c r="G55" i="54"/>
  <c r="G114" i="53" s="1"/>
  <c r="H23" i="50"/>
  <c r="P8" i="52"/>
  <c r="N57" i="53"/>
  <c r="I107" i="53"/>
  <c r="L107" i="53"/>
  <c r="N107" i="53"/>
  <c r="N109" i="53" s="1"/>
  <c r="M19" i="52" s="1"/>
  <c r="N19" i="52" s="1"/>
  <c r="AC105" i="53"/>
  <c r="AC106" i="53" s="1"/>
  <c r="I105" i="53"/>
  <c r="O14" i="54"/>
  <c r="G14" i="54"/>
  <c r="G41" i="53" s="1"/>
  <c r="P27" i="53"/>
  <c r="I28" i="53"/>
  <c r="G24" i="54"/>
  <c r="G52" i="53" s="1"/>
  <c r="G25" i="54"/>
  <c r="G53" i="53" s="1"/>
  <c r="O25" i="54"/>
  <c r="G26" i="54"/>
  <c r="G54" i="53" s="1"/>
  <c r="Y689" i="7"/>
  <c r="Y690" i="7" s="1"/>
  <c r="K24" i="2" s="1"/>
  <c r="J24" i="2" s="1"/>
  <c r="F321" i="7"/>
  <c r="F322" i="7" s="1"/>
  <c r="H91" i="7"/>
  <c r="H92" i="7" s="1"/>
  <c r="Q505" i="7"/>
  <c r="Q506" i="7" s="1"/>
  <c r="I183" i="7"/>
  <c r="I184" i="7" s="1"/>
  <c r="K321" i="7"/>
  <c r="K322" i="7" s="1"/>
  <c r="K873" i="7"/>
  <c r="K874" i="7" s="1"/>
  <c r="K84" i="2" s="1"/>
  <c r="J84" i="2" s="1"/>
  <c r="P321" i="7"/>
  <c r="P322" i="7" s="1"/>
  <c r="G183" i="7"/>
  <c r="G184" i="7" s="1"/>
  <c r="F781" i="7"/>
  <c r="F782" i="7" s="1"/>
  <c r="K42" i="2" s="1"/>
  <c r="J42" i="2" s="1"/>
  <c r="M183" i="7"/>
  <c r="M184" i="7" s="1"/>
  <c r="K367" i="7"/>
  <c r="K368" i="7" s="1"/>
  <c r="P505" i="7"/>
  <c r="P506" i="7" s="1"/>
  <c r="S781" i="7"/>
  <c r="S782" i="7" s="1"/>
  <c r="K55" i="2" s="1"/>
  <c r="J55" i="2" s="1"/>
  <c r="O229" i="7"/>
  <c r="O230" i="7" s="1"/>
  <c r="T689" i="7"/>
  <c r="T690" i="7" s="1"/>
  <c r="K19" i="2" s="1"/>
  <c r="J19" i="2" s="1"/>
  <c r="F229" i="7"/>
  <c r="F230" i="7" s="1"/>
  <c r="R919" i="7"/>
  <c r="R920" i="7" s="1"/>
  <c r="K128" i="2" s="1"/>
  <c r="J128" i="2" s="1"/>
  <c r="T781" i="7"/>
  <c r="T782" i="7" s="1"/>
  <c r="K56" i="2" s="1"/>
  <c r="J56" i="2" s="1"/>
  <c r="L873" i="7"/>
  <c r="L874" i="7" s="1"/>
  <c r="K85" i="2" s="1"/>
  <c r="J85" i="2" s="1"/>
  <c r="H873" i="7"/>
  <c r="H874" i="7" s="1"/>
  <c r="K81" i="2" s="1"/>
  <c r="J81" i="2" s="1"/>
  <c r="N689" i="7"/>
  <c r="N690" i="7" s="1"/>
  <c r="K13" i="2" s="1"/>
  <c r="J13" i="2" s="1"/>
  <c r="K781" i="7"/>
  <c r="K782" i="7" s="1"/>
  <c r="K47" i="2" s="1"/>
  <c r="J47" i="2" s="1"/>
  <c r="I873" i="7"/>
  <c r="I874" i="7" s="1"/>
  <c r="K82" i="2" s="1"/>
  <c r="J82" i="2" s="1"/>
  <c r="I321" i="7"/>
  <c r="I322" i="7" s="1"/>
  <c r="N873" i="7"/>
  <c r="N874" i="7" s="1"/>
  <c r="K87" i="2" s="1"/>
  <c r="J87" i="2" s="1"/>
  <c r="F413" i="7"/>
  <c r="F414" i="7" s="1"/>
  <c r="O873" i="7"/>
  <c r="O874" i="7" s="1"/>
  <c r="K88" i="2" s="1"/>
  <c r="J88" i="2" s="1"/>
  <c r="M689" i="7"/>
  <c r="M690" i="7" s="1"/>
  <c r="K12" i="2" s="1"/>
  <c r="J12" i="2" s="1"/>
  <c r="H689" i="7"/>
  <c r="H690" i="7" s="1"/>
  <c r="K7" i="2" s="1"/>
  <c r="J7" i="2" s="1"/>
  <c r="R873" i="7"/>
  <c r="R874" i="7" s="1"/>
  <c r="K91" i="2" s="1"/>
  <c r="J91" i="2" s="1"/>
  <c r="F873" i="7"/>
  <c r="F874" i="7" s="1"/>
  <c r="K79" i="2" s="1"/>
  <c r="J79" i="2" s="1"/>
  <c r="J321" i="7"/>
  <c r="J322" i="7" s="1"/>
  <c r="Q873" i="7"/>
  <c r="Q874" i="7" s="1"/>
  <c r="K90" i="2" s="1"/>
  <c r="J90" i="2" s="1"/>
  <c r="F965" i="7"/>
  <c r="F966" i="7" s="1"/>
  <c r="K153" i="2" s="1"/>
  <c r="J153" i="2" s="1"/>
  <c r="N183" i="7"/>
  <c r="N184" i="7" s="1"/>
  <c r="G781" i="7"/>
  <c r="G782" i="7" s="1"/>
  <c r="K43" i="2" s="1"/>
  <c r="J43" i="2" s="1"/>
  <c r="Z689" i="7"/>
  <c r="Z690" i="7" s="1"/>
  <c r="K25" i="2" s="1"/>
  <c r="J25" i="2" s="1"/>
  <c r="P919" i="7"/>
  <c r="P920" i="7" s="1"/>
  <c r="K126" i="2" s="1"/>
  <c r="J126" i="2" s="1"/>
  <c r="G873" i="7"/>
  <c r="G874" i="7" s="1"/>
  <c r="K80" i="2" s="1"/>
  <c r="J80" i="2" s="1"/>
  <c r="P873" i="7"/>
  <c r="P874" i="7" s="1"/>
  <c r="K89" i="2" s="1"/>
  <c r="J89" i="2" s="1"/>
  <c r="H965" i="7"/>
  <c r="H966" i="7" s="1"/>
  <c r="K155" i="2" s="1"/>
  <c r="J155" i="2" s="1"/>
  <c r="O91" i="7"/>
  <c r="O92" i="7" s="1"/>
  <c r="F91" i="7"/>
  <c r="F92" i="7" s="1"/>
  <c r="G321" i="7"/>
  <c r="G322" i="7" s="1"/>
  <c r="Q919" i="7"/>
  <c r="Q920" i="7" s="1"/>
  <c r="K127" i="2" s="1"/>
  <c r="J127" i="2" s="1"/>
  <c r="H49" i="2" l="1"/>
  <c r="G66" i="50" s="1"/>
  <c r="H5" i="2"/>
  <c r="G5" i="50" s="1"/>
  <c r="AD51" i="53"/>
  <c r="H51" i="53" s="1"/>
  <c r="I51" i="53" s="1"/>
  <c r="P51" i="53" s="1"/>
  <c r="I57" i="53"/>
  <c r="I62" i="50"/>
  <c r="P112" i="53"/>
  <c r="AD113" i="53"/>
  <c r="H113" i="53" s="1"/>
  <c r="I113" i="53" s="1"/>
  <c r="P113" i="53" s="1"/>
  <c r="P35" i="53"/>
  <c r="AD92" i="53"/>
  <c r="H92" i="53" s="1"/>
  <c r="I92" i="53" s="1"/>
  <c r="P92" i="53" s="1"/>
  <c r="I23" i="50"/>
  <c r="P107" i="53"/>
  <c r="P79" i="53"/>
  <c r="AD99" i="53"/>
  <c r="H99" i="53" s="1"/>
  <c r="I99" i="53" s="1"/>
  <c r="P99" i="53" s="1"/>
  <c r="P98" i="53"/>
  <c r="L25" i="50"/>
  <c r="AC136" i="50"/>
  <c r="AA136" i="50"/>
  <c r="J8" i="50"/>
  <c r="I8" i="51" s="1"/>
  <c r="H85" i="2"/>
  <c r="G116" i="50" s="1"/>
  <c r="J116" i="50"/>
  <c r="H126" i="2"/>
  <c r="G147" i="50" s="1"/>
  <c r="J147" i="50"/>
  <c r="H19" i="2"/>
  <c r="G17" i="50" s="1"/>
  <c r="J17" i="50"/>
  <c r="I16" i="51" s="1"/>
  <c r="H24" i="2"/>
  <c r="G21" i="50" s="1"/>
  <c r="N21" i="50" s="1"/>
  <c r="J21" i="50"/>
  <c r="O33" i="51"/>
  <c r="AA33" i="51" s="1"/>
  <c r="G85" i="51"/>
  <c r="L137" i="50"/>
  <c r="N137" i="50"/>
  <c r="I137" i="50"/>
  <c r="G11" i="51"/>
  <c r="N12" i="50"/>
  <c r="L12" i="50"/>
  <c r="I12" i="50"/>
  <c r="H20" i="2"/>
  <c r="G18" i="50" s="1"/>
  <c r="J18" i="50"/>
  <c r="I17" i="51" s="1"/>
  <c r="O17" i="51" s="1"/>
  <c r="AA17" i="51" s="1"/>
  <c r="H43" i="2"/>
  <c r="G58" i="50" s="1"/>
  <c r="J58" i="50"/>
  <c r="H87" i="2"/>
  <c r="G118" i="50" s="1"/>
  <c r="J118" i="50"/>
  <c r="I62" i="51" s="1"/>
  <c r="O62" i="51" s="1"/>
  <c r="AA62" i="51" s="1"/>
  <c r="H55" i="2"/>
  <c r="G80" i="50" s="1"/>
  <c r="J80" i="50"/>
  <c r="I6" i="50"/>
  <c r="G6" i="51"/>
  <c r="L6" i="50"/>
  <c r="N6" i="50"/>
  <c r="O34" i="51"/>
  <c r="AA34" i="51" s="1"/>
  <c r="G37" i="51"/>
  <c r="L69" i="50"/>
  <c r="N69" i="50"/>
  <c r="N63" i="50"/>
  <c r="G34" i="51"/>
  <c r="H34" i="51" s="1"/>
  <c r="I63" i="50"/>
  <c r="L63" i="50"/>
  <c r="L141" i="50"/>
  <c r="N141" i="50"/>
  <c r="O10" i="51"/>
  <c r="AA10" i="51" s="1"/>
  <c r="G39" i="51"/>
  <c r="H39" i="51" s="1"/>
  <c r="L71" i="50"/>
  <c r="N71" i="50"/>
  <c r="I71" i="50"/>
  <c r="G10" i="51"/>
  <c r="H10" i="51" s="1"/>
  <c r="I11" i="50"/>
  <c r="L11" i="50"/>
  <c r="N11" i="50"/>
  <c r="H153" i="2"/>
  <c r="G161" i="50" s="1"/>
  <c r="J161" i="50"/>
  <c r="L16" i="50"/>
  <c r="N16" i="50"/>
  <c r="H90" i="2"/>
  <c r="G121" i="50" s="1"/>
  <c r="J121" i="50"/>
  <c r="N28" i="50"/>
  <c r="I14" i="51"/>
  <c r="I15" i="51"/>
  <c r="O89" i="51"/>
  <c r="AA89" i="51" s="1"/>
  <c r="G33" i="51"/>
  <c r="H33" i="51" s="1"/>
  <c r="N62" i="50"/>
  <c r="L62" i="50"/>
  <c r="H42" i="2"/>
  <c r="G57" i="50" s="1"/>
  <c r="J57" i="50"/>
  <c r="G15" i="51"/>
  <c r="N15" i="50"/>
  <c r="L15" i="50"/>
  <c r="G14" i="51"/>
  <c r="I15" i="50"/>
  <c r="H44" i="2"/>
  <c r="G61" i="50" s="1"/>
  <c r="J61" i="50"/>
  <c r="G89" i="51"/>
  <c r="H89" i="51" s="1"/>
  <c r="N146" i="50"/>
  <c r="I146" i="50"/>
  <c r="L146" i="50"/>
  <c r="O87" i="51"/>
  <c r="AA87" i="51" s="1"/>
  <c r="O38" i="51"/>
  <c r="AA38" i="51" s="1"/>
  <c r="H25" i="2"/>
  <c r="G22" i="50" s="1"/>
  <c r="J22" i="50"/>
  <c r="AB6" i="50"/>
  <c r="I6" i="51"/>
  <c r="AC6" i="50"/>
  <c r="H47" i="2"/>
  <c r="G64" i="50" s="1"/>
  <c r="J64" i="50"/>
  <c r="I35" i="51" s="1"/>
  <c r="O35" i="51" s="1"/>
  <c r="AA35" i="51" s="1"/>
  <c r="H127" i="2"/>
  <c r="G148" i="50" s="1"/>
  <c r="J148" i="50"/>
  <c r="H79" i="2"/>
  <c r="G109" i="50" s="1"/>
  <c r="J109" i="50"/>
  <c r="H13" i="2"/>
  <c r="G14" i="50" s="1"/>
  <c r="J14" i="50"/>
  <c r="L143" i="50"/>
  <c r="G87" i="51"/>
  <c r="H87" i="51" s="1"/>
  <c r="N143" i="50"/>
  <c r="N70" i="50"/>
  <c r="L70" i="50"/>
  <c r="G38" i="51"/>
  <c r="H38" i="51" s="1"/>
  <c r="I69" i="50"/>
  <c r="I141" i="50"/>
  <c r="L65" i="50"/>
  <c r="N65" i="50"/>
  <c r="I65" i="50"/>
  <c r="L8" i="50"/>
  <c r="G9" i="51"/>
  <c r="G8" i="51"/>
  <c r="I8" i="50"/>
  <c r="N8" i="50"/>
  <c r="N188" i="50"/>
  <c r="I188" i="50"/>
  <c r="L188" i="50"/>
  <c r="H82" i="2"/>
  <c r="G113" i="50" s="1"/>
  <c r="J113" i="50"/>
  <c r="I60" i="51" s="1"/>
  <c r="O60" i="51" s="1"/>
  <c r="AA60" i="51" s="1"/>
  <c r="H86" i="2"/>
  <c r="G117" i="50" s="1"/>
  <c r="J117" i="50"/>
  <c r="I61" i="51" s="1"/>
  <c r="O61" i="51" s="1"/>
  <c r="AA61" i="51" s="1"/>
  <c r="I86" i="51"/>
  <c r="AC138" i="50"/>
  <c r="AB138" i="50"/>
  <c r="N24" i="50"/>
  <c r="L24" i="50"/>
  <c r="N66" i="50"/>
  <c r="I66" i="50"/>
  <c r="L66" i="50"/>
  <c r="H91" i="2"/>
  <c r="G122" i="50" s="1"/>
  <c r="J122" i="50"/>
  <c r="G86" i="51"/>
  <c r="I138" i="50"/>
  <c r="L138" i="50"/>
  <c r="N138" i="50"/>
  <c r="H56" i="2"/>
  <c r="G81" i="50" s="1"/>
  <c r="N81" i="50" s="1"/>
  <c r="J81" i="50"/>
  <c r="I187" i="50"/>
  <c r="L187" i="50"/>
  <c r="N187" i="50"/>
  <c r="L10" i="50"/>
  <c r="N10" i="50"/>
  <c r="I10" i="50"/>
  <c r="H116" i="2"/>
  <c r="G135" i="50" s="1"/>
  <c r="J135" i="50"/>
  <c r="L163" i="50"/>
  <c r="N163" i="50"/>
  <c r="G110" i="51"/>
  <c r="H110" i="51" s="1"/>
  <c r="H155" i="2"/>
  <c r="G164" i="50" s="1"/>
  <c r="J164" i="50"/>
  <c r="H83" i="2"/>
  <c r="G114" i="50" s="1"/>
  <c r="J114" i="50"/>
  <c r="O39" i="51"/>
  <c r="AA39" i="51" s="1"/>
  <c r="H81" i="2"/>
  <c r="G112" i="50" s="1"/>
  <c r="J112" i="50"/>
  <c r="I59" i="51" s="1"/>
  <c r="H7" i="2"/>
  <c r="G7" i="50" s="1"/>
  <c r="J7" i="50"/>
  <c r="I5" i="51"/>
  <c r="O5" i="51" s="1"/>
  <c r="AA5" i="51" s="1"/>
  <c r="AB5" i="50"/>
  <c r="AC5" i="50"/>
  <c r="H89" i="2"/>
  <c r="G120" i="50" s="1"/>
  <c r="J120" i="50"/>
  <c r="I64" i="51" s="1"/>
  <c r="H12" i="2"/>
  <c r="G13" i="50" s="1"/>
  <c r="J13" i="50"/>
  <c r="H128" i="2"/>
  <c r="G149" i="50" s="1"/>
  <c r="J149" i="50"/>
  <c r="I5" i="50"/>
  <c r="G5" i="51"/>
  <c r="N5" i="50"/>
  <c r="L5" i="50"/>
  <c r="O88" i="51"/>
  <c r="AA88" i="51" s="1"/>
  <c r="N68" i="50"/>
  <c r="I68" i="50"/>
  <c r="G36" i="51"/>
  <c r="H36" i="51" s="1"/>
  <c r="L68" i="50"/>
  <c r="L145" i="50"/>
  <c r="N145" i="50"/>
  <c r="I145" i="50"/>
  <c r="O84" i="51"/>
  <c r="AA84" i="51" s="1"/>
  <c r="I163" i="50"/>
  <c r="O37" i="51"/>
  <c r="AA37" i="51" s="1"/>
  <c r="H37" i="51"/>
  <c r="H84" i="2"/>
  <c r="G115" i="50" s="1"/>
  <c r="J115" i="50"/>
  <c r="H80" i="2"/>
  <c r="G111" i="50" s="1"/>
  <c r="J111" i="50"/>
  <c r="I58" i="51" s="1"/>
  <c r="H88" i="2"/>
  <c r="G119" i="50" s="1"/>
  <c r="J119" i="50"/>
  <c r="I63" i="51" s="1"/>
  <c r="O63" i="51" s="1"/>
  <c r="AA63" i="51" s="1"/>
  <c r="I67" i="50"/>
  <c r="N67" i="50"/>
  <c r="L67" i="50"/>
  <c r="G88" i="51"/>
  <c r="H88" i="51" s="1"/>
  <c r="L144" i="50"/>
  <c r="N144" i="50"/>
  <c r="N142" i="50"/>
  <c r="L142" i="50"/>
  <c r="I142" i="50"/>
  <c r="I85" i="51"/>
  <c r="AB137" i="50"/>
  <c r="AC137" i="50"/>
  <c r="L136" i="50"/>
  <c r="G84" i="51"/>
  <c r="H84" i="51" s="1"/>
  <c r="N136" i="50"/>
  <c r="O11" i="51"/>
  <c r="AA11" i="51" s="1"/>
  <c r="H11" i="51"/>
  <c r="N23" i="50"/>
  <c r="L23" i="50"/>
  <c r="I10" i="53"/>
  <c r="P9" i="53"/>
  <c r="P86" i="53"/>
  <c r="P72" i="53"/>
  <c r="AE93" i="53"/>
  <c r="AE95" i="53" s="1"/>
  <c r="AC95" i="53" s="1"/>
  <c r="AD95" i="53"/>
  <c r="L95" i="53"/>
  <c r="K17" i="52" s="1"/>
  <c r="L17" i="52" s="1"/>
  <c r="L10" i="53"/>
  <c r="K5" i="52" s="1"/>
  <c r="AE9" i="53"/>
  <c r="AE10" i="53" s="1"/>
  <c r="M149" i="50"/>
  <c r="M80" i="50"/>
  <c r="P67" i="53"/>
  <c r="M121" i="50"/>
  <c r="M164" i="50"/>
  <c r="N54" i="53"/>
  <c r="L54" i="53"/>
  <c r="AE54" i="53" s="1"/>
  <c r="I54" i="53"/>
  <c r="H4" i="52"/>
  <c r="P6" i="53"/>
  <c r="I114" i="53"/>
  <c r="L114" i="53"/>
  <c r="N114" i="53"/>
  <c r="N116" i="53" s="1"/>
  <c r="M20" i="52" s="1"/>
  <c r="N20" i="52" s="1"/>
  <c r="M122" i="50" s="1"/>
  <c r="P93" i="53"/>
  <c r="I52" i="53"/>
  <c r="L52" i="53"/>
  <c r="N52" i="53"/>
  <c r="AE67" i="53"/>
  <c r="AE69" i="53" s="1"/>
  <c r="AC69" i="53" s="1"/>
  <c r="L69" i="53"/>
  <c r="K13" i="52" s="1"/>
  <c r="L13" i="52" s="1"/>
  <c r="K28" i="50" s="1"/>
  <c r="L28" i="50" s="1"/>
  <c r="AD69" i="53"/>
  <c r="P57" i="53"/>
  <c r="AE107" i="53"/>
  <c r="AE109" i="53" s="1"/>
  <c r="AC109" i="53" s="1"/>
  <c r="AD109" i="53"/>
  <c r="L109" i="53"/>
  <c r="K19" i="52" s="1"/>
  <c r="L19" i="52" s="1"/>
  <c r="P121" i="53"/>
  <c r="N53" i="53"/>
  <c r="I53" i="53"/>
  <c r="L53" i="53"/>
  <c r="AE53" i="53" s="1"/>
  <c r="P10" i="52"/>
  <c r="H25" i="50"/>
  <c r="I25" i="50" s="1"/>
  <c r="P119" i="53"/>
  <c r="AD120" i="53"/>
  <c r="H120" i="53" s="1"/>
  <c r="I120" i="53" s="1"/>
  <c r="P120" i="53" s="1"/>
  <c r="AE121" i="53"/>
  <c r="AE123" i="53" s="1"/>
  <c r="AC123" i="53" s="1"/>
  <c r="L123" i="53"/>
  <c r="K21" i="52" s="1"/>
  <c r="L21" i="52" s="1"/>
  <c r="AD123" i="53"/>
  <c r="AE86" i="53"/>
  <c r="AE88" i="53" s="1"/>
  <c r="AC88" i="53" s="1"/>
  <c r="AD88" i="53"/>
  <c r="L88" i="53"/>
  <c r="K16" i="52" s="1"/>
  <c r="L16" i="52" s="1"/>
  <c r="L41" i="53"/>
  <c r="AE41" i="53" s="1"/>
  <c r="I41" i="53"/>
  <c r="N41" i="53"/>
  <c r="P100" i="53"/>
  <c r="AE100" i="53"/>
  <c r="AE102" i="53" s="1"/>
  <c r="AC102" i="53" s="1"/>
  <c r="L102" i="53"/>
  <c r="K18" i="52" s="1"/>
  <c r="L18" i="52" s="1"/>
  <c r="K81" i="50" s="1"/>
  <c r="AD102" i="53"/>
  <c r="I40" i="53"/>
  <c r="L40" i="53"/>
  <c r="N40" i="53"/>
  <c r="AD106" i="53"/>
  <c r="H106" i="53" s="1"/>
  <c r="I106" i="53" s="1"/>
  <c r="P106" i="53" s="1"/>
  <c r="P105" i="53"/>
  <c r="AD74" i="53"/>
  <c r="L74" i="53"/>
  <c r="K14" i="52" s="1"/>
  <c r="L14" i="52" s="1"/>
  <c r="AE72" i="53"/>
  <c r="AE74" i="53" s="1"/>
  <c r="AC74" i="53" s="1"/>
  <c r="H9" i="52"/>
  <c r="I9" i="52" s="1"/>
  <c r="P28" i="53"/>
  <c r="M18" i="53"/>
  <c r="N18" i="53" s="1"/>
  <c r="N20" i="53" s="1"/>
  <c r="M7" i="52" s="1"/>
  <c r="N7" i="52" s="1"/>
  <c r="M22" i="50" s="1"/>
  <c r="N5" i="52"/>
  <c r="AE79" i="53"/>
  <c r="AE81" i="53" s="1"/>
  <c r="AC81" i="53" s="1"/>
  <c r="L81" i="53"/>
  <c r="K15" i="52" s="1"/>
  <c r="L15" i="52" s="1"/>
  <c r="AD81" i="53"/>
  <c r="K13" i="53"/>
  <c r="L13" i="53" s="1"/>
  <c r="L15" i="53" s="1"/>
  <c r="K6" i="52" s="1"/>
  <c r="L6" i="52" s="1"/>
  <c r="K21" i="50" s="1"/>
  <c r="L4" i="52"/>
  <c r="N22" i="50" l="1"/>
  <c r="N164" i="50"/>
  <c r="N149" i="50"/>
  <c r="P25" i="50"/>
  <c r="P144" i="50"/>
  <c r="I9" i="51"/>
  <c r="O9" i="51" s="1"/>
  <c r="AD9" i="51" s="1"/>
  <c r="N121" i="50"/>
  <c r="P163" i="50"/>
  <c r="N80" i="50"/>
  <c r="P141" i="50"/>
  <c r="N59" i="53"/>
  <c r="M12" i="52" s="1"/>
  <c r="N12" i="52" s="1"/>
  <c r="M27" i="50" s="1"/>
  <c r="N27" i="50" s="1"/>
  <c r="P15" i="50"/>
  <c r="P70" i="50"/>
  <c r="P71" i="50"/>
  <c r="P68" i="50"/>
  <c r="N43" i="53"/>
  <c r="M11" i="52" s="1"/>
  <c r="N11" i="52" s="1"/>
  <c r="M26" i="50" s="1"/>
  <c r="N26" i="50" s="1"/>
  <c r="P10" i="50"/>
  <c r="H80" i="53"/>
  <c r="I80" i="53" s="1"/>
  <c r="P80" i="53" s="1"/>
  <c r="P23" i="50"/>
  <c r="H101" i="53"/>
  <c r="I101" i="53" s="1"/>
  <c r="P101" i="53" s="1"/>
  <c r="H68" i="53"/>
  <c r="I68" i="53" s="1"/>
  <c r="P68" i="53" s="1"/>
  <c r="P54" i="53"/>
  <c r="P41" i="53"/>
  <c r="H73" i="53"/>
  <c r="I73" i="53" s="1"/>
  <c r="H122" i="53"/>
  <c r="I122" i="53" s="1"/>
  <c r="P122" i="53" s="1"/>
  <c r="AB140" i="50"/>
  <c r="H140" i="50" s="1"/>
  <c r="I140" i="50" s="1"/>
  <c r="P140" i="50" s="1"/>
  <c r="L21" i="50"/>
  <c r="P136" i="50"/>
  <c r="P62" i="50"/>
  <c r="P11" i="50"/>
  <c r="AB8" i="50"/>
  <c r="AC8" i="50"/>
  <c r="H5" i="51"/>
  <c r="L81" i="50"/>
  <c r="P143" i="50"/>
  <c r="P142" i="50"/>
  <c r="P8" i="50"/>
  <c r="P16" i="50"/>
  <c r="P69" i="50"/>
  <c r="N211" i="50"/>
  <c r="M6" i="48" s="1"/>
  <c r="N6" i="48" s="1"/>
  <c r="P137" i="50"/>
  <c r="N114" i="50"/>
  <c r="L114" i="50"/>
  <c r="I114" i="50"/>
  <c r="G12" i="51"/>
  <c r="L13" i="50"/>
  <c r="N13" i="50"/>
  <c r="I13" i="50"/>
  <c r="L112" i="50"/>
  <c r="I112" i="50"/>
  <c r="G59" i="51"/>
  <c r="H59" i="51" s="1"/>
  <c r="N112" i="50"/>
  <c r="P65" i="50"/>
  <c r="I91" i="51"/>
  <c r="AC148" i="50"/>
  <c r="I31" i="51"/>
  <c r="O31" i="51" s="1"/>
  <c r="AA31" i="51" s="1"/>
  <c r="AA57" i="50"/>
  <c r="AA59" i="50" s="1"/>
  <c r="H59" i="50" s="1"/>
  <c r="I59" i="50" s="1"/>
  <c r="P59" i="50" s="1"/>
  <c r="AC57" i="50"/>
  <c r="H15" i="51"/>
  <c r="O15" i="51"/>
  <c r="AD15" i="51" s="1"/>
  <c r="I109" i="51"/>
  <c r="AA161" i="50"/>
  <c r="AA162" i="50" s="1"/>
  <c r="H162" i="50" s="1"/>
  <c r="I162" i="50" s="1"/>
  <c r="P162" i="50" s="1"/>
  <c r="AC161" i="50"/>
  <c r="AC165" i="50" s="1"/>
  <c r="I90" i="51"/>
  <c r="AC147" i="50"/>
  <c r="G62" i="51"/>
  <c r="H62" i="51" s="1"/>
  <c r="L118" i="50"/>
  <c r="N118" i="50"/>
  <c r="I118" i="50"/>
  <c r="G90" i="51"/>
  <c r="L147" i="50"/>
  <c r="N147" i="50"/>
  <c r="I147" i="50"/>
  <c r="P63" i="50"/>
  <c r="AB58" i="50"/>
  <c r="AB60" i="50" s="1"/>
  <c r="H60" i="50" s="1"/>
  <c r="I60" i="50" s="1"/>
  <c r="P60" i="50" s="1"/>
  <c r="I32" i="51"/>
  <c r="AC58" i="50"/>
  <c r="H86" i="51"/>
  <c r="O86" i="51"/>
  <c r="AA86" i="51" s="1"/>
  <c r="L64" i="50"/>
  <c r="G35" i="51"/>
  <c r="H35" i="51" s="1"/>
  <c r="N64" i="50"/>
  <c r="I64" i="50"/>
  <c r="I58" i="50"/>
  <c r="N58" i="50"/>
  <c r="G32" i="51"/>
  <c r="L58" i="50"/>
  <c r="N116" i="50"/>
  <c r="L116" i="50"/>
  <c r="I116" i="50"/>
  <c r="I161" i="50"/>
  <c r="G109" i="51"/>
  <c r="L161" i="50"/>
  <c r="N161" i="50"/>
  <c r="I117" i="50"/>
  <c r="G61" i="51"/>
  <c r="H61" i="51" s="1"/>
  <c r="N117" i="50"/>
  <c r="L117" i="50"/>
  <c r="O6" i="51"/>
  <c r="AA6" i="51" s="1"/>
  <c r="H6" i="51"/>
  <c r="N18" i="50"/>
  <c r="L18" i="50"/>
  <c r="I18" i="50"/>
  <c r="G17" i="51"/>
  <c r="H17" i="51" s="1"/>
  <c r="I13" i="51"/>
  <c r="AC14" i="50"/>
  <c r="P12" i="50"/>
  <c r="L61" i="50"/>
  <c r="N61" i="50"/>
  <c r="I61" i="50"/>
  <c r="G64" i="51"/>
  <c r="H64" i="51" s="1"/>
  <c r="N120" i="50"/>
  <c r="L120" i="50"/>
  <c r="I120" i="50"/>
  <c r="P138" i="50"/>
  <c r="G83" i="51"/>
  <c r="L135" i="50"/>
  <c r="N135" i="50"/>
  <c r="I135" i="50"/>
  <c r="L113" i="50"/>
  <c r="I113" i="50"/>
  <c r="N113" i="50"/>
  <c r="G60" i="51"/>
  <c r="H60" i="51" s="1"/>
  <c r="G13" i="51"/>
  <c r="L14" i="50"/>
  <c r="N14" i="50"/>
  <c r="I14" i="50"/>
  <c r="AC7" i="50"/>
  <c r="AB7" i="50"/>
  <c r="I7" i="51"/>
  <c r="O64" i="51"/>
  <c r="AA64" i="51" s="1"/>
  <c r="P5" i="50"/>
  <c r="G7" i="51"/>
  <c r="L7" i="50"/>
  <c r="I7" i="50"/>
  <c r="N7" i="50"/>
  <c r="P188" i="50"/>
  <c r="O8" i="51"/>
  <c r="AC8" i="51" s="1"/>
  <c r="H8" i="51"/>
  <c r="I57" i="50"/>
  <c r="G31" i="51"/>
  <c r="L57" i="50"/>
  <c r="N57" i="50"/>
  <c r="I119" i="50"/>
  <c r="L119" i="50"/>
  <c r="G63" i="51"/>
  <c r="H63" i="51" s="1"/>
  <c r="N119" i="50"/>
  <c r="H85" i="51"/>
  <c r="O85" i="51"/>
  <c r="AA85" i="51" s="1"/>
  <c r="O58" i="51"/>
  <c r="AA58" i="51" s="1"/>
  <c r="O16" i="51"/>
  <c r="AB16" i="51" s="1"/>
  <c r="I83" i="51"/>
  <c r="AA135" i="50"/>
  <c r="AA139" i="50" s="1"/>
  <c r="H139" i="50" s="1"/>
  <c r="I139" i="50" s="1"/>
  <c r="P139" i="50" s="1"/>
  <c r="AC135" i="50"/>
  <c r="P145" i="50"/>
  <c r="P187" i="50"/>
  <c r="I211" i="50"/>
  <c r="H6" i="48" s="1"/>
  <c r="I6" i="48" s="1"/>
  <c r="P66" i="50"/>
  <c r="P146" i="50"/>
  <c r="P6" i="50"/>
  <c r="G16" i="51"/>
  <c r="H16" i="51" s="1"/>
  <c r="L17" i="50"/>
  <c r="I17" i="50"/>
  <c r="N17" i="50"/>
  <c r="N111" i="50"/>
  <c r="G58" i="51"/>
  <c r="H58" i="51" s="1"/>
  <c r="I111" i="50"/>
  <c r="L111" i="50"/>
  <c r="I57" i="51"/>
  <c r="AA109" i="50"/>
  <c r="AA110" i="50" s="1"/>
  <c r="H110" i="50" s="1"/>
  <c r="I110" i="50" s="1"/>
  <c r="P110" i="50" s="1"/>
  <c r="AC109" i="50"/>
  <c r="AC123" i="50" s="1"/>
  <c r="L148" i="50"/>
  <c r="G91" i="51"/>
  <c r="I148" i="50"/>
  <c r="N148" i="50"/>
  <c r="H14" i="51"/>
  <c r="O14" i="51"/>
  <c r="AB14" i="51" s="1"/>
  <c r="P67" i="50"/>
  <c r="L211" i="50"/>
  <c r="K6" i="48" s="1"/>
  <c r="L6" i="48" s="1"/>
  <c r="N122" i="50"/>
  <c r="L115" i="50"/>
  <c r="N115" i="50"/>
  <c r="I115" i="50"/>
  <c r="AC13" i="50"/>
  <c r="I12" i="51"/>
  <c r="O59" i="51"/>
  <c r="AA59" i="51" s="1"/>
  <c r="G57" i="51"/>
  <c r="L109" i="50"/>
  <c r="N109" i="50"/>
  <c r="I109" i="50"/>
  <c r="K164" i="50"/>
  <c r="L164" i="50" s="1"/>
  <c r="P53" i="53"/>
  <c r="H24" i="50"/>
  <c r="I24" i="50" s="1"/>
  <c r="P24" i="50" s="1"/>
  <c r="P9" i="52"/>
  <c r="P114" i="53"/>
  <c r="AE40" i="53"/>
  <c r="AE43" i="53" s="1"/>
  <c r="AC43" i="53" s="1"/>
  <c r="L43" i="53"/>
  <c r="K11" i="52" s="1"/>
  <c r="L11" i="52" s="1"/>
  <c r="K26" i="50" s="1"/>
  <c r="L26" i="50" s="1"/>
  <c r="AD43" i="53"/>
  <c r="H5" i="52"/>
  <c r="P10" i="53"/>
  <c r="AE114" i="53"/>
  <c r="AE116" i="53" s="1"/>
  <c r="AC116" i="53" s="1"/>
  <c r="L116" i="53"/>
  <c r="K20" i="52" s="1"/>
  <c r="L20" i="52" s="1"/>
  <c r="K122" i="50" s="1"/>
  <c r="L122" i="50" s="1"/>
  <c r="AD116" i="53"/>
  <c r="P52" i="53"/>
  <c r="K121" i="50"/>
  <c r="L121" i="50" s="1"/>
  <c r="K18" i="53"/>
  <c r="L18" i="53" s="1"/>
  <c r="L20" i="53" s="1"/>
  <c r="K7" i="52" s="1"/>
  <c r="L7" i="52" s="1"/>
  <c r="K22" i="50" s="1"/>
  <c r="L22" i="50" s="1"/>
  <c r="L5" i="52"/>
  <c r="AE52" i="53"/>
  <c r="AE59" i="53" s="1"/>
  <c r="AC59" i="53" s="1"/>
  <c r="AD59" i="53"/>
  <c r="L59" i="53"/>
  <c r="K12" i="52" s="1"/>
  <c r="L12" i="52" s="1"/>
  <c r="K27" i="50" s="1"/>
  <c r="L27" i="50" s="1"/>
  <c r="I4" i="52"/>
  <c r="P4" i="52" s="1"/>
  <c r="H13" i="53"/>
  <c r="I13" i="53" s="1"/>
  <c r="P40" i="53"/>
  <c r="H87" i="53"/>
  <c r="I87" i="53" s="1"/>
  <c r="H108" i="53"/>
  <c r="I108" i="53" s="1"/>
  <c r="K149" i="50"/>
  <c r="L149" i="50" s="1"/>
  <c r="K80" i="50"/>
  <c r="L80" i="50" s="1"/>
  <c r="H94" i="53"/>
  <c r="I94" i="53" s="1"/>
  <c r="I81" i="53" l="1"/>
  <c r="H9" i="51"/>
  <c r="P114" i="50"/>
  <c r="AB9" i="50"/>
  <c r="H9" i="50" s="1"/>
  <c r="I9" i="50" s="1"/>
  <c r="P9" i="50" s="1"/>
  <c r="I69" i="53"/>
  <c r="H13" i="52" s="1"/>
  <c r="I13" i="52" s="1"/>
  <c r="P147" i="50"/>
  <c r="P116" i="50"/>
  <c r="I123" i="53"/>
  <c r="H21" i="52" s="1"/>
  <c r="I21" i="52" s="1"/>
  <c r="I102" i="53"/>
  <c r="P102" i="53" s="1"/>
  <c r="H115" i="53"/>
  <c r="I115" i="53" s="1"/>
  <c r="P115" i="53" s="1"/>
  <c r="H42" i="53"/>
  <c r="I42" i="53" s="1"/>
  <c r="P42" i="53" s="1"/>
  <c r="AC82" i="50"/>
  <c r="AC29" i="50"/>
  <c r="H58" i="53"/>
  <c r="I58" i="53" s="1"/>
  <c r="P58" i="53" s="1"/>
  <c r="P73" i="53"/>
  <c r="I74" i="53"/>
  <c r="AC150" i="50"/>
  <c r="P14" i="50"/>
  <c r="P6" i="48"/>
  <c r="AV7" i="62" s="1"/>
  <c r="L29" i="62" s="1"/>
  <c r="H31" i="51"/>
  <c r="P115" i="50"/>
  <c r="P120" i="50"/>
  <c r="I22" i="51"/>
  <c r="AC20" i="51"/>
  <c r="P109" i="50"/>
  <c r="P113" i="50"/>
  <c r="P18" i="50"/>
  <c r="P112" i="50"/>
  <c r="P211" i="50"/>
  <c r="P119" i="50"/>
  <c r="P135" i="50"/>
  <c r="P61" i="50"/>
  <c r="P161" i="50"/>
  <c r="P13" i="50"/>
  <c r="H109" i="51"/>
  <c r="O109" i="51"/>
  <c r="AA109" i="51" s="1"/>
  <c r="O90" i="51"/>
  <c r="AA90" i="51" s="1"/>
  <c r="H90" i="51"/>
  <c r="O83" i="51"/>
  <c r="AA83" i="51" s="1"/>
  <c r="H83" i="51"/>
  <c r="H12" i="51"/>
  <c r="O12" i="51"/>
  <c r="AA12" i="51" s="1"/>
  <c r="O57" i="51"/>
  <c r="AA57" i="51" s="1"/>
  <c r="H57" i="51"/>
  <c r="P17" i="50"/>
  <c r="P7" i="50"/>
  <c r="P57" i="50"/>
  <c r="P58" i="50"/>
  <c r="H7" i="51"/>
  <c r="O7" i="51"/>
  <c r="AA7" i="51" s="1"/>
  <c r="AD20" i="51"/>
  <c r="I23" i="51"/>
  <c r="P117" i="50"/>
  <c r="P64" i="50"/>
  <c r="O91" i="51"/>
  <c r="AB91" i="51" s="1"/>
  <c r="H91" i="51"/>
  <c r="P148" i="50"/>
  <c r="P111" i="50"/>
  <c r="H13" i="51"/>
  <c r="O13" i="51"/>
  <c r="AB13" i="51" s="1"/>
  <c r="H32" i="51"/>
  <c r="O32" i="51"/>
  <c r="AA32" i="51" s="1"/>
  <c r="I48" i="51" s="1"/>
  <c r="P118" i="50"/>
  <c r="P108" i="53"/>
  <c r="I109" i="53"/>
  <c r="P13" i="53"/>
  <c r="I15" i="53"/>
  <c r="P87" i="53"/>
  <c r="I88" i="53"/>
  <c r="H18" i="53"/>
  <c r="I18" i="53" s="1"/>
  <c r="I5" i="52"/>
  <c r="P5" i="52" s="1"/>
  <c r="I43" i="53"/>
  <c r="P94" i="53"/>
  <c r="I95" i="53"/>
  <c r="H15" i="52"/>
  <c r="I15" i="52" s="1"/>
  <c r="P81" i="53"/>
  <c r="H18" i="52" l="1"/>
  <c r="I18" i="52" s="1"/>
  <c r="P69" i="53"/>
  <c r="P123" i="53"/>
  <c r="I59" i="53"/>
  <c r="P59" i="53" s="1"/>
  <c r="I116" i="53"/>
  <c r="P74" i="53"/>
  <c r="H14" i="52"/>
  <c r="I14" i="52" s="1"/>
  <c r="I92" i="51"/>
  <c r="G92" i="51" s="1"/>
  <c r="G48" i="51"/>
  <c r="O48" i="51"/>
  <c r="AB20" i="51"/>
  <c r="I21" i="51"/>
  <c r="O23" i="51"/>
  <c r="G23" i="51"/>
  <c r="I20" i="51"/>
  <c r="I65" i="51"/>
  <c r="AA65" i="51"/>
  <c r="AA48" i="51"/>
  <c r="O22" i="51"/>
  <c r="G22" i="51"/>
  <c r="AB92" i="51"/>
  <c r="I93" i="51"/>
  <c r="I111" i="51"/>
  <c r="AA111" i="51"/>
  <c r="AA92" i="51"/>
  <c r="AA20" i="51"/>
  <c r="P43" i="53"/>
  <c r="H11" i="52"/>
  <c r="I11" i="52" s="1"/>
  <c r="H16" i="52"/>
  <c r="I16" i="52" s="1"/>
  <c r="P88" i="53"/>
  <c r="I20" i="53"/>
  <c r="P18" i="53"/>
  <c r="P109" i="53"/>
  <c r="H19" i="52"/>
  <c r="I19" i="52" s="1"/>
  <c r="H12" i="52"/>
  <c r="I12" i="52" s="1"/>
  <c r="H164" i="50"/>
  <c r="I164" i="50" s="1"/>
  <c r="P21" i="52"/>
  <c r="H28" i="50"/>
  <c r="I28" i="50" s="1"/>
  <c r="P28" i="50" s="1"/>
  <c r="P13" i="52"/>
  <c r="H81" i="50"/>
  <c r="I81" i="50" s="1"/>
  <c r="P81" i="50" s="1"/>
  <c r="P18" i="52"/>
  <c r="P95" i="53"/>
  <c r="H17" i="52"/>
  <c r="I17" i="52" s="1"/>
  <c r="H6" i="52"/>
  <c r="I6" i="52" s="1"/>
  <c r="P15" i="53"/>
  <c r="P15" i="52"/>
  <c r="O92" i="51" l="1"/>
  <c r="P116" i="53"/>
  <c r="H20" i="52"/>
  <c r="I20" i="52" s="1"/>
  <c r="P14" i="52"/>
  <c r="G65" i="51"/>
  <c r="O65" i="51"/>
  <c r="J33" i="50"/>
  <c r="G33" i="50"/>
  <c r="G111" i="51"/>
  <c r="O111" i="51"/>
  <c r="O20" i="51"/>
  <c r="G20" i="51"/>
  <c r="G21" i="51"/>
  <c r="O21" i="51"/>
  <c r="O93" i="51"/>
  <c r="G93" i="51"/>
  <c r="J151" i="50"/>
  <c r="G151" i="50"/>
  <c r="J32" i="50"/>
  <c r="G32" i="50"/>
  <c r="G83" i="50"/>
  <c r="J83" i="50"/>
  <c r="H149" i="50"/>
  <c r="I149" i="50" s="1"/>
  <c r="H80" i="50"/>
  <c r="I80" i="50" s="1"/>
  <c r="P17" i="52"/>
  <c r="H27" i="50"/>
  <c r="I27" i="50" s="1"/>
  <c r="P27" i="50" s="1"/>
  <c r="P12" i="52"/>
  <c r="P16" i="52"/>
  <c r="H7" i="52"/>
  <c r="I7" i="52" s="1"/>
  <c r="P20" i="53"/>
  <c r="P19" i="52"/>
  <c r="H121" i="50"/>
  <c r="I121" i="50" s="1"/>
  <c r="P11" i="52"/>
  <c r="H26" i="50"/>
  <c r="I26" i="50" s="1"/>
  <c r="P26" i="50" s="1"/>
  <c r="P164" i="50"/>
  <c r="AD165" i="50"/>
  <c r="H165" i="50" s="1"/>
  <c r="I165" i="50" s="1"/>
  <c r="P165" i="50" s="1"/>
  <c r="P6" i="52"/>
  <c r="H21" i="50"/>
  <c r="I21" i="50" s="1"/>
  <c r="P20" i="52" l="1"/>
  <c r="H122" i="50"/>
  <c r="I122" i="50" s="1"/>
  <c r="P122" i="50" s="1"/>
  <c r="G152" i="50"/>
  <c r="J152" i="50"/>
  <c r="J30" i="50"/>
  <c r="G30" i="50"/>
  <c r="J31" i="50"/>
  <c r="G31" i="50"/>
  <c r="L32" i="50"/>
  <c r="AE32" i="50" s="1"/>
  <c r="N32" i="50"/>
  <c r="I32" i="50"/>
  <c r="G166" i="50"/>
  <c r="J166" i="50"/>
  <c r="L83" i="50"/>
  <c r="I83" i="50"/>
  <c r="N83" i="50"/>
  <c r="N107" i="50" s="1"/>
  <c r="M59" i="48" s="1"/>
  <c r="N59" i="48" s="1"/>
  <c r="I151" i="50"/>
  <c r="N151" i="50"/>
  <c r="L151" i="50"/>
  <c r="N33" i="50"/>
  <c r="I33" i="50"/>
  <c r="L33" i="50"/>
  <c r="AE33" i="50" s="1"/>
  <c r="J124" i="50"/>
  <c r="G124" i="50"/>
  <c r="P21" i="50"/>
  <c r="H22" i="50"/>
  <c r="I22" i="50" s="1"/>
  <c r="P22" i="50" s="1"/>
  <c r="P7" i="52"/>
  <c r="P121" i="50"/>
  <c r="AD123" i="50"/>
  <c r="H123" i="50" s="1"/>
  <c r="I123" i="50" s="1"/>
  <c r="P123" i="50" s="1"/>
  <c r="P80" i="50"/>
  <c r="AD82" i="50"/>
  <c r="H82" i="50" s="1"/>
  <c r="I82" i="50" s="1"/>
  <c r="P82" i="50" s="1"/>
  <c r="P149" i="50"/>
  <c r="AD150" i="50"/>
  <c r="H150" i="50" s="1"/>
  <c r="I150" i="50" s="1"/>
  <c r="P150" i="50" s="1"/>
  <c r="AE151" i="50" l="1"/>
  <c r="P151" i="50"/>
  <c r="L30" i="50"/>
  <c r="I30" i="50"/>
  <c r="N30" i="50"/>
  <c r="N166" i="50"/>
  <c r="N185" i="50" s="1"/>
  <c r="M62" i="48" s="1"/>
  <c r="N62" i="48" s="1"/>
  <c r="I166" i="50"/>
  <c r="L166" i="50"/>
  <c r="N124" i="50"/>
  <c r="N133" i="50" s="1"/>
  <c r="M60" i="48" s="1"/>
  <c r="N60" i="48" s="1"/>
  <c r="L124" i="50"/>
  <c r="I124" i="50"/>
  <c r="N31" i="50"/>
  <c r="L31" i="50"/>
  <c r="AE31" i="50" s="1"/>
  <c r="I31" i="50"/>
  <c r="P32" i="50"/>
  <c r="P83" i="50"/>
  <c r="AE83" i="50"/>
  <c r="AE85" i="50" s="1"/>
  <c r="AC85" i="50" s="1"/>
  <c r="L107" i="50"/>
  <c r="K59" i="48" s="1"/>
  <c r="L59" i="48" s="1"/>
  <c r="AD85" i="50"/>
  <c r="P33" i="50"/>
  <c r="N152" i="50"/>
  <c r="N159" i="50" s="1"/>
  <c r="M61" i="48" s="1"/>
  <c r="N61" i="48" s="1"/>
  <c r="L152" i="50"/>
  <c r="AE152" i="50" s="1"/>
  <c r="I152" i="50"/>
  <c r="AD29" i="50"/>
  <c r="H29" i="50" s="1"/>
  <c r="I29" i="50" s="1"/>
  <c r="P29" i="50" s="1"/>
  <c r="N55" i="50" l="1"/>
  <c r="M58" i="48" s="1"/>
  <c r="N58" i="48" s="1"/>
  <c r="P152" i="50"/>
  <c r="P31" i="50"/>
  <c r="P124" i="50"/>
  <c r="P30" i="50"/>
  <c r="H84" i="50"/>
  <c r="I84" i="50" s="1"/>
  <c r="P84" i="50" s="1"/>
  <c r="P107" i="50" s="1"/>
  <c r="N82" i="48"/>
  <c r="M32" i="48" s="1"/>
  <c r="N32" i="48" s="1"/>
  <c r="AE124" i="50"/>
  <c r="AE126" i="50" s="1"/>
  <c r="AC126" i="50" s="1"/>
  <c r="L133" i="50"/>
  <c r="K60" i="48" s="1"/>
  <c r="L60" i="48" s="1"/>
  <c r="AD126" i="50"/>
  <c r="AE166" i="50"/>
  <c r="AE168" i="50" s="1"/>
  <c r="AC168" i="50" s="1"/>
  <c r="AD168" i="50"/>
  <c r="L185" i="50"/>
  <c r="K62" i="48" s="1"/>
  <c r="L62" i="48" s="1"/>
  <c r="L159" i="50"/>
  <c r="K61" i="48" s="1"/>
  <c r="L61" i="48" s="1"/>
  <c r="AD35" i="50"/>
  <c r="L55" i="50"/>
  <c r="K58" i="48" s="1"/>
  <c r="L58" i="48" s="1"/>
  <c r="AE30" i="50"/>
  <c r="AE35" i="50" s="1"/>
  <c r="AC35" i="50" s="1"/>
  <c r="AD154" i="50"/>
  <c r="P166" i="50"/>
  <c r="AE154" i="50"/>
  <c r="AC154" i="50" s="1"/>
  <c r="I107" i="50" l="1"/>
  <c r="H59" i="48" s="1"/>
  <c r="I59" i="48" s="1"/>
  <c r="P59" i="48" s="1"/>
  <c r="N56" i="48"/>
  <c r="M5" i="48" s="1"/>
  <c r="N5" i="48" s="1"/>
  <c r="N30" i="48" s="1"/>
  <c r="D2" i="58" s="1"/>
  <c r="H167" i="50"/>
  <c r="I167" i="50" s="1"/>
  <c r="H125" i="50"/>
  <c r="I125" i="50" s="1"/>
  <c r="H153" i="50"/>
  <c r="I153" i="50" s="1"/>
  <c r="L82" i="48"/>
  <c r="K32" i="48" s="1"/>
  <c r="L32" i="48" s="1"/>
  <c r="H34" i="50"/>
  <c r="I34" i="50" s="1"/>
  <c r="AV6" i="62" l="1"/>
  <c r="L11" i="62" s="1"/>
  <c r="L56" i="48"/>
  <c r="K5" i="48" s="1"/>
  <c r="L5" i="48" s="1"/>
  <c r="P34" i="50"/>
  <c r="P55" i="50" s="1"/>
  <c r="I55" i="50"/>
  <c r="H58" i="48" s="1"/>
  <c r="I58" i="48" s="1"/>
  <c r="P153" i="50"/>
  <c r="P159" i="50" s="1"/>
  <c r="I159" i="50"/>
  <c r="H61" i="48" s="1"/>
  <c r="I61" i="48" s="1"/>
  <c r="P61" i="48" s="1"/>
  <c r="P125" i="50"/>
  <c r="P133" i="50" s="1"/>
  <c r="I133" i="50"/>
  <c r="H60" i="48" s="1"/>
  <c r="I60" i="48" s="1"/>
  <c r="P60" i="48" s="1"/>
  <c r="P167" i="50"/>
  <c r="P185" i="50" s="1"/>
  <c r="I185" i="50"/>
  <c r="H62" i="48" s="1"/>
  <c r="I62" i="48" s="1"/>
  <c r="P62" i="48" s="1"/>
  <c r="L30" i="48" l="1"/>
  <c r="C2" i="58" s="1"/>
  <c r="AV4" i="62"/>
  <c r="L8" i="62" s="1"/>
  <c r="P58" i="48"/>
  <c r="P82" i="48" s="1"/>
  <c r="I82" i="48"/>
  <c r="H32" i="48" s="1"/>
  <c r="I32" i="48" s="1"/>
  <c r="P32" i="48" s="1"/>
  <c r="L19" i="62" l="1"/>
  <c r="L9" i="62"/>
  <c r="L14" i="62"/>
  <c r="L16" i="62" s="1"/>
  <c r="L15" i="62"/>
  <c r="L10" i="62"/>
  <c r="P56" i="48"/>
  <c r="I56" i="48"/>
  <c r="H5" i="48" s="1"/>
  <c r="I5" i="48" s="1"/>
  <c r="AV3" i="62" s="1"/>
  <c r="L4" i="62" s="1"/>
  <c r="L12" i="62" l="1"/>
  <c r="L23" i="62"/>
  <c r="L22" i="62"/>
  <c r="L13" i="62"/>
  <c r="AT27" i="62"/>
  <c r="L7" i="62"/>
  <c r="AT26" i="62"/>
  <c r="AU33" i="62" s="1"/>
  <c r="S17" i="62" s="1"/>
  <c r="I30" i="48"/>
  <c r="B2" i="58" s="1"/>
  <c r="F2" i="58" s="1"/>
  <c r="P5" i="48"/>
  <c r="P30" i="48" s="1"/>
  <c r="AT33" i="62" l="1"/>
  <c r="L18" i="62"/>
  <c r="AT30" i="62"/>
  <c r="L20" i="62"/>
  <c r="AT32" i="62"/>
  <c r="AU32" i="62"/>
  <c r="AU30" i="62"/>
  <c r="L17" i="62" l="1"/>
  <c r="S21" i="62"/>
  <c r="L21" i="62"/>
  <c r="L24" i="62"/>
  <c r="AT10" i="62" s="1"/>
  <c r="S26" i="62" s="1"/>
  <c r="L25" i="62" l="1"/>
  <c r="L26" i="62" l="1"/>
  <c r="AT14" i="62" l="1"/>
  <c r="S27" i="62" s="1"/>
  <c r="L27" i="62" l="1"/>
  <c r="L30" i="62" s="1"/>
  <c r="L31" i="62" l="1"/>
  <c r="L32" i="62"/>
  <c r="L33" i="62" l="1"/>
  <c r="AU40" i="62"/>
  <c r="AU41" i="62"/>
  <c r="M16" i="60"/>
  <c r="AZ13" i="62"/>
  <c r="S35" i="62" l="1"/>
  <c r="AZ14" i="62"/>
  <c r="L35" i="62" s="1"/>
  <c r="M20" i="60" l="1"/>
  <c r="M26" i="60" s="1"/>
  <c r="L38" i="62"/>
  <c r="AI2" i="62" l="1"/>
  <c r="V2" i="62"/>
  <c r="AV12" i="62"/>
  <c r="U14" i="60"/>
  <c r="K14" i="6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최영석</author>
    <author>설계담당</author>
    <author>Windows XP</author>
  </authors>
  <commentList>
    <comment ref="AS3" authorId="0" shapeId="0" xr:uid="{00000000-0006-0000-0300-000001000000}">
      <text>
        <r>
          <rPr>
            <sz val="9"/>
            <color indexed="81"/>
            <rFont val="돋움"/>
            <family val="3"/>
            <charset val="129"/>
          </rPr>
          <t>공사규모:재+직노+산경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S10" authorId="1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추정가격기준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1" authorId="0" shapeId="0" xr:uid="{00000000-0006-0000-0300-000003000000}">
      <text>
        <r>
          <rPr>
            <sz val="9"/>
            <color indexed="81"/>
            <rFont val="돋움"/>
            <family val="3"/>
            <charset val="129"/>
          </rPr>
          <t>공사규모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직노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산경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소모품비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세금과공제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복리후생비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여비교통비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지급수수료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수도광열비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통신비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도서인쇄비</t>
        </r>
        <r>
          <rPr>
            <sz val="9"/>
            <color indexed="81"/>
            <rFont val="Tahoma"/>
            <family val="2"/>
          </rPr>
          <t>)</t>
        </r>
      </text>
    </comment>
    <comment ref="AS12" authorId="2" shapeId="0" xr:uid="{00000000-0006-0000-0300-000004000000}">
      <text>
        <r>
          <rPr>
            <b/>
            <sz val="12"/>
            <color indexed="81"/>
            <rFont val="굴림"/>
            <family val="3"/>
            <charset val="129"/>
          </rPr>
          <t>전기,통신,소방 제외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S13" authorId="1" shapeId="0" xr:uid="{00000000-0006-0000-0300-000005000000}">
      <text>
        <r>
          <rPr>
            <b/>
            <sz val="9"/>
            <color indexed="81"/>
            <rFont val="돋움"/>
            <family val="3"/>
            <charset val="129"/>
          </rPr>
          <t>추정금액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부가세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도급관급금액</t>
        </r>
        <r>
          <rPr>
            <b/>
            <sz val="9"/>
            <color indexed="81"/>
            <rFont val="Tahoma"/>
            <family val="2"/>
          </rPr>
          <t>) 3</t>
        </r>
        <r>
          <rPr>
            <b/>
            <sz val="9"/>
            <color indexed="81"/>
            <rFont val="돋움"/>
            <family val="3"/>
            <charset val="129"/>
          </rPr>
          <t>억원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4" authorId="0" shapeId="0" xr:uid="{00000000-0006-0000-0300-000006000000}">
      <text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S26" authorId="0" shapeId="0" xr:uid="{00000000-0006-0000-0300-000007000000}">
      <text>
        <r>
          <rPr>
            <sz val="9"/>
            <color indexed="81"/>
            <rFont val="맑은 고딕"/>
            <family val="3"/>
            <charset val="129"/>
          </rPr>
          <t>공사규모:재(관급포함)+직노
적용대상:공사금액(도급+관급) 4천만원이상 건설공사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<sst xmlns="http://schemas.openxmlformats.org/spreadsheetml/2006/main" count="8645" uniqueCount="1546">
  <si>
    <t>…</t>
    <phoneticPr fontId="3" type="noConversion"/>
  </si>
  <si>
    <t>번호</t>
    <phoneticPr fontId="3" type="noConversion"/>
  </si>
  <si>
    <t>공종코드</t>
    <phoneticPr fontId="3" type="noConversion"/>
  </si>
  <si>
    <t>명칭</t>
    <phoneticPr fontId="3" type="noConversion"/>
  </si>
  <si>
    <t>규격</t>
    <phoneticPr fontId="3" type="noConversion"/>
  </si>
  <si>
    <t>단위</t>
    <phoneticPr fontId="3" type="noConversion"/>
  </si>
  <si>
    <t>명칭</t>
    <phoneticPr fontId="3" type="noConversion"/>
  </si>
  <si>
    <t>규격</t>
    <phoneticPr fontId="3" type="noConversion"/>
  </si>
  <si>
    <t>단위</t>
    <phoneticPr fontId="3" type="noConversion"/>
  </si>
  <si>
    <t>수량</t>
    <phoneticPr fontId="3" type="noConversion"/>
  </si>
  <si>
    <t>수식계</t>
    <phoneticPr fontId="3" type="noConversion"/>
  </si>
  <si>
    <t>단위계</t>
    <phoneticPr fontId="3" type="noConversion"/>
  </si>
  <si>
    <t>계</t>
    <phoneticPr fontId="3" type="noConversion"/>
  </si>
  <si>
    <t>내           용</t>
    <phoneticPr fontId="3" type="noConversion"/>
  </si>
  <si>
    <t>산 출 목 록</t>
    <phoneticPr fontId="3" type="noConversion"/>
  </si>
  <si>
    <t>산 출 수 식</t>
    <phoneticPr fontId="3" type="noConversion"/>
  </si>
  <si>
    <t>단위계</t>
    <phoneticPr fontId="3" type="noConversion"/>
  </si>
  <si>
    <t>계</t>
    <phoneticPr fontId="3" type="noConversion"/>
  </si>
  <si>
    <t>코드</t>
    <phoneticPr fontId="3" type="noConversion"/>
  </si>
  <si>
    <t>단위수식</t>
    <phoneticPr fontId="3" type="noConversion"/>
  </si>
  <si>
    <t>비               고</t>
    <phoneticPr fontId="3" type="noConversion"/>
  </si>
  <si>
    <t>** 반드시 다음 사항을 숙지하신 다음 수정 작업을 하십시오 **</t>
    <phoneticPr fontId="3" type="noConversion"/>
  </si>
  <si>
    <t>1.</t>
    <phoneticPr fontId="3" type="noConversion"/>
  </si>
  <si>
    <t>수정 작업은 본 프로그램에서 하신 후 다시 작성(엑셀파일) 하십시오.</t>
    <phoneticPr fontId="3" type="noConversion"/>
  </si>
  <si>
    <t>산출 양식은 공식이 연결되어 있지 않습니다.</t>
    <phoneticPr fontId="3" type="noConversion"/>
  </si>
  <si>
    <t>구  분</t>
    <phoneticPr fontId="3" type="noConversion"/>
  </si>
  <si>
    <t>본 파일의 내용을 인쇄할 경우, 미리보기를 통하여 페이지 절선을 확인 후 인쇄하십시오.</t>
    <phoneticPr fontId="3" type="noConversion"/>
  </si>
  <si>
    <t>페이지 절선이 맞지 않으면 다음을 참고하십시오.</t>
    <phoneticPr fontId="3" type="noConversion"/>
  </si>
  <si>
    <t>2.</t>
    <phoneticPr fontId="3" type="noConversion"/>
  </si>
  <si>
    <t>3.</t>
    <phoneticPr fontId="3" type="noConversion"/>
  </si>
  <si>
    <t>a. 해당시트의 셀 전체를 선택합니다.</t>
    <phoneticPr fontId="3" type="noConversion"/>
  </si>
  <si>
    <t>b. 행높이를 적절히 가감하면 페이지 절선을 맞출 수 있습니다.</t>
    <phoneticPr fontId="3" type="noConversion"/>
  </si>
  <si>
    <t>줄</t>
    <phoneticPr fontId="3" type="noConversion"/>
  </si>
  <si>
    <t>수</t>
    <phoneticPr fontId="3" type="noConversion"/>
  </si>
  <si>
    <t>64Bit용</t>
    <phoneticPr fontId="3" type="noConversion"/>
  </si>
  <si>
    <t xml:space="preserve"> </t>
    <phoneticPr fontId="3" type="noConversion"/>
  </si>
  <si>
    <t>금액</t>
    <phoneticPr fontId="3" type="noConversion"/>
  </si>
  <si>
    <t>이윤</t>
    <phoneticPr fontId="3" type="noConversion"/>
  </si>
  <si>
    <t>비 목</t>
    <phoneticPr fontId="3" type="noConversion"/>
  </si>
  <si>
    <t>연속견적가로형식</t>
  </si>
  <si>
    <t>공   종   명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</si>
  <si>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</si>
  <si>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</si>
  <si>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</si>
  <si>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비고</t>
    <phoneticPr fontId="3" type="noConversion"/>
  </si>
  <si>
    <t>단가</t>
    <phoneticPr fontId="3" type="noConversion"/>
  </si>
  <si>
    <t>노임 계산 정보</t>
    <phoneticPr fontId="3" type="noConversion"/>
  </si>
  <si>
    <t>부속재 및 손료</t>
    <phoneticPr fontId="3" type="noConversion"/>
  </si>
  <si>
    <t>명   칭</t>
    <phoneticPr fontId="3" type="noConversion"/>
  </si>
  <si>
    <t>규   격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</si>
  <si>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</si>
  <si>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</si>
  <si>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</si>
  <si>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</si>
  <si>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CD배관재</t>
    <phoneticPr fontId="3" type="noConversion"/>
  </si>
  <si>
    <t>일반배관재</t>
    <phoneticPr fontId="3" type="noConversion"/>
  </si>
  <si>
    <t>소모재</t>
    <phoneticPr fontId="3" type="noConversion"/>
  </si>
  <si>
    <t>자재계</t>
    <phoneticPr fontId="3" type="noConversion"/>
  </si>
  <si>
    <t>공량산출</t>
    <phoneticPr fontId="3" type="noConversion"/>
  </si>
  <si>
    <t>단 위 단 가 산 출</t>
    <phoneticPr fontId="3" type="noConversion"/>
  </si>
  <si>
    <t>품셈근거</t>
    <phoneticPr fontId="3" type="noConversion"/>
  </si>
  <si>
    <t>결정수량</t>
    <phoneticPr fontId="3" type="noConversion"/>
  </si>
  <si>
    <t>할증</t>
    <phoneticPr fontId="3" type="noConversion"/>
  </si>
  <si>
    <t>산출수량</t>
    <phoneticPr fontId="3" type="noConversion"/>
  </si>
  <si>
    <t>재할%</t>
    <phoneticPr fontId="3" type="noConversion"/>
  </si>
  <si>
    <t>품셈</t>
    <phoneticPr fontId="3" type="noConversion"/>
  </si>
  <si>
    <t>할증%</t>
    <phoneticPr fontId="3" type="noConversion"/>
  </si>
  <si>
    <t>공량</t>
    <phoneticPr fontId="3" type="noConversion"/>
  </si>
  <si>
    <t>단위단가</t>
    <phoneticPr fontId="3" type="noConversion"/>
  </si>
  <si>
    <t>목차코드</t>
    <phoneticPr fontId="3" type="noConversion"/>
  </si>
  <si>
    <t>지급비</t>
    <phoneticPr fontId="3" type="noConversion"/>
  </si>
  <si>
    <t>적용단가</t>
    <phoneticPr fontId="3" type="noConversion"/>
  </si>
  <si>
    <t>시설단가</t>
    <phoneticPr fontId="3" type="noConversion"/>
  </si>
  <si>
    <t>거래가격</t>
    <phoneticPr fontId="3" type="noConversion"/>
  </si>
  <si>
    <t>물가정보</t>
    <phoneticPr fontId="3" type="noConversion"/>
  </si>
  <si>
    <t>조사단가1</t>
    <phoneticPr fontId="3" type="noConversion"/>
  </si>
  <si>
    <t>조사단가2</t>
    <phoneticPr fontId="3" type="noConversion"/>
  </si>
  <si>
    <t>PAGE</t>
    <phoneticPr fontId="3" type="noConversion"/>
  </si>
  <si>
    <t>총 급 액</t>
    <phoneticPr fontId="3" type="noConversion"/>
  </si>
  <si>
    <t>관급 자재비</t>
    <phoneticPr fontId="3" type="noConversion"/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</si>
  <si>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</si>
  <si>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</si>
  <si>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</si>
  <si>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적용율(%)</t>
    <phoneticPr fontId="3" type="noConversion"/>
  </si>
  <si>
    <t>끝자리</t>
    <phoneticPr fontId="3" type="noConversion"/>
  </si>
  <si>
    <t>적용율(%)/100</t>
    <phoneticPr fontId="3" type="noConversion"/>
  </si>
  <si>
    <t>일위대가소수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</si>
  <si>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</si>
  <si>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</si>
  <si>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2번 옵션으로 변환했을 때에는 결과값이 다를 수 있습니다.</t>
    <phoneticPr fontId="3" type="noConversion"/>
  </si>
  <si>
    <t>전체노임 적용율(%)(일위대가)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</si>
  <si>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</si>
  <si>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</si>
  <si>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</si>
  <si>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Pipe (PIP)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</si>
  <si>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</si>
  <si>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</si>
  <si>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</si>
  <si>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</si>
  <si>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</si>
  <si>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</si>
  <si>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</si>
  <si>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</si>
  <si>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</si>
  <si>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</si>
  <si>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</si>
  <si>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</si>
  <si>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*(공종별 노임 적용율(%))*</t>
    <phoneticPr fontId="3" type="noConversion"/>
  </si>
  <si>
    <t>소수자릿수</t>
    <phoneticPr fontId="3" type="noConversion"/>
  </si>
  <si>
    <t>[ 양지리 농어촌취약지역 생활여건 개조사업 전기공사 ]</t>
  </si>
  <si>
    <t>전체 집계표*</t>
  </si>
  <si>
    <t xml:space="preserve"> 1-1-1.전등설비공사</t>
  </si>
  <si>
    <t>식</t>
  </si>
  <si>
    <t xml:space="preserve"> 1-1-2.전열설비공사</t>
  </si>
  <si>
    <t xml:space="preserve"> 1-1-3.바닥난방설비공사</t>
  </si>
  <si>
    <t xml:space="preserve"> 1-1-4.철거공사</t>
  </si>
  <si>
    <t xml:space="preserve"> 1-2-1.전력간선설비공사</t>
  </si>
  <si>
    <t xml:space="preserve"> 1-2-2.전등설비공사</t>
  </si>
  <si>
    <t xml:space="preserve"> 1-2-3.전열설비공사</t>
  </si>
  <si>
    <t xml:space="preserve"> 1-2-4.냉난방설비공사</t>
  </si>
  <si>
    <t xml:space="preserve"> 1-2-5.바닥난방설비공사</t>
  </si>
  <si>
    <t xml:space="preserve"> 2.건설폐기물운반비 및 처리비</t>
  </si>
  <si>
    <t>기본 산출서</t>
  </si>
  <si>
    <t xml:space="preserve"> 1.전기공사</t>
  </si>
  <si>
    <t xml:space="preserve"> 1-1.마을회관 전기공사</t>
  </si>
  <si>
    <t>기본 산출서*</t>
  </si>
  <si>
    <t xml:space="preserve">   1층</t>
  </si>
  <si>
    <t xml:space="preserve">   2층</t>
  </si>
  <si>
    <t xml:space="preserve"> 1-2.회의실 전기공사</t>
  </si>
  <si>
    <t xml:space="preserve">   전력간선</t>
  </si>
  <si>
    <t xml:space="preserve">   옥외</t>
  </si>
  <si>
    <t>목록별 산출서</t>
  </si>
  <si>
    <t>목록별 산출서*</t>
  </si>
  <si>
    <t>총줄수-&gt;</t>
  </si>
  <si>
    <t>공종줄</t>
  </si>
  <si>
    <t>1</t>
  </si>
  <si>
    <t>1.전기공사::1-1.마을회관 전기공사::1-1-1.전등설비공사::1층</t>
  </si>
  <si>
    <t>P01</t>
  </si>
  <si>
    <t xml:space="preserve">           ▼      1층     ▼</t>
  </si>
  <si>
    <t>-</t>
  </si>
  <si>
    <t>▶ [FROM : 기존분전반]</t>
  </si>
  <si>
    <t>▣ 샤워실</t>
  </si>
  <si>
    <t>1종 가요 + 전선관 + 일반16c</t>
  </si>
  <si>
    <t>FX 16C(HFIX 2-2.5㎟,E:2.5㎟)노출천정</t>
  </si>
  <si>
    <t>59753017003</t>
  </si>
  <si>
    <t>1종금속제가요전선관</t>
  </si>
  <si>
    <t>16 mm 일반-비방수</t>
  </si>
  <si>
    <t>M</t>
  </si>
  <si>
    <t>HFIX1.78 + 3열동시</t>
  </si>
  <si>
    <t>2</t>
  </si>
  <si>
    <t>56979000019</t>
  </si>
  <si>
    <t>450/750V 내열비닐절연전선</t>
  </si>
  <si>
    <t>HFIX1.78mm(2.5㎟) 3열동시1열당</t>
  </si>
  <si>
    <t>연결박스 4각 44㎜</t>
  </si>
  <si>
    <t>연결박스</t>
  </si>
  <si>
    <t>4각 44㎜</t>
  </si>
  <si>
    <t>개</t>
  </si>
  <si>
    <t>박스커버 + 4 각 + 평형</t>
  </si>
  <si>
    <t>59753767231</t>
  </si>
  <si>
    <t>아우트렛박스 커버</t>
  </si>
  <si>
    <t>커버, 4각, 평형</t>
  </si>
  <si>
    <t>[FAN용] 4각BOX (FX16C,HFIX2.5,E:2.5)</t>
  </si>
  <si>
    <t>1종 가요 + 커넥터 + 일반16c</t>
  </si>
  <si>
    <t>59753017043</t>
  </si>
  <si>
    <t>커넥터, 16 mm 일반-비방수</t>
  </si>
  <si>
    <t>3</t>
  </si>
  <si>
    <t>(1.5+0.2)*3</t>
  </si>
  <si>
    <t>아우트렛 + 박스중형 + 4각54㎜</t>
  </si>
  <si>
    <t>4</t>
  </si>
  <si>
    <t>59753767041</t>
  </si>
  <si>
    <t>아우트렛박스</t>
  </si>
  <si>
    <t>중형4각 54㎜</t>
  </si>
  <si>
    <t>5</t>
  </si>
  <si>
    <t>콘센트 + 원형접지 + 250V</t>
  </si>
  <si>
    <t>6</t>
  </si>
  <si>
    <t>59350317121</t>
  </si>
  <si>
    <t>콘센트</t>
  </si>
  <si>
    <t>노출-접지형, 250V 원형</t>
  </si>
  <si>
    <t>▣ 화장실</t>
  </si>
  <si>
    <t>▶ [전등스위치]</t>
  </si>
  <si>
    <t>매입 + 스위치 + 단로 1구</t>
  </si>
  <si>
    <t>매입스위치 250V 1로1구</t>
  </si>
  <si>
    <t>8</t>
  </si>
  <si>
    <t>59301517001</t>
  </si>
  <si>
    <t>매입스위치</t>
  </si>
  <si>
    <t>250V 1로1구</t>
  </si>
  <si>
    <t>매입 + 스위치 + 단로 2구</t>
  </si>
  <si>
    <t>매입스위치 250V 1로2구</t>
  </si>
  <si>
    <t>59301517002</t>
  </si>
  <si>
    <t>250V 1로2구</t>
  </si>
  <si>
    <t>매입스위치 250V 1로3구</t>
  </si>
  <si>
    <t>250V 1로3구</t>
  </si>
  <si>
    <t>▶ [조명기구]</t>
  </si>
  <si>
    <t>조명기구 TYPE A+LED2/50W,거실등+EA</t>
  </si>
  <si>
    <t>조명기구 TYPE A;LED2/50W,거실등;EA</t>
  </si>
  <si>
    <t>MM057345498</t>
  </si>
  <si>
    <t>조명기구 TYPE A</t>
  </si>
  <si>
    <t>LED2/50W,거실등</t>
  </si>
  <si>
    <t>EA</t>
  </si>
  <si>
    <t>조명기구 TYPE B+LED50W,방등+EA</t>
  </si>
  <si>
    <t>조명기구 TYPE B;LED50W,방등;EA</t>
  </si>
  <si>
    <t>MM057345499</t>
  </si>
  <si>
    <t>조명기구 TYPE B</t>
  </si>
  <si>
    <t>LED50W,방등</t>
  </si>
  <si>
    <t>조명기구 TYPE C;LED25W,평판직부등;EA</t>
  </si>
  <si>
    <t>조명기구 TYPE D;LED40W,직부등;EA</t>
  </si>
  <si>
    <t>조명기구 TYPE E;LED50W,주방등;EA</t>
  </si>
  <si>
    <t>조명기구 TYPE E</t>
  </si>
  <si>
    <t>LED50W,주방등</t>
  </si>
  <si>
    <t>조명기구 TYPE F;LED11W,다운라이트;EA</t>
  </si>
  <si>
    <t>조명기구 TYPE F</t>
  </si>
  <si>
    <t>LED11W,다운라이트</t>
  </si>
  <si>
    <t>조명기구 TYPE G;LED11W,센서천정직부;EA</t>
  </si>
  <si>
    <t>조명기구 TYPE G</t>
  </si>
  <si>
    <t>LED11W,센서천정직부</t>
  </si>
  <si>
    <t>조명기구 TYPE H;LED12W,원형직부등;EA</t>
  </si>
  <si>
    <t>조명기구 TYPE H</t>
  </si>
  <si>
    <t>LED12W,원형직부등</t>
  </si>
  <si>
    <t>조명기구 TYPE I;LED12W,벽부등(방습);EA</t>
  </si>
  <si>
    <t>조명기구 TYPE I</t>
  </si>
  <si>
    <t>LED12W,벽부등(방습)</t>
  </si>
  <si>
    <t>1.전기공사::1-1.마을회관 전기공사::1-1-1.전등설비공사::2층</t>
  </si>
  <si>
    <t>P02</t>
  </si>
  <si>
    <t xml:space="preserve">           ▼      2층     ▼</t>
  </si>
  <si>
    <t>▣ 욕실(방-1)</t>
  </si>
  <si>
    <t>▣ 욕실(방-2)</t>
  </si>
  <si>
    <t>▣ 욕실(방-3)</t>
  </si>
  <si>
    <t>7</t>
  </si>
  <si>
    <t>조명기구 TYPE C</t>
  </si>
  <si>
    <t>LED25W,평판직부등</t>
  </si>
  <si>
    <t>조명기구 TYPE D</t>
  </si>
  <si>
    <t>LED40W,직부등</t>
  </si>
  <si>
    <t>1.전기공사::1-1.마을회관 전기공사::1-1-2.전열설비공사::1층</t>
  </si>
  <si>
    <t xml:space="preserve">          ▼      1층     ▼</t>
  </si>
  <si>
    <t>▶ [FROM : 동력반1]</t>
  </si>
  <si>
    <t>▣ B1</t>
  </si>
  <si>
    <t>FLEX 16C(HFIX 2-4㎟,E:4㎟)노출천정</t>
  </si>
  <si>
    <t>16 mm 일반-방수</t>
  </si>
  <si>
    <t>HFIX 2.25 + 3열동시</t>
  </si>
  <si>
    <t>56979000079</t>
  </si>
  <si>
    <t>HFIX2.25mm(4㎟) 3열동시1열당</t>
  </si>
  <si>
    <t>-----↓----→ 귀로(FLEX16C,HFIX4㎟)</t>
  </si>
  <si>
    <t>기구(x)</t>
  </si>
  <si>
    <t>노출콘센트 1구 -말단↓ (H:0.3M)-FX,HFIX</t>
  </si>
  <si>
    <t>스위치 + 1구 박스 + 54mm</t>
  </si>
  <si>
    <t>59753777102</t>
  </si>
  <si>
    <t>스위치박스</t>
  </si>
  <si>
    <t>1 개용 54 mm</t>
  </si>
  <si>
    <t>박스커버 + S/W 1구 + 오목</t>
  </si>
  <si>
    <t>59753767261</t>
  </si>
  <si>
    <t>커버, 4각,1개용S/W (오목)</t>
  </si>
  <si>
    <t>▶ [콘센트기구]</t>
  </si>
  <si>
    <t>콘센트 + 매입1구E + 250V</t>
  </si>
  <si>
    <t>콘센트 매입-접지형,250V 1구</t>
  </si>
  <si>
    <t>59350317205</t>
  </si>
  <si>
    <t>매입-접지형, 250V 1구</t>
  </si>
  <si>
    <t>콘센트 + 매입2구E + 250V</t>
  </si>
  <si>
    <t>콘센트 매입-접지형,250V 2구</t>
  </si>
  <si>
    <t>19</t>
  </si>
  <si>
    <t>59350317206</t>
  </si>
  <si>
    <t>매입-접지형, 250V 2구</t>
  </si>
  <si>
    <t>콘센트 둥근형(노출),250V1구접지 (G)</t>
  </si>
  <si>
    <t>콘센트 둥근형(노출),250V2구접지</t>
  </si>
  <si>
    <t>둥근형(노출),250V2구접지</t>
  </si>
  <si>
    <t>콘센트 둥근형(노출),250V2구접지 (B)</t>
  </si>
  <si>
    <t>방수콘 + ELB부 + 2구 250V</t>
  </si>
  <si>
    <t>콘센트 부 누전차단기 15a 250V (WP)</t>
  </si>
  <si>
    <t>MM486858100</t>
  </si>
  <si>
    <t>콘센트 부 누전차단기</t>
  </si>
  <si>
    <t>250V 2구</t>
  </si>
  <si>
    <t>▶ [PANEL(개수)]</t>
  </si>
  <si>
    <t>PANEL(개수);동력반1;면</t>
  </si>
  <si>
    <t>PANEL(개수)</t>
  </si>
  <si>
    <t>동력반1</t>
  </si>
  <si>
    <t>면</t>
  </si>
  <si>
    <t>1.전기공사::1-1.마을회관 전기공사::1-1-2.전열설비공사::2층</t>
  </si>
  <si>
    <t xml:space="preserve">          ▼      2층     ▼</t>
  </si>
  <si>
    <t>▣ 방-1</t>
  </si>
  <si>
    <t>PVC MOLD(HFIX 2-4㎟,E:4㎟)노출천정</t>
  </si>
  <si>
    <t>PVC MOLD</t>
  </si>
  <si>
    <t>사각  소</t>
  </si>
  <si>
    <t>노출콘센트 1구-말단↓ (H:0.3M)-MOLD,HFIX</t>
  </si>
  <si>
    <t>▣ 방-2</t>
  </si>
  <si>
    <t>▣ 방-3</t>
  </si>
  <si>
    <t>12</t>
  </si>
  <si>
    <t>콘센트 둥근형(노출),250V1구접지</t>
  </si>
  <si>
    <t>둥근형(노출),250V1구접지</t>
  </si>
  <si>
    <t>▶ [세대분전반]</t>
  </si>
  <si>
    <t>주택용분전반;5회로;면</t>
  </si>
  <si>
    <t>주택용분전반</t>
  </si>
  <si>
    <t>5회로</t>
  </si>
  <si>
    <t>1.전기공사::1-1.마을회관 전기공사::1-1-3.바닥난방설비공사::1층</t>
  </si>
  <si>
    <t xml:space="preserve">            ▼    1층    ▼</t>
  </si>
  <si>
    <t>☞보일러(1층) ~ 온도조절기(1층)</t>
  </si>
  <si>
    <t>FLEX 16C(UTP cat.5e 1-4P-0.5㎜)노출천정</t>
  </si>
  <si>
    <t>Cat5E UTP0.5 + 4P + 1열</t>
  </si>
  <si>
    <t>56979000093</t>
  </si>
  <si>
    <t>UTP 케이블</t>
  </si>
  <si>
    <t>Cat.5E 0.5mm 4P 1열</t>
  </si>
  <si>
    <t>FLEX 16C(UTP cat.5e 1-4P-0.5㎜)노출수직</t>
  </si>
  <si>
    <t>PVC MOLD(UTP cat.5e 1-4P-0.5㎜)노출천정</t>
  </si>
  <si>
    <t>PVC MOLD(UTP cat.5e 1-4P-0.5㎜)노출수직</t>
  </si>
  <si>
    <t>LEADER(UTP cat.5e 1-4P-0.5㎜)</t>
  </si>
  <si>
    <t>1+0.5</t>
  </si>
  <si>
    <t>J.BOX 중형4각 54㎜</t>
  </si>
  <si>
    <t>스위치 + 2구 박스 + 54mm</t>
  </si>
  <si>
    <t>스위치박스 2 개용 54 mm</t>
  </si>
  <si>
    <t>59753777111</t>
  </si>
  <si>
    <t>2 개용 54 mm</t>
  </si>
  <si>
    <t>배관용 구멍뚫기(손파기) Φ50-벽두께 20cm</t>
  </si>
  <si>
    <t>56979003126</t>
  </si>
  <si>
    <t>배관용 구멍뚫기(손파기)</t>
  </si>
  <si>
    <t>Φ50-벽두께 20cm</t>
  </si>
  <si>
    <t>개소</t>
  </si>
  <si>
    <t>1.전기공사::1-1.마을회관 전기공사::1-1-3.바닥난방설비공사::2층</t>
  </si>
  <si>
    <t xml:space="preserve">            ▼    2층    ▼</t>
  </si>
  <si>
    <t>☞보일러(2층) ~ 온도조절기(2층)</t>
  </si>
  <si>
    <t>11</t>
  </si>
  <si>
    <t>1.전기공사::1-1.마을회관 전기공사::1-1-4.철거공사::1층</t>
  </si>
  <si>
    <t xml:space="preserve">           ▼    기구철거    ▼</t>
  </si>
  <si>
    <t>조명기구(철거);LED50W,방등;EA</t>
  </si>
  <si>
    <t>조명기구(철거)</t>
  </si>
  <si>
    <t>조명기구(철거);LED50W,직부등;EA</t>
  </si>
  <si>
    <t>LED50W,직부등</t>
  </si>
  <si>
    <t>조명기구(철거);LED10W,다운라이트;EA</t>
  </si>
  <si>
    <t>LED10W,다운라이트</t>
  </si>
  <si>
    <t>조명기구(철거);LED10W,원형직부등;EA</t>
  </si>
  <si>
    <t>LED10W,원형직부등</t>
  </si>
  <si>
    <t>조명기구(철거);LED10W,센서등;EA</t>
  </si>
  <si>
    <t>LED10W,센서등</t>
  </si>
  <si>
    <t>조명기구(철거);LED10W,벽부등;EA</t>
  </si>
  <si>
    <t>LED10W,벽부등</t>
  </si>
  <si>
    <t>콘센트(철거);각종;EA</t>
  </si>
  <si>
    <t>콘센트(철거)</t>
  </si>
  <si>
    <t>각종</t>
  </si>
  <si>
    <t>전등스위치(철거);각종;EA</t>
  </si>
  <si>
    <t>15</t>
  </si>
  <si>
    <t>전등스위치(철거)</t>
  </si>
  <si>
    <t>PANEL(부분철거);동력반2;면</t>
  </si>
  <si>
    <t>PANEL(부분철거)</t>
  </si>
  <si>
    <t>동력반2</t>
  </si>
  <si>
    <t>심야전력계량기(철거);;EA</t>
  </si>
  <si>
    <t>심야전력계량기(철거)</t>
  </si>
  <si>
    <t xml:space="preserve">           ▼    간선철거    ▼</t>
  </si>
  <si>
    <t>☞WHM ~ 동력반2</t>
  </si>
  <si>
    <t>케이블(철거);FCV 4C-25㎟;m</t>
  </si>
  <si>
    <t>케이블(철거)</t>
  </si>
  <si>
    <t>FCV 4C-25㎟</t>
  </si>
  <si>
    <t>접지선(철거);FGV 16㎟;m</t>
  </si>
  <si>
    <t>접지선(철거)</t>
  </si>
  <si>
    <t>FGV 16㎟</t>
  </si>
  <si>
    <t>☞동력반2 ~ 심야보일러</t>
  </si>
  <si>
    <t>☞동력반1 ~ 난방순환펌프</t>
  </si>
  <si>
    <t>케이블(철거);FCV 2C-4㎟;m</t>
  </si>
  <si>
    <t>FCV 2C-4㎟</t>
  </si>
  <si>
    <t>접지선(철거);FGV 4㎟;m</t>
  </si>
  <si>
    <t>FGV 4㎟</t>
  </si>
  <si>
    <t>☞동력반1 ~ 환탕순환펌프</t>
  </si>
  <si>
    <t>1.전기공사::1-1.마을회관 전기공사::1-1-4.철거공사::2층</t>
  </si>
  <si>
    <t>주택용분전반(철거);300x250x100;면</t>
  </si>
  <si>
    <t>주택용분전반(철거)</t>
  </si>
  <si>
    <t>300x250x100</t>
  </si>
  <si>
    <t>조명기구(철거);LED60W,직부등(십자);EA</t>
  </si>
  <si>
    <t>LED60W,직부등(십자)</t>
  </si>
  <si>
    <t>조명기구(철거);LED30W,직부등(일자);EA</t>
  </si>
  <si>
    <t>LED30W,직부등(일자)</t>
  </si>
  <si>
    <t>18</t>
  </si>
  <si>
    <t>1.전기공사::1-2.회의실 전기공사::1-2-1.전력간선설비공사::전력간선</t>
  </si>
  <si>
    <t>P010201</t>
  </si>
  <si>
    <t xml:space="preserve">           ▼    전력간선   ▼</t>
  </si>
  <si>
    <t>☞KEPCO ~ WHM</t>
  </si>
  <si>
    <t>(A)</t>
  </si>
  <si>
    <t>전선관 + (노출) + ST 36c</t>
  </si>
  <si>
    <t>ST 36C(FCV 1-2C-16㎟)인입전주</t>
  </si>
  <si>
    <t>59750337014</t>
  </si>
  <si>
    <t>강제전선관(노출)</t>
  </si>
  <si>
    <t>아연도 36 mm</t>
  </si>
  <si>
    <t>케이블 + F-CV + 16_㎟/2c</t>
  </si>
  <si>
    <t>E1450287525</t>
  </si>
  <si>
    <t>폴리에틸렌 난연케이블</t>
  </si>
  <si>
    <t>0.6/1kv F-CV 2C×16㎟</t>
  </si>
  <si>
    <t>전선관 + (지중) + ELP 40c</t>
  </si>
  <si>
    <t>ELP 40Φ(FCV 1-2C-16㎟)일반토사</t>
  </si>
  <si>
    <t>10</t>
  </si>
  <si>
    <t>59753178002</t>
  </si>
  <si>
    <t>파상형 폴리에틸렌 전선관</t>
  </si>
  <si>
    <t>40㎜</t>
  </si>
  <si>
    <t>ELP 40Φ(FCV 1-2C-16㎟)아스팔트</t>
  </si>
  <si>
    <t>30</t>
  </si>
  <si>
    <t>LEADER(FCV 1-2C-16㎟)</t>
  </si>
  <si>
    <t>8+1</t>
  </si>
  <si>
    <t>위샤캡 + 36c</t>
  </si>
  <si>
    <t>강재전선관용 부품 위샤캡,36 C</t>
  </si>
  <si>
    <t>59759017044</t>
  </si>
  <si>
    <t>강제전선관용 부품</t>
  </si>
  <si>
    <t>위샤캡, 36 C</t>
  </si>
  <si>
    <t>러그단자(전력) + 동1홀 + 16 ㎟</t>
  </si>
  <si>
    <t>러그단자(전력용) 동관단자 1 HOLE 16 ㎟</t>
  </si>
  <si>
    <t>56979002065</t>
  </si>
  <si>
    <t>러그단자(전력용)</t>
  </si>
  <si>
    <t>동관단자 1 HOLE 16 ㎟</t>
  </si>
  <si>
    <t>(옥외공사)</t>
  </si>
  <si>
    <t>기계 + 터파기 + 90:10</t>
  </si>
  <si>
    <t>터파기(기계90%,인력10%) 보통토사</t>
  </si>
  <si>
    <t>((0.8+0.6)/2*1.2)*(30+10)</t>
  </si>
  <si>
    <t>56979003122</t>
  </si>
  <si>
    <t>터파기(기계90%,인력10%)</t>
  </si>
  <si>
    <t>보통토사</t>
  </si>
  <si>
    <t>㎥</t>
  </si>
  <si>
    <t>기계 + 되메우기 + 90:10</t>
  </si>
  <si>
    <t>되메우기(기계90%,인력10%) 보통토사</t>
  </si>
  <si>
    <t>56979003123</t>
  </si>
  <si>
    <t>되메우기(기계90%,인력10%)</t>
  </si>
  <si>
    <t>경고테프 + (강전용) + 300x250</t>
  </si>
  <si>
    <t>WARNING TAPE(강전용) 300 x 250</t>
  </si>
  <si>
    <t>(30+10)*2</t>
  </si>
  <si>
    <t>59750440005</t>
  </si>
  <si>
    <t>WARNING TAPE(강전용)</t>
  </si>
  <si>
    <t>300 x 250</t>
  </si>
  <si>
    <t>맨홀 + 1000×1000×1000</t>
  </si>
  <si>
    <t>맨  홀 1000x1000x1000</t>
  </si>
  <si>
    <t>56979003038</t>
  </si>
  <si>
    <t>맨  홀</t>
  </si>
  <si>
    <t>1000x1000x1000</t>
  </si>
  <si>
    <t>(아스팔트)</t>
  </si>
  <si>
    <t>아스팔트 + 포장 + 컷팅</t>
  </si>
  <si>
    <t>아스팔트 포장 컷팅 터파기 별도 계상</t>
  </si>
  <si>
    <t>1*30</t>
  </si>
  <si>
    <t>56940220101</t>
  </si>
  <si>
    <t>아스팔트 포장 컷팅</t>
  </si>
  <si>
    <t>터파기 별도 계상</t>
  </si>
  <si>
    <t>아스팔트 + 포장 + 파괴</t>
  </si>
  <si>
    <t>아스팔트 포장 파괴 터파기 별도 계상</t>
  </si>
  <si>
    <t>(0.2*1)*30</t>
  </si>
  <si>
    <t>56940220111</t>
  </si>
  <si>
    <t>아스팔트 포장 파괴</t>
  </si>
  <si>
    <t>㎡</t>
  </si>
  <si>
    <t>아스팔트 + 포장 + 소규모장비</t>
  </si>
  <si>
    <t>아스팔트 포장 인력식 소규모 장비사용</t>
  </si>
  <si>
    <t>56979003045</t>
  </si>
  <si>
    <t>아스팔트 포장</t>
  </si>
  <si>
    <t>인력식 소규모 장비사용</t>
  </si>
  <si>
    <t>건설폐기물상차비 + ton</t>
  </si>
  <si>
    <t>건설폐기물상차비</t>
  </si>
  <si>
    <t>{(0.2*1)*30}*2.3</t>
  </si>
  <si>
    <t>56979002034</t>
  </si>
  <si>
    <t>ton</t>
  </si>
  <si>
    <t>☞WHM ~ 주택용분전반</t>
  </si>
  <si>
    <t>(B)</t>
  </si>
  <si>
    <t>전선관 + (일반) + ST 36c</t>
  </si>
  <si>
    <t>행거</t>
  </si>
  <si>
    <t>ST 36C(FCV 1-2C-16㎟,E:16㎟)노출행거</t>
  </si>
  <si>
    <t>59750337004</t>
  </si>
  <si>
    <t>강제전선관</t>
  </si>
  <si>
    <t>접지전선 + F-GV + 16_㎟</t>
  </si>
  <si>
    <t>E1450927205</t>
  </si>
  <si>
    <t>접지용비닐절연전선(F-GV)</t>
  </si>
  <si>
    <t>16㎟</t>
  </si>
  <si>
    <t>행거 + 36C</t>
  </si>
  <si>
    <t>EKO40004002</t>
  </si>
  <si>
    <t>파이프행거</t>
  </si>
  <si>
    <t>36C</t>
  </si>
  <si>
    <t>ST 36C(FCV 1-2C-16㎟,E:16㎟)수직</t>
  </si>
  <si>
    <t>3+3</t>
  </si>
  <si>
    <t>LEADER(FCV 1-2C-16㎟,E:16㎟)</t>
  </si>
  <si>
    <t>1+1</t>
  </si>
  <si>
    <t>노말밴드 + (아연도) + ST 36c</t>
  </si>
  <si>
    <t>강재전선관용 부품 노말밴드 아연도 36 mm</t>
  </si>
  <si>
    <t>59759017062</t>
  </si>
  <si>
    <t>강재전선관용 부품</t>
  </si>
  <si>
    <t>노말밴드, 아연도 36 mm</t>
  </si>
  <si>
    <t>풀박스 + 150x150 + 100</t>
  </si>
  <si>
    <t>풀박스 150x150x100</t>
  </si>
  <si>
    <t>59753857031</t>
  </si>
  <si>
    <t>풀박스</t>
  </si>
  <si>
    <t>150×150×100</t>
  </si>
  <si>
    <t>러그단자(접지) + 동1홀 + 16 ㎟</t>
  </si>
  <si>
    <t>러그단자(접지용) 동관단자 1 HOLE 16 ㎟</t>
  </si>
  <si>
    <t>56979002091</t>
  </si>
  <si>
    <t>러그단자(접지용)</t>
  </si>
  <si>
    <t>☞저압외함접지(WHM)</t>
  </si>
  <si>
    <t>(G1)</t>
  </si>
  <si>
    <t>전선관 + (지중) + HI 16c</t>
  </si>
  <si>
    <t>HI 16C(FGV 1-16㎟)지중</t>
  </si>
  <si>
    <t>20</t>
  </si>
  <si>
    <t>59751467032</t>
  </si>
  <si>
    <t>경질비닐전선관(지중)</t>
  </si>
  <si>
    <t>HI 16 mm</t>
  </si>
  <si>
    <t>HI 16C(FGV 1-16㎟)수직</t>
  </si>
  <si>
    <t>1.5</t>
  </si>
  <si>
    <t>LEADER(FGV 1-16㎟)</t>
  </si>
  <si>
    <t>2+1</t>
  </si>
  <si>
    <t>접지봉(전기) + 16Φ×1800mm + 3본</t>
  </si>
  <si>
    <t>접지봉(전기) 16Φ×1800mm, 3본</t>
  </si>
  <si>
    <t>56979003036</t>
  </si>
  <si>
    <t>접지봉(전기)</t>
  </si>
  <si>
    <t>16Φ×1800mm, 3본</t>
  </si>
  <si>
    <t>((0.8+0.6)/2*1.2)*20</t>
  </si>
  <si>
    <t xml:space="preserve">            ▼   PANEL  ▼</t>
  </si>
  <si>
    <t>PANEL+WHM+면</t>
  </si>
  <si>
    <t>PANEL;WHM;면</t>
  </si>
  <si>
    <t>MM057345494</t>
  </si>
  <si>
    <t>PANEL</t>
  </si>
  <si>
    <t>WHM</t>
  </si>
  <si>
    <t>주택용분전반+6회로용+면</t>
  </si>
  <si>
    <t>주택용분전반;6회로용;면</t>
  </si>
  <si>
    <t>MM057345523</t>
  </si>
  <si>
    <t>6회로용</t>
  </si>
  <si>
    <t>1.전기공사::1-2.회의실 전기공사::1-2-2.전등설비공사::1층</t>
  </si>
  <si>
    <t>▶ [FROM : 주택용분전반]</t>
  </si>
  <si>
    <t>▣ L1</t>
  </si>
  <si>
    <t>전선관 + (KS) + CD 16c</t>
  </si>
  <si>
    <t>CD 16C(HFIX 2-2.5㎟,E:2.5㎟)천정</t>
  </si>
  <si>
    <t>1+3+3+4+3+4+2+2+2+4+2+5+2+3+2+3+2</t>
  </si>
  <si>
    <t>59753097002</t>
  </si>
  <si>
    <t>합성수지제 가요전선관</t>
  </si>
  <si>
    <t>CD-난연성 16㎜</t>
  </si>
  <si>
    <t>CD 16C(HFIX 3-2.5㎟,E:2.5㎟)천정</t>
  </si>
  <si>
    <t>2+1+4+1</t>
  </si>
  <si>
    <t>HFIX1.78 + 4열동시</t>
  </si>
  <si>
    <t>56979000020</t>
  </si>
  <si>
    <t>HFIX1.78mm(2.5㎟) 4열동시1열당</t>
  </si>
  <si>
    <t>-----//----→ 귀로(CD16C,HFIX2.5㎟)</t>
  </si>
  <si>
    <t>4.5-1.5</t>
  </si>
  <si>
    <t>(4.5-1.5+1)*3</t>
  </si>
  <si>
    <t>[매입용] 8각BOX (FX16C,HFIX2.5,E:2.5)</t>
  </si>
  <si>
    <t>아우트렛 + 8각 박스 + 54㎜</t>
  </si>
  <si>
    <t>59753767011</t>
  </si>
  <si>
    <t>8각 54㎜</t>
  </si>
  <si>
    <t>박스커버 + 8 각 + 평형</t>
  </si>
  <si>
    <t>59753767201</t>
  </si>
  <si>
    <t>커버, 8각, 평형</t>
  </si>
  <si>
    <t>[매입용] 4각BOX (FX16C,HFIX2.5,E:2.5)</t>
  </si>
  <si>
    <t>[벽부용] S.BOX-말단 (CD16C,HFIX2.5)</t>
  </si>
  <si>
    <t>4.5-2.3</t>
  </si>
  <si>
    <t>(4.5-2.3+0.2)*3</t>
  </si>
  <si>
    <t>[FAN용-벽부] S.BOX-말단 (CD16C,HFIX2.5)</t>
  </si>
  <si>
    <t>☞ SWITCH</t>
  </si>
  <si>
    <t>S/W 1로 1구 (CD16,HFIX2.5)</t>
  </si>
  <si>
    <t>4.5-1.2</t>
  </si>
  <si>
    <t>(4.5-1.2+0.2)*3</t>
  </si>
  <si>
    <t>S/W 1로 2구 (CD16,HFIX2.5)</t>
  </si>
  <si>
    <t>(4.5-1.2+0.2)*4</t>
  </si>
  <si>
    <t>뒷 장으로 연결▶</t>
  </si>
  <si>
    <t>◀앞 장에서 연결</t>
  </si>
  <si>
    <t>조명기구 TYPE E+LED40W,방진방습등+EA</t>
  </si>
  <si>
    <t>조명기구 TYPE E;LED40W,방진방습등;EA</t>
  </si>
  <si>
    <t>MM057421907</t>
  </si>
  <si>
    <t>LED40W,방진방습등</t>
  </si>
  <si>
    <t>조명기구 TYPE F+LED50W,주방등+EA</t>
  </si>
  <si>
    <t>조명기구 TYPE F;LED50W,주방등;EA</t>
  </si>
  <si>
    <t>MM057345505</t>
  </si>
  <si>
    <t>조명기구 TYPE G+LED11W,다운라이트+EA</t>
  </si>
  <si>
    <t>조명기구 TYPE G;LED11W,다운라이트;EA</t>
  </si>
  <si>
    <t>MM057345506</t>
  </si>
  <si>
    <t>조명기구 TYPE H+LED11W,센서천정직부+EA</t>
  </si>
  <si>
    <t>조명기구 TYPE H;LED11W,센서천정직부;EA</t>
  </si>
  <si>
    <t>MM057345508</t>
  </si>
  <si>
    <t>조명기구 TYPE I+LED12W,원형직부(방습)+EA</t>
  </si>
  <si>
    <t>조명기구 TYPE I;LED12W,원형직부(방습);EA</t>
  </si>
  <si>
    <t>MM057345511</t>
  </si>
  <si>
    <t>LED12W,원형직부(방습)</t>
  </si>
  <si>
    <t>조명기구 TYPE J+LED12W,벽부등(방습)+EA</t>
  </si>
  <si>
    <t>조명기구 TYPE J;LED12W,벽부등(방습);EA</t>
  </si>
  <si>
    <t>MM057345512</t>
  </si>
  <si>
    <t>조명기구 TYPE J</t>
  </si>
  <si>
    <t>1.전기공사::1-2.회의실 전기공사::1-2-3.전열설비공사::1층</t>
  </si>
  <si>
    <t>▣ R1</t>
  </si>
  <si>
    <t>CD 16C(HFIX 2-4㎟,E:4㎟)천정</t>
  </si>
  <si>
    <t>3+1*2</t>
  </si>
  <si>
    <t>CD 16C(HFIX 2-4㎟,E:4㎟)바닥</t>
  </si>
  <si>
    <t>2+1+2+4+5</t>
  </si>
  <si>
    <t>HFIX 2.25 + 3열동시 + 바닥</t>
  </si>
  <si>
    <t>56979000087</t>
  </si>
  <si>
    <t>450/750V 내열비닐절연전선(바닥)</t>
  </si>
  <si>
    <t>-----↑----→ 귀로(CD16C,HFIX4㎟)</t>
  </si>
  <si>
    <t>(1.5+1)*3</t>
  </si>
  <si>
    <t>콘센트 2구 -분기↑  (H:0.3M)-CD,HFIX</t>
  </si>
  <si>
    <t>0.3*2</t>
  </si>
  <si>
    <t>{(0.3+0.2)*3}*2</t>
  </si>
  <si>
    <t>박스커버 + S/W 2구 + 오목</t>
  </si>
  <si>
    <t>59753767281</t>
  </si>
  <si>
    <t>커버, 4각,2개용S/W (오목)</t>
  </si>
  <si>
    <t>콘센트 2구 -3분기↑  (H:0.3M)-CD,HFIX</t>
  </si>
  <si>
    <t>0.3*3</t>
  </si>
  <si>
    <t>{(0.3+0.2)*3}*3</t>
  </si>
  <si>
    <t>콘센트(E) 1구 -말단↑  (H:1.2M)-CD,HFIX</t>
  </si>
  <si>
    <t>(1.2+0.2)*3</t>
  </si>
  <si>
    <t>콘센트(ELB) 2구 -분기↑(H:0.85M)-CD,HFIX</t>
  </si>
  <si>
    <t>0.8*2</t>
  </si>
  <si>
    <t>{(0.8+0.2)*3}*2</t>
  </si>
  <si>
    <t>콘센트 2구 -분기↑↑  (H:0.3M)-CD,HFIX</t>
  </si>
  <si>
    <t>(0.3+0.2)*3</t>
  </si>
  <si>
    <t>4.5-0.3</t>
  </si>
  <si>
    <t>(4.5-0.3+0.2)*3</t>
  </si>
  <si>
    <t>9</t>
  </si>
  <si>
    <t>방우형</t>
  </si>
  <si>
    <t>콘센트(C) 2구 -분기↓ (H:1.5M)-CD,HFIX</t>
  </si>
  <si>
    <t>(4.5-1.5+0.2)*3</t>
  </si>
  <si>
    <t>방우콘 + 매입접지 + 2구 250V</t>
  </si>
  <si>
    <t>59350317208</t>
  </si>
  <si>
    <t>방우콘센트</t>
  </si>
  <si>
    <t>콘센트(G) 1구 -말단↓  (H:1.2M)-CD,HFIX</t>
  </si>
  <si>
    <t>콘센트(H) 1구 -분기↓  (H:2.0M)-CD,HFIX</t>
  </si>
  <si>
    <t>4.5-2</t>
  </si>
  <si>
    <t>(4.5-2+0.2)*3</t>
  </si>
  <si>
    <t>▣ R2</t>
  </si>
  <si>
    <t>5+2+1+3*2+1*4</t>
  </si>
  <si>
    <t>-----↓----→ 귀로(CD16C,HFIX4㎟)</t>
  </si>
  <si>
    <t>콘센트 2구 -말단↑  (H:0.3M)-CD,HFIX</t>
  </si>
  <si>
    <t>콘센트 2구 -분기↓↓  (H:0.3M)-CD,HFIX</t>
  </si>
  <si>
    <t>콘센트(WP) 2구 -분기↓  (H:0.3M)-CD,HFIX</t>
  </si>
  <si>
    <t>콘센트(B) 2구 -분기↓ (H:0.5M)-CD,HFIX</t>
  </si>
  <si>
    <t>4.5-0.5</t>
  </si>
  <si>
    <t>(4.5-0.5+0.2)*3</t>
  </si>
  <si>
    <t>콘센트(ELB) 2구 -분기↓(H:0.85M)-CD,HFIX</t>
  </si>
  <si>
    <t>4.5-0.8</t>
  </si>
  <si>
    <t>(4.5-0.8+0.2)*3</t>
  </si>
  <si>
    <t>콘센트(E) 1구 -말단↓  (H:1.2M)-CD,HFIX</t>
  </si>
  <si>
    <t>1.전기공사::1-2.회의실 전기공사::1-2-4.냉난방설비공사::1층</t>
  </si>
  <si>
    <t>▣ AC</t>
  </si>
  <si>
    <t>5+5</t>
  </si>
  <si>
    <t>[냉난방용] 4각BOX (FX16C,HFIX2.5,E:2.5)</t>
  </si>
  <si>
    <t>CD 16C(EMPTY PIPE)천정</t>
  </si>
  <si>
    <t>3+4</t>
  </si>
  <si>
    <t>유선리모컨S.BOX-1개 (CD16)</t>
  </si>
  <si>
    <t>▣ OAC-4HP-E#1</t>
  </si>
  <si>
    <t>전선관 + (KS) + CD 28c</t>
  </si>
  <si>
    <t>CD 28C(FCV 1-2C-4㎟,E:4㎟)천정</t>
  </si>
  <si>
    <t>59753097004</t>
  </si>
  <si>
    <t>CD-난연성 28㎜</t>
  </si>
  <si>
    <t>케이블 + F-CV + 4_㎟/2c</t>
  </si>
  <si>
    <t>E1450287522</t>
  </si>
  <si>
    <t>0.6/1kv F-CV 2C×4㎟</t>
  </si>
  <si>
    <t>접지전선 + F-GV + 4_㎟</t>
  </si>
  <si>
    <t>E1450927202</t>
  </si>
  <si>
    <t>4㎟</t>
  </si>
  <si>
    <t>CD 28C(FCV 1-2C-4㎟,E:4㎟)수직</t>
  </si>
  <si>
    <t>1종 가요 + 전선관 + 방수28c</t>
  </si>
  <si>
    <t>FLEX 28C(FCV 1-2C-4㎟,E:4㎟)</t>
  </si>
  <si>
    <t>59753017025</t>
  </si>
  <si>
    <t>28 mm 일반-방수</t>
  </si>
  <si>
    <t>LEADER(FCV 1-2C-4㎟,E:4㎟)</t>
  </si>
  <si>
    <t>1종 가요 + 커넥터 + 방수28c</t>
  </si>
  <si>
    <t>1종금속제가요 커넥터 28 mm 방수</t>
  </si>
  <si>
    <t>59753017065</t>
  </si>
  <si>
    <t>커넥터, 28 mm 일반-방수</t>
  </si>
  <si>
    <t>1.전기공사::1-2.회의실 전기공사::1-2-5.바닥난방설비공사::1층</t>
  </si>
  <si>
    <t>CD 16C(UTP cat.5e 1-4P-0.5㎜)천정</t>
  </si>
  <si>
    <t>CD 16C(UTP cat.5e 1-4P-0.5㎜)수직</t>
  </si>
  <si>
    <t>4+3.3</t>
  </si>
  <si>
    <t>2.건설폐기물운반비 및 처리비::옥외</t>
  </si>
  <si>
    <t xml:space="preserve">           ▼   옥외간선   ▼</t>
  </si>
  <si>
    <t>건설폐기물처리비 + 폐아스팔트</t>
  </si>
  <si>
    <t>건설폐기물처리비 폐아스팔트</t>
  </si>
  <si>
    <t>56979002056</t>
  </si>
  <si>
    <t>건설폐기물처리비</t>
  </si>
  <si>
    <t>폐아스팔트</t>
  </si>
  <si>
    <t>건설폐기물운반비 + 30㎞이하</t>
  </si>
  <si>
    <t>건설폐기물운반비 30㎞이하</t>
  </si>
  <si>
    <t>56979002035</t>
  </si>
  <si>
    <t>건설폐기물운반비</t>
  </si>
  <si>
    <t>30㎞이하</t>
  </si>
  <si>
    <t>843</t>
  </si>
  <si>
    <t>1종가요</t>
  </si>
  <si>
    <t>아우트렛</t>
  </si>
  <si>
    <t>박스커버</t>
  </si>
  <si>
    <t>매입</t>
  </si>
  <si>
    <t>HFIX1.78</t>
  </si>
  <si>
    <t>조명기구TYPEA</t>
  </si>
  <si>
    <t>조명기구TYPEB</t>
  </si>
  <si>
    <t>조명기구TYPEE</t>
  </si>
  <si>
    <t>조명기구TYPEF</t>
  </si>
  <si>
    <t>조명기구TYPEG</t>
  </si>
  <si>
    <t>조명기구TYPEH</t>
  </si>
  <si>
    <t>조명기구TYPEI</t>
  </si>
  <si>
    <t>No</t>
  </si>
  <si>
    <t>산 출 목 록 / 산 출 수 식</t>
  </si>
  <si>
    <t>단위/계</t>
  </si>
  <si>
    <t>전선관</t>
  </si>
  <si>
    <t>커넥터</t>
  </si>
  <si>
    <t>박스중형</t>
  </si>
  <si>
    <t>4각</t>
  </si>
  <si>
    <t>스위치</t>
  </si>
  <si>
    <t>원형접지</t>
  </si>
  <si>
    <t>일반16c</t>
  </si>
  <si>
    <t>4각54㎜</t>
  </si>
  <si>
    <t>4각44㎜</t>
  </si>
  <si>
    <t>평형</t>
  </si>
  <si>
    <t>단로1구</t>
  </si>
  <si>
    <t>단로2구</t>
  </si>
  <si>
    <t>단로3구</t>
  </si>
  <si>
    <t>250V</t>
  </si>
  <si>
    <t>3열동시</t>
  </si>
  <si>
    <t>13</t>
  </si>
  <si>
    <t>14</t>
  </si>
  <si>
    <t>16</t>
  </si>
  <si>
    <t>17</t>
  </si>
  <si>
    <t>21</t>
  </si>
  <si>
    <t>산출계</t>
  </si>
  <si>
    <t>소계</t>
  </si>
  <si>
    <t>소계*(1)[공종]개소</t>
  </si>
  <si>
    <t>조명기구TYPEC</t>
  </si>
  <si>
    <t>조명기구TYPED</t>
  </si>
  <si>
    <t>둥근콘센</t>
  </si>
  <si>
    <t>방수콘</t>
  </si>
  <si>
    <t>HFIX2.25</t>
  </si>
  <si>
    <t>1구박스</t>
  </si>
  <si>
    <t>S/W1구</t>
  </si>
  <si>
    <t>매입1구E</t>
  </si>
  <si>
    <t>매입2구E</t>
  </si>
  <si>
    <t>노출접지</t>
  </si>
  <si>
    <t>ELB부</t>
  </si>
  <si>
    <t>방수16c</t>
  </si>
  <si>
    <t>54mm</t>
  </si>
  <si>
    <t>오목</t>
  </si>
  <si>
    <t>2구250V</t>
  </si>
  <si>
    <t>PVCMOLD</t>
  </si>
  <si>
    <t>사각소</t>
  </si>
  <si>
    <t>1구250V</t>
  </si>
  <si>
    <t>Cat5EUTP0.5</t>
  </si>
  <si>
    <t>손파기</t>
  </si>
  <si>
    <t>2구박스</t>
  </si>
  <si>
    <t>4P</t>
  </si>
  <si>
    <t>구멍뚫기</t>
  </si>
  <si>
    <t>1열</t>
  </si>
  <si>
    <t>Φ50x20cm</t>
  </si>
  <si>
    <t>FGV16㎟</t>
  </si>
  <si>
    <t>FGV4㎟</t>
  </si>
  <si>
    <t>FCV2C-4㎟</t>
  </si>
  <si>
    <t>FCV4C-25㎟</t>
  </si>
  <si>
    <t>m</t>
  </si>
  <si>
    <t>노말밴드</t>
  </si>
  <si>
    <t>위샤캡</t>
  </si>
  <si>
    <t>접지전선</t>
  </si>
  <si>
    <t>케이블</t>
  </si>
  <si>
    <t>경고테프</t>
  </si>
  <si>
    <t>아스팔트</t>
  </si>
  <si>
    <t>러그단자(전력)</t>
  </si>
  <si>
    <t>러그단자(접지)</t>
  </si>
  <si>
    <t>맨홀</t>
  </si>
  <si>
    <t>기계</t>
  </si>
  <si>
    <t>(일반)</t>
  </si>
  <si>
    <t>(노출)</t>
  </si>
  <si>
    <t>(지중)</t>
  </si>
  <si>
    <t>(아연도)</t>
  </si>
  <si>
    <t>150x150</t>
  </si>
  <si>
    <t>F-GV</t>
  </si>
  <si>
    <t>F-CV</t>
  </si>
  <si>
    <t>(강전용)</t>
  </si>
  <si>
    <t>포장</t>
  </si>
  <si>
    <t>동1홀</t>
  </si>
  <si>
    <t>16Φ×1800mm</t>
  </si>
  <si>
    <t>터파기</t>
  </si>
  <si>
    <t>되메우기</t>
  </si>
  <si>
    <t>ST36c</t>
  </si>
  <si>
    <t>HI16c</t>
  </si>
  <si>
    <t>ELP40c</t>
  </si>
  <si>
    <t>36c</t>
  </si>
  <si>
    <t>100</t>
  </si>
  <si>
    <t>16_㎟</t>
  </si>
  <si>
    <t>16_㎟/2c</t>
  </si>
  <si>
    <t>300x250</t>
  </si>
  <si>
    <t>컷팅</t>
  </si>
  <si>
    <t>파괴</t>
  </si>
  <si>
    <t>3본</t>
  </si>
  <si>
    <t>1000×1000×1000</t>
  </si>
  <si>
    <t>소규모장비</t>
  </si>
  <si>
    <t>90:10</t>
  </si>
  <si>
    <t>(KS)</t>
  </si>
  <si>
    <t>8각박스</t>
  </si>
  <si>
    <t>8각</t>
  </si>
  <si>
    <t>CD16c</t>
  </si>
  <si>
    <t>54㎜</t>
  </si>
  <si>
    <t>4열동시</t>
  </si>
  <si>
    <t>방우콘</t>
  </si>
  <si>
    <t>S/W2구</t>
  </si>
  <si>
    <t>매입접지</t>
  </si>
  <si>
    <t>바닥</t>
  </si>
  <si>
    <t>CD28c</t>
  </si>
  <si>
    <t>방수28c</t>
  </si>
  <si>
    <t>4_㎟</t>
  </si>
  <si>
    <t>4_㎟/2c</t>
  </si>
  <si>
    <t>1012</t>
    <phoneticPr fontId="3" type="noConversion"/>
  </si>
  <si>
    <t>2.0</t>
  </si>
  <si>
    <t>명 칭</t>
  </si>
  <si>
    <t>규 격</t>
  </si>
  <si>
    <t>단위</t>
  </si>
  <si>
    <t>계</t>
  </si>
  <si>
    <t>할증(%)</t>
  </si>
  <si>
    <t>1층</t>
  </si>
  <si>
    <t>전력</t>
  </si>
  <si>
    <t>간선</t>
  </si>
  <si>
    <t>2.건설폐기물운반비 및 처리비</t>
  </si>
  <si>
    <t>옥외</t>
  </si>
  <si>
    <t>전체집계표* - 1</t>
  </si>
  <si>
    <t>전체집계표* - 38</t>
  </si>
  <si>
    <t>전체집계표* - 75</t>
  </si>
  <si>
    <t>전체집계표* - 112</t>
  </si>
  <si>
    <t>전체집계표* - 149</t>
  </si>
  <si>
    <t>전체집계표* - 186</t>
  </si>
  <si>
    <t>전체집계표* - 223</t>
  </si>
  <si>
    <t>전체집계표* - 260</t>
  </si>
  <si>
    <t>전체집계표* - 297</t>
  </si>
  <si>
    <t>전체집계표* - 334</t>
  </si>
  <si>
    <t>기본산출서* - 1</t>
  </si>
  <si>
    <t>기본산출서* - 93</t>
  </si>
  <si>
    <t>기본산출서* - 185</t>
  </si>
  <si>
    <t>기본산출서* - 231</t>
  </si>
  <si>
    <t>기본산출서* - 323</t>
  </si>
  <si>
    <t>기본산출서* - 369</t>
  </si>
  <si>
    <t>기본산출서* - 415</t>
  </si>
  <si>
    <t>기본산출서* - 507</t>
  </si>
  <si>
    <t>기본산출서* - 553</t>
  </si>
  <si>
    <t>기본산출서* - 691</t>
  </si>
  <si>
    <t>기본산출서* - 783</t>
  </si>
  <si>
    <t>기본산출서* - 875</t>
  </si>
  <si>
    <t>기본산출서* - 921</t>
  </si>
  <si>
    <t>기본산출서* - 967</t>
  </si>
  <si>
    <t>목록별산출서* - 4</t>
  </si>
  <si>
    <t>목록별산출서* - 46</t>
  </si>
  <si>
    <t>목록별산출서* - 130</t>
  </si>
  <si>
    <t>목록별산출서* - 172</t>
  </si>
  <si>
    <t>목록별산출서* - 256</t>
  </si>
  <si>
    <t>목록별산출서* - 298</t>
  </si>
  <si>
    <t>목록별산출서* - 340</t>
  </si>
  <si>
    <t>목록별산출서* - 382</t>
  </si>
  <si>
    <t>목록별산출서* - 424</t>
  </si>
  <si>
    <t>목록별산출서* - 508</t>
  </si>
  <si>
    <t>목록별산출서* - 592</t>
  </si>
  <si>
    <t>목록별산출서* - 718</t>
  </si>
  <si>
    <t>목록별산출서* - 760</t>
  </si>
  <si>
    <t>목록별산출서* - 802</t>
  </si>
  <si>
    <t>1-1-1.전등설비공사</t>
  </si>
  <si>
    <t>1-1-2.전열설비공사</t>
  </si>
  <si>
    <t>1-1-3.바닥난방설비공사</t>
  </si>
  <si>
    <t>1-1-4.철거공사</t>
  </si>
  <si>
    <t>1-2-1.전력간선설비공사</t>
  </si>
  <si>
    <t>1-2-2.전등설비공사</t>
  </si>
  <si>
    <t>1-2-3.전열설비공사</t>
  </si>
  <si>
    <t>1-2-4.냉난방설비공사</t>
  </si>
  <si>
    <t>1-2-5.바닥난방설비공사</t>
  </si>
  <si>
    <t>3913170610034835</t>
  </si>
  <si>
    <t>1029</t>
  </si>
  <si>
    <t>1-1196</t>
  </si>
  <si>
    <t>3913170620935611</t>
  </si>
  <si>
    <t>1-1201</t>
  </si>
  <si>
    <t>3913170630034965</t>
  </si>
  <si>
    <t>1024</t>
  </si>
  <si>
    <t>1-1203</t>
  </si>
  <si>
    <t>3913170610035664</t>
  </si>
  <si>
    <t>1025</t>
  </si>
  <si>
    <t>1-1198</t>
  </si>
  <si>
    <t>3913170610035666</t>
  </si>
  <si>
    <t>3913170610045632</t>
  </si>
  <si>
    <t>3913170620174410</t>
  </si>
  <si>
    <t>3913170620174422</t>
  </si>
  <si>
    <t>3913170620174424</t>
  </si>
  <si>
    <t>3913170620174434</t>
  </si>
  <si>
    <t>3913170620174448</t>
  </si>
  <si>
    <t>3913170820176476</t>
  </si>
  <si>
    <t>1-1197</t>
  </si>
  <si>
    <t>3913170820176469</t>
  </si>
  <si>
    <t>1-1202</t>
  </si>
  <si>
    <t>3912130810035750</t>
  </si>
  <si>
    <t>1028</t>
  </si>
  <si>
    <t>3912130810035753</t>
  </si>
  <si>
    <t>3912130610035778</t>
  </si>
  <si>
    <t>3912130610035781</t>
  </si>
  <si>
    <t>3912130610036786</t>
  </si>
  <si>
    <t>1-1207</t>
  </si>
  <si>
    <t>3912130820174710</t>
  </si>
  <si>
    <t>3912130820174713</t>
  </si>
  <si>
    <t>3912130820174716</t>
  </si>
  <si>
    <t>3912130820174718</t>
  </si>
  <si>
    <t>3912130310035797</t>
  </si>
  <si>
    <t>3913171220171726</t>
  </si>
  <si>
    <t>1-1205</t>
  </si>
  <si>
    <t>3913170810036360</t>
  </si>
  <si>
    <t>파이프행거, 36 C</t>
  </si>
  <si>
    <t>3116210220135776</t>
  </si>
  <si>
    <t>스트롱앵커</t>
  </si>
  <si>
    <t>M10(3/8 )</t>
  </si>
  <si>
    <t>1-643</t>
  </si>
  <si>
    <t>3116169820135160</t>
  </si>
  <si>
    <t>행거볼트</t>
  </si>
  <si>
    <t>M10×1000㎜</t>
  </si>
  <si>
    <t>1-43</t>
  </si>
  <si>
    <t>2612162922076727</t>
  </si>
  <si>
    <t>HFIX 1.78mm(2.5㎟)</t>
  </si>
  <si>
    <t>993</t>
  </si>
  <si>
    <t>1-1165</t>
  </si>
  <si>
    <t>2612162922076728</t>
  </si>
  <si>
    <t>HFIX 2.25mm(4㎟)</t>
  </si>
  <si>
    <t>2612152420683696</t>
  </si>
  <si>
    <t>994</t>
  </si>
  <si>
    <t>1-1161</t>
  </si>
  <si>
    <t>2612152420683699</t>
  </si>
  <si>
    <t>2612152420683701</t>
  </si>
  <si>
    <t>35㎟</t>
  </si>
  <si>
    <t>2612162920683903</t>
  </si>
  <si>
    <t>1-1164</t>
  </si>
  <si>
    <t>2612162920683906</t>
  </si>
  <si>
    <t>1-1168</t>
  </si>
  <si>
    <t>2612160921650751</t>
  </si>
  <si>
    <t>Cat.5E 0.5mm 4P</t>
  </si>
  <si>
    <t>1002</t>
  </si>
  <si>
    <t>3912998720170517</t>
  </si>
  <si>
    <t>1098</t>
  </si>
  <si>
    <t>1-1276</t>
  </si>
  <si>
    <t>3912998720170518</t>
  </si>
  <si>
    <t>3912998720170519</t>
  </si>
  <si>
    <t>3912140620170849</t>
  </si>
  <si>
    <t>1099</t>
  </si>
  <si>
    <t>3912140620170850</t>
  </si>
  <si>
    <t>3912140620170834</t>
  </si>
  <si>
    <t>3912140620170871</t>
  </si>
  <si>
    <t>1-1280</t>
  </si>
  <si>
    <t>3912140620170872</t>
  </si>
  <si>
    <t>3912140621030228</t>
  </si>
  <si>
    <t>3912140620171863</t>
  </si>
  <si>
    <t>3912161310034844</t>
  </si>
  <si>
    <t>접지봉</t>
  </si>
  <si>
    <t>14Φ×1000 mm</t>
  </si>
  <si>
    <t>1-1270</t>
  </si>
  <si>
    <t>3912161310034846</t>
  </si>
  <si>
    <t>16Φ×1800 mm</t>
  </si>
  <si>
    <t>3912161420167114</t>
  </si>
  <si>
    <t>누전차단기(32KGRc)</t>
  </si>
  <si>
    <t>2P 30AF 20AT</t>
  </si>
  <si>
    <t>1065</t>
  </si>
  <si>
    <t>1-1236</t>
  </si>
  <si>
    <t>3120150220174066</t>
  </si>
  <si>
    <t>1134</t>
  </si>
  <si>
    <t>3012169821869019</t>
  </si>
  <si>
    <t>조</t>
  </si>
  <si>
    <t>1-208</t>
  </si>
  <si>
    <t>3012169821869024</t>
  </si>
  <si>
    <t>핸드홀카바</t>
  </si>
  <si>
    <t>주철각형(전기,통신)</t>
  </si>
  <si>
    <t>3116172710023970</t>
  </si>
  <si>
    <t>6각너트</t>
  </si>
  <si>
    <t>3/8,M10</t>
  </si>
  <si>
    <t>1-39</t>
  </si>
  <si>
    <t>3116181120136196</t>
  </si>
  <si>
    <t>스프링와샤</t>
  </si>
  <si>
    <t>용융아연도, 호칭경10</t>
  </si>
  <si>
    <t>EAG9790020000034</t>
  </si>
  <si>
    <t>150-하</t>
  </si>
  <si>
    <t>EAG9790020000035</t>
  </si>
  <si>
    <t>EAG9790020000056</t>
  </si>
  <si>
    <t>151-하</t>
  </si>
  <si>
    <t>EAG9790020000065</t>
  </si>
  <si>
    <t>1019</t>
  </si>
  <si>
    <t>EAG9790020000091</t>
  </si>
  <si>
    <t>1-1193</t>
  </si>
  <si>
    <t>391115ZZ701Z0001</t>
  </si>
  <si>
    <t>(주)벽진테크</t>
  </si>
  <si>
    <t>(주)한국이엔씨</t>
  </si>
  <si>
    <t>(주)혜성전기</t>
  </si>
  <si>
    <t>391115ZZ701Z0002</t>
  </si>
  <si>
    <t>배선용차단기(철거)</t>
  </si>
  <si>
    <t>391115ZZ701Z0003</t>
  </si>
  <si>
    <t>4P 100AF75AT</t>
  </si>
  <si>
    <t>391115ZZ701Z0004</t>
  </si>
  <si>
    <t>속판(철거)</t>
  </si>
  <si>
    <t>W500xH700</t>
  </si>
  <si>
    <t>391115ZZ701Z0005</t>
  </si>
  <si>
    <t>391115ZZ701Z0006</t>
  </si>
  <si>
    <t>아스팔트콘크리트</t>
  </si>
  <si>
    <t>표층용</t>
  </si>
  <si>
    <t>Ton</t>
  </si>
  <si>
    <t>1-171</t>
  </si>
  <si>
    <t>CC5658280007</t>
  </si>
  <si>
    <t>일반 아스팔트포장</t>
  </si>
  <si>
    <t>경비</t>
  </si>
  <si>
    <t>재료</t>
  </si>
  <si>
    <t>노무</t>
  </si>
  <si>
    <t>391115ZZ701Z0008</t>
  </si>
  <si>
    <t>391115ZZ701Z0009</t>
  </si>
  <si>
    <t>접지봉설치</t>
  </si>
  <si>
    <t>3본 연결</t>
  </si>
  <si>
    <t>391115ZZ701Z0010</t>
  </si>
  <si>
    <t>391115ZZ701Z0011</t>
  </si>
  <si>
    <t>391115ZZ701Z0012</t>
  </si>
  <si>
    <t>391115ZZ701Z0013</t>
  </si>
  <si>
    <t>391115ZZ701Z0014</t>
  </si>
  <si>
    <t>391115ZZ701Z0015</t>
  </si>
  <si>
    <t>391115ZZ701Z0016</t>
  </si>
  <si>
    <t>391115ZZ701Z0017</t>
  </si>
  <si>
    <t>391115ZZ701Z0018</t>
  </si>
  <si>
    <t>391115ZZ701Z0019</t>
  </si>
  <si>
    <t>391115ZZ701Z0020</t>
  </si>
  <si>
    <t>(주)리드조명</t>
  </si>
  <si>
    <t>(주)시우라이팅</t>
  </si>
  <si>
    <t>(주)딜라이트</t>
  </si>
  <si>
    <t>391115ZZ701Z0021</t>
  </si>
  <si>
    <t>391115ZZ701Z0022</t>
  </si>
  <si>
    <t>391115ZZ701Z0023</t>
  </si>
  <si>
    <t>391115ZZ701Z0024</t>
  </si>
  <si>
    <t>391115ZZ701Z0025</t>
  </si>
  <si>
    <t>391115ZZ701Z0026</t>
  </si>
  <si>
    <t>391115ZZ701Z0027</t>
  </si>
  <si>
    <t>391115ZZ701Z0028</t>
  </si>
  <si>
    <t>391115ZZ701Z0029</t>
  </si>
  <si>
    <t>391115ZZ701Z0030</t>
  </si>
  <si>
    <t>391115ZZ701Z0031</t>
  </si>
  <si>
    <t>391115ZZ701Z0032</t>
  </si>
  <si>
    <t>391115ZZ701Z0033</t>
  </si>
  <si>
    <t>391115ZZ701Z0034</t>
  </si>
  <si>
    <t>391115ZZ701Z0035</t>
  </si>
  <si>
    <t>391115ZZ701Z0036</t>
  </si>
  <si>
    <t>1168</t>
  </si>
  <si>
    <t>391115ZZ701Z0037</t>
  </si>
  <si>
    <t>391115ZZ701Z0038</t>
  </si>
  <si>
    <t>391115ZZ701Z0039</t>
  </si>
  <si>
    <t>391115ZZ701Z0040</t>
  </si>
  <si>
    <t>CDC221100000</t>
  </si>
  <si>
    <t>아스팔트포장 깨기</t>
  </si>
  <si>
    <t>T=30cm미만</t>
  </si>
  <si>
    <t>m3</t>
  </si>
  <si>
    <t>표준단가</t>
  </si>
  <si>
    <t>CDC221200000</t>
  </si>
  <si>
    <t>포장절단/아스팔트</t>
  </si>
  <si>
    <t>CLC400050000</t>
  </si>
  <si>
    <t>아스콘포장/표층</t>
  </si>
  <si>
    <t>T=5.0cm</t>
  </si>
  <si>
    <t>m2</t>
  </si>
  <si>
    <t>ECA565826042</t>
  </si>
  <si>
    <t>기계터파기</t>
  </si>
  <si>
    <t>보통토사(0.6㎥/43.6)</t>
  </si>
  <si>
    <t>ECA565826051</t>
  </si>
  <si>
    <t>기계되메우기</t>
  </si>
  <si>
    <t>ECA565826044</t>
  </si>
  <si>
    <t>크레인</t>
  </si>
  <si>
    <t>트럭 탑재형 10 Ton</t>
  </si>
  <si>
    <t>분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</si>
  <si>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</si>
  <si>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</si>
  <si>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</si>
  <si>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</si>
  <si>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</si>
  <si>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</si>
  <si>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L001010101000076</t>
  </si>
  <si>
    <t>특고압케이블전공</t>
  </si>
  <si>
    <t>L001010101000081</t>
  </si>
  <si>
    <t>배전전공</t>
  </si>
  <si>
    <t>L001010101000089</t>
  </si>
  <si>
    <t>통신케이블공</t>
  </si>
  <si>
    <t>L001010101000002</t>
  </si>
  <si>
    <t>보통인부</t>
  </si>
  <si>
    <t>L001010101000003</t>
  </si>
  <si>
    <t>특별인부</t>
  </si>
  <si>
    <t>L001010101000034</t>
  </si>
  <si>
    <t>줄눈공</t>
  </si>
  <si>
    <t>L001010101000001</t>
  </si>
  <si>
    <t>작업반장</t>
  </si>
  <si>
    <t>물가자료</t>
    <phoneticPr fontId="3" type="noConversion"/>
  </si>
  <si>
    <t>123</t>
  </si>
  <si>
    <t>[ 양지리 농어촌취약지역 생활여건 개조사업 전 ] - 합산자재목록</t>
  </si>
  <si>
    <t>공량적용</t>
  </si>
  <si>
    <t>물가자료260(하)</t>
  </si>
  <si>
    <t>종합적산673</t>
  </si>
  <si>
    <t>종합적산690</t>
  </si>
  <si>
    <t>133</t>
  </si>
  <si>
    <t>[ 제 1호 ] 인력터파기  보통토사0-1m [㎥_]</t>
  </si>
  <si>
    <t>800</t>
  </si>
  <si>
    <t>391115ZZ701Z0043</t>
  </si>
  <si>
    <t>품셈 산출근거</t>
  </si>
  <si>
    <t>인력터파기 보통토사 0-1M</t>
  </si>
  <si>
    <t>56900017041</t>
  </si>
  <si>
    <t>통신2-1-8</t>
  </si>
  <si>
    <t>[ 제 2호 ] 인력되메우기  보통토사0-1m [㎥_]</t>
  </si>
  <si>
    <t>391115ZZ701Z0042</t>
  </si>
  <si>
    <t>인력되메우기 보통토사 0-1M</t>
  </si>
  <si>
    <t>[ 제 8호 ] 접지봉(전기)  16Φ×1800mm, 3본 [개소]</t>
  </si>
  <si>
    <t>56900017016</t>
  </si>
  <si>
    <t>전기3-38</t>
  </si>
  <si>
    <t>[ 제 9호 ] 맨  홀  1000x1000x1000 [식]</t>
  </si>
  <si>
    <t>56900017118</t>
  </si>
  <si>
    <t>전기4-43-3</t>
  </si>
  <si>
    <t>56900017074</t>
  </si>
  <si>
    <t>56900017091</t>
  </si>
  <si>
    <t>56900017117</t>
  </si>
  <si>
    <t>전기4-38</t>
  </si>
  <si>
    <t>[ 제 10호 ] 파이프행거  36C [개소]</t>
  </si>
  <si>
    <t>전기5-29</t>
  </si>
  <si>
    <t>[ 제 11호 ] 배관용 구멍뚫기(손파기)  Φ50-벽두께 20cm [개소]</t>
  </si>
  <si>
    <t>391115ZZ701Z0041</t>
  </si>
  <si>
    <t>구경 50mm(20cm)</t>
  </si>
  <si>
    <t>통신3-7-2-1</t>
  </si>
  <si>
    <t>[ 제 12호 ] PANEL(개수)  동력반1 [면]</t>
  </si>
  <si>
    <t>전기5-19</t>
  </si>
  <si>
    <t>[ 제 13호 ] PANEL(부분철거)  동력반2 [면]</t>
  </si>
  <si>
    <t>전기5-4</t>
  </si>
  <si>
    <t>[ 제 14호 ] 450/750V 내열비닐절연전선  HFIX1.78mm(2.5㎟) 3열동시1열당 [m]</t>
  </si>
  <si>
    <t>전기5-10</t>
  </si>
  <si>
    <t>[ 제 15호 ] 450/750V 내열비닐절연전선  HFIX1.78mm(2.5㎟) 4열동시1열당 [m]</t>
  </si>
  <si>
    <t>[ 제 16호 ] 450/750V 내열비닐절연전선  HFIX2.25mm(4㎟) 3열동시1열당 [m]</t>
  </si>
  <si>
    <t>[ 제 17호 ] 450/750V 내열비닐절연전선(바닥)  HFIX2.25mm(4㎟) 3열동시1열당 [m]</t>
  </si>
  <si>
    <t>[ 제 18호 ] UTP 케이블  Cat.5E 0.5mm 4P 1열 [m]</t>
  </si>
  <si>
    <t>56900017116</t>
  </si>
  <si>
    <t>통신4-3-1</t>
  </si>
  <si>
    <t>81</t>
  </si>
  <si>
    <t>56930210010</t>
  </si>
  <si>
    <t>ABB111100000</t>
  </si>
  <si>
    <t>제 1호</t>
  </si>
  <si>
    <t>인력터파기</t>
  </si>
  <si>
    <t>보통토사0-1m</t>
  </si>
  <si>
    <t>㎥_</t>
  </si>
  <si>
    <t>56930210021</t>
  </si>
  <si>
    <t>ABD100001000</t>
  </si>
  <si>
    <t>제 2호</t>
  </si>
  <si>
    <t>인력되메우기</t>
  </si>
  <si>
    <t>EAG979003122</t>
  </si>
  <si>
    <t>제 3호</t>
  </si>
  <si>
    <t>EAG979003123</t>
  </si>
  <si>
    <t>제 4호</t>
  </si>
  <si>
    <t>ABB105100000</t>
  </si>
  <si>
    <t>제 5호</t>
  </si>
  <si>
    <t>ABB105300000</t>
  </si>
  <si>
    <t>제 6호</t>
  </si>
  <si>
    <t>EAG979003045</t>
  </si>
  <si>
    <t>제 7호</t>
  </si>
  <si>
    <t>EAG979003036</t>
  </si>
  <si>
    <t>제 8호</t>
  </si>
  <si>
    <t>EAG979003038</t>
  </si>
  <si>
    <t>제 9호</t>
  </si>
  <si>
    <t>EKO400040002</t>
  </si>
  <si>
    <t>제 10호</t>
  </si>
  <si>
    <t>EAG979003126</t>
  </si>
  <si>
    <t>제 11호</t>
  </si>
  <si>
    <t>56959000001</t>
  </si>
  <si>
    <t>EAZ800010000</t>
  </si>
  <si>
    <t>제 12호</t>
  </si>
  <si>
    <t>56959000002</t>
  </si>
  <si>
    <t>EAZ800020000</t>
  </si>
  <si>
    <t>제 13호</t>
  </si>
  <si>
    <t>EAG979000019</t>
  </si>
  <si>
    <t>제 14호</t>
  </si>
  <si>
    <t>EAG979000020</t>
  </si>
  <si>
    <t>제 15호</t>
  </si>
  <si>
    <t>EAG979000079</t>
  </si>
  <si>
    <t>제 16호</t>
  </si>
  <si>
    <t>EAG979000087</t>
  </si>
  <si>
    <t>제 17호</t>
  </si>
  <si>
    <t>EAG979000093</t>
  </si>
  <si>
    <t>제 18호</t>
  </si>
  <si>
    <t>29</t>
  </si>
  <si>
    <t>일목줄</t>
  </si>
  <si>
    <t>[제 1호] 인력터파기  보통토사0-1m [㎥_]</t>
  </si>
  <si>
    <t>합계줄</t>
  </si>
  <si>
    <t>( 합       계 )</t>
  </si>
  <si>
    <t>노임계</t>
  </si>
  <si>
    <t>[제 2호] 인력되메우기  보통토사0-1m [㎥_]</t>
  </si>
  <si>
    <t>[제 3호] 터파기(기계90%,인력10%)  보통토사 [㎥]</t>
  </si>
  <si>
    <t>ILD</t>
  </si>
  <si>
    <t>CA565826042</t>
  </si>
  <si>
    <t>ild</t>
  </si>
  <si>
    <t>[제 4호] 되메우기(기계90%,인력10%)  보통토사 [㎥]</t>
  </si>
  <si>
    <t>CA565826051</t>
  </si>
  <si>
    <t>[제 5호] 아스팔트 포장 컷팅  터파기 별도 계상 [m]</t>
  </si>
  <si>
    <t>CDC22020000</t>
  </si>
  <si>
    <t>[제 6호] 아스팔트 포장 파괴  터파기 별도 계상 [㎡]</t>
  </si>
  <si>
    <t>CDC22010000</t>
  </si>
  <si>
    <t>[제 7호] 아스팔트 포장  인력식 소규모 장비사용 [㎥]</t>
  </si>
  <si>
    <t>MM057335126</t>
  </si>
  <si>
    <t>ELC40005000</t>
  </si>
  <si>
    <t>MM057335127</t>
  </si>
  <si>
    <t>A0300000000</t>
  </si>
  <si>
    <t>RENT000000000006</t>
  </si>
  <si>
    <t>[ 공 구 손 료 ]</t>
  </si>
  <si>
    <t>노무비의 3 %</t>
  </si>
  <si>
    <t>[제 8호] 접지봉(전기)  16Φ×1800mm, 3본 [개소]</t>
  </si>
  <si>
    <t>59750427104</t>
  </si>
  <si>
    <t>MM057335128</t>
  </si>
  <si>
    <t>[제 9호] 맨  홀  1000x1000x1000 [식]</t>
  </si>
  <si>
    <t>56300217297</t>
  </si>
  <si>
    <t>56800447433</t>
  </si>
  <si>
    <t>59750427102</t>
  </si>
  <si>
    <t>E1450927208</t>
  </si>
  <si>
    <t>CA565826044</t>
  </si>
  <si>
    <t>A0100000000</t>
  </si>
  <si>
    <t>RENT000000000003</t>
  </si>
  <si>
    <t>[ 소모 잡자재 ]</t>
  </si>
  <si>
    <t>전선, 전선관의 2 %</t>
  </si>
  <si>
    <t>[제 10호] 파이프행거  36C [개소]</t>
  </si>
  <si>
    <t>59759017114</t>
  </si>
  <si>
    <t>53060327011</t>
  </si>
  <si>
    <t>53060807023</t>
  </si>
  <si>
    <t>53100028501</t>
  </si>
  <si>
    <t>53100327011</t>
  </si>
  <si>
    <t>[제 11호] 배관용 구멍뚫기(손파기)  Φ50-벽두께 20cm [개소]</t>
  </si>
  <si>
    <t>[제 12호] PANEL(개수)  동력반1 [면]</t>
  </si>
  <si>
    <t>MM057335130</t>
  </si>
  <si>
    <t>MM300020604</t>
  </si>
  <si>
    <t>NFB</t>
  </si>
  <si>
    <t>[제 13호] PANEL(부분철거)  동력반2 [면]</t>
  </si>
  <si>
    <t>MM057335131</t>
  </si>
  <si>
    <t>MM057335132</t>
  </si>
  <si>
    <t>[제 14호] 450/750V 내열비닐절연전선  HFIX1.78mm(2.5㎟) 3열동시1열당 [m]</t>
  </si>
  <si>
    <t>MM481669624</t>
  </si>
  <si>
    <t>[제 15호] 450/750V 내열비닐절연전선  HFIX1.78mm(2.5㎟) 4열동시1열당 [m]</t>
  </si>
  <si>
    <t>[제 16호] 450/750V 내열비닐절연전선  HFIX2.25mm(4㎟) 3열동시1열당 [m]</t>
  </si>
  <si>
    <t>E1450667003</t>
  </si>
  <si>
    <t>[제 17호] 450/750V 내열비닐절연전선(바닥)  HFIX2.25mm(4㎟) 3열동시1열당 [m]</t>
  </si>
  <si>
    <t>[제 18호] UTP 케이블  Cat.5E 0.5mm 4P 1열 [m]</t>
  </si>
  <si>
    <t>MM362692755</t>
  </si>
  <si>
    <t>전기5-1</t>
  </si>
  <si>
    <t>전기5-3</t>
  </si>
  <si>
    <t>전기5-23-2</t>
  </si>
  <si>
    <t>전기5-23-1</t>
  </si>
  <si>
    <t>전기5-25-3</t>
  </si>
  <si>
    <t>전기5-18-1</t>
  </si>
  <si>
    <t>56900017076</t>
  </si>
  <si>
    <t>전기5-13</t>
  </si>
  <si>
    <t>전기5-11</t>
  </si>
  <si>
    <t>0010201</t>
  </si>
  <si>
    <t>56900017031</t>
  </si>
  <si>
    <t>전기4-31</t>
  </si>
  <si>
    <t>전기4-45</t>
  </si>
  <si>
    <t>전기4-37</t>
  </si>
  <si>
    <t>0010202</t>
  </si>
  <si>
    <t>0010203</t>
  </si>
  <si>
    <t>0010204</t>
  </si>
  <si>
    <t>0010205</t>
  </si>
  <si>
    <t>237</t>
  </si>
  <si>
    <t>A0500000000</t>
  </si>
  <si>
    <t>RENT000000000002</t>
  </si>
  <si>
    <t>[ 배관 부속재 ]</t>
  </si>
  <si>
    <t>전선관의 15 %</t>
  </si>
  <si>
    <t>A0600000000</t>
  </si>
  <si>
    <t>RENT000000000001</t>
  </si>
  <si>
    <t>CD 전선관의 40 %</t>
  </si>
  <si>
    <t>MM057345502</t>
  </si>
  <si>
    <t>002</t>
  </si>
  <si>
    <t>315</t>
  </si>
  <si>
    <t>001</t>
  </si>
  <si>
    <t>1.전기공사</t>
  </si>
  <si>
    <t>Total</t>
  </si>
  <si>
    <t>00102</t>
  </si>
  <si>
    <t>107</t>
  </si>
  <si>
    <t>본 파일은 이지테크에서 2번 옵션으로 만들었습니다.</t>
  </si>
  <si>
    <t>설 계 예 산 서</t>
    <phoneticPr fontId="3" type="noConversion"/>
  </si>
  <si>
    <t>2026.   04.</t>
    <phoneticPr fontId="3" type="noConversion"/>
  </si>
  <si>
    <t xml:space="preserve">   </t>
    <phoneticPr fontId="3" type="noConversion"/>
  </si>
  <si>
    <t>설   계   서     용   지    ( 갑   지 )</t>
    <phoneticPr fontId="3" type="noConversion"/>
  </si>
  <si>
    <t>과 장</t>
    <phoneticPr fontId="3" type="noConversion"/>
  </si>
  <si>
    <t>심사자</t>
    <phoneticPr fontId="3" type="noConversion"/>
  </si>
  <si>
    <t>검사자</t>
    <phoneticPr fontId="3" type="noConversion"/>
  </si>
  <si>
    <t>설계자</t>
    <phoneticPr fontId="3" type="noConversion"/>
  </si>
  <si>
    <t xml:space="preserve">  2026 년   04 월       일  </t>
    <phoneticPr fontId="3" type="noConversion"/>
  </si>
  <si>
    <t xml:space="preserve"> 년 도</t>
    <phoneticPr fontId="3" type="noConversion"/>
  </si>
  <si>
    <t xml:space="preserve">  공   사   개   요</t>
    <phoneticPr fontId="3" type="noConversion"/>
  </si>
  <si>
    <t>전기</t>
    <phoneticPr fontId="3" type="noConversion"/>
  </si>
  <si>
    <t>공사 1식</t>
    <phoneticPr fontId="3" type="noConversion"/>
  </si>
  <si>
    <t xml:space="preserve">  총   공   사   비</t>
    <phoneticPr fontId="3" type="noConversion"/>
  </si>
  <si>
    <t>도  급  예  산  액</t>
    <phoneticPr fontId="3" type="noConversion"/>
  </si>
  <si>
    <t>원</t>
    <phoneticPr fontId="3" type="noConversion"/>
  </si>
  <si>
    <t>내 역</t>
    <phoneticPr fontId="3" type="noConversion"/>
  </si>
  <si>
    <t>한  전  불  입  금</t>
    <phoneticPr fontId="3" type="noConversion"/>
  </si>
  <si>
    <t>재해예방기술지도</t>
    <phoneticPr fontId="3" type="noConversion"/>
  </si>
  <si>
    <t>관  급  자  관  급</t>
    <phoneticPr fontId="3" type="noConversion"/>
  </si>
  <si>
    <t>도  급  자  관  급</t>
    <phoneticPr fontId="3" type="noConversion"/>
  </si>
  <si>
    <t>총       합       계</t>
    <phoneticPr fontId="3" type="noConversion"/>
  </si>
  <si>
    <t>내  역  서</t>
    <phoneticPr fontId="3" type="noConversion"/>
  </si>
  <si>
    <t>공사기간:</t>
    <phoneticPr fontId="3" type="noConversion"/>
  </si>
  <si>
    <t>공사규모:</t>
    <phoneticPr fontId="3" type="noConversion"/>
  </si>
  <si>
    <t>공사유형/기간:</t>
    <phoneticPr fontId="3" type="noConversion"/>
  </si>
  <si>
    <t>요율적용표</t>
    <phoneticPr fontId="3" type="noConversion"/>
  </si>
  <si>
    <t xml:space="preserve">구          분 </t>
    <phoneticPr fontId="3" type="noConversion"/>
  </si>
  <si>
    <t>금         액</t>
    <phoneticPr fontId="3" type="noConversion"/>
  </si>
  <si>
    <t>구     성     비</t>
    <phoneticPr fontId="3" type="noConversion"/>
  </si>
  <si>
    <t>비          고</t>
    <phoneticPr fontId="3" type="noConversion"/>
  </si>
  <si>
    <t>간접노무비</t>
    <phoneticPr fontId="3" type="noConversion"/>
  </si>
  <si>
    <t>직접재료비</t>
    <phoneticPr fontId="3" type="noConversion"/>
  </si>
  <si>
    <t>이윤삭제액</t>
    <phoneticPr fontId="3" type="noConversion"/>
  </si>
  <si>
    <t>순  공  사  비  원  가</t>
    <phoneticPr fontId="3" type="noConversion"/>
  </si>
  <si>
    <t>직 접 재 료 비</t>
    <phoneticPr fontId="3" type="noConversion"/>
  </si>
  <si>
    <t>직접노무비</t>
    <phoneticPr fontId="3" type="noConversion"/>
  </si>
  <si>
    <t>한전불입금삭제액</t>
    <phoneticPr fontId="3" type="noConversion"/>
  </si>
  <si>
    <t>간 접 재 료 비</t>
    <phoneticPr fontId="3" type="noConversion"/>
  </si>
  <si>
    <t>산재보험료</t>
    <phoneticPr fontId="3" type="noConversion"/>
  </si>
  <si>
    <t>작업부산물</t>
    <phoneticPr fontId="3" type="noConversion"/>
  </si>
  <si>
    <t>관급자관급삭제액</t>
    <phoneticPr fontId="3" type="noConversion"/>
  </si>
  <si>
    <t>고용보험료</t>
    <phoneticPr fontId="3" type="noConversion"/>
  </si>
  <si>
    <t>산출경비</t>
    <phoneticPr fontId="3" type="noConversion"/>
  </si>
  <si>
    <t>도급자관급삭제액</t>
    <phoneticPr fontId="3" type="noConversion"/>
  </si>
  <si>
    <t>소          계</t>
    <phoneticPr fontId="3" type="noConversion"/>
  </si>
  <si>
    <t>건강보험료</t>
    <phoneticPr fontId="3" type="noConversion"/>
  </si>
  <si>
    <t>폐기물운반처리비</t>
    <phoneticPr fontId="3" type="noConversion"/>
  </si>
  <si>
    <t>기술지도비삭제액</t>
    <phoneticPr fontId="3" type="noConversion"/>
  </si>
  <si>
    <t>직접노무비(가)</t>
    <phoneticPr fontId="3" type="noConversion"/>
  </si>
  <si>
    <t>연금보험료</t>
    <phoneticPr fontId="3" type="noConversion"/>
  </si>
  <si>
    <t>관급자관급</t>
    <phoneticPr fontId="3" type="noConversion"/>
  </si>
  <si>
    <t>간접노무비(나)</t>
    <phoneticPr fontId="3" type="noConversion"/>
  </si>
  <si>
    <t>노인장기요양보험료</t>
    <phoneticPr fontId="3" type="noConversion"/>
  </si>
  <si>
    <t>도급자관급</t>
    <phoneticPr fontId="3" type="noConversion"/>
  </si>
  <si>
    <t>일반관리비</t>
    <phoneticPr fontId="3" type="noConversion"/>
  </si>
  <si>
    <t>도급자관급(부가세및조달수수료제외)</t>
    <phoneticPr fontId="3" type="noConversion"/>
  </si>
  <si>
    <t>재해예방기술지도비 계상</t>
    <phoneticPr fontId="3" type="noConversion"/>
  </si>
  <si>
    <t>경   비</t>
    <phoneticPr fontId="3" type="noConversion"/>
  </si>
  <si>
    <t>산  출  경  비</t>
    <phoneticPr fontId="3" type="noConversion"/>
  </si>
  <si>
    <t>기타경비</t>
    <phoneticPr fontId="3" type="noConversion"/>
  </si>
  <si>
    <t>한전불입금</t>
    <phoneticPr fontId="3" type="noConversion"/>
  </si>
  <si>
    <t>공  사  일  수</t>
    <phoneticPr fontId="3" type="noConversion"/>
  </si>
  <si>
    <t>산 재 보 험 료</t>
    <phoneticPr fontId="3" type="noConversion"/>
  </si>
  <si>
    <t>환경보전비</t>
    <phoneticPr fontId="3" type="noConversion"/>
  </si>
  <si>
    <t>공사비계</t>
    <phoneticPr fontId="3" type="noConversion"/>
  </si>
  <si>
    <t>교육실시일수</t>
    <phoneticPr fontId="3" type="noConversion"/>
  </si>
  <si>
    <t>고 용 보 험 료</t>
    <phoneticPr fontId="3" type="noConversion"/>
  </si>
  <si>
    <t>퇴직공제부금비</t>
    <phoneticPr fontId="3" type="noConversion"/>
  </si>
  <si>
    <t>공사 기간</t>
    <phoneticPr fontId="3" type="noConversion"/>
  </si>
  <si>
    <t>6개월이하</t>
    <phoneticPr fontId="3" type="noConversion"/>
  </si>
  <si>
    <t>1회당 기술지도비</t>
    <phoneticPr fontId="3" type="noConversion"/>
  </si>
  <si>
    <t>건 강 보 험 료</t>
    <phoneticPr fontId="3" type="noConversion"/>
  </si>
  <si>
    <t>7-12개월</t>
    <phoneticPr fontId="3" type="noConversion"/>
  </si>
  <si>
    <t>기술지도비</t>
    <phoneticPr fontId="3" type="noConversion"/>
  </si>
  <si>
    <t>연 금 보 험 료</t>
    <phoneticPr fontId="3" type="noConversion"/>
  </si>
  <si>
    <t>13-36개월</t>
    <phoneticPr fontId="3" type="noConversion"/>
  </si>
  <si>
    <t xml:space="preserve"> 추정금액 1억원이상공사 적용-월2회(1회 15일 주기) 기술지도</t>
    <phoneticPr fontId="3" type="noConversion"/>
  </si>
  <si>
    <t>36개월이상</t>
    <phoneticPr fontId="3" type="noConversion"/>
  </si>
  <si>
    <t>산업안전보건관리비</t>
    <phoneticPr fontId="3" type="noConversion"/>
  </si>
  <si>
    <t xml:space="preserve"> 총공사금액 2천만원이상공사 적용.</t>
    <phoneticPr fontId="3" type="noConversion"/>
  </si>
  <si>
    <t>간접노무비요율</t>
    <phoneticPr fontId="3" type="noConversion"/>
  </si>
  <si>
    <t>조달수수료(도급자관급)</t>
    <phoneticPr fontId="3" type="noConversion"/>
  </si>
  <si>
    <t>기  타  경  비</t>
    <phoneticPr fontId="3" type="noConversion"/>
  </si>
  <si>
    <t>석면분담금</t>
    <phoneticPr fontId="3" type="noConversion"/>
  </si>
  <si>
    <t xml:space="preserve"> 추정금액 1억원이상공사 적용.</t>
    <phoneticPr fontId="3" type="noConversion"/>
  </si>
  <si>
    <t>임금채권부담금</t>
    <phoneticPr fontId="3" type="noConversion"/>
  </si>
  <si>
    <t>환 경 보 전 비</t>
    <phoneticPr fontId="3" type="noConversion"/>
  </si>
  <si>
    <t>건 설 하 도 급 대 금
지급보증서발급수수료</t>
    <phoneticPr fontId="3" type="noConversion"/>
  </si>
  <si>
    <t>석 면 분 담 금</t>
    <phoneticPr fontId="3" type="noConversion"/>
  </si>
  <si>
    <t>기타경비요율</t>
    <phoneticPr fontId="3" type="noConversion"/>
  </si>
  <si>
    <t>6개월이하</t>
  </si>
  <si>
    <t>재해예방기술지도비 단가</t>
    <phoneticPr fontId="3" type="noConversion"/>
  </si>
  <si>
    <t>7-12개월</t>
  </si>
  <si>
    <t>공사금액</t>
    <phoneticPr fontId="3" type="noConversion"/>
  </si>
  <si>
    <t>기술지도비 1회</t>
    <phoneticPr fontId="3" type="noConversion"/>
  </si>
  <si>
    <t>기술지도비 1회
(부가가치세포함)</t>
    <phoneticPr fontId="3" type="noConversion"/>
  </si>
  <si>
    <t>일  반  관  리  비</t>
    <phoneticPr fontId="3" type="noConversion"/>
  </si>
  <si>
    <t>안전관리비</t>
    <phoneticPr fontId="3" type="noConversion"/>
  </si>
  <si>
    <t>13-36개월</t>
  </si>
  <si>
    <t>3억미만</t>
    <phoneticPr fontId="3" type="noConversion"/>
  </si>
  <si>
    <t>이              윤</t>
    <phoneticPr fontId="3" type="noConversion"/>
  </si>
  <si>
    <t>기초액</t>
    <phoneticPr fontId="3" type="noConversion"/>
  </si>
  <si>
    <t>36개월이상</t>
  </si>
  <si>
    <t>3억이상 20억 미만</t>
    <phoneticPr fontId="3" type="noConversion"/>
  </si>
  <si>
    <t>작  업  부  산  물</t>
    <phoneticPr fontId="3" type="noConversion"/>
  </si>
  <si>
    <t>20억이상 40억 미만</t>
    <phoneticPr fontId="3" type="noConversion"/>
  </si>
  <si>
    <t>폐기물 운반 처리비</t>
    <phoneticPr fontId="3" type="noConversion"/>
  </si>
  <si>
    <t>40억 이상</t>
    <phoneticPr fontId="3" type="noConversion"/>
  </si>
  <si>
    <t>공   급    가   액</t>
    <phoneticPr fontId="3" type="noConversion"/>
  </si>
  <si>
    <t>안전관리비(1)</t>
    <phoneticPr fontId="3" type="noConversion"/>
  </si>
  <si>
    <t>단가 적용 : 건설업 소규모 건설현장 재해예방을 위한 발주자 책무 부여 방안 연구(’19.10.)</t>
    <phoneticPr fontId="3" type="noConversion"/>
  </si>
  <si>
    <t>부  가  가  치  세</t>
    <phoneticPr fontId="3" type="noConversion"/>
  </si>
  <si>
    <t xml:space="preserve"> 공급가액의 10%</t>
    <phoneticPr fontId="3" type="noConversion"/>
  </si>
  <si>
    <t>안전관리비(2)</t>
    <phoneticPr fontId="3" type="noConversion"/>
  </si>
  <si>
    <t>도      급      액</t>
    <phoneticPr fontId="3" type="noConversion"/>
  </si>
  <si>
    <t>안전관리비(3)</t>
    <phoneticPr fontId="3" type="noConversion"/>
  </si>
  <si>
    <t>재해예방기술지도비</t>
    <phoneticPr fontId="3" type="noConversion"/>
  </si>
  <si>
    <t xml:space="preserve"> 추정금액 1억원이상공사 적용-월2회(1회 15일 주기) 기술지도.</t>
    <phoneticPr fontId="3" type="noConversion"/>
  </si>
  <si>
    <t>총   공   사   비</t>
    <phoneticPr fontId="3" type="noConversion"/>
  </si>
  <si>
    <t>안전관리비 2천이하 적용안함</t>
    <phoneticPr fontId="3" type="noConversion"/>
  </si>
  <si>
    <t>퇴직공제금 1억이하 적용안함</t>
    <phoneticPr fontId="3" type="noConversion"/>
  </si>
  <si>
    <t>**일반관리비**</t>
    <phoneticPr fontId="3" type="noConversion"/>
  </si>
  <si>
    <t>추정가격 기준이나 금액에따라 변경됨으로 이윤하고</t>
    <phoneticPr fontId="3" type="noConversion"/>
  </si>
  <si>
    <t>일반관리비는 추정가격에서 제외시킴</t>
    <phoneticPr fontId="3" type="noConversion"/>
  </si>
  <si>
    <t>**이윤**</t>
    <phoneticPr fontId="3" type="noConversion"/>
  </si>
  <si>
    <t>추정가격 기준이나 금액에따라 변경됨으로 이윤은</t>
    <phoneticPr fontId="3" type="noConversion"/>
  </si>
  <si>
    <t>추정가격에서 제외시킴</t>
    <phoneticPr fontId="3" type="noConversion"/>
  </si>
  <si>
    <t>일 위 대 가 표</t>
    <phoneticPr fontId="3" type="noConversion"/>
  </si>
  <si>
    <t>노 임 산 출 근 거 서</t>
    <phoneticPr fontId="3" type="noConversion"/>
  </si>
  <si>
    <t>단 가 조 사 서</t>
    <phoneticPr fontId="3" type="noConversion"/>
  </si>
  <si>
    <t>견  적  서</t>
    <phoneticPr fontId="3" type="noConversion"/>
  </si>
  <si>
    <t>산  출  서</t>
    <phoneticPr fontId="3" type="noConversion"/>
  </si>
  <si>
    <t>[양지리 농어촌취약지역 생활여건 개조사업 전기공사]</t>
    <phoneticPr fontId="3" type="noConversion"/>
  </si>
  <si>
    <t>[ 양지리 농어촌취약지역 생활여건 개조사업 전기공사 ]</t>
    <phoneticPr fontId="3" type="noConversion"/>
  </si>
  <si>
    <t>[ 양지리 농어촌취약지역 생활여건 개조사업 전기공사 ] - 일위대가목차</t>
    <phoneticPr fontId="3" type="noConversion"/>
  </si>
  <si>
    <t>[ 양지리 농어촌취약지역 생활여건 개조사업 전기공사 ] - 일위대가표</t>
    <phoneticPr fontId="3" type="noConversion"/>
  </si>
  <si>
    <t>[ 양지리 농어촌취약지역 생활여건 개조사업 전기공사 ] - 일위노임 산출근거(2026년 상반기 노임)</t>
    <phoneticPr fontId="3" type="noConversion"/>
  </si>
  <si>
    <t>[ 양지리 농어촌취약지역 생활여건 개조사업 전기공사 ] - 노임 산출근거(2026년 상반기 노임)</t>
    <phoneticPr fontId="3" type="noConversion"/>
  </si>
  <si>
    <t>[ 양지리 농어촌취약지역 생활여건 개조사업 전기공사 ] - 단가조사서(1/6단가:2026년04월)</t>
    <phoneticPr fontId="3" type="noConversion"/>
  </si>
  <si>
    <t>양지리 농어촌취약지역 생활여건 개조사업 전기공사</t>
    <phoneticPr fontId="3" type="noConversion"/>
  </si>
  <si>
    <t xml:space="preserve"> 저압공중인입(7kW)</t>
    <phoneticPr fontId="3" type="noConversion"/>
  </si>
  <si>
    <t>한전불입금 및 사용전검사비</t>
    <phoneticPr fontId="44" type="noConversion"/>
  </si>
  <si>
    <t xml:space="preserve">  구               분</t>
  </si>
  <si>
    <t>기본금액</t>
    <phoneticPr fontId="44" type="noConversion"/>
  </si>
  <si>
    <t>수량</t>
    <phoneticPr fontId="44" type="noConversion"/>
  </si>
  <si>
    <t>합  계</t>
    <phoneticPr fontId="44" type="noConversion"/>
  </si>
  <si>
    <t>비 고</t>
    <phoneticPr fontId="44" type="noConversion"/>
  </si>
  <si>
    <t>1.한전불입금</t>
    <phoneticPr fontId="44" type="noConversion"/>
  </si>
  <si>
    <t>1) 기본공사비</t>
    <phoneticPr fontId="3" type="noConversion"/>
  </si>
  <si>
    <t>가공공급</t>
    <phoneticPr fontId="3" type="noConversion"/>
  </si>
  <si>
    <t>매 1계약에 대하여 계약전력 5kW까지</t>
    <phoneticPr fontId="3" type="noConversion"/>
  </si>
  <si>
    <t>저압</t>
    <phoneticPr fontId="3" type="noConversion"/>
  </si>
  <si>
    <t>건당</t>
    <phoneticPr fontId="3" type="noConversion"/>
  </si>
  <si>
    <t>계약전력 5kW 초과분의 매 1kW에 대하여</t>
    <phoneticPr fontId="3" type="noConversion"/>
  </si>
  <si>
    <t>kW</t>
    <phoneticPr fontId="3" type="noConversion"/>
  </si>
  <si>
    <t>신증설 계약전력 매 1kW에 대하여</t>
    <phoneticPr fontId="3" type="noConversion"/>
  </si>
  <si>
    <t>고압 또는 특별고압</t>
    <phoneticPr fontId="3" type="noConversion"/>
  </si>
  <si>
    <t>지중공급</t>
    <phoneticPr fontId="3" type="noConversion"/>
  </si>
  <si>
    <t>소계</t>
    <phoneticPr fontId="3" type="noConversion"/>
  </si>
  <si>
    <t>2) 거리공사비</t>
    <phoneticPr fontId="3" type="noConversion"/>
  </si>
  <si>
    <t>기본거리를 초과하는 신설거리 매 1m에 대하여</t>
    <phoneticPr fontId="3" type="noConversion"/>
  </si>
  <si>
    <t>저압 단상</t>
    <phoneticPr fontId="3" type="noConversion"/>
  </si>
  <si>
    <t>M</t>
    <phoneticPr fontId="3" type="noConversion"/>
  </si>
  <si>
    <t>저압 삼상</t>
    <phoneticPr fontId="3" type="noConversion"/>
  </si>
  <si>
    <t>3) 첨가거리공사비</t>
    <phoneticPr fontId="3" type="noConversion"/>
  </si>
  <si>
    <t>기본거리를 초과하는 첨가거리 매 1m에 대하여</t>
    <phoneticPr fontId="3" type="noConversion"/>
  </si>
  <si>
    <t>2.사용전검사비</t>
    <phoneticPr fontId="44" type="noConversion"/>
  </si>
  <si>
    <t>1) 수용설비</t>
    <phoneticPr fontId="44" type="noConversion"/>
  </si>
  <si>
    <t>휴일검사</t>
    <phoneticPr fontId="44" type="noConversion"/>
  </si>
  <si>
    <t>건당</t>
    <phoneticPr fontId="44" type="noConversion"/>
  </si>
  <si>
    <t>기본료</t>
    <phoneticPr fontId="44" type="noConversion"/>
  </si>
  <si>
    <t>저압</t>
    <phoneticPr fontId="44" type="noConversion"/>
  </si>
  <si>
    <t>고압 300kW까지</t>
    <phoneticPr fontId="44" type="noConversion"/>
  </si>
  <si>
    <t>고압 300kW초과</t>
    <phoneticPr fontId="44" type="noConversion"/>
  </si>
  <si>
    <t>고압 1,000kW이상</t>
    <phoneticPr fontId="44" type="noConversion"/>
  </si>
  <si>
    <t>kW당 요금</t>
    <phoneticPr fontId="44" type="noConversion"/>
  </si>
  <si>
    <t>kW당</t>
    <phoneticPr fontId="44" type="noConversion"/>
  </si>
  <si>
    <t>kW</t>
    <phoneticPr fontId="44" type="noConversion"/>
  </si>
  <si>
    <t>고압 300kW초과 ~ 1,000KW미만</t>
    <phoneticPr fontId="44" type="noConversion"/>
  </si>
  <si>
    <t>고압 1,000kW까지</t>
    <phoneticPr fontId="44" type="noConversion"/>
  </si>
  <si>
    <t>고압 1,001~100,000kW까지</t>
    <phoneticPr fontId="44" type="noConversion"/>
  </si>
  <si>
    <t>고압 100,000kW초과</t>
    <phoneticPr fontId="44" type="noConversion"/>
  </si>
  <si>
    <t>구내배전설비</t>
    <phoneticPr fontId="44" type="noConversion"/>
  </si>
  <si>
    <t>수용설비
전선로 추가</t>
    <phoneticPr fontId="56" type="noConversion"/>
  </si>
  <si>
    <t>철주, 콘크리트주 (5기 초과시 매 1기 마다)</t>
    <phoneticPr fontId="44" type="noConversion"/>
  </si>
  <si>
    <t>기당</t>
    <phoneticPr fontId="44" type="noConversion"/>
  </si>
  <si>
    <t>철탑 (1기 초과시 매 1기 마다)</t>
    <phoneticPr fontId="44" type="noConversion"/>
  </si>
  <si>
    <t>지중 (1회선 초과시 매 1회선 마다)</t>
    <phoneticPr fontId="44" type="noConversion"/>
  </si>
  <si>
    <t>회선</t>
    <phoneticPr fontId="44" type="noConversion"/>
  </si>
  <si>
    <t>2) 발전기공사</t>
    <phoneticPr fontId="44" type="noConversion"/>
  </si>
  <si>
    <t>용량 300kW까지</t>
    <phoneticPr fontId="44" type="noConversion"/>
  </si>
  <si>
    <t>용량 300kW초과</t>
    <phoneticPr fontId="44" type="noConversion"/>
  </si>
  <si>
    <t>용량 50,000kW초과</t>
    <phoneticPr fontId="44" type="noConversion"/>
  </si>
  <si>
    <t>500kW까지</t>
    <phoneticPr fontId="3" type="noConversion"/>
  </si>
  <si>
    <t>501~1,000kW까지</t>
    <phoneticPr fontId="3" type="noConversion"/>
  </si>
  <si>
    <t>1,001~5,000kW까지</t>
    <phoneticPr fontId="3" type="noConversion"/>
  </si>
  <si>
    <t>5,001~10,000kW까지</t>
    <phoneticPr fontId="3" type="noConversion"/>
  </si>
  <si>
    <t>10,000kW초과</t>
    <phoneticPr fontId="3" type="noConversion"/>
  </si>
  <si>
    <t>100,0000kW까지</t>
    <phoneticPr fontId="3" type="noConversion"/>
  </si>
  <si>
    <t>100,0000kW초과</t>
    <phoneticPr fontId="3" type="noConversion"/>
  </si>
  <si>
    <t>3) 태양광발전설비</t>
    <phoneticPr fontId="3" type="noConversion"/>
  </si>
  <si>
    <t>저압
계통연계</t>
    <phoneticPr fontId="44" type="noConversion"/>
  </si>
  <si>
    <t>용량 20kW까지</t>
    <phoneticPr fontId="3" type="noConversion"/>
  </si>
  <si>
    <t>용량 20kW초과</t>
    <phoneticPr fontId="3" type="noConversion"/>
  </si>
  <si>
    <t>특고압
계통연계</t>
    <phoneticPr fontId="44" type="noConversion"/>
  </si>
  <si>
    <t>용량 500kW까지</t>
    <phoneticPr fontId="3" type="noConversion"/>
  </si>
  <si>
    <t>용량 500kW초과</t>
    <phoneticPr fontId="3" type="noConversion"/>
  </si>
  <si>
    <t>2) 전기저장장치 및 무정전전원장치 설치공사</t>
    <phoneticPr fontId="3" type="noConversion"/>
  </si>
  <si>
    <t>용량 100kW까지</t>
    <phoneticPr fontId="3" type="noConversion"/>
  </si>
  <si>
    <t>용량 1,000kW까지</t>
    <phoneticPr fontId="3" type="noConversion"/>
  </si>
  <si>
    <t>용량 1,000kW초과</t>
    <phoneticPr fontId="3" type="noConversion"/>
  </si>
  <si>
    <t>5) 연료전지 설치공사</t>
    <phoneticPr fontId="3" type="noConversion"/>
  </si>
  <si>
    <t>용량 200kW까지</t>
    <phoneticPr fontId="3" type="noConversion"/>
  </si>
  <si>
    <t>용량 200kW초과</t>
    <phoneticPr fontId="3" type="noConversion"/>
  </si>
  <si>
    <t>6) 태양광 발전설비 변경공사</t>
    <phoneticPr fontId="3" type="noConversion"/>
  </si>
  <si>
    <t>전력 변환장치 용량 20kW까지</t>
    <phoneticPr fontId="3" type="noConversion"/>
  </si>
  <si>
    <t>전력 변환장치 용량 20kW초과</t>
    <phoneticPr fontId="3" type="noConversion"/>
  </si>
  <si>
    <t>초과기당 1/3</t>
    <phoneticPr fontId="56" type="noConversion"/>
  </si>
  <si>
    <t>7) 연료전지 변경공사</t>
    <phoneticPr fontId="3" type="noConversion"/>
  </si>
  <si>
    <t>전력 변환장치 용량 200kW까지</t>
    <phoneticPr fontId="3" type="noConversion"/>
  </si>
  <si>
    <t>전력 변환장치 용량 200kW초과</t>
    <phoneticPr fontId="3" type="noConversion"/>
  </si>
  <si>
    <t>8) 수용설비 변경공사</t>
    <phoneticPr fontId="3" type="noConversion"/>
  </si>
  <si>
    <t>수수료</t>
    <phoneticPr fontId="44" type="noConversion"/>
  </si>
  <si>
    <t>차단기 변경공사</t>
    <phoneticPr fontId="3" type="noConversion"/>
  </si>
  <si>
    <t>변압기 변경공사</t>
    <phoneticPr fontId="3" type="noConversion"/>
  </si>
  <si>
    <t>전선로 변경공사</t>
    <phoneticPr fontId="3" type="noConversion"/>
  </si>
  <si>
    <t>가) 철주, 콘크리트주의 전선로 검사</t>
    <phoneticPr fontId="3" type="noConversion"/>
  </si>
  <si>
    <t>나) 철탑 전선로 검사</t>
    <phoneticPr fontId="3" type="noConversion"/>
  </si>
  <si>
    <t>다) 지중 전선로 검사</t>
    <phoneticPr fontId="3" type="noConversion"/>
  </si>
  <si>
    <t>추가요금</t>
    <phoneticPr fontId="44" type="noConversion"/>
  </si>
  <si>
    <t>차단기 변경공사 (1대 초과시 매 1대 마다)</t>
    <phoneticPr fontId="3" type="noConversion"/>
  </si>
  <si>
    <t>대</t>
    <phoneticPr fontId="44" type="noConversion"/>
  </si>
  <si>
    <t>변압기 변경공사  (1뱅크 초과시 매 1뱅크 마다)</t>
    <phoneticPr fontId="3" type="noConversion"/>
  </si>
  <si>
    <t>가) 철주, 콘크리트주의 전선로 검사 
(5기 초과시 매 1기 마다)</t>
    <phoneticPr fontId="3" type="noConversion"/>
  </si>
  <si>
    <t>나) 철탑 전선로 검사  (1기 초과시 매 1기 마다)</t>
    <phoneticPr fontId="3" type="noConversion"/>
  </si>
  <si>
    <t>다) 지중 전선로 검사  (1회선 초과시 매 1회선 마다)</t>
    <phoneticPr fontId="3" type="noConversion"/>
  </si>
  <si>
    <t>회선</t>
    <phoneticPr fontId="3" type="noConversion"/>
  </si>
  <si>
    <t>9) 전기설비 계통 변경공사</t>
    <phoneticPr fontId="3" type="noConversion"/>
  </si>
  <si>
    <t>회산</t>
    <phoneticPr fontId="3" type="noConversion"/>
  </si>
  <si>
    <t>백원미만절사</t>
    <phoneticPr fontId="3" type="noConversion"/>
  </si>
  <si>
    <t>합계(1+2)</t>
    <phoneticPr fontId="44" type="noConversion"/>
  </si>
  <si>
    <t>부가가치세</t>
    <phoneticPr fontId="44" type="noConversion"/>
  </si>
  <si>
    <t>총계</t>
    <phoneticPr fontId="44" type="noConversion"/>
  </si>
  <si>
    <t>공사명 : 양지리 농어촌취약지역 생활여건 개조사업 전기공사</t>
    <phoneticPr fontId="44" type="noConversion"/>
  </si>
  <si>
    <r>
      <rPr>
        <b/>
        <sz val="9"/>
        <rFont val="Segoe UI Symbol"/>
        <family val="3"/>
      </rPr>
      <t>▪</t>
    </r>
    <r>
      <rPr>
        <b/>
        <sz val="9"/>
        <rFont val="맑은 고딕"/>
        <family val="3"/>
        <charset val="129"/>
        <scheme val="minor"/>
      </rPr>
      <t xml:space="preserve"> 수전전압: 220 [V]    </t>
    </r>
    <r>
      <rPr>
        <b/>
        <sz val="9"/>
        <rFont val="Segoe UI Symbol"/>
        <family val="3"/>
      </rPr>
      <t>▪</t>
    </r>
    <r>
      <rPr>
        <b/>
        <sz val="9"/>
        <rFont val="맑은 고딕"/>
        <family val="3"/>
        <charset val="129"/>
        <scheme val="minor"/>
      </rPr>
      <t xml:space="preserve"> 수전용량:  7 [kW]    </t>
    </r>
    <r>
      <rPr>
        <b/>
        <sz val="9"/>
        <rFont val="Segoe UI Symbol"/>
        <family val="3"/>
      </rPr>
      <t>▪</t>
    </r>
    <r>
      <rPr>
        <b/>
        <sz val="9"/>
        <rFont val="맑은 고딕"/>
        <family val="3"/>
        <charset val="129"/>
        <scheme val="minor"/>
      </rPr>
      <t xml:space="preserve"> 발전기용량:      [kW]    </t>
    </r>
    <r>
      <rPr>
        <b/>
        <sz val="9"/>
        <rFont val="Segoe UI Symbol"/>
        <family val="3"/>
      </rPr>
      <t>▪</t>
    </r>
    <r>
      <rPr>
        <b/>
        <sz val="9"/>
        <rFont val="맑은 고딕"/>
        <family val="3"/>
        <charset val="129"/>
        <scheme val="minor"/>
      </rPr>
      <t xml:space="preserve"> 태양광발전용량:     [kW]     </t>
    </r>
    <r>
      <rPr>
        <b/>
        <sz val="9"/>
        <rFont val="Segoe UI Symbol"/>
        <family val="3"/>
      </rPr>
      <t>▪</t>
    </r>
    <r>
      <rPr>
        <b/>
        <sz val="9"/>
        <rFont val="Calibri"/>
        <family val="3"/>
      </rPr>
      <t xml:space="preserve"> </t>
    </r>
    <r>
      <rPr>
        <b/>
        <sz val="9"/>
        <rFont val="Arial Unicode MS"/>
        <family val="3"/>
        <charset val="129"/>
      </rPr>
      <t xml:space="preserve">전기저장장치 </t>
    </r>
    <r>
      <rPr>
        <b/>
        <sz val="9"/>
        <rFont val="Calibri"/>
        <family val="3"/>
      </rPr>
      <t xml:space="preserve">:     [kW] </t>
    </r>
    <phoneticPr fontId="3" type="noConversion"/>
  </si>
  <si>
    <t>LED12W,벽부등(방습)</t>
    <phoneticPr fontId="3" type="noConversion"/>
  </si>
  <si>
    <t>LED11W,원형직부등</t>
    <phoneticPr fontId="3" type="noConversion"/>
  </si>
  <si>
    <t>LED40W,방진방습등</t>
    <phoneticPr fontId="3" type="noConversion"/>
  </si>
  <si>
    <t>LED11W,원형직부등</t>
    <phoneticPr fontId="3" type="noConversion"/>
  </si>
  <si>
    <t>LED11W,원형직부(방습)</t>
    <phoneticPr fontId="3" type="noConversion"/>
  </si>
  <si>
    <t>LED40W,방진방습등</t>
    <phoneticPr fontId="3" type="noConversion"/>
  </si>
  <si>
    <t>조명기구 TYPE C;LED40W,방진방습등;EA</t>
    <phoneticPr fontId="3" type="noConversion"/>
  </si>
  <si>
    <t>조명기구 TYPE D;LED50W,주방등;EA</t>
    <phoneticPr fontId="3" type="noConversion"/>
  </si>
  <si>
    <t>조명기구 TYPE E;LED11W,다운라이트;EA</t>
    <phoneticPr fontId="3" type="noConversion"/>
  </si>
  <si>
    <t>조명기구 TYPE F;LED11W,센서천정직부;EA</t>
    <phoneticPr fontId="3" type="noConversion"/>
  </si>
  <si>
    <t>조명기구 TYPE G;LED12W,원형직부(방습);EA</t>
    <phoneticPr fontId="3" type="noConversion"/>
  </si>
  <si>
    <t>조명기구 TYPE H;LED12W,벽부등(방습);EA</t>
    <phoneticPr fontId="3" type="noConversion"/>
  </si>
  <si>
    <t>1.전기공사::1-1.회의실 전기공사::1-1-1.전력간선설비공사::전력간선</t>
    <phoneticPr fontId="3" type="noConversion"/>
  </si>
  <si>
    <t>1.전기공사::1-1.회의실 전기공사::1-1-2.전등설비공사::1층</t>
    <phoneticPr fontId="3" type="noConversion"/>
  </si>
  <si>
    <t>1.전기공사::1-1.회의실 전기공사::1-1-3.전열설비공사::1층</t>
    <phoneticPr fontId="3" type="noConversion"/>
  </si>
  <si>
    <t>1.전기공사::1-1.회의실 전기공사::1-1-4.냉난방설비공사::1층</t>
    <phoneticPr fontId="3" type="noConversion"/>
  </si>
  <si>
    <t>1.전기공사::1-1.회의실 전기공사::1-1-5.바닥난방설비공사::1층</t>
    <phoneticPr fontId="3" type="noConversion"/>
  </si>
  <si>
    <t>1.전기공사::1-1.회의실 전기공사::1-1-1.전력간선설비공사</t>
    <phoneticPr fontId="3" type="noConversion"/>
  </si>
  <si>
    <t>1.전기공사::1-1.회의실 전기공사::1-1-2.전등설비공사</t>
    <phoneticPr fontId="3" type="noConversion"/>
  </si>
  <si>
    <t>조명기구 TYPE C</t>
    <phoneticPr fontId="3" type="noConversion"/>
  </si>
  <si>
    <t>조명기구 TYPE D</t>
    <phoneticPr fontId="3" type="noConversion"/>
  </si>
  <si>
    <t>조명기구 TYPE E</t>
    <phoneticPr fontId="3" type="noConversion"/>
  </si>
  <si>
    <t>조명기구 TYPE F</t>
    <phoneticPr fontId="3" type="noConversion"/>
  </si>
  <si>
    <t>조명기구 TYPE G</t>
    <phoneticPr fontId="3" type="noConversion"/>
  </si>
  <si>
    <t>조명기구 TYPE H</t>
    <phoneticPr fontId="3" type="noConversion"/>
  </si>
  <si>
    <t>1.전기공사::1-1.회의실 전기공사::1-1-3.전열설비공사</t>
    <phoneticPr fontId="3" type="noConversion"/>
  </si>
  <si>
    <t>1.전기공사::1-1.회의실 전기공사::1-1-4.냉난방설비공사</t>
    <phoneticPr fontId="3" type="noConversion"/>
  </si>
  <si>
    <t>1.전기공사::1-1.회의실 전기공사::1-1-5.바닥난방설비공사</t>
    <phoneticPr fontId="3" type="noConversion"/>
  </si>
  <si>
    <t>조명기구 TYPE C</t>
    <phoneticPr fontId="3" type="noConversion"/>
  </si>
  <si>
    <t>조명기구 TYPE D</t>
    <phoneticPr fontId="3" type="noConversion"/>
  </si>
  <si>
    <t>조명기구 TYPE E</t>
    <phoneticPr fontId="3" type="noConversion"/>
  </si>
  <si>
    <t>조명기구 TYPE F</t>
    <phoneticPr fontId="3" type="noConversion"/>
  </si>
  <si>
    <t>조명기구 TYPE G</t>
    <phoneticPr fontId="3" type="noConversion"/>
  </si>
  <si>
    <t>조명기구 TYPE H</t>
    <phoneticPr fontId="3" type="noConversion"/>
  </si>
  <si>
    <t>1.전기공사::1-1.회의실 전기공사::1-1-1.전력간선설비공사</t>
    <phoneticPr fontId="3" type="noConversion"/>
  </si>
  <si>
    <t>1.전기공사::1-1.회의실 전기공사::1-1-2.전등설비공사</t>
    <phoneticPr fontId="3" type="noConversion"/>
  </si>
  <si>
    <t>1.전기공사::1-1.회의실 전기공사::1-1-3.전열설비공사</t>
    <phoneticPr fontId="3" type="noConversion"/>
  </si>
  <si>
    <t>1.전기공사::1-1.회의실 전기공사::1-1-4.냉난방설비공사</t>
    <phoneticPr fontId="3" type="noConversion"/>
  </si>
  <si>
    <t>1.전기공사::1-1.회의실 전기공사::1-1-5.바닥난방설비공사</t>
    <phoneticPr fontId="3" type="noConversion"/>
  </si>
  <si>
    <t>1.전기공사::1-1.회의실 전기공사</t>
    <phoneticPr fontId="3" type="noConversion"/>
  </si>
  <si>
    <t>1-1-1.전력간선설비공사</t>
    <phoneticPr fontId="3" type="noConversion"/>
  </si>
  <si>
    <t>1-1-2.전등설비공사</t>
    <phoneticPr fontId="3" type="noConversion"/>
  </si>
  <si>
    <t>1-1-3.전열설비공사</t>
    <phoneticPr fontId="3" type="noConversion"/>
  </si>
  <si>
    <t>1-1-4.냉난방설비공사</t>
    <phoneticPr fontId="3" type="noConversion"/>
  </si>
  <si>
    <t>1-1-5.바닥난방설비공사</t>
    <phoneticPr fontId="3" type="noConversion"/>
  </si>
  <si>
    <t>1-1.회의실 전기공사</t>
    <phoneticPr fontId="3" type="noConversion"/>
  </si>
  <si>
    <t>조명기구 TYPE C</t>
    <phoneticPr fontId="3" type="noConversion"/>
  </si>
  <si>
    <t>조명기구 TYPE D</t>
    <phoneticPr fontId="3" type="noConversion"/>
  </si>
  <si>
    <t>조명기구 TYPE E</t>
    <phoneticPr fontId="3" type="noConversion"/>
  </si>
  <si>
    <t>조명기구 TYPE F</t>
    <phoneticPr fontId="3" type="noConversion"/>
  </si>
  <si>
    <t>조명기구 TYPE G</t>
    <phoneticPr fontId="3" type="noConversion"/>
  </si>
  <si>
    <t>조명기구 TYPE H</t>
    <phoneticPr fontId="3" type="noConversion"/>
  </si>
  <si>
    <t>손해 배상 보 험 료</t>
    <phoneticPr fontId="3" type="noConversion"/>
  </si>
  <si>
    <t xml:space="preserve"> (공급가액+도급자관급(부가세및조달수수료제외))x0.26477%</t>
  </si>
  <si>
    <t>공제료(최저공제료 : 20,000원)= 순계약금액(총공사원가) x 요율(0.26477%)</t>
  </si>
  <si>
    <t>손해배상보험료</t>
    <phoneticPr fontId="3" type="noConversion"/>
  </si>
  <si>
    <t>한전불입금 603,000원 별도 계상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</si>
</sst>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176" formatCode="#,###;\-#,###"/>
    <numFmt numFmtId="177" formatCode="0_);[Red]\(0\)"/>
    <numFmt numFmtId="178" formatCode="#,##0_ "/>
    <numFmt numFmtId="179" formatCode="#,###"/>
    <numFmt numFmtId="180" formatCode="yyyy&quot;.  &quot;\ m&quot;.&quot;;@"/>
    <numFmt numFmtId="181" formatCode="#\ #\ #\ #"/>
    <numFmt numFmtId="182" formatCode="\(&quot;₩&quot;#,##0\-\)"/>
    <numFmt numFmtId="183" formatCode="_-* #,##0_-;\-* #,##0_-;_-* &quot;-&quot;??_-;_-@_-"/>
    <numFmt numFmtId="184" formatCode="0.0%"/>
    <numFmt numFmtId="185" formatCode="#,##0_);\(#,##0\)"/>
    <numFmt numFmtId="186" formatCode="0.000%"/>
    <numFmt numFmtId="187" formatCode="#,##0_ ;[Red]\-#,##0\ "/>
    <numFmt numFmtId="188" formatCode="_ * #,##0_ ;_ * \-#,##0_ ;_ * &quot;-&quot;_ ;_ @_ "/>
    <numFmt numFmtId="189" formatCode="#,##0_);[Red]\(#,##0\)"/>
    <numFmt numFmtId="190" formatCode="0.00000%"/>
  </numFmts>
  <fonts count="6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2"/>
      <name val="돋움"/>
      <family val="3"/>
      <charset val="129"/>
    </font>
    <font>
      <b/>
      <sz val="30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돋움체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u val="singleAccounting"/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굴림체"/>
      <family val="3"/>
      <charset val="129"/>
    </font>
    <font>
      <sz val="10"/>
      <color rgb="FF0000FF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rgb="FF0000FF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체"/>
      <family val="3"/>
      <charset val="129"/>
    </font>
    <font>
      <sz val="9"/>
      <color indexed="12"/>
      <name val="굴림체"/>
      <family val="3"/>
      <charset val="129"/>
    </font>
    <font>
      <b/>
      <sz val="10"/>
      <name val="돋움체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맑은 고딕"/>
      <family val="3"/>
      <charset val="129"/>
    </font>
    <font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name val="Calibri"/>
      <family val="3"/>
    </font>
    <font>
      <b/>
      <sz val="9"/>
      <name val="Arial Unicode MS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  <scheme val="minor"/>
    </font>
    <font>
      <b/>
      <sz val="9"/>
      <name val="Segoe UI Symbol"/>
      <family val="3"/>
    </font>
  </fonts>
  <fills count="2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8">
    <xf numFmtId="0" fontId="0" fillId="0" borderId="0"/>
    <xf numFmtId="41" fontId="7" fillId="0" borderId="0" applyFont="0" applyFill="0" applyBorder="0" applyAlignment="0" applyProtection="0"/>
    <xf numFmtId="0" fontId="7" fillId="0" borderId="0"/>
    <xf numFmtId="0" fontId="7" fillId="0" borderId="0"/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5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2" borderId="3" xfId="0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9" fontId="4" fillId="0" borderId="3" xfId="0" applyNumberFormat="1" applyFont="1" applyBorder="1"/>
    <xf numFmtId="0" fontId="4" fillId="0" borderId="3" xfId="0" applyFont="1" applyBorder="1"/>
    <xf numFmtId="49" fontId="4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49" fontId="4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49" fontId="8" fillId="0" borderId="0" xfId="0" applyNumberFormat="1" applyFont="1"/>
    <xf numFmtId="176" fontId="8" fillId="0" borderId="0" xfId="0" applyNumberFormat="1" applyFont="1"/>
    <xf numFmtId="49" fontId="8" fillId="0" borderId="3" xfId="0" applyNumberFormat="1" applyFont="1" applyBorder="1"/>
    <xf numFmtId="49" fontId="8" fillId="0" borderId="3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7" fontId="8" fillId="0" borderId="3" xfId="0" applyNumberFormat="1" applyFont="1" applyBorder="1" applyAlignment="1">
      <alignment horizontal="center"/>
    </xf>
    <xf numFmtId="177" fontId="8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49" fontId="4" fillId="0" borderId="4" xfId="0" applyNumberFormat="1" applyFont="1" applyBorder="1"/>
    <xf numFmtId="49" fontId="0" fillId="0" borderId="0" xfId="0" applyNumberFormat="1"/>
    <xf numFmtId="0" fontId="4" fillId="0" borderId="0" xfId="0" applyFont="1" applyAlignme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/>
    <xf numFmtId="176" fontId="4" fillId="0" borderId="0" xfId="0" applyNumberFormat="1" applyFont="1"/>
    <xf numFmtId="49" fontId="4" fillId="0" borderId="0" xfId="0" applyNumberFormat="1" applyFont="1" applyAlignment="1">
      <alignment horizontal="center" vertical="center"/>
    </xf>
    <xf numFmtId="49" fontId="4" fillId="0" borderId="3" xfId="0" applyNumberFormat="1" applyFont="1" applyBorder="1" applyAlignment="1">
      <alignment shrinkToFit="1"/>
    </xf>
    <xf numFmtId="49" fontId="4" fillId="3" borderId="14" xfId="0" applyNumberFormat="1" applyFont="1" applyFill="1" applyBorder="1" applyAlignment="1">
      <alignment horizontal="left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78" fontId="4" fillId="0" borderId="0" xfId="0" applyNumberFormat="1" applyFont="1" applyAlignment="1">
      <alignment horizontal="center"/>
    </xf>
    <xf numFmtId="176" fontId="4" fillId="0" borderId="1" xfId="0" applyNumberFormat="1" applyFont="1" applyBorder="1"/>
    <xf numFmtId="176" fontId="4" fillId="0" borderId="4" xfId="0" applyNumberFormat="1" applyFont="1" applyBorder="1"/>
    <xf numFmtId="49" fontId="4" fillId="0" borderId="4" xfId="0" applyNumberFormat="1" applyFont="1" applyBorder="1" applyAlignment="1">
      <alignment horizontal="left"/>
    </xf>
    <xf numFmtId="0" fontId="4" fillId="0" borderId="4" xfId="0" applyFont="1" applyBorder="1"/>
    <xf numFmtId="0" fontId="0" fillId="0" borderId="3" xfId="0" applyBorder="1"/>
    <xf numFmtId="49" fontId="4" fillId="0" borderId="2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right"/>
    </xf>
    <xf numFmtId="49" fontId="4" fillId="0" borderId="7" xfId="0" applyNumberFormat="1" applyFont="1" applyBorder="1" applyAlignment="1">
      <alignment horizontal="right"/>
    </xf>
    <xf numFmtId="46" fontId="4" fillId="0" borderId="0" xfId="0" applyNumberFormat="1" applyFont="1"/>
    <xf numFmtId="49" fontId="4" fillId="0" borderId="5" xfId="0" applyNumberFormat="1" applyFont="1" applyBorder="1" applyAlignment="1">
      <alignment horizontal="left"/>
    </xf>
    <xf numFmtId="176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shrinkToFit="1"/>
    </xf>
    <xf numFmtId="0" fontId="4" fillId="0" borderId="0" xfId="0" applyFont="1" applyAlignment="1">
      <alignment shrinkToFit="1"/>
    </xf>
    <xf numFmtId="49" fontId="4" fillId="0" borderId="0" xfId="0" applyNumberFormat="1" applyFont="1" applyAlignment="1">
      <alignment horizontal="left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shrinkToFit="1"/>
    </xf>
    <xf numFmtId="49" fontId="4" fillId="0" borderId="2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left" shrinkToFit="1"/>
    </xf>
    <xf numFmtId="49" fontId="4" fillId="0" borderId="3" xfId="0" applyNumberFormat="1" applyFont="1" applyBorder="1" applyAlignment="1">
      <alignment horizontal="center" shrinkToFit="1"/>
    </xf>
    <xf numFmtId="0" fontId="4" fillId="0" borderId="3" xfId="0" applyFont="1" applyBorder="1" applyAlignment="1">
      <alignment horizontal="right" shrinkToFit="1"/>
    </xf>
    <xf numFmtId="0" fontId="4" fillId="0" borderId="3" xfId="0" applyFont="1" applyBorder="1" applyAlignment="1">
      <alignment horizontal="left" shrinkToFit="1"/>
    </xf>
    <xf numFmtId="49" fontId="4" fillId="0" borderId="4" xfId="0" applyNumberFormat="1" applyFont="1" applyBorder="1" applyAlignment="1">
      <alignment horizontal="left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right" shrinkToFit="1"/>
    </xf>
    <xf numFmtId="49" fontId="4" fillId="0" borderId="4" xfId="0" applyNumberFormat="1" applyFont="1" applyBorder="1" applyAlignment="1">
      <alignment shrinkToFit="1"/>
    </xf>
    <xf numFmtId="0" fontId="4" fillId="0" borderId="4" xfId="0" applyFont="1" applyBorder="1" applyAlignment="1">
      <alignment horizontal="left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right" shrinkToFit="1"/>
    </xf>
    <xf numFmtId="49" fontId="4" fillId="0" borderId="0" xfId="0" applyNumberFormat="1" applyFont="1" applyAlignment="1">
      <alignment shrinkToFit="1"/>
    </xf>
    <xf numFmtId="0" fontId="4" fillId="0" borderId="0" xfId="0" applyFont="1" applyAlignment="1">
      <alignment horizontal="left" shrinkToFit="1"/>
    </xf>
    <xf numFmtId="0" fontId="4" fillId="0" borderId="0" xfId="0" applyFont="1" applyAlignment="1">
      <alignment horizontal="left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top" shrinkToFit="1"/>
    </xf>
    <xf numFmtId="49" fontId="4" fillId="0" borderId="1" xfId="0" applyNumberFormat="1" applyFont="1" applyBorder="1" applyAlignment="1">
      <alignment shrinkToFit="1"/>
    </xf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0" fontId="4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0" fontId="4" fillId="0" borderId="4" xfId="0" applyFont="1" applyBorder="1" applyAlignment="1">
      <alignment horizontal="center" shrinkToFit="1"/>
    </xf>
    <xf numFmtId="0" fontId="4" fillId="0" borderId="4" xfId="0" applyFont="1" applyBorder="1" applyAlignment="1">
      <alignment shrinkToFit="1"/>
    </xf>
    <xf numFmtId="49" fontId="4" fillId="0" borderId="3" xfId="0" applyNumberFormat="1" applyFont="1" applyBorder="1" applyAlignment="1">
      <alignment horizontal="center" vertical="center" shrinkToFit="1"/>
    </xf>
    <xf numFmtId="179" fontId="4" fillId="0" borderId="4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shrinkToFit="1"/>
    </xf>
    <xf numFmtId="179" fontId="4" fillId="0" borderId="3" xfId="0" applyNumberFormat="1" applyFont="1" applyBorder="1" applyAlignment="1">
      <alignment horizontal="right" shrinkToFit="1"/>
    </xf>
    <xf numFmtId="49" fontId="4" fillId="0" borderId="3" xfId="0" applyNumberFormat="1" applyFont="1" applyBorder="1" applyAlignment="1">
      <alignment horizontal="right" shrinkToFit="1"/>
    </xf>
    <xf numFmtId="176" fontId="4" fillId="0" borderId="0" xfId="0" applyNumberFormat="1" applyFont="1" applyAlignment="1">
      <alignment shrinkToFit="1"/>
    </xf>
    <xf numFmtId="179" fontId="4" fillId="0" borderId="0" xfId="0" applyNumberFormat="1" applyFont="1" applyAlignment="1">
      <alignment horizontal="right" shrinkToFit="1"/>
    </xf>
    <xf numFmtId="49" fontId="4" fillId="0" borderId="0" xfId="0" applyNumberFormat="1" applyFont="1" applyAlignment="1">
      <alignment horizontal="right" shrinkToFit="1"/>
    </xf>
    <xf numFmtId="0" fontId="4" fillId="0" borderId="0" xfId="0" applyFont="1" applyAlignment="1">
      <alignment horizontal="center" vertical="center" shrinkToFit="1"/>
    </xf>
    <xf numFmtId="49" fontId="12" fillId="0" borderId="0" xfId="0" applyNumberFormat="1" applyFont="1" applyAlignment="1">
      <alignment horizontal="left" shrinkToFit="1"/>
    </xf>
    <xf numFmtId="0" fontId="4" fillId="0" borderId="3" xfId="0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 shrinkToFit="1"/>
    </xf>
    <xf numFmtId="0" fontId="4" fillId="0" borderId="3" xfId="1" applyNumberFormat="1" applyFont="1" applyBorder="1" applyAlignment="1">
      <alignment shrinkToFit="1"/>
    </xf>
    <xf numFmtId="176" fontId="4" fillId="0" borderId="3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178" fontId="4" fillId="0" borderId="3" xfId="0" applyNumberFormat="1" applyFont="1" applyBorder="1" applyAlignment="1">
      <alignment shrinkToFit="1"/>
    </xf>
    <xf numFmtId="49" fontId="0" fillId="0" borderId="3" xfId="0" applyNumberFormat="1" applyBorder="1" applyAlignment="1">
      <alignment shrinkToFit="1"/>
    </xf>
    <xf numFmtId="0" fontId="0" fillId="0" borderId="3" xfId="0" applyBorder="1" applyAlignment="1">
      <alignment shrinkToFit="1"/>
    </xf>
    <xf numFmtId="176" fontId="0" fillId="0" borderId="3" xfId="0" applyNumberFormat="1" applyBorder="1" applyAlignment="1">
      <alignment shrinkToFit="1"/>
    </xf>
    <xf numFmtId="0" fontId="0" fillId="0" borderId="0" xfId="0" applyAlignment="1">
      <alignment shrinkToFit="1"/>
    </xf>
    <xf numFmtId="49" fontId="0" fillId="0" borderId="0" xfId="0" applyNumberFormat="1" applyAlignment="1">
      <alignment shrinkToFit="1"/>
    </xf>
    <xf numFmtId="176" fontId="0" fillId="0" borderId="0" xfId="0" applyNumberFormat="1" applyAlignment="1">
      <alignment shrinkToFit="1"/>
    </xf>
    <xf numFmtId="0" fontId="7" fillId="6" borderId="0" xfId="2" applyFill="1" applyAlignment="1">
      <alignment vertical="center"/>
    </xf>
    <xf numFmtId="0" fontId="7" fillId="0" borderId="0" xfId="2" applyAlignment="1">
      <alignment vertical="center"/>
    </xf>
    <xf numFmtId="0" fontId="14" fillId="6" borderId="0" xfId="2" applyFont="1" applyFill="1" applyAlignment="1">
      <alignment horizontal="centerContinuous" vertical="center"/>
    </xf>
    <xf numFmtId="0" fontId="5" fillId="6" borderId="0" xfId="2" applyFont="1" applyFill="1" applyAlignment="1">
      <alignment horizontal="centerContinuous" vertical="center"/>
    </xf>
    <xf numFmtId="0" fontId="5" fillId="0" borderId="0" xfId="2" applyFont="1" applyAlignment="1">
      <alignment vertical="center"/>
    </xf>
    <xf numFmtId="0" fontId="5" fillId="6" borderId="0" xfId="2" applyFont="1" applyFill="1" applyAlignment="1">
      <alignment vertical="center"/>
    </xf>
    <xf numFmtId="0" fontId="15" fillId="6" borderId="0" xfId="2" applyFont="1" applyFill="1" applyAlignment="1">
      <alignment horizontal="centerContinuous" vertical="center"/>
    </xf>
    <xf numFmtId="180" fontId="16" fillId="6" borderId="0" xfId="2" applyNumberFormat="1" applyFont="1" applyFill="1" applyAlignment="1">
      <alignment horizontal="centerContinuous" vertical="center"/>
    </xf>
    <xf numFmtId="0" fontId="16" fillId="6" borderId="0" xfId="2" applyFont="1" applyFill="1" applyAlignment="1">
      <alignment horizontal="centerContinuous" vertical="center"/>
    </xf>
    <xf numFmtId="0" fontId="17" fillId="6" borderId="0" xfId="2" applyFont="1" applyFill="1" applyAlignment="1">
      <alignment horizontal="centerContinuous" vertical="center"/>
    </xf>
    <xf numFmtId="0" fontId="7" fillId="0" borderId="0" xfId="2"/>
    <xf numFmtId="0" fontId="7" fillId="0" borderId="0" xfId="3"/>
    <xf numFmtId="0" fontId="0" fillId="6" borderId="3" xfId="3" applyFont="1" applyFill="1" applyBorder="1" applyAlignment="1">
      <alignment horizontal="center" vertical="center" textRotation="255" shrinkToFit="1"/>
    </xf>
    <xf numFmtId="0" fontId="0" fillId="6" borderId="3" xfId="3" applyFont="1" applyFill="1" applyBorder="1" applyAlignment="1">
      <alignment horizontal="center" vertical="center" textRotation="255" wrapText="1"/>
    </xf>
    <xf numFmtId="0" fontId="0" fillId="6" borderId="3" xfId="3" applyFont="1" applyFill="1" applyBorder="1" applyAlignment="1">
      <alignment horizontal="center" vertical="center" textRotation="255"/>
    </xf>
    <xf numFmtId="0" fontId="7" fillId="6" borderId="12" xfId="3" applyFill="1" applyBorder="1"/>
    <xf numFmtId="0" fontId="7" fillId="6" borderId="0" xfId="3" applyFill="1"/>
    <xf numFmtId="0" fontId="7" fillId="6" borderId="5" xfId="3" applyFill="1" applyBorder="1"/>
    <xf numFmtId="0" fontId="18" fillId="6" borderId="12" xfId="3" applyFont="1" applyFill="1" applyBorder="1"/>
    <xf numFmtId="0" fontId="18" fillId="6" borderId="0" xfId="3" applyFont="1" applyFill="1"/>
    <xf numFmtId="0" fontId="19" fillId="6" borderId="0" xfId="3" applyFont="1" applyFill="1"/>
    <xf numFmtId="0" fontId="18" fillId="6" borderId="5" xfId="3" applyFont="1" applyFill="1" applyBorder="1"/>
    <xf numFmtId="0" fontId="18" fillId="0" borderId="0" xfId="3" applyFont="1"/>
    <xf numFmtId="0" fontId="7" fillId="6" borderId="0" xfId="3" applyFill="1" applyAlignment="1">
      <alignment shrinkToFit="1"/>
    </xf>
    <xf numFmtId="0" fontId="5" fillId="6" borderId="0" xfId="3" applyFont="1" applyFill="1"/>
    <xf numFmtId="14" fontId="7" fillId="0" borderId="0" xfId="3" applyNumberFormat="1"/>
    <xf numFmtId="0" fontId="13" fillId="6" borderId="0" xfId="3" applyFont="1" applyFill="1"/>
    <xf numFmtId="177" fontId="13" fillId="6" borderId="9" xfId="3" applyNumberFormat="1" applyFont="1" applyFill="1" applyBorder="1"/>
    <xf numFmtId="0" fontId="13" fillId="6" borderId="9" xfId="3" applyFont="1" applyFill="1" applyBorder="1"/>
    <xf numFmtId="0" fontId="20" fillId="6" borderId="9" xfId="3" applyFont="1" applyFill="1" applyBorder="1"/>
    <xf numFmtId="0" fontId="20" fillId="6" borderId="0" xfId="3" applyFont="1" applyFill="1"/>
    <xf numFmtId="0" fontId="13" fillId="6" borderId="11" xfId="3" applyFont="1" applyFill="1" applyBorder="1"/>
    <xf numFmtId="0" fontId="19" fillId="6" borderId="9" xfId="3" applyFont="1" applyFill="1" applyBorder="1"/>
    <xf numFmtId="0" fontId="13" fillId="6" borderId="9" xfId="3" applyFont="1" applyFill="1" applyBorder="1" applyAlignment="1">
      <alignment horizontal="left"/>
    </xf>
    <xf numFmtId="0" fontId="7" fillId="6" borderId="9" xfId="3" applyFill="1" applyBorder="1"/>
    <xf numFmtId="0" fontId="21" fillId="6" borderId="0" xfId="3" applyFont="1" applyFill="1" applyAlignment="1">
      <alignment shrinkToFit="1"/>
    </xf>
    <xf numFmtId="182" fontId="13" fillId="6" borderId="0" xfId="3" applyNumberFormat="1" applyFont="1" applyFill="1"/>
    <xf numFmtId="0" fontId="21" fillId="6" borderId="0" xfId="3" applyFont="1" applyFill="1"/>
    <xf numFmtId="0" fontId="22" fillId="6" borderId="0" xfId="3" applyFont="1" applyFill="1"/>
    <xf numFmtId="0" fontId="21" fillId="6" borderId="11" xfId="3" applyFont="1" applyFill="1" applyBorder="1" applyAlignment="1">
      <alignment shrinkToFit="1"/>
    </xf>
    <xf numFmtId="0" fontId="5" fillId="6" borderId="0" xfId="3" applyFont="1" applyFill="1" applyAlignment="1">
      <alignment vertical="center"/>
    </xf>
    <xf numFmtId="0" fontId="7" fillId="6" borderId="10" xfId="3" applyFill="1" applyBorder="1"/>
    <xf numFmtId="0" fontId="7" fillId="6" borderId="0" xfId="3" applyFill="1" applyAlignment="1">
      <alignment horizontal="center" vertical="center"/>
    </xf>
    <xf numFmtId="0" fontId="5" fillId="6" borderId="12" xfId="3" applyFont="1" applyFill="1" applyBorder="1" applyAlignment="1">
      <alignment horizontal="center" vertical="center"/>
    </xf>
    <xf numFmtId="0" fontId="5" fillId="6" borderId="0" xfId="3" applyFont="1" applyFill="1" applyAlignment="1">
      <alignment horizontal="center" vertical="center"/>
    </xf>
    <xf numFmtId="0" fontId="7" fillId="6" borderId="11" xfId="3" applyFill="1" applyBorder="1"/>
    <xf numFmtId="0" fontId="7" fillId="6" borderId="13" xfId="3" applyFill="1" applyBorder="1"/>
    <xf numFmtId="0" fontId="5" fillId="6" borderId="9" xfId="3" applyFont="1" applyFill="1" applyBorder="1" applyAlignment="1">
      <alignment horizontal="center" vertical="center"/>
    </xf>
    <xf numFmtId="0" fontId="5" fillId="6" borderId="9" xfId="3" applyFont="1" applyFill="1" applyBorder="1" applyAlignment="1">
      <alignment vertical="center"/>
    </xf>
    <xf numFmtId="41" fontId="23" fillId="6" borderId="9" xfId="4" applyFont="1" applyFill="1" applyBorder="1" applyAlignment="1">
      <alignment horizontal="center" vertical="center"/>
    </xf>
    <xf numFmtId="41" fontId="5" fillId="6" borderId="9" xfId="4" applyFont="1" applyFill="1" applyBorder="1" applyAlignment="1">
      <alignment horizontal="center" vertical="center"/>
    </xf>
    <xf numFmtId="0" fontId="7" fillId="6" borderId="9" xfId="3" applyFill="1" applyBorder="1" applyAlignment="1">
      <alignment horizontal="center" vertical="center"/>
    </xf>
    <xf numFmtId="0" fontId="7" fillId="6" borderId="6" xfId="3" applyFill="1" applyBorder="1"/>
    <xf numFmtId="183" fontId="7" fillId="0" borderId="0" xfId="3" applyNumberFormat="1"/>
    <xf numFmtId="0" fontId="24" fillId="7" borderId="19" xfId="0" applyFont="1" applyFill="1" applyBorder="1" applyAlignment="1">
      <alignment horizontal="center" vertical="center"/>
    </xf>
    <xf numFmtId="0" fontId="24" fillId="7" borderId="20" xfId="0" applyFont="1" applyFill="1" applyBorder="1" applyAlignment="1">
      <alignment horizontal="left" vertical="center"/>
    </xf>
    <xf numFmtId="0" fontId="24" fillId="7" borderId="2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8" borderId="13" xfId="0" applyFont="1" applyFill="1" applyBorder="1" applyAlignment="1">
      <alignment horizontal="centerContinuous" vertical="center"/>
    </xf>
    <xf numFmtId="0" fontId="0" fillId="8" borderId="9" xfId="0" applyFill="1" applyBorder="1" applyAlignment="1">
      <alignment horizontal="centerContinuous" vertical="center"/>
    </xf>
    <xf numFmtId="0" fontId="8" fillId="0" borderId="13" xfId="0" applyFont="1" applyBorder="1" applyAlignment="1">
      <alignment horizontal="center" vertical="center"/>
    </xf>
    <xf numFmtId="0" fontId="0" fillId="9" borderId="3" xfId="0" applyFill="1" applyBorder="1"/>
    <xf numFmtId="184" fontId="25" fillId="9" borderId="3" xfId="5" applyNumberFormat="1" applyFont="1" applyFill="1" applyBorder="1"/>
    <xf numFmtId="0" fontId="0" fillId="10" borderId="17" xfId="0" applyFill="1" applyBorder="1"/>
    <xf numFmtId="0" fontId="24" fillId="10" borderId="17" xfId="0" applyFont="1" applyFill="1" applyBorder="1"/>
    <xf numFmtId="185" fontId="26" fillId="10" borderId="17" xfId="0" applyNumberFormat="1" applyFont="1" applyFill="1" applyBorder="1" applyAlignment="1">
      <alignment horizontal="right" vertical="center"/>
    </xf>
    <xf numFmtId="185" fontId="26" fillId="0" borderId="12" xfId="0" applyNumberFormat="1" applyFont="1" applyBorder="1" applyAlignment="1">
      <alignment vertical="center"/>
    </xf>
    <xf numFmtId="0" fontId="8" fillId="0" borderId="10" xfId="0" applyFont="1" applyBorder="1" applyAlignment="1">
      <alignment horizontal="left" vertical="center"/>
    </xf>
    <xf numFmtId="186" fontId="27" fillId="0" borderId="3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0" fillId="3" borderId="3" xfId="0" applyFill="1" applyBorder="1"/>
    <xf numFmtId="186" fontId="27" fillId="3" borderId="3" xfId="0" applyNumberFormat="1" applyFont="1" applyFill="1" applyBorder="1" applyAlignment="1">
      <alignment vertical="center"/>
    </xf>
    <xf numFmtId="0" fontId="8" fillId="0" borderId="13" xfId="0" applyFont="1" applyBorder="1" applyAlignment="1">
      <alignment horizontal="left" vertical="center"/>
    </xf>
    <xf numFmtId="0" fontId="0" fillId="10" borderId="17" xfId="0" applyFill="1" applyBorder="1" applyAlignment="1">
      <alignment shrinkToFit="1"/>
    </xf>
    <xf numFmtId="185" fontId="26" fillId="10" borderId="3" xfId="0" applyNumberFormat="1" applyFont="1" applyFill="1" applyBorder="1" applyAlignment="1">
      <alignment horizontal="right" vertical="center"/>
    </xf>
    <xf numFmtId="0" fontId="22" fillId="3" borderId="3" xfId="0" applyFont="1" applyFill="1" applyBorder="1"/>
    <xf numFmtId="0" fontId="0" fillId="11" borderId="3" xfId="0" applyFill="1" applyBorder="1"/>
    <xf numFmtId="186" fontId="27" fillId="11" borderId="3" xfId="0" applyNumberFormat="1" applyFont="1" applyFill="1" applyBorder="1" applyAlignment="1">
      <alignment vertical="center"/>
    </xf>
    <xf numFmtId="0" fontId="0" fillId="12" borderId="3" xfId="0" applyFill="1" applyBorder="1"/>
    <xf numFmtId="186" fontId="27" fillId="12" borderId="3" xfId="0" applyNumberFormat="1" applyFont="1" applyFill="1" applyBorder="1" applyAlignment="1">
      <alignment vertical="center"/>
    </xf>
    <xf numFmtId="0" fontId="24" fillId="0" borderId="3" xfId="0" applyFont="1" applyBorder="1"/>
    <xf numFmtId="187" fontId="28" fillId="0" borderId="3" xfId="0" applyNumberFormat="1" applyFont="1" applyBorder="1" applyAlignment="1">
      <alignment vertical="center"/>
    </xf>
    <xf numFmtId="0" fontId="0" fillId="13" borderId="3" xfId="0" applyFill="1" applyBorder="1"/>
    <xf numFmtId="187" fontId="29" fillId="0" borderId="3" xfId="0" applyNumberFormat="1" applyFont="1" applyBorder="1" applyAlignment="1">
      <alignment vertical="center"/>
    </xf>
    <xf numFmtId="0" fontId="0" fillId="14" borderId="3" xfId="0" applyFill="1" applyBorder="1"/>
    <xf numFmtId="0" fontId="30" fillId="14" borderId="3" xfId="0" applyFont="1" applyFill="1" applyBorder="1"/>
    <xf numFmtId="0" fontId="0" fillId="15" borderId="3" xfId="0" applyFill="1" applyBorder="1"/>
    <xf numFmtId="186" fontId="27" fillId="15" borderId="3" xfId="0" applyNumberFormat="1" applyFont="1" applyFill="1" applyBorder="1" applyAlignment="1">
      <alignment vertical="center"/>
    </xf>
    <xf numFmtId="0" fontId="31" fillId="0" borderId="3" xfId="0" applyFont="1" applyBorder="1"/>
    <xf numFmtId="187" fontId="28" fillId="15" borderId="3" xfId="0" applyNumberFormat="1" applyFont="1" applyFill="1" applyBorder="1" applyAlignment="1">
      <alignment vertical="center"/>
    </xf>
    <xf numFmtId="0" fontId="22" fillId="0" borderId="0" xfId="0" applyFont="1" applyAlignment="1">
      <alignment vertical="center" wrapText="1"/>
    </xf>
    <xf numFmtId="186" fontId="27" fillId="0" borderId="5" xfId="0" applyNumberFormat="1" applyFont="1" applyBorder="1" applyAlignment="1">
      <alignment vertical="center"/>
    </xf>
    <xf numFmtId="0" fontId="24" fillId="0" borderId="8" xfId="0" applyFont="1" applyBorder="1"/>
    <xf numFmtId="0" fontId="22" fillId="0" borderId="9" xfId="0" applyFont="1" applyBorder="1" applyAlignment="1">
      <alignment vertical="center" wrapText="1"/>
    </xf>
    <xf numFmtId="186" fontId="27" fillId="0" borderId="6" xfId="0" applyNumberFormat="1" applyFont="1" applyBorder="1" applyAlignment="1">
      <alignment vertical="center"/>
    </xf>
    <xf numFmtId="184" fontId="30" fillId="14" borderId="3" xfId="5" applyNumberFormat="1" applyFont="1" applyFill="1" applyBorder="1"/>
    <xf numFmtId="178" fontId="30" fillId="0" borderId="3" xfId="0" applyNumberFormat="1" applyFont="1" applyBorder="1" applyAlignment="1">
      <alignment shrinkToFit="1"/>
    </xf>
    <xf numFmtId="0" fontId="0" fillId="0" borderId="11" xfId="0" applyBorder="1"/>
    <xf numFmtId="186" fontId="27" fillId="0" borderId="11" xfId="0" applyNumberFormat="1" applyFont="1" applyBorder="1" applyAlignment="1">
      <alignment vertical="center"/>
    </xf>
    <xf numFmtId="186" fontId="27" fillId="0" borderId="0" xfId="0" applyNumberFormat="1" applyFont="1" applyAlignment="1">
      <alignment vertical="center"/>
    </xf>
    <xf numFmtId="184" fontId="7" fillId="0" borderId="11" xfId="5" applyNumberFormat="1" applyBorder="1"/>
    <xf numFmtId="184" fontId="30" fillId="0" borderId="11" xfId="5" applyNumberFormat="1" applyFont="1" applyBorder="1"/>
    <xf numFmtId="0" fontId="8" fillId="0" borderId="0" xfId="0" applyFont="1" applyAlignment="1">
      <alignment horizontal="left" vertical="center"/>
    </xf>
    <xf numFmtId="0" fontId="22" fillId="0" borderId="0" xfId="0" applyFont="1" applyAlignment="1">
      <alignment horizontal="center" wrapText="1"/>
    </xf>
    <xf numFmtId="185" fontId="26" fillId="0" borderId="0" xfId="0" applyNumberFormat="1" applyFont="1" applyAlignment="1">
      <alignment vertical="center"/>
    </xf>
    <xf numFmtId="185" fontId="28" fillId="0" borderId="0" xfId="0" applyNumberFormat="1" applyFont="1" applyAlignment="1">
      <alignment vertical="center"/>
    </xf>
    <xf numFmtId="0" fontId="30" fillId="0" borderId="0" xfId="0" applyFont="1"/>
    <xf numFmtId="184" fontId="7" fillId="17" borderId="17" xfId="5" applyNumberFormat="1" applyFill="1" applyBorder="1"/>
    <xf numFmtId="184" fontId="30" fillId="17" borderId="3" xfId="5" applyNumberFormat="1" applyFont="1" applyFill="1" applyBorder="1"/>
    <xf numFmtId="0" fontId="24" fillId="0" borderId="3" xfId="0" applyFont="1" applyBorder="1" applyAlignment="1">
      <alignment wrapText="1"/>
    </xf>
    <xf numFmtId="0" fontId="8" fillId="0" borderId="17" xfId="0" applyFont="1" applyBorder="1" applyAlignment="1">
      <alignment horizontal="left" vertical="center"/>
    </xf>
    <xf numFmtId="186" fontId="27" fillId="9" borderId="17" xfId="0" applyNumberFormat="1" applyFont="1" applyFill="1" applyBorder="1" applyAlignment="1">
      <alignment vertical="center"/>
    </xf>
    <xf numFmtId="187" fontId="24" fillId="0" borderId="3" xfId="0" applyNumberFormat="1" applyFont="1" applyBorder="1"/>
    <xf numFmtId="178" fontId="27" fillId="9" borderId="17" xfId="0" applyNumberFormat="1" applyFont="1" applyFill="1" applyBorder="1" applyAlignment="1">
      <alignment horizontal="right" vertical="center"/>
    </xf>
    <xf numFmtId="0" fontId="0" fillId="9" borderId="0" xfId="0" applyFill="1"/>
    <xf numFmtId="188" fontId="26" fillId="9" borderId="0" xfId="0" applyNumberFormat="1" applyFont="1" applyFill="1" applyAlignment="1">
      <alignment vertical="center"/>
    </xf>
    <xf numFmtId="0" fontId="33" fillId="9" borderId="0" xfId="0" applyFont="1" applyFill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188" fontId="26" fillId="9" borderId="3" xfId="0" applyNumberFormat="1" applyFont="1" applyFill="1" applyBorder="1" applyAlignment="1">
      <alignment vertical="center"/>
    </xf>
    <xf numFmtId="0" fontId="24" fillId="0" borderId="11" xfId="0" applyFont="1" applyBorder="1"/>
    <xf numFmtId="0" fontId="33" fillId="9" borderId="17" xfId="0" applyFont="1" applyFill="1" applyBorder="1" applyAlignment="1">
      <alignment horizontal="left" vertical="center"/>
    </xf>
    <xf numFmtId="0" fontId="33" fillId="9" borderId="18" xfId="0" applyFont="1" applyFill="1" applyBorder="1" applyAlignment="1">
      <alignment horizontal="left" vertical="center"/>
    </xf>
    <xf numFmtId="0" fontId="33" fillId="9" borderId="7" xfId="0" applyFont="1" applyFill="1" applyBorder="1" applyAlignment="1">
      <alignment horizontal="left" vertical="center"/>
    </xf>
    <xf numFmtId="0" fontId="24" fillId="0" borderId="0" xfId="0" applyFont="1"/>
    <xf numFmtId="0" fontId="34" fillId="0" borderId="0" xfId="0" applyFont="1" applyAlignment="1">
      <alignment horizontal="left" vertical="center"/>
    </xf>
    <xf numFmtId="0" fontId="24" fillId="0" borderId="0" xfId="0" applyFont="1" applyAlignment="1">
      <alignment wrapText="1"/>
    </xf>
    <xf numFmtId="0" fontId="34" fillId="0" borderId="0" xfId="0" applyFont="1" applyAlignment="1">
      <alignment horizontal="center" vertical="center"/>
    </xf>
    <xf numFmtId="185" fontId="34" fillId="0" borderId="0" xfId="0" applyNumberFormat="1" applyFont="1" applyAlignment="1">
      <alignment horizontal="right" vertical="center"/>
    </xf>
    <xf numFmtId="187" fontId="24" fillId="0" borderId="0" xfId="0" applyNumberFormat="1" applyFont="1"/>
    <xf numFmtId="185" fontId="24" fillId="16" borderId="11" xfId="0" applyNumberFormat="1" applyFont="1" applyFill="1" applyBorder="1"/>
    <xf numFmtId="0" fontId="0" fillId="16" borderId="11" xfId="0" applyFill="1" applyBorder="1"/>
    <xf numFmtId="0" fontId="0" fillId="16" borderId="8" xfId="0" applyFill="1" applyBorder="1"/>
    <xf numFmtId="185" fontId="24" fillId="16" borderId="9" xfId="0" applyNumberFormat="1" applyFont="1" applyFill="1" applyBorder="1"/>
    <xf numFmtId="0" fontId="0" fillId="16" borderId="9" xfId="0" applyFill="1" applyBorder="1"/>
    <xf numFmtId="0" fontId="0" fillId="16" borderId="6" xfId="0" applyFill="1" applyBorder="1"/>
    <xf numFmtId="185" fontId="24" fillId="0" borderId="0" xfId="0" applyNumberFormat="1" applyFont="1"/>
    <xf numFmtId="185" fontId="24" fillId="19" borderId="11" xfId="0" applyNumberFormat="1" applyFont="1" applyFill="1" applyBorder="1"/>
    <xf numFmtId="0" fontId="0" fillId="19" borderId="11" xfId="0" applyFill="1" applyBorder="1"/>
    <xf numFmtId="0" fontId="0" fillId="19" borderId="8" xfId="0" applyFill="1" applyBorder="1"/>
    <xf numFmtId="0" fontId="24" fillId="19" borderId="9" xfId="0" applyFont="1" applyFill="1" applyBorder="1"/>
    <xf numFmtId="0" fontId="0" fillId="19" borderId="9" xfId="0" applyFill="1" applyBorder="1"/>
    <xf numFmtId="0" fontId="0" fillId="19" borderId="6" xfId="0" applyFill="1" applyBorder="1"/>
    <xf numFmtId="0" fontId="42" fillId="0" borderId="0" xfId="6" applyFont="1" applyAlignment="1"/>
    <xf numFmtId="0" fontId="42" fillId="0" borderId="0" xfId="6" applyFont="1" applyAlignment="1">
      <alignment horizontal="center" vertical="center"/>
    </xf>
    <xf numFmtId="189" fontId="42" fillId="0" borderId="0" xfId="6" applyNumberFormat="1" applyFont="1" applyAlignment="1"/>
    <xf numFmtId="41" fontId="42" fillId="0" borderId="0" xfId="6" applyNumberFormat="1" applyFont="1" applyAlignment="1"/>
    <xf numFmtId="0" fontId="43" fillId="0" borderId="0" xfId="6" applyFont="1" applyAlignment="1">
      <alignment horizontal="center" vertical="center"/>
    </xf>
    <xf numFmtId="0" fontId="45" fillId="0" borderId="0" xfId="6" applyFont="1" applyAlignment="1">
      <alignment horizontal="center" vertical="center"/>
    </xf>
    <xf numFmtId="0" fontId="47" fillId="0" borderId="0" xfId="6" applyFont="1" applyAlignment="1">
      <alignment horizontal="center" vertical="center"/>
    </xf>
    <xf numFmtId="189" fontId="47" fillId="0" borderId="0" xfId="6" applyNumberFormat="1" applyFont="1" applyAlignment="1">
      <alignment horizontal="center" vertical="center"/>
    </xf>
    <xf numFmtId="0" fontId="48" fillId="0" borderId="0" xfId="6" applyFont="1" applyAlignment="1">
      <alignment horizontal="right" vertical="center"/>
    </xf>
    <xf numFmtId="0" fontId="48" fillId="0" borderId="0" xfId="6" applyFont="1" applyAlignment="1">
      <alignment horizontal="center" vertical="center"/>
    </xf>
    <xf numFmtId="41" fontId="42" fillId="0" borderId="0" xfId="6" applyNumberFormat="1" applyFont="1">
      <alignment vertical="center"/>
    </xf>
    <xf numFmtId="0" fontId="43" fillId="0" borderId="0" xfId="6" applyFont="1">
      <alignment vertical="center"/>
    </xf>
    <xf numFmtId="0" fontId="42" fillId="0" borderId="0" xfId="6" applyFont="1">
      <alignment vertical="center"/>
    </xf>
    <xf numFmtId="0" fontId="48" fillId="0" borderId="0" xfId="6" applyFont="1">
      <alignment vertical="center"/>
    </xf>
    <xf numFmtId="0" fontId="49" fillId="0" borderId="0" xfId="6" applyFont="1">
      <alignment vertical="center"/>
    </xf>
    <xf numFmtId="0" fontId="52" fillId="5" borderId="3" xfId="6" applyFont="1" applyFill="1" applyBorder="1" applyAlignment="1">
      <alignment horizontal="center" vertical="center"/>
    </xf>
    <xf numFmtId="189" fontId="52" fillId="5" borderId="3" xfId="6" applyNumberFormat="1" applyFont="1" applyFill="1" applyBorder="1" applyAlignment="1">
      <alignment horizontal="center" vertical="center"/>
    </xf>
    <xf numFmtId="0" fontId="52" fillId="5" borderId="0" xfId="6" applyFont="1" applyFill="1" applyAlignment="1">
      <alignment horizontal="center" vertical="center"/>
    </xf>
    <xf numFmtId="41" fontId="46" fillId="0" borderId="0" xfId="6" applyNumberFormat="1" applyFont="1">
      <alignment vertical="center"/>
    </xf>
    <xf numFmtId="0" fontId="46" fillId="0" borderId="0" xfId="6" applyFont="1">
      <alignment vertical="center"/>
    </xf>
    <xf numFmtId="0" fontId="49" fillId="0" borderId="12" xfId="6" applyFont="1" applyBorder="1">
      <alignment vertical="center"/>
    </xf>
    <xf numFmtId="49" fontId="48" fillId="0" borderId="0" xfId="6" applyNumberFormat="1" applyFont="1" applyAlignment="1">
      <alignment vertical="center" shrinkToFit="1"/>
    </xf>
    <xf numFmtId="178" fontId="48" fillId="0" borderId="0" xfId="6" applyNumberFormat="1" applyFont="1" applyAlignment="1">
      <alignment vertical="center" shrinkToFit="1"/>
    </xf>
    <xf numFmtId="178" fontId="48" fillId="0" borderId="0" xfId="6" applyNumberFormat="1" applyFont="1" applyAlignment="1">
      <alignment horizontal="center" vertical="center" shrinkToFit="1"/>
    </xf>
    <xf numFmtId="0" fontId="48" fillId="0" borderId="5" xfId="6" applyFont="1" applyBorder="1">
      <alignment vertical="center"/>
    </xf>
    <xf numFmtId="41" fontId="48" fillId="0" borderId="0" xfId="6" applyNumberFormat="1" applyFont="1" applyAlignment="1">
      <alignment horizontal="center" vertical="center"/>
    </xf>
    <xf numFmtId="0" fontId="53" fillId="0" borderId="0" xfId="6" applyFont="1">
      <alignment vertical="center"/>
    </xf>
    <xf numFmtId="0" fontId="48" fillId="0" borderId="12" xfId="6" applyFont="1" applyBorder="1">
      <alignment vertical="center"/>
    </xf>
    <xf numFmtId="49" fontId="48" fillId="0" borderId="56" xfId="6" applyNumberFormat="1" applyFont="1" applyBorder="1" applyAlignment="1">
      <alignment vertical="center" shrinkToFit="1"/>
    </xf>
    <xf numFmtId="49" fontId="48" fillId="0" borderId="57" xfId="6" applyNumberFormat="1" applyFont="1" applyBorder="1" applyAlignment="1">
      <alignment vertical="center" shrinkToFit="1"/>
    </xf>
    <xf numFmtId="178" fontId="48" fillId="0" borderId="57" xfId="6" applyNumberFormat="1" applyFont="1" applyBorder="1" applyAlignment="1">
      <alignment horizontal="right" vertical="center" shrinkToFit="1"/>
    </xf>
    <xf numFmtId="178" fontId="48" fillId="0" borderId="57" xfId="6" applyNumberFormat="1" applyFont="1" applyBorder="1" applyAlignment="1">
      <alignment horizontal="center" vertical="center" shrinkToFit="1"/>
    </xf>
    <xf numFmtId="178" fontId="49" fillId="0" borderId="57" xfId="6" applyNumberFormat="1" applyFont="1" applyBorder="1" applyAlignment="1">
      <alignment horizontal="right" vertical="center" shrinkToFit="1"/>
    </xf>
    <xf numFmtId="49" fontId="48" fillId="0" borderId="0" xfId="6" applyNumberFormat="1" applyFont="1" applyAlignment="1">
      <alignment horizontal="center" vertical="center" shrinkToFit="1"/>
    </xf>
    <xf numFmtId="178" fontId="48" fillId="0" borderId="0" xfId="6" applyNumberFormat="1" applyFont="1" applyAlignment="1">
      <alignment horizontal="right" vertical="center" shrinkToFit="1"/>
    </xf>
    <xf numFmtId="49" fontId="48" fillId="0" borderId="58" xfId="6" applyNumberFormat="1" applyFont="1" applyBorder="1" applyAlignment="1">
      <alignment vertical="center" shrinkToFit="1"/>
    </xf>
    <xf numFmtId="41" fontId="48" fillId="0" borderId="0" xfId="6" applyNumberFormat="1" applyFont="1">
      <alignment vertical="center"/>
    </xf>
    <xf numFmtId="178" fontId="49" fillId="0" borderId="57" xfId="6" applyNumberFormat="1" applyFont="1" applyBorder="1" applyAlignment="1">
      <alignment horizontal="center" vertical="center" shrinkToFit="1"/>
    </xf>
    <xf numFmtId="49" fontId="48" fillId="0" borderId="59" xfId="6" applyNumberFormat="1" applyFont="1" applyBorder="1" applyAlignment="1">
      <alignment vertical="center" shrinkToFit="1"/>
    </xf>
    <xf numFmtId="0" fontId="54" fillId="0" borderId="0" xfId="6" applyFont="1">
      <alignment vertical="center"/>
    </xf>
    <xf numFmtId="41" fontId="53" fillId="0" borderId="0" xfId="6" applyNumberFormat="1" applyFont="1">
      <alignment vertical="center"/>
    </xf>
    <xf numFmtId="49" fontId="55" fillId="0" borderId="57" xfId="6" applyNumberFormat="1" applyFont="1" applyBorder="1" applyAlignment="1">
      <alignment vertical="center" shrinkToFit="1"/>
    </xf>
    <xf numFmtId="0" fontId="48" fillId="16" borderId="0" xfId="6" applyFont="1" applyFill="1">
      <alignment vertical="center"/>
    </xf>
    <xf numFmtId="41" fontId="48" fillId="16" borderId="0" xfId="6" applyNumberFormat="1" applyFont="1" applyFill="1" applyAlignment="1">
      <alignment horizontal="left" vertical="center"/>
    </xf>
    <xf numFmtId="0" fontId="42" fillId="16" borderId="0" xfId="6" applyFont="1" applyFill="1">
      <alignment vertical="center"/>
    </xf>
    <xf numFmtId="49" fontId="48" fillId="0" borderId="37" xfId="6" applyNumberFormat="1" applyFont="1" applyBorder="1" applyAlignment="1">
      <alignment vertical="center" shrinkToFit="1"/>
    </xf>
    <xf numFmtId="41" fontId="48" fillId="0" borderId="0" xfId="6" applyNumberFormat="1" applyFont="1" applyAlignment="1">
      <alignment horizontal="left" vertical="center"/>
    </xf>
    <xf numFmtId="0" fontId="42" fillId="0" borderId="0" xfId="6" applyFont="1" applyAlignment="1">
      <alignment horizontal="left" vertical="center"/>
    </xf>
    <xf numFmtId="49" fontId="48" fillId="0" borderId="0" xfId="6" applyNumberFormat="1" applyFont="1" applyAlignment="1">
      <alignment vertical="center" wrapText="1"/>
    </xf>
    <xf numFmtId="49" fontId="48" fillId="0" borderId="57" xfId="6" applyNumberFormat="1" applyFont="1" applyBorder="1" applyAlignment="1">
      <alignment horizontal="right" vertical="center" shrinkToFit="1"/>
    </xf>
    <xf numFmtId="178" fontId="48" fillId="0" borderId="37" xfId="6" applyNumberFormat="1" applyFont="1" applyBorder="1" applyAlignment="1">
      <alignment horizontal="right" vertical="center" shrinkToFit="1"/>
    </xf>
    <xf numFmtId="178" fontId="48" fillId="0" borderId="37" xfId="6" applyNumberFormat="1" applyFont="1" applyBorder="1" applyAlignment="1">
      <alignment horizontal="center" vertical="center" shrinkToFit="1"/>
    </xf>
    <xf numFmtId="49" fontId="48" fillId="20" borderId="57" xfId="6" applyNumberFormat="1" applyFont="1" applyFill="1" applyBorder="1" applyAlignment="1">
      <alignment vertical="center" shrinkToFit="1"/>
    </xf>
    <xf numFmtId="178" fontId="48" fillId="20" borderId="57" xfId="6" applyNumberFormat="1" applyFont="1" applyFill="1" applyBorder="1" applyAlignment="1">
      <alignment horizontal="right" vertical="center" shrinkToFit="1"/>
    </xf>
    <xf numFmtId="49" fontId="48" fillId="0" borderId="57" xfId="6" applyNumberFormat="1" applyFont="1" applyBorder="1" applyAlignment="1">
      <alignment vertical="center" wrapText="1" shrinkToFit="1"/>
    </xf>
    <xf numFmtId="49" fontId="49" fillId="0" borderId="57" xfId="6" applyNumberFormat="1" applyFont="1" applyBorder="1" applyAlignment="1">
      <alignment vertical="center" shrinkToFit="1"/>
    </xf>
    <xf numFmtId="49" fontId="49" fillId="0" borderId="57" xfId="6" applyNumberFormat="1" applyFont="1" applyBorder="1" applyAlignment="1">
      <alignment horizontal="left" vertical="center" shrinkToFit="1"/>
    </xf>
    <xf numFmtId="9" fontId="49" fillId="0" borderId="57" xfId="6" applyNumberFormat="1" applyFont="1" applyBorder="1" applyAlignment="1">
      <alignment horizontal="right" vertical="center" shrinkToFit="1"/>
    </xf>
    <xf numFmtId="0" fontId="42" fillId="0" borderId="12" xfId="6" applyFont="1" applyBorder="1">
      <alignment vertical="center"/>
    </xf>
    <xf numFmtId="49" fontId="57" fillId="0" borderId="57" xfId="6" applyNumberFormat="1" applyFont="1" applyBorder="1" applyAlignment="1">
      <alignment vertical="center" shrinkToFit="1"/>
    </xf>
    <xf numFmtId="178" fontId="57" fillId="0" borderId="57" xfId="6" applyNumberFormat="1" applyFont="1" applyBorder="1" applyAlignment="1">
      <alignment horizontal="right" vertical="center" shrinkToFit="1"/>
    </xf>
    <xf numFmtId="49" fontId="48" fillId="0" borderId="57" xfId="6" applyNumberFormat="1" applyFont="1" applyBorder="1" applyAlignment="1">
      <alignment horizontal="center" vertical="center" shrinkToFit="1"/>
    </xf>
    <xf numFmtId="0" fontId="42" fillId="0" borderId="5" xfId="6" applyFont="1" applyBorder="1">
      <alignment vertical="center"/>
    </xf>
    <xf numFmtId="0" fontId="42" fillId="0" borderId="13" xfId="6" applyFont="1" applyBorder="1" applyAlignment="1"/>
    <xf numFmtId="0" fontId="42" fillId="0" borderId="9" xfId="6" applyFont="1" applyBorder="1" applyAlignment="1"/>
    <xf numFmtId="0" fontId="42" fillId="0" borderId="9" xfId="6" applyFont="1" applyBorder="1" applyAlignment="1">
      <alignment horizontal="center" vertical="center"/>
    </xf>
    <xf numFmtId="189" fontId="42" fillId="0" borderId="9" xfId="6" applyNumberFormat="1" applyFont="1" applyBorder="1" applyAlignment="1"/>
    <xf numFmtId="0" fontId="42" fillId="0" borderId="51" xfId="6" applyFont="1" applyBorder="1" applyAlignment="1"/>
    <xf numFmtId="0" fontId="42" fillId="0" borderId="6" xfId="6" applyFont="1" applyBorder="1" applyAlignment="1"/>
    <xf numFmtId="0" fontId="48" fillId="0" borderId="0" xfId="6" applyFont="1" applyAlignment="1"/>
    <xf numFmtId="0" fontId="58" fillId="0" borderId="0" xfId="6" applyFont="1" applyAlignment="1"/>
    <xf numFmtId="0" fontId="54" fillId="0" borderId="0" xfId="6" applyFont="1" applyAlignment="1"/>
    <xf numFmtId="0" fontId="33" fillId="9" borderId="17" xfId="0" applyFont="1" applyFill="1" applyBorder="1" applyAlignment="1">
      <alignment horizontal="left" vertical="center"/>
    </xf>
    <xf numFmtId="0" fontId="33" fillId="9" borderId="18" xfId="0" applyFont="1" applyFill="1" applyBorder="1" applyAlignment="1">
      <alignment horizontal="left" vertical="center"/>
    </xf>
    <xf numFmtId="0" fontId="33" fillId="9" borderId="7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4" fillId="0" borderId="0" xfId="0" applyFont="1" applyBorder="1"/>
    <xf numFmtId="190" fontId="27" fillId="0" borderId="5" xfId="0" applyNumberFormat="1" applyFont="1" applyBorder="1" applyAlignment="1">
      <alignment vertical="center"/>
    </xf>
    <xf numFmtId="0" fontId="0" fillId="15" borderId="3" xfId="0" applyFill="1" applyBorder="1"/>
    <xf numFmtId="0" fontId="15" fillId="6" borderId="0" xfId="2" applyFont="1" applyFill="1" applyAlignment="1">
      <alignment horizontal="center" vertical="center"/>
    </xf>
    <xf numFmtId="0" fontId="5" fillId="6" borderId="0" xfId="3" applyFont="1" applyFill="1" applyAlignment="1">
      <alignment horizontal="center" vertical="center"/>
    </xf>
    <xf numFmtId="41" fontId="23" fillId="6" borderId="0" xfId="4" applyFont="1" applyFill="1" applyAlignment="1">
      <alignment horizontal="center" vertical="center"/>
    </xf>
    <xf numFmtId="41" fontId="5" fillId="6" borderId="0" xfId="4" applyFont="1" applyFill="1" applyAlignment="1">
      <alignment horizontal="center" vertical="center"/>
    </xf>
    <xf numFmtId="0" fontId="5" fillId="6" borderId="5" xfId="3" applyFont="1" applyFill="1" applyBorder="1" applyAlignment="1">
      <alignment horizontal="center" vertical="center"/>
    </xf>
    <xf numFmtId="181" fontId="19" fillId="6" borderId="9" xfId="3" applyNumberFormat="1" applyFont="1" applyFill="1" applyBorder="1" applyAlignment="1">
      <alignment horizontal="center"/>
    </xf>
    <xf numFmtId="0" fontId="19" fillId="6" borderId="0" xfId="3" applyFont="1" applyFill="1" applyAlignment="1">
      <alignment horizontal="center"/>
    </xf>
    <xf numFmtId="182" fontId="13" fillId="6" borderId="9" xfId="3" applyNumberFormat="1" applyFont="1" applyFill="1" applyBorder="1" applyAlignment="1">
      <alignment horizontal="center"/>
    </xf>
    <xf numFmtId="0" fontId="17" fillId="6" borderId="0" xfId="3" applyFont="1" applyFill="1" applyAlignment="1">
      <alignment horizontal="center" vertical="top"/>
    </xf>
    <xf numFmtId="0" fontId="17" fillId="6" borderId="9" xfId="3" applyFont="1" applyFill="1" applyBorder="1" applyAlignment="1">
      <alignment horizontal="center" vertical="top"/>
    </xf>
    <xf numFmtId="0" fontId="7" fillId="6" borderId="3" xfId="3" applyFill="1" applyBorder="1" applyAlignment="1">
      <alignment horizontal="center" vertical="top" textRotation="255"/>
    </xf>
    <xf numFmtId="0" fontId="7" fillId="6" borderId="3" xfId="3" applyFill="1" applyBorder="1" applyAlignment="1">
      <alignment horizontal="center" vertical="center" wrapText="1"/>
    </xf>
    <xf numFmtId="0" fontId="7" fillId="6" borderId="3" xfId="3" applyFill="1" applyBorder="1" applyAlignment="1">
      <alignment horizontal="center"/>
    </xf>
    <xf numFmtId="0" fontId="0" fillId="6" borderId="18" xfId="3" applyFont="1" applyFill="1" applyBorder="1" applyAlignment="1">
      <alignment horizontal="center" vertical="center"/>
    </xf>
    <xf numFmtId="0" fontId="7" fillId="6" borderId="18" xfId="3" applyFill="1" applyBorder="1" applyAlignment="1">
      <alignment horizontal="center" vertical="center"/>
    </xf>
    <xf numFmtId="0" fontId="7" fillId="6" borderId="7" xfId="3" applyFill="1" applyBorder="1" applyAlignment="1">
      <alignment horizontal="center" vertical="center"/>
    </xf>
    <xf numFmtId="0" fontId="0" fillId="14" borderId="3" xfId="0" applyFill="1" applyBorder="1" applyAlignment="1">
      <alignment horizontal="left"/>
    </xf>
    <xf numFmtId="185" fontId="30" fillId="14" borderId="3" xfId="0" applyNumberFormat="1" applyFont="1" applyFill="1" applyBorder="1" applyAlignment="1">
      <alignment horizontal="right"/>
    </xf>
    <xf numFmtId="185" fontId="24" fillId="16" borderId="10" xfId="0" applyNumberFormat="1" applyFont="1" applyFill="1" applyBorder="1" applyAlignment="1">
      <alignment horizontal="left" vertical="center"/>
    </xf>
    <xf numFmtId="185" fontId="24" fillId="16" borderId="13" xfId="0" applyNumberFormat="1" applyFont="1" applyFill="1" applyBorder="1" applyAlignment="1">
      <alignment horizontal="left" vertical="center"/>
    </xf>
    <xf numFmtId="0" fontId="24" fillId="19" borderId="10" xfId="0" applyFont="1" applyFill="1" applyBorder="1" applyAlignment="1">
      <alignment horizontal="left" vertical="center"/>
    </xf>
    <xf numFmtId="0" fontId="24" fillId="19" borderId="13" xfId="0" applyFont="1" applyFill="1" applyBorder="1" applyAlignment="1">
      <alignment horizontal="left" vertical="center"/>
    </xf>
    <xf numFmtId="0" fontId="34" fillId="0" borderId="53" xfId="0" applyFont="1" applyBorder="1" applyAlignment="1">
      <alignment horizontal="center" vertical="center"/>
    </xf>
    <xf numFmtId="0" fontId="34" fillId="0" borderId="54" xfId="0" applyFont="1" applyBorder="1" applyAlignment="1">
      <alignment horizontal="center" vertical="center"/>
    </xf>
    <xf numFmtId="185" fontId="34" fillId="0" borderId="54" xfId="0" applyNumberFormat="1" applyFont="1" applyBorder="1" applyAlignment="1">
      <alignment horizontal="right" vertical="center"/>
    </xf>
    <xf numFmtId="0" fontId="34" fillId="0" borderId="54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0" fillId="18" borderId="3" xfId="0" applyFill="1" applyBorder="1" applyAlignment="1">
      <alignment horizontal="left"/>
    </xf>
    <xf numFmtId="185" fontId="30" fillId="18" borderId="3" xfId="0" applyNumberFormat="1" applyFont="1" applyFill="1" applyBorder="1" applyAlignment="1">
      <alignment horizontal="right"/>
    </xf>
    <xf numFmtId="0" fontId="8" fillId="0" borderId="49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85" fontId="8" fillId="0" borderId="32" xfId="0" applyNumberFormat="1" applyFont="1" applyBorder="1" applyAlignment="1">
      <alignment horizontal="right" vertical="center"/>
    </xf>
    <xf numFmtId="0" fontId="8" fillId="0" borderId="32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34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 shrinkToFit="1"/>
    </xf>
    <xf numFmtId="185" fontId="8" fillId="0" borderId="34" xfId="0" applyNumberFormat="1" applyFont="1" applyBorder="1" applyAlignment="1">
      <alignment horizontal="right" vertical="center"/>
    </xf>
    <xf numFmtId="0" fontId="8" fillId="0" borderId="4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85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185" fontId="8" fillId="0" borderId="47" xfId="0" applyNumberFormat="1" applyFont="1" applyBorder="1" applyAlignment="1">
      <alignment horizontal="right" vertical="center"/>
    </xf>
    <xf numFmtId="0" fontId="8" fillId="0" borderId="47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33" fillId="9" borderId="0" xfId="0" applyFont="1" applyFill="1" applyAlignment="1">
      <alignment horizontal="left" vertical="center"/>
    </xf>
    <xf numFmtId="0" fontId="33" fillId="9" borderId="17" xfId="0" applyFont="1" applyFill="1" applyBorder="1" applyAlignment="1">
      <alignment horizontal="left" vertical="center"/>
    </xf>
    <xf numFmtId="0" fontId="33" fillId="9" borderId="18" xfId="0" applyFont="1" applyFill="1" applyBorder="1" applyAlignment="1">
      <alignment horizontal="left" vertical="center"/>
    </xf>
    <xf numFmtId="0" fontId="33" fillId="9" borderId="7" xfId="0" applyFont="1" applyFill="1" applyBorder="1" applyAlignment="1">
      <alignment horizontal="left" vertical="center"/>
    </xf>
    <xf numFmtId="0" fontId="8" fillId="0" borderId="4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85" fontId="8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187" fontId="8" fillId="0" borderId="29" xfId="0" applyNumberFormat="1" applyFont="1" applyBorder="1" applyAlignment="1">
      <alignment horizontal="right" vertical="center"/>
    </xf>
    <xf numFmtId="184" fontId="7" fillId="17" borderId="4" xfId="5" applyNumberFormat="1" applyFill="1" applyBorder="1" applyAlignment="1">
      <alignment horizontal="center" vertical="center"/>
    </xf>
    <xf numFmtId="184" fontId="7" fillId="17" borderId="2" xfId="5" applyNumberFormat="1" applyFill="1" applyBorder="1" applyAlignment="1">
      <alignment horizontal="center" vertical="center"/>
    </xf>
    <xf numFmtId="184" fontId="7" fillId="17" borderId="1" xfId="5" applyNumberFormat="1" applyFill="1" applyBorder="1" applyAlignment="1">
      <alignment horizontal="center" vertical="center"/>
    </xf>
    <xf numFmtId="0" fontId="24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255"/>
    </xf>
    <xf numFmtId="0" fontId="8" fillId="0" borderId="8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center" vertical="center" textRotation="255"/>
    </xf>
    <xf numFmtId="0" fontId="8" fillId="0" borderId="40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textRotation="255"/>
    </xf>
    <xf numFmtId="0" fontId="8" fillId="0" borderId="10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 textRotation="255"/>
    </xf>
    <xf numFmtId="0" fontId="8" fillId="0" borderId="13" xfId="0" applyFont="1" applyBorder="1" applyAlignment="1">
      <alignment horizontal="center" vertical="center" textRotation="255"/>
    </xf>
    <xf numFmtId="0" fontId="8" fillId="0" borderId="34" xfId="0" applyFont="1" applyBorder="1" applyAlignment="1">
      <alignment horizontal="center" vertical="center"/>
    </xf>
    <xf numFmtId="0" fontId="32" fillId="16" borderId="32" xfId="0" applyFont="1" applyFill="1" applyBorder="1" applyAlignment="1">
      <alignment horizontal="center" vertical="center" wrapText="1"/>
    </xf>
    <xf numFmtId="0" fontId="32" fillId="16" borderId="32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16" borderId="32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85" fontId="26" fillId="10" borderId="17" xfId="0" applyNumberFormat="1" applyFont="1" applyFill="1" applyBorder="1" applyAlignment="1">
      <alignment horizontal="right" vertical="center"/>
    </xf>
    <xf numFmtId="185" fontId="26" fillId="10" borderId="7" xfId="0" applyNumberFormat="1" applyFont="1" applyFill="1" applyBorder="1" applyAlignment="1">
      <alignment horizontal="right" vertical="center"/>
    </xf>
    <xf numFmtId="185" fontId="26" fillId="13" borderId="17" xfId="0" applyNumberFormat="1" applyFont="1" applyFill="1" applyBorder="1" applyAlignment="1">
      <alignment horizontal="right" vertical="center"/>
    </xf>
    <xf numFmtId="185" fontId="26" fillId="13" borderId="7" xfId="0" applyNumberFormat="1" applyFont="1" applyFill="1" applyBorder="1" applyAlignment="1">
      <alignment horizontal="right" vertical="center"/>
    </xf>
    <xf numFmtId="0" fontId="0" fillId="14" borderId="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87" fontId="26" fillId="10" borderId="17" xfId="0" applyNumberFormat="1" applyFont="1" applyFill="1" applyBorder="1" applyAlignment="1">
      <alignment horizontal="right" vertical="center"/>
    </xf>
    <xf numFmtId="187" fontId="26" fillId="10" borderId="7" xfId="0" applyNumberFormat="1" applyFont="1" applyFill="1" applyBorder="1" applyAlignment="1">
      <alignment horizontal="right" vertical="center"/>
    </xf>
    <xf numFmtId="187" fontId="8" fillId="0" borderId="32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4" fillId="7" borderId="22" xfId="0" applyFont="1" applyFill="1" applyBorder="1" applyAlignment="1">
      <alignment horizontal="left" vertical="center"/>
    </xf>
    <xf numFmtId="0" fontId="24" fillId="7" borderId="23" xfId="0" applyFont="1" applyFill="1" applyBorder="1" applyAlignment="1">
      <alignment horizontal="left" vertical="center"/>
    </xf>
    <xf numFmtId="0" fontId="10" fillId="0" borderId="24" xfId="0" applyFont="1" applyBorder="1" applyAlignment="1">
      <alignment horizontal="left" vertical="center" shrinkToFit="1"/>
    </xf>
    <xf numFmtId="0" fontId="10" fillId="0" borderId="24" xfId="0" applyFont="1" applyBorder="1" applyAlignment="1">
      <alignment horizontal="right" vertical="center" shrinkToFit="1"/>
    </xf>
    <xf numFmtId="0" fontId="10" fillId="0" borderId="24" xfId="0" applyFont="1" applyBorder="1" applyAlignment="1">
      <alignment horizontal="right" vertical="center"/>
    </xf>
    <xf numFmtId="0" fontId="0" fillId="8" borderId="13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176" fontId="4" fillId="0" borderId="4" xfId="0" applyNumberFormat="1" applyFont="1" applyBorder="1" applyAlignment="1">
      <alignment horizontal="center" vertical="center" shrinkToFit="1"/>
    </xf>
    <xf numFmtId="49" fontId="11" fillId="0" borderId="9" xfId="0" applyNumberFormat="1" applyFont="1" applyBorder="1" applyAlignment="1">
      <alignment horizontal="left" shrinkToFit="1"/>
    </xf>
    <xf numFmtId="49" fontId="4" fillId="0" borderId="17" xfId="0" applyNumberFormat="1" applyFont="1" applyBorder="1" applyAlignment="1">
      <alignment horizontal="left" shrinkToFit="1"/>
    </xf>
    <xf numFmtId="0" fontId="0" fillId="0" borderId="18" xfId="0" applyBorder="1" applyAlignment="1">
      <alignment horizontal="left" shrinkToFit="1"/>
    </xf>
    <xf numFmtId="0" fontId="0" fillId="0" borderId="7" xfId="0" applyBorder="1" applyAlignment="1">
      <alignment horizontal="left" shrinkToFit="1"/>
    </xf>
    <xf numFmtId="49" fontId="48" fillId="0" borderId="60" xfId="6" applyNumberFormat="1" applyFont="1" applyBorder="1" applyAlignment="1">
      <alignment horizontal="center" vertical="center" shrinkToFit="1"/>
    </xf>
    <xf numFmtId="49" fontId="48" fillId="0" borderId="61" xfId="6" applyNumberFormat="1" applyFont="1" applyBorder="1" applyAlignment="1">
      <alignment horizontal="center" vertical="center" shrinkToFit="1"/>
    </xf>
    <xf numFmtId="49" fontId="48" fillId="0" borderId="57" xfId="6" applyNumberFormat="1" applyFont="1" applyBorder="1" applyAlignment="1">
      <alignment horizontal="center" vertical="center" shrinkToFit="1"/>
    </xf>
    <xf numFmtId="49" fontId="48" fillId="0" borderId="57" xfId="6" applyNumberFormat="1" applyFont="1" applyBorder="1" applyAlignment="1">
      <alignment horizontal="left" vertical="center" shrinkToFit="1"/>
    </xf>
    <xf numFmtId="49" fontId="48" fillId="0" borderId="60" xfId="6" applyNumberFormat="1" applyFont="1" applyBorder="1" applyAlignment="1">
      <alignment horizontal="center" vertical="center" wrapText="1" shrinkToFit="1"/>
    </xf>
    <xf numFmtId="49" fontId="48" fillId="0" borderId="62" xfId="6" applyNumberFormat="1" applyFont="1" applyBorder="1" applyAlignment="1">
      <alignment horizontal="center" vertical="center" shrinkToFit="1"/>
    </xf>
    <xf numFmtId="49" fontId="48" fillId="0" borderId="0" xfId="6" applyNumberFormat="1" applyFont="1" applyAlignment="1">
      <alignment vertical="center" wrapText="1"/>
    </xf>
    <xf numFmtId="41" fontId="48" fillId="0" borderId="0" xfId="6" applyNumberFormat="1" applyFont="1" applyAlignment="1">
      <alignment horizontal="left" vertical="center"/>
    </xf>
    <xf numFmtId="49" fontId="48" fillId="0" borderId="61" xfId="6" applyNumberFormat="1" applyFont="1" applyBorder="1" applyAlignment="1">
      <alignment horizontal="center" vertical="center" wrapText="1" shrinkToFit="1"/>
    </xf>
    <xf numFmtId="49" fontId="48" fillId="0" borderId="62" xfId="6" applyNumberFormat="1" applyFont="1" applyBorder="1" applyAlignment="1">
      <alignment horizontal="center" vertical="center" wrapText="1" shrinkToFit="1"/>
    </xf>
    <xf numFmtId="41" fontId="48" fillId="0" borderId="0" xfId="6" applyNumberFormat="1" applyFont="1" applyAlignment="1">
      <alignment horizontal="left" vertical="center" wrapText="1"/>
    </xf>
    <xf numFmtId="0" fontId="43" fillId="0" borderId="0" xfId="6" applyFont="1" applyAlignment="1">
      <alignment horizontal="center" vertical="center"/>
    </xf>
    <xf numFmtId="0" fontId="46" fillId="0" borderId="0" xfId="6" applyFont="1" applyAlignment="1">
      <alignment horizontal="left" vertical="center"/>
    </xf>
    <xf numFmtId="0" fontId="52" fillId="5" borderId="17" xfId="6" applyFont="1" applyFill="1" applyBorder="1" applyAlignment="1">
      <alignment horizontal="center" vertical="center"/>
    </xf>
    <xf numFmtId="0" fontId="52" fillId="5" borderId="18" xfId="6" applyFont="1" applyFill="1" applyBorder="1" applyAlignment="1">
      <alignment horizontal="center" vertical="center"/>
    </xf>
    <xf numFmtId="0" fontId="52" fillId="5" borderId="7" xfId="6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 shrinkToFit="1"/>
    </xf>
    <xf numFmtId="178" fontId="4" fillId="0" borderId="4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horizontal="left" shrinkToFit="1"/>
    </xf>
    <xf numFmtId="0" fontId="4" fillId="0" borderId="0" xfId="0" applyFont="1" applyAlignment="1">
      <alignment horizontal="center" vertical="center" shrinkToFit="1"/>
    </xf>
    <xf numFmtId="49" fontId="0" fillId="0" borderId="4" xfId="0" applyNumberFormat="1" applyBorder="1" applyAlignment="1">
      <alignment horizontal="center" vertical="center" shrinkToFit="1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49" fontId="4" fillId="0" borderId="9" xfId="0" applyNumberFormat="1" applyFont="1" applyBorder="1" applyAlignment="1">
      <alignment horizontal="left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shrinkToFit="1"/>
    </xf>
    <xf numFmtId="0" fontId="0" fillId="0" borderId="9" xfId="0" applyBorder="1" applyAlignment="1">
      <alignment horizontal="left" shrinkToFit="1"/>
    </xf>
    <xf numFmtId="49" fontId="4" fillId="0" borderId="13" xfId="0" applyNumberFormat="1" applyFont="1" applyBorder="1" applyAlignment="1">
      <alignment horizontal="left" shrinkToFit="1"/>
    </xf>
    <xf numFmtId="0" fontId="0" fillId="0" borderId="6" xfId="0" applyBorder="1" applyAlignment="1">
      <alignment horizontal="left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right" vertical="center" shrinkToFit="1"/>
    </xf>
    <xf numFmtId="0" fontId="4" fillId="0" borderId="4" xfId="0" applyFont="1" applyBorder="1" applyAlignment="1">
      <alignment horizontal="right" vertical="center" shrinkToFit="1"/>
    </xf>
  </cellXfs>
  <cellStyles count="8">
    <cellStyle name="백분율 2" xfId="5" xr:uid="{00000000-0005-0000-0000-000000000000}"/>
    <cellStyle name="쉼표 [0] 19" xfId="4" xr:uid="{00000000-0005-0000-0000-000001000000}"/>
    <cellStyle name="쉼표 [0] 2" xfId="1" xr:uid="{00000000-0005-0000-0000-000002000000}"/>
    <cellStyle name="표준" xfId="0" builtinId="0"/>
    <cellStyle name="표준 4" xfId="6" xr:uid="{00000000-0005-0000-0000-000004000000}"/>
    <cellStyle name="표준 4 2" xfId="7" xr:uid="{00000000-0005-0000-0000-000005000000}"/>
    <cellStyle name="표준_동구보건소(전기)" xfId="3" xr:uid="{00000000-0005-0000-0000-000006000000}"/>
    <cellStyle name="표준_자탐공사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F3A0128-7CFB-4906-A2BB-510DD0E7BDE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4B73D32-88E9-4905-98AF-FD0C1F7FE11B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82230D7-61A2-49EA-89C5-0AFBC27D54C1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26F1E9BE-C76F-432D-9801-21E2FB99048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47BA4E3A-D1DA-452B-B6AB-9D85C418878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5F25E00E-52C8-43D5-8AC6-89A5C37B50A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A894C84-0A23-4D34-8C35-6CAE7FB358C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9C485C4-8649-4EFC-8009-F823BA5A213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B457D671-E4E5-4B52-BCEA-789216B5E02F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EEE2CE9C-BA76-43AC-946D-57BE7906DC98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806C43D7-0F94-404D-981C-2CDF9C48F59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BAADE26C-8168-4013-8975-75123521731C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ED780941-F00C-4426-A68A-A152AA67E4A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39DE1527-852A-4989-B74E-E2C5CECFD34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EE5D171A-F591-4B84-8767-919671C812A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F9538E2D-1FC4-497E-BF9D-D755603EF67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FFD83D2C-C0C2-4DF9-8664-68E67260093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8F8AD754-A8CD-49DA-90CA-7788E088283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CC8AC13D-B414-4E10-9B68-1D243BFC2FB8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56886E02-DAD1-437C-AED2-F84B896FE1F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ED6FF4CF-5690-4D28-9D24-10D40494A3D1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4DCF09B6-F2A2-4170-A70C-0E881C4D5BDE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22EDA159-A6D6-40CD-A6F4-295723718D1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56882C04-CB91-4ABB-A9F6-AFEA058748F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97589E80-74E1-414D-A293-4EFBD7FD2E9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9CDAB939-8B71-41B6-A0FE-AFF13925677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F53CF767-BF7C-43E0-9C3A-EACF15F1E47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DA779989-E64E-43F4-931B-883D87102487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2472A0DE-FC5E-4E37-846C-DB143748ACF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60A076C7-D72A-4216-8722-394DE924DFD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321A2EEB-BDA0-4955-9AF8-A068615536E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BDE94B2B-07CF-4057-93E8-C8AA7352256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866CBB62-7A4D-4E72-800E-137254CCD0B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AF397646-5BC1-4A32-B319-10E10F183CC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306AE14D-B5CF-49C2-8C7C-B1CAE4152B7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6CAAC62F-874B-4926-9FDC-0BD5425257D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BBD09131-A30C-4044-87EB-574AA80B8D85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1C91C1F6-BED2-43FE-A0CA-DE4C940F785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9AF5205E-D2A9-4FE0-B2D2-B5C05FE4FF77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F14201CE-ADA7-4E4D-9D0A-308004035833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354D76A0-8CD5-46C2-A7BA-F8AF1639261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409B42FD-27A1-4529-BFEB-3F31458CC90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C471896A-E239-4FD9-954E-0719CAA6480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D5E15323-0534-4F5A-89CE-13E13B999B5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6" name="Line 45">
          <a:extLst>
            <a:ext uri="{FF2B5EF4-FFF2-40B4-BE49-F238E27FC236}">
              <a16:creationId xmlns:a16="http://schemas.microsoft.com/office/drawing/2014/main" id="{5DA2983A-19D0-4E70-B331-4A5573821DE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47" name="Line 46">
          <a:extLst>
            <a:ext uri="{FF2B5EF4-FFF2-40B4-BE49-F238E27FC236}">
              <a16:creationId xmlns:a16="http://schemas.microsoft.com/office/drawing/2014/main" id="{450DD54B-35DC-4708-8CA0-B3D68EA31E6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8" name="Line 47">
          <a:extLst>
            <a:ext uri="{FF2B5EF4-FFF2-40B4-BE49-F238E27FC236}">
              <a16:creationId xmlns:a16="http://schemas.microsoft.com/office/drawing/2014/main" id="{384B0897-7F1D-4D54-BBB8-DECCF53E247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9" name="Line 48">
          <a:extLst>
            <a:ext uri="{FF2B5EF4-FFF2-40B4-BE49-F238E27FC236}">
              <a16:creationId xmlns:a16="http://schemas.microsoft.com/office/drawing/2014/main" id="{343AF18D-3E16-4E92-937E-F5745C8C392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0" name="Line 49">
          <a:extLst>
            <a:ext uri="{FF2B5EF4-FFF2-40B4-BE49-F238E27FC236}">
              <a16:creationId xmlns:a16="http://schemas.microsoft.com/office/drawing/2014/main" id="{E941BD2D-5CE8-4E98-B551-9163296916B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C2620B38-A258-4FE3-80F4-D749E8CE114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6660F123-CC6D-456C-8477-78B17F43C0C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AEAD5EA7-F19A-408C-92F1-82D9DD2E441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403B4262-A171-408B-939D-F6CC5527B96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4BBAC02E-8FAC-4A1E-ABC5-D4EBA7122A0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90AD13B8-AF87-43F8-AA1D-7A2721064655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B4C44282-10E4-4905-B687-91A4DD2A36E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8" name="Line 57">
          <a:extLst>
            <a:ext uri="{FF2B5EF4-FFF2-40B4-BE49-F238E27FC236}">
              <a16:creationId xmlns:a16="http://schemas.microsoft.com/office/drawing/2014/main" id="{516719A5-10D7-4A80-852D-3CF866643F8D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9" name="Line 58">
          <a:extLst>
            <a:ext uri="{FF2B5EF4-FFF2-40B4-BE49-F238E27FC236}">
              <a16:creationId xmlns:a16="http://schemas.microsoft.com/office/drawing/2014/main" id="{F9428F36-C138-4E13-98EF-D030B42063B8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E974CD9-2B17-40FD-B37F-8F60353ADF4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F61C9C7-6F37-4E61-9038-5C0673D951B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6A7FC0DF-76A7-4849-B860-85D432EF615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3" name="Line 62">
          <a:extLst>
            <a:ext uri="{FF2B5EF4-FFF2-40B4-BE49-F238E27FC236}">
              <a16:creationId xmlns:a16="http://schemas.microsoft.com/office/drawing/2014/main" id="{468C984C-72CB-4EDA-BC0A-D4229F03DE5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4" name="Line 63">
          <a:extLst>
            <a:ext uri="{FF2B5EF4-FFF2-40B4-BE49-F238E27FC236}">
              <a16:creationId xmlns:a16="http://schemas.microsoft.com/office/drawing/2014/main" id="{3A558A01-0C7F-4C55-BA04-ABC01E48408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F17A5D6D-6465-44C8-8774-FF5E7EB48CE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E10ACF41-1FED-4BE5-B1FF-54E26382DE1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A2ED2CC3-4C5A-4DBD-A8C7-9D2B71612D3C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B8AF3BA7-9150-4E7D-B26F-A127C7FD46B5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D4221A26-A8A5-4A91-8498-0412B1A0453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AD8F298D-D6AD-4B30-AF4B-5867E4DD653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CE85F332-186B-4882-BEFB-6DE7EB9DF82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" name="Line 71">
          <a:extLst>
            <a:ext uri="{FF2B5EF4-FFF2-40B4-BE49-F238E27FC236}">
              <a16:creationId xmlns:a16="http://schemas.microsoft.com/office/drawing/2014/main" id="{38DC00E2-AB65-4264-9D8C-635A09AD810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3" name="Line 72">
          <a:extLst>
            <a:ext uri="{FF2B5EF4-FFF2-40B4-BE49-F238E27FC236}">
              <a16:creationId xmlns:a16="http://schemas.microsoft.com/office/drawing/2014/main" id="{B3EF0D1E-0D61-4673-956B-8BB60005EF3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74" name="Line 73">
          <a:extLst>
            <a:ext uri="{FF2B5EF4-FFF2-40B4-BE49-F238E27FC236}">
              <a16:creationId xmlns:a16="http://schemas.microsoft.com/office/drawing/2014/main" id="{8CAB6DE4-5180-4671-9C62-4C8F9CE9573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5" name="Line 74">
          <a:extLst>
            <a:ext uri="{FF2B5EF4-FFF2-40B4-BE49-F238E27FC236}">
              <a16:creationId xmlns:a16="http://schemas.microsoft.com/office/drawing/2014/main" id="{BA98A848-E1E3-4FBC-9D46-D20CA371C29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6" name="Line 75">
          <a:extLst>
            <a:ext uri="{FF2B5EF4-FFF2-40B4-BE49-F238E27FC236}">
              <a16:creationId xmlns:a16="http://schemas.microsoft.com/office/drawing/2014/main" id="{C3402A55-E218-4E03-BA40-1AF9783087AC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389C460C-B150-4FF7-9BC4-C1EB64FBF261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F3BF1CD8-6304-442A-88AA-AB2255FE5D0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4A86DE69-E585-4F1F-8B78-2D51BD672DB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D8CD31D2-4D8B-4192-88A9-659965DDBBB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64AA7956-FE95-442A-B9EB-ADE8EBDDEC9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30F4EB93-4DF8-4943-A477-688F5B4B465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469EFD47-BA72-4559-BBFB-DED5EA752FD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4" name="Line 83">
          <a:extLst>
            <a:ext uri="{FF2B5EF4-FFF2-40B4-BE49-F238E27FC236}">
              <a16:creationId xmlns:a16="http://schemas.microsoft.com/office/drawing/2014/main" id="{13C2CE10-FECB-45AC-A42D-6C84AA03742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5" name="Line 84">
          <a:extLst>
            <a:ext uri="{FF2B5EF4-FFF2-40B4-BE49-F238E27FC236}">
              <a16:creationId xmlns:a16="http://schemas.microsoft.com/office/drawing/2014/main" id="{1377C053-CC7D-4CD0-A9EC-9CA1CBABEC0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6" name="Line 85">
          <a:extLst>
            <a:ext uri="{FF2B5EF4-FFF2-40B4-BE49-F238E27FC236}">
              <a16:creationId xmlns:a16="http://schemas.microsoft.com/office/drawing/2014/main" id="{C49BDAB2-8C18-41C7-A206-138769E92F83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87" name="Line 86">
          <a:extLst>
            <a:ext uri="{FF2B5EF4-FFF2-40B4-BE49-F238E27FC236}">
              <a16:creationId xmlns:a16="http://schemas.microsoft.com/office/drawing/2014/main" id="{8AC61908-57E9-47E7-8B74-5F738D29C2E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8" name="Line 87">
          <a:extLst>
            <a:ext uri="{FF2B5EF4-FFF2-40B4-BE49-F238E27FC236}">
              <a16:creationId xmlns:a16="http://schemas.microsoft.com/office/drawing/2014/main" id="{EDF34469-7A03-42F3-AD40-AF73D516DD7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9" name="Line 88">
          <a:extLst>
            <a:ext uri="{FF2B5EF4-FFF2-40B4-BE49-F238E27FC236}">
              <a16:creationId xmlns:a16="http://schemas.microsoft.com/office/drawing/2014/main" id="{89F653FD-A687-4833-83FB-00A68070A0F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0" name="Line 89">
          <a:extLst>
            <a:ext uri="{FF2B5EF4-FFF2-40B4-BE49-F238E27FC236}">
              <a16:creationId xmlns:a16="http://schemas.microsoft.com/office/drawing/2014/main" id="{C4E951F2-EFC1-4D2D-9B4D-F20A2A6E14A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1" name="Line 90">
          <a:extLst>
            <a:ext uri="{FF2B5EF4-FFF2-40B4-BE49-F238E27FC236}">
              <a16:creationId xmlns:a16="http://schemas.microsoft.com/office/drawing/2014/main" id="{5E85DA93-A8DD-4DD2-8588-2B198740E85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2" name="Line 91">
          <a:extLst>
            <a:ext uri="{FF2B5EF4-FFF2-40B4-BE49-F238E27FC236}">
              <a16:creationId xmlns:a16="http://schemas.microsoft.com/office/drawing/2014/main" id="{5E3F7625-49D0-4B95-954F-2374D97AC92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3" name="Line 92">
          <a:extLst>
            <a:ext uri="{FF2B5EF4-FFF2-40B4-BE49-F238E27FC236}">
              <a16:creationId xmlns:a16="http://schemas.microsoft.com/office/drawing/2014/main" id="{E18230C1-2ABF-4D81-8D64-D265127C1AB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4" name="Line 93">
          <a:extLst>
            <a:ext uri="{FF2B5EF4-FFF2-40B4-BE49-F238E27FC236}">
              <a16:creationId xmlns:a16="http://schemas.microsoft.com/office/drawing/2014/main" id="{E13A49A5-719A-479D-9A85-44D95CB55678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5" name="Line 94">
          <a:extLst>
            <a:ext uri="{FF2B5EF4-FFF2-40B4-BE49-F238E27FC236}">
              <a16:creationId xmlns:a16="http://schemas.microsoft.com/office/drawing/2014/main" id="{5817D844-BB4A-497A-A7F3-5B54AF4E3B88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96" name="Line 95">
          <a:extLst>
            <a:ext uri="{FF2B5EF4-FFF2-40B4-BE49-F238E27FC236}">
              <a16:creationId xmlns:a16="http://schemas.microsoft.com/office/drawing/2014/main" id="{5961F0D3-C1D0-4375-B4D7-BEF447CE734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7" name="Line 96">
          <a:extLst>
            <a:ext uri="{FF2B5EF4-FFF2-40B4-BE49-F238E27FC236}">
              <a16:creationId xmlns:a16="http://schemas.microsoft.com/office/drawing/2014/main" id="{71253832-3947-48F8-8C00-7C1F1C1ECEE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8" name="Line 97">
          <a:extLst>
            <a:ext uri="{FF2B5EF4-FFF2-40B4-BE49-F238E27FC236}">
              <a16:creationId xmlns:a16="http://schemas.microsoft.com/office/drawing/2014/main" id="{DC149935-711D-46EE-B926-6453310AC58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9" name="Line 98">
          <a:extLst>
            <a:ext uri="{FF2B5EF4-FFF2-40B4-BE49-F238E27FC236}">
              <a16:creationId xmlns:a16="http://schemas.microsoft.com/office/drawing/2014/main" id="{D194E103-B3F2-4DA3-8C0E-F06DAFE7420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0" name="Line 99">
          <a:extLst>
            <a:ext uri="{FF2B5EF4-FFF2-40B4-BE49-F238E27FC236}">
              <a16:creationId xmlns:a16="http://schemas.microsoft.com/office/drawing/2014/main" id="{92A0BC7D-280E-436A-BA1F-E1CB7F59A43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1" name="Line 100">
          <a:extLst>
            <a:ext uri="{FF2B5EF4-FFF2-40B4-BE49-F238E27FC236}">
              <a16:creationId xmlns:a16="http://schemas.microsoft.com/office/drawing/2014/main" id="{278D511F-11BC-4267-8E5B-CCB86A11DF1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2" name="Line 101">
          <a:extLst>
            <a:ext uri="{FF2B5EF4-FFF2-40B4-BE49-F238E27FC236}">
              <a16:creationId xmlns:a16="http://schemas.microsoft.com/office/drawing/2014/main" id="{47DCFF43-8FE4-488A-B8A6-9145C2930664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3" name="Line 102">
          <a:extLst>
            <a:ext uri="{FF2B5EF4-FFF2-40B4-BE49-F238E27FC236}">
              <a16:creationId xmlns:a16="http://schemas.microsoft.com/office/drawing/2014/main" id="{2A0EBAFF-1797-4422-B85E-D8B2A531E31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04" name="Line 103">
          <a:extLst>
            <a:ext uri="{FF2B5EF4-FFF2-40B4-BE49-F238E27FC236}">
              <a16:creationId xmlns:a16="http://schemas.microsoft.com/office/drawing/2014/main" id="{50128E43-D46D-47D4-9587-EFE1F7EAF42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5" name="Line 104">
          <a:extLst>
            <a:ext uri="{FF2B5EF4-FFF2-40B4-BE49-F238E27FC236}">
              <a16:creationId xmlns:a16="http://schemas.microsoft.com/office/drawing/2014/main" id="{DA8D45D3-ABBB-429B-9ACF-99DD40EF293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6" name="Line 105">
          <a:extLst>
            <a:ext uri="{FF2B5EF4-FFF2-40B4-BE49-F238E27FC236}">
              <a16:creationId xmlns:a16="http://schemas.microsoft.com/office/drawing/2014/main" id="{A83079C2-12A9-407B-ABE8-C94F8E802D2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7" name="Line 106">
          <a:extLst>
            <a:ext uri="{FF2B5EF4-FFF2-40B4-BE49-F238E27FC236}">
              <a16:creationId xmlns:a16="http://schemas.microsoft.com/office/drawing/2014/main" id="{7DCF5E43-7874-4769-9C26-DB16C1A3B96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8" name="Line 107">
          <a:extLst>
            <a:ext uri="{FF2B5EF4-FFF2-40B4-BE49-F238E27FC236}">
              <a16:creationId xmlns:a16="http://schemas.microsoft.com/office/drawing/2014/main" id="{E55A5749-6648-4104-B10E-2DA3E8EF339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9" name="Line 108">
          <a:extLst>
            <a:ext uri="{FF2B5EF4-FFF2-40B4-BE49-F238E27FC236}">
              <a16:creationId xmlns:a16="http://schemas.microsoft.com/office/drawing/2014/main" id="{35EF3B18-F60E-4EFD-A50C-EA12406DD5B0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0" name="Line 109">
          <a:extLst>
            <a:ext uri="{FF2B5EF4-FFF2-40B4-BE49-F238E27FC236}">
              <a16:creationId xmlns:a16="http://schemas.microsoft.com/office/drawing/2014/main" id="{3C096A5F-E5B2-436B-A198-CA0FB188A65D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1" name="Line 110">
          <a:extLst>
            <a:ext uri="{FF2B5EF4-FFF2-40B4-BE49-F238E27FC236}">
              <a16:creationId xmlns:a16="http://schemas.microsoft.com/office/drawing/2014/main" id="{D2BDA29C-1240-48C1-BDAB-BC070798EC7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" name="Line 111">
          <a:extLst>
            <a:ext uri="{FF2B5EF4-FFF2-40B4-BE49-F238E27FC236}">
              <a16:creationId xmlns:a16="http://schemas.microsoft.com/office/drawing/2014/main" id="{83DB8792-1517-4098-B086-F4BF55AA4194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3" name="Line 112">
          <a:extLst>
            <a:ext uri="{FF2B5EF4-FFF2-40B4-BE49-F238E27FC236}">
              <a16:creationId xmlns:a16="http://schemas.microsoft.com/office/drawing/2014/main" id="{9183C766-CEEA-46F0-92FA-F8E18DED352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14" name="Line 113">
          <a:extLst>
            <a:ext uri="{FF2B5EF4-FFF2-40B4-BE49-F238E27FC236}">
              <a16:creationId xmlns:a16="http://schemas.microsoft.com/office/drawing/2014/main" id="{50226AA7-7CDC-42B1-B6E8-58201972950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5" name="Line 114">
          <a:extLst>
            <a:ext uri="{FF2B5EF4-FFF2-40B4-BE49-F238E27FC236}">
              <a16:creationId xmlns:a16="http://schemas.microsoft.com/office/drawing/2014/main" id="{3EB90CC5-C90B-4CAD-A31C-AF628FA4843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6" name="Line 115">
          <a:extLst>
            <a:ext uri="{FF2B5EF4-FFF2-40B4-BE49-F238E27FC236}">
              <a16:creationId xmlns:a16="http://schemas.microsoft.com/office/drawing/2014/main" id="{7C21093D-2DC5-4924-9C09-04CEB76D0B6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7" name="Line 116">
          <a:extLst>
            <a:ext uri="{FF2B5EF4-FFF2-40B4-BE49-F238E27FC236}">
              <a16:creationId xmlns:a16="http://schemas.microsoft.com/office/drawing/2014/main" id="{9AC58D5C-4BA6-4EE2-B14E-33011A68AEC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8" name="Line 117">
          <a:extLst>
            <a:ext uri="{FF2B5EF4-FFF2-40B4-BE49-F238E27FC236}">
              <a16:creationId xmlns:a16="http://schemas.microsoft.com/office/drawing/2014/main" id="{B665DAFD-2BD5-46D6-9012-6B64E485F4C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9" name="Line 118">
          <a:extLst>
            <a:ext uri="{FF2B5EF4-FFF2-40B4-BE49-F238E27FC236}">
              <a16:creationId xmlns:a16="http://schemas.microsoft.com/office/drawing/2014/main" id="{4654B492-6846-4167-B8D7-9C240A6CB2C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0" name="Line 119">
          <a:extLst>
            <a:ext uri="{FF2B5EF4-FFF2-40B4-BE49-F238E27FC236}">
              <a16:creationId xmlns:a16="http://schemas.microsoft.com/office/drawing/2014/main" id="{7E5AE326-530A-4C8F-B8FB-4406FCD9087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1" name="Line 120">
          <a:extLst>
            <a:ext uri="{FF2B5EF4-FFF2-40B4-BE49-F238E27FC236}">
              <a16:creationId xmlns:a16="http://schemas.microsoft.com/office/drawing/2014/main" id="{DC76A3DD-0CA5-4A18-B4AE-DAFFFF5B825C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2" name="Line 121">
          <a:extLst>
            <a:ext uri="{FF2B5EF4-FFF2-40B4-BE49-F238E27FC236}">
              <a16:creationId xmlns:a16="http://schemas.microsoft.com/office/drawing/2014/main" id="{12C71F60-DCC6-491D-BC9D-3752F594642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23" name="Line 122">
          <a:extLst>
            <a:ext uri="{FF2B5EF4-FFF2-40B4-BE49-F238E27FC236}">
              <a16:creationId xmlns:a16="http://schemas.microsoft.com/office/drawing/2014/main" id="{C5A5D76F-8079-4FE7-BFB7-B5AFA7FBF99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4" name="Line 123">
          <a:extLst>
            <a:ext uri="{FF2B5EF4-FFF2-40B4-BE49-F238E27FC236}">
              <a16:creationId xmlns:a16="http://schemas.microsoft.com/office/drawing/2014/main" id="{5C2AD009-669F-4F31-8E13-1E4D1C70A1A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5" name="Line 124">
          <a:extLst>
            <a:ext uri="{FF2B5EF4-FFF2-40B4-BE49-F238E27FC236}">
              <a16:creationId xmlns:a16="http://schemas.microsoft.com/office/drawing/2014/main" id="{7DF679CC-0198-4278-AFCF-A05CC38A3A0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6" name="Line 125">
          <a:extLst>
            <a:ext uri="{FF2B5EF4-FFF2-40B4-BE49-F238E27FC236}">
              <a16:creationId xmlns:a16="http://schemas.microsoft.com/office/drawing/2014/main" id="{E19B0347-16D6-4A30-B3B4-567DDDCCFEA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7" name="Line 126">
          <a:extLst>
            <a:ext uri="{FF2B5EF4-FFF2-40B4-BE49-F238E27FC236}">
              <a16:creationId xmlns:a16="http://schemas.microsoft.com/office/drawing/2014/main" id="{5D637B23-F0EB-4910-9264-D7383002BBA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28" name="Line 127">
          <a:extLst>
            <a:ext uri="{FF2B5EF4-FFF2-40B4-BE49-F238E27FC236}">
              <a16:creationId xmlns:a16="http://schemas.microsoft.com/office/drawing/2014/main" id="{AF04D69E-BC62-46EA-A03D-26CF022F0426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9" name="Line 128">
          <a:extLst>
            <a:ext uri="{FF2B5EF4-FFF2-40B4-BE49-F238E27FC236}">
              <a16:creationId xmlns:a16="http://schemas.microsoft.com/office/drawing/2014/main" id="{FA90A528-09B3-4714-A8E0-976C00BDE29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0" name="Line 129">
          <a:extLst>
            <a:ext uri="{FF2B5EF4-FFF2-40B4-BE49-F238E27FC236}">
              <a16:creationId xmlns:a16="http://schemas.microsoft.com/office/drawing/2014/main" id="{547F3123-B2A7-40A1-A93C-AB5E89AAAC1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1" name="Line 130">
          <a:extLst>
            <a:ext uri="{FF2B5EF4-FFF2-40B4-BE49-F238E27FC236}">
              <a16:creationId xmlns:a16="http://schemas.microsoft.com/office/drawing/2014/main" id="{B233C610-D6A7-420A-B64B-D79ED51D184D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32" name="Line 131">
          <a:extLst>
            <a:ext uri="{FF2B5EF4-FFF2-40B4-BE49-F238E27FC236}">
              <a16:creationId xmlns:a16="http://schemas.microsoft.com/office/drawing/2014/main" id="{5B1CE0D8-AE93-48F2-9A5F-C334BA3942C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3" name="Line 132">
          <a:extLst>
            <a:ext uri="{FF2B5EF4-FFF2-40B4-BE49-F238E27FC236}">
              <a16:creationId xmlns:a16="http://schemas.microsoft.com/office/drawing/2014/main" id="{04C475B1-44D7-4FFE-AFB9-836AC1AC936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4" name="Line 133">
          <a:extLst>
            <a:ext uri="{FF2B5EF4-FFF2-40B4-BE49-F238E27FC236}">
              <a16:creationId xmlns:a16="http://schemas.microsoft.com/office/drawing/2014/main" id="{84148EC0-DAC5-45B7-9004-90193D06CB5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5" name="Line 134">
          <a:extLst>
            <a:ext uri="{FF2B5EF4-FFF2-40B4-BE49-F238E27FC236}">
              <a16:creationId xmlns:a16="http://schemas.microsoft.com/office/drawing/2014/main" id="{C291D07D-0B2F-48A6-B144-64616A335BD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6" name="Line 135">
          <a:extLst>
            <a:ext uri="{FF2B5EF4-FFF2-40B4-BE49-F238E27FC236}">
              <a16:creationId xmlns:a16="http://schemas.microsoft.com/office/drawing/2014/main" id="{C44A338C-15EC-4125-98BF-7A78CA8DA34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37" name="Line 136">
          <a:extLst>
            <a:ext uri="{FF2B5EF4-FFF2-40B4-BE49-F238E27FC236}">
              <a16:creationId xmlns:a16="http://schemas.microsoft.com/office/drawing/2014/main" id="{D0AA3584-7B55-48D7-BCB8-2102908DB87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8" name="Line 137">
          <a:extLst>
            <a:ext uri="{FF2B5EF4-FFF2-40B4-BE49-F238E27FC236}">
              <a16:creationId xmlns:a16="http://schemas.microsoft.com/office/drawing/2014/main" id="{DB1E38F8-500F-46F7-8B0A-12D6E914AD9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9" name="Line 138">
          <a:extLst>
            <a:ext uri="{FF2B5EF4-FFF2-40B4-BE49-F238E27FC236}">
              <a16:creationId xmlns:a16="http://schemas.microsoft.com/office/drawing/2014/main" id="{C211EA70-17B5-44C5-935A-9ED28A7D86D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0" name="Line 139">
          <a:extLst>
            <a:ext uri="{FF2B5EF4-FFF2-40B4-BE49-F238E27FC236}">
              <a16:creationId xmlns:a16="http://schemas.microsoft.com/office/drawing/2014/main" id="{AB4B9670-1756-4789-90A6-4D253486913A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41" name="Line 140">
          <a:extLst>
            <a:ext uri="{FF2B5EF4-FFF2-40B4-BE49-F238E27FC236}">
              <a16:creationId xmlns:a16="http://schemas.microsoft.com/office/drawing/2014/main" id="{B9090D7F-D28D-4941-AE2F-3C99B7217A6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2" name="Line 141">
          <a:extLst>
            <a:ext uri="{FF2B5EF4-FFF2-40B4-BE49-F238E27FC236}">
              <a16:creationId xmlns:a16="http://schemas.microsoft.com/office/drawing/2014/main" id="{4161C288-3357-42E1-9F1C-04AEAB43730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3" name="Line 142">
          <a:extLst>
            <a:ext uri="{FF2B5EF4-FFF2-40B4-BE49-F238E27FC236}">
              <a16:creationId xmlns:a16="http://schemas.microsoft.com/office/drawing/2014/main" id="{399AEA8A-E14C-4D96-94D6-05B786A025E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4" name="Line 143">
          <a:extLst>
            <a:ext uri="{FF2B5EF4-FFF2-40B4-BE49-F238E27FC236}">
              <a16:creationId xmlns:a16="http://schemas.microsoft.com/office/drawing/2014/main" id="{C90C885E-333B-45C7-8D64-AD8C86CE6F3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5" name="Line 144">
          <a:extLst>
            <a:ext uri="{FF2B5EF4-FFF2-40B4-BE49-F238E27FC236}">
              <a16:creationId xmlns:a16="http://schemas.microsoft.com/office/drawing/2014/main" id="{B9D9CA88-E751-42B0-B56D-CC46CE44D8A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46" name="Line 145">
          <a:extLst>
            <a:ext uri="{FF2B5EF4-FFF2-40B4-BE49-F238E27FC236}">
              <a16:creationId xmlns:a16="http://schemas.microsoft.com/office/drawing/2014/main" id="{51C7BF41-E065-4DDA-B9E4-E9FF6B707A0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7" name="Line 146">
          <a:extLst>
            <a:ext uri="{FF2B5EF4-FFF2-40B4-BE49-F238E27FC236}">
              <a16:creationId xmlns:a16="http://schemas.microsoft.com/office/drawing/2014/main" id="{776FFA7C-21BE-4466-85C2-07EF9D4DA24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8" name="Line 147">
          <a:extLst>
            <a:ext uri="{FF2B5EF4-FFF2-40B4-BE49-F238E27FC236}">
              <a16:creationId xmlns:a16="http://schemas.microsoft.com/office/drawing/2014/main" id="{B23D5115-0798-4B76-81C4-4E4507839B9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9" name="Line 148">
          <a:extLst>
            <a:ext uri="{FF2B5EF4-FFF2-40B4-BE49-F238E27FC236}">
              <a16:creationId xmlns:a16="http://schemas.microsoft.com/office/drawing/2014/main" id="{35473FB6-AA5F-45BA-BEAF-C25D1345E22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0" name="Line 149">
          <a:extLst>
            <a:ext uri="{FF2B5EF4-FFF2-40B4-BE49-F238E27FC236}">
              <a16:creationId xmlns:a16="http://schemas.microsoft.com/office/drawing/2014/main" id="{EC3865A3-0A2E-4D84-A715-B230C8EEB14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1" name="Line 150">
          <a:extLst>
            <a:ext uri="{FF2B5EF4-FFF2-40B4-BE49-F238E27FC236}">
              <a16:creationId xmlns:a16="http://schemas.microsoft.com/office/drawing/2014/main" id="{AB6D468E-B799-4D72-98B9-BC2EA0A75CF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2" name="Line 151">
          <a:extLst>
            <a:ext uri="{FF2B5EF4-FFF2-40B4-BE49-F238E27FC236}">
              <a16:creationId xmlns:a16="http://schemas.microsoft.com/office/drawing/2014/main" id="{9E9349AF-9EB7-4609-BD9E-519A3DAE2C2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3" name="Line 152">
          <a:extLst>
            <a:ext uri="{FF2B5EF4-FFF2-40B4-BE49-F238E27FC236}">
              <a16:creationId xmlns:a16="http://schemas.microsoft.com/office/drawing/2014/main" id="{DCDEEE63-EBD4-4BFB-8DD3-D0809D9A782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4" name="Line 153">
          <a:extLst>
            <a:ext uri="{FF2B5EF4-FFF2-40B4-BE49-F238E27FC236}">
              <a16:creationId xmlns:a16="http://schemas.microsoft.com/office/drawing/2014/main" id="{B7BEB0D8-F310-440D-8D6E-EBA133BC117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5" name="Line 154">
          <a:extLst>
            <a:ext uri="{FF2B5EF4-FFF2-40B4-BE49-F238E27FC236}">
              <a16:creationId xmlns:a16="http://schemas.microsoft.com/office/drawing/2014/main" id="{3C20B244-6219-4A1C-BB4A-8196AD2C3B82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6" name="Line 155">
          <a:extLst>
            <a:ext uri="{FF2B5EF4-FFF2-40B4-BE49-F238E27FC236}">
              <a16:creationId xmlns:a16="http://schemas.microsoft.com/office/drawing/2014/main" id="{E84AA51D-4821-4CE4-9A2E-B762068C026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7" name="Line 156">
          <a:extLst>
            <a:ext uri="{FF2B5EF4-FFF2-40B4-BE49-F238E27FC236}">
              <a16:creationId xmlns:a16="http://schemas.microsoft.com/office/drawing/2014/main" id="{B19F5328-4E90-406A-BDAF-5A1F272EA646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8" name="Line 157">
          <a:extLst>
            <a:ext uri="{FF2B5EF4-FFF2-40B4-BE49-F238E27FC236}">
              <a16:creationId xmlns:a16="http://schemas.microsoft.com/office/drawing/2014/main" id="{4CF55202-A3B8-4643-BBAE-8AC5EECF6F1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9" name="Line 158">
          <a:extLst>
            <a:ext uri="{FF2B5EF4-FFF2-40B4-BE49-F238E27FC236}">
              <a16:creationId xmlns:a16="http://schemas.microsoft.com/office/drawing/2014/main" id="{939E15F4-7F0E-4972-B64E-76C990F55F9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0" name="Line 159">
          <a:extLst>
            <a:ext uri="{FF2B5EF4-FFF2-40B4-BE49-F238E27FC236}">
              <a16:creationId xmlns:a16="http://schemas.microsoft.com/office/drawing/2014/main" id="{288641C0-17EA-4C11-8115-510E97B99BC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1" name="Line 160">
          <a:extLst>
            <a:ext uri="{FF2B5EF4-FFF2-40B4-BE49-F238E27FC236}">
              <a16:creationId xmlns:a16="http://schemas.microsoft.com/office/drawing/2014/main" id="{8A6C5B98-1BEB-4380-AE1E-BED9F8A9346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2" name="Line 161">
          <a:extLst>
            <a:ext uri="{FF2B5EF4-FFF2-40B4-BE49-F238E27FC236}">
              <a16:creationId xmlns:a16="http://schemas.microsoft.com/office/drawing/2014/main" id="{4FDF75A2-D223-4A2D-84A0-28A148FC7E1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3" name="Line 162">
          <a:extLst>
            <a:ext uri="{FF2B5EF4-FFF2-40B4-BE49-F238E27FC236}">
              <a16:creationId xmlns:a16="http://schemas.microsoft.com/office/drawing/2014/main" id="{8A9A2C3D-FE37-405B-9A04-C4A422C7E75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4" name="Line 163">
          <a:extLst>
            <a:ext uri="{FF2B5EF4-FFF2-40B4-BE49-F238E27FC236}">
              <a16:creationId xmlns:a16="http://schemas.microsoft.com/office/drawing/2014/main" id="{D7F3AE36-25B5-4FD0-BDDA-F86E35F6A4E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5" name="Line 164">
          <a:extLst>
            <a:ext uri="{FF2B5EF4-FFF2-40B4-BE49-F238E27FC236}">
              <a16:creationId xmlns:a16="http://schemas.microsoft.com/office/drawing/2014/main" id="{785D4801-6983-41E4-A529-52DF581E16A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6" name="Line 165">
          <a:extLst>
            <a:ext uri="{FF2B5EF4-FFF2-40B4-BE49-F238E27FC236}">
              <a16:creationId xmlns:a16="http://schemas.microsoft.com/office/drawing/2014/main" id="{FB6FFE08-5915-46F8-B310-9FABE77B00DF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7" name="Line 166">
          <a:extLst>
            <a:ext uri="{FF2B5EF4-FFF2-40B4-BE49-F238E27FC236}">
              <a16:creationId xmlns:a16="http://schemas.microsoft.com/office/drawing/2014/main" id="{D17F0243-CA76-4F70-B426-E0A2805D537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68" name="Line 167">
          <a:extLst>
            <a:ext uri="{FF2B5EF4-FFF2-40B4-BE49-F238E27FC236}">
              <a16:creationId xmlns:a16="http://schemas.microsoft.com/office/drawing/2014/main" id="{57089D52-A0AF-4C2B-8773-DE371BF3C44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9" name="Line 168">
          <a:extLst>
            <a:ext uri="{FF2B5EF4-FFF2-40B4-BE49-F238E27FC236}">
              <a16:creationId xmlns:a16="http://schemas.microsoft.com/office/drawing/2014/main" id="{223D0A14-41BF-4972-9274-69CBD3F52C0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0" name="Line 169">
          <a:extLst>
            <a:ext uri="{FF2B5EF4-FFF2-40B4-BE49-F238E27FC236}">
              <a16:creationId xmlns:a16="http://schemas.microsoft.com/office/drawing/2014/main" id="{4E545787-773A-4859-83D2-9C686DBF7CE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1" name="Line 170">
          <a:extLst>
            <a:ext uri="{FF2B5EF4-FFF2-40B4-BE49-F238E27FC236}">
              <a16:creationId xmlns:a16="http://schemas.microsoft.com/office/drawing/2014/main" id="{11DBB6F2-A154-4C23-A582-731C5F63661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2" name="Line 171">
          <a:extLst>
            <a:ext uri="{FF2B5EF4-FFF2-40B4-BE49-F238E27FC236}">
              <a16:creationId xmlns:a16="http://schemas.microsoft.com/office/drawing/2014/main" id="{D9E75C31-CBE1-4119-A1A8-ACD0BC975B4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73" name="Line 172">
          <a:extLst>
            <a:ext uri="{FF2B5EF4-FFF2-40B4-BE49-F238E27FC236}">
              <a16:creationId xmlns:a16="http://schemas.microsoft.com/office/drawing/2014/main" id="{A1D0C813-C3D8-41C5-977C-C9801F3022B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4" name="Line 173">
          <a:extLst>
            <a:ext uri="{FF2B5EF4-FFF2-40B4-BE49-F238E27FC236}">
              <a16:creationId xmlns:a16="http://schemas.microsoft.com/office/drawing/2014/main" id="{3850D994-28B5-4A07-A94B-EFAF30C9E1E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5" name="Line 174">
          <a:extLst>
            <a:ext uri="{FF2B5EF4-FFF2-40B4-BE49-F238E27FC236}">
              <a16:creationId xmlns:a16="http://schemas.microsoft.com/office/drawing/2014/main" id="{10F50751-9412-44D3-83D2-31820436F89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6" name="Line 175">
          <a:extLst>
            <a:ext uri="{FF2B5EF4-FFF2-40B4-BE49-F238E27FC236}">
              <a16:creationId xmlns:a16="http://schemas.microsoft.com/office/drawing/2014/main" id="{8266705E-C7D2-4C7F-A1D4-141C692867C8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77" name="Line 176">
          <a:extLst>
            <a:ext uri="{FF2B5EF4-FFF2-40B4-BE49-F238E27FC236}">
              <a16:creationId xmlns:a16="http://schemas.microsoft.com/office/drawing/2014/main" id="{62EEFD76-04B5-4D33-BE95-4C522389638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8" name="Line 177">
          <a:extLst>
            <a:ext uri="{FF2B5EF4-FFF2-40B4-BE49-F238E27FC236}">
              <a16:creationId xmlns:a16="http://schemas.microsoft.com/office/drawing/2014/main" id="{215B294E-EFB9-4A41-9955-30AEC56340F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9" name="Line 178">
          <a:extLst>
            <a:ext uri="{FF2B5EF4-FFF2-40B4-BE49-F238E27FC236}">
              <a16:creationId xmlns:a16="http://schemas.microsoft.com/office/drawing/2014/main" id="{4EBD6674-9251-48D6-858E-B9CF2549470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0" name="Line 179">
          <a:extLst>
            <a:ext uri="{FF2B5EF4-FFF2-40B4-BE49-F238E27FC236}">
              <a16:creationId xmlns:a16="http://schemas.microsoft.com/office/drawing/2014/main" id="{EE269FE3-4CC1-4EDB-BD74-20773B40290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1" name="Line 180">
          <a:extLst>
            <a:ext uri="{FF2B5EF4-FFF2-40B4-BE49-F238E27FC236}">
              <a16:creationId xmlns:a16="http://schemas.microsoft.com/office/drawing/2014/main" id="{ADD9381F-281D-4E2A-B919-07B591A46DA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82" name="Line 181">
          <a:extLst>
            <a:ext uri="{FF2B5EF4-FFF2-40B4-BE49-F238E27FC236}">
              <a16:creationId xmlns:a16="http://schemas.microsoft.com/office/drawing/2014/main" id="{15B27C56-F2B0-4A43-A634-CB928AEF6EA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3" name="Line 182">
          <a:extLst>
            <a:ext uri="{FF2B5EF4-FFF2-40B4-BE49-F238E27FC236}">
              <a16:creationId xmlns:a16="http://schemas.microsoft.com/office/drawing/2014/main" id="{D6DACC8B-B990-4B1E-9132-B92BC2C91BD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4" name="Line 183">
          <a:extLst>
            <a:ext uri="{FF2B5EF4-FFF2-40B4-BE49-F238E27FC236}">
              <a16:creationId xmlns:a16="http://schemas.microsoft.com/office/drawing/2014/main" id="{A5BD4F61-86A5-4997-A5F1-73AE4AFB7C4A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5" name="Line 184">
          <a:extLst>
            <a:ext uri="{FF2B5EF4-FFF2-40B4-BE49-F238E27FC236}">
              <a16:creationId xmlns:a16="http://schemas.microsoft.com/office/drawing/2014/main" id="{B86CF665-9C71-44BC-AC73-3E818C9BDAD8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86" name="Line 185">
          <a:extLst>
            <a:ext uri="{FF2B5EF4-FFF2-40B4-BE49-F238E27FC236}">
              <a16:creationId xmlns:a16="http://schemas.microsoft.com/office/drawing/2014/main" id="{20ED1537-5F02-4221-A49F-1DA010E4558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7" name="Line 186">
          <a:extLst>
            <a:ext uri="{FF2B5EF4-FFF2-40B4-BE49-F238E27FC236}">
              <a16:creationId xmlns:a16="http://schemas.microsoft.com/office/drawing/2014/main" id="{8AE7F061-D87E-4392-B2D5-3ACA8455847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8" name="Line 187">
          <a:extLst>
            <a:ext uri="{FF2B5EF4-FFF2-40B4-BE49-F238E27FC236}">
              <a16:creationId xmlns:a16="http://schemas.microsoft.com/office/drawing/2014/main" id="{5B2748EB-A665-4186-A51D-0DD1160DF64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9" name="Line 188">
          <a:extLst>
            <a:ext uri="{FF2B5EF4-FFF2-40B4-BE49-F238E27FC236}">
              <a16:creationId xmlns:a16="http://schemas.microsoft.com/office/drawing/2014/main" id="{4BF9A4DF-FE77-48E4-8626-43B42740C71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0" name="Line 189">
          <a:extLst>
            <a:ext uri="{FF2B5EF4-FFF2-40B4-BE49-F238E27FC236}">
              <a16:creationId xmlns:a16="http://schemas.microsoft.com/office/drawing/2014/main" id="{268076E7-2714-4F77-8973-76AE27912BF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91" name="Line 190">
          <a:extLst>
            <a:ext uri="{FF2B5EF4-FFF2-40B4-BE49-F238E27FC236}">
              <a16:creationId xmlns:a16="http://schemas.microsoft.com/office/drawing/2014/main" id="{83EE4D16-1F06-4957-8BE2-7DEFB7287E85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2" name="Line 191">
          <a:extLst>
            <a:ext uri="{FF2B5EF4-FFF2-40B4-BE49-F238E27FC236}">
              <a16:creationId xmlns:a16="http://schemas.microsoft.com/office/drawing/2014/main" id="{0D5F643F-E4C6-4BCD-B161-2CA7C2ED447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3" name="Line 192">
          <a:extLst>
            <a:ext uri="{FF2B5EF4-FFF2-40B4-BE49-F238E27FC236}">
              <a16:creationId xmlns:a16="http://schemas.microsoft.com/office/drawing/2014/main" id="{775C4B07-D569-48A6-BB74-7B1813DB1AB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4" name="Line 193">
          <a:extLst>
            <a:ext uri="{FF2B5EF4-FFF2-40B4-BE49-F238E27FC236}">
              <a16:creationId xmlns:a16="http://schemas.microsoft.com/office/drawing/2014/main" id="{CE45C366-30FB-4B3D-B60D-168EFBA6951A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95" name="Line 194">
          <a:extLst>
            <a:ext uri="{FF2B5EF4-FFF2-40B4-BE49-F238E27FC236}">
              <a16:creationId xmlns:a16="http://schemas.microsoft.com/office/drawing/2014/main" id="{8F155B72-D1C6-4A0D-B7B5-A723E5A3474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6" name="Line 195">
          <a:extLst>
            <a:ext uri="{FF2B5EF4-FFF2-40B4-BE49-F238E27FC236}">
              <a16:creationId xmlns:a16="http://schemas.microsoft.com/office/drawing/2014/main" id="{24520225-BAA8-47D8-B142-3FDE23DB4BE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7" name="Line 196">
          <a:extLst>
            <a:ext uri="{FF2B5EF4-FFF2-40B4-BE49-F238E27FC236}">
              <a16:creationId xmlns:a16="http://schemas.microsoft.com/office/drawing/2014/main" id="{1FE4657A-A42C-49DA-97A7-45F2D493746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8" name="Line 197">
          <a:extLst>
            <a:ext uri="{FF2B5EF4-FFF2-40B4-BE49-F238E27FC236}">
              <a16:creationId xmlns:a16="http://schemas.microsoft.com/office/drawing/2014/main" id="{B187ECC8-210E-40F7-8D60-8F2173FB27A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9" name="Line 198">
          <a:extLst>
            <a:ext uri="{FF2B5EF4-FFF2-40B4-BE49-F238E27FC236}">
              <a16:creationId xmlns:a16="http://schemas.microsoft.com/office/drawing/2014/main" id="{B51B1215-D576-4503-B96F-5B7B6103427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0</xdr:row>
      <xdr:rowOff>19050</xdr:rowOff>
    </xdr:from>
    <xdr:to>
      <xdr:col>25</xdr:col>
      <xdr:colOff>190500</xdr:colOff>
      <xdr:row>0</xdr:row>
      <xdr:rowOff>323850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37A5ABC5-97B2-4691-B2D5-931288EEE16E}"/>
            </a:ext>
          </a:extLst>
        </xdr:cNvPr>
        <xdr:cNvSpPr>
          <a:spLocks noChangeArrowheads="1"/>
        </xdr:cNvSpPr>
      </xdr:nvSpPr>
      <xdr:spPr bwMode="auto">
        <a:xfrm>
          <a:off x="3343275" y="19050"/>
          <a:ext cx="26574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9"/>
  <sheetViews>
    <sheetView zoomScaleNormal="100" zoomScaleSheetLayoutView="85" workbookViewId="0">
      <selection activeCell="K18" sqref="K18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">
        <v>1383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1243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">
        <v>1244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30"/>
  <sheetViews>
    <sheetView view="pageBreakPreview" zoomScaleNormal="100" zoomScaleSheetLayoutView="100" workbookViewId="0">
      <selection activeCell="O13" sqref="O13"/>
    </sheetView>
  </sheetViews>
  <sheetFormatPr defaultRowHeight="13.5"/>
  <cols>
    <col min="1" max="1" width="2.77734375" style="137" customWidth="1"/>
    <col min="2" max="10" width="3.77734375" style="137" customWidth="1"/>
    <col min="11" max="11" width="4.33203125" style="137" customWidth="1"/>
    <col min="12" max="30" width="3.77734375" style="137" customWidth="1"/>
    <col min="31" max="31" width="8.88671875" style="137"/>
    <col min="32" max="32" width="11.44140625" style="137" bestFit="1" customWidth="1"/>
    <col min="33" max="256" width="8.88671875" style="137"/>
    <col min="257" max="257" width="2.77734375" style="137" customWidth="1"/>
    <col min="258" max="266" width="3.77734375" style="137" customWidth="1"/>
    <col min="267" max="267" width="4.33203125" style="137" customWidth="1"/>
    <col min="268" max="286" width="3.77734375" style="137" customWidth="1"/>
    <col min="287" max="287" width="8.88671875" style="137"/>
    <col min="288" max="288" width="11.44140625" style="137" bestFit="1" customWidth="1"/>
    <col min="289" max="512" width="8.88671875" style="137"/>
    <col min="513" max="513" width="2.77734375" style="137" customWidth="1"/>
    <col min="514" max="522" width="3.77734375" style="137" customWidth="1"/>
    <col min="523" max="523" width="4.33203125" style="137" customWidth="1"/>
    <col min="524" max="542" width="3.77734375" style="137" customWidth="1"/>
    <col min="543" max="543" width="8.88671875" style="137"/>
    <col min="544" max="544" width="11.44140625" style="137" bestFit="1" customWidth="1"/>
    <col min="545" max="768" width="8.88671875" style="137"/>
    <col min="769" max="769" width="2.77734375" style="137" customWidth="1"/>
    <col min="770" max="778" width="3.77734375" style="137" customWidth="1"/>
    <col min="779" max="779" width="4.33203125" style="137" customWidth="1"/>
    <col min="780" max="798" width="3.77734375" style="137" customWidth="1"/>
    <col min="799" max="799" width="8.88671875" style="137"/>
    <col min="800" max="800" width="11.44140625" style="137" bestFit="1" customWidth="1"/>
    <col min="801" max="1024" width="8.88671875" style="137"/>
    <col min="1025" max="1025" width="2.77734375" style="137" customWidth="1"/>
    <col min="1026" max="1034" width="3.77734375" style="137" customWidth="1"/>
    <col min="1035" max="1035" width="4.33203125" style="137" customWidth="1"/>
    <col min="1036" max="1054" width="3.77734375" style="137" customWidth="1"/>
    <col min="1055" max="1055" width="8.88671875" style="137"/>
    <col min="1056" max="1056" width="11.44140625" style="137" bestFit="1" customWidth="1"/>
    <col min="1057" max="1280" width="8.88671875" style="137"/>
    <col min="1281" max="1281" width="2.77734375" style="137" customWidth="1"/>
    <col min="1282" max="1290" width="3.77734375" style="137" customWidth="1"/>
    <col min="1291" max="1291" width="4.33203125" style="137" customWidth="1"/>
    <col min="1292" max="1310" width="3.77734375" style="137" customWidth="1"/>
    <col min="1311" max="1311" width="8.88671875" style="137"/>
    <col min="1312" max="1312" width="11.44140625" style="137" bestFit="1" customWidth="1"/>
    <col min="1313" max="1536" width="8.88671875" style="137"/>
    <col min="1537" max="1537" width="2.77734375" style="137" customWidth="1"/>
    <col min="1538" max="1546" width="3.77734375" style="137" customWidth="1"/>
    <col min="1547" max="1547" width="4.33203125" style="137" customWidth="1"/>
    <col min="1548" max="1566" width="3.77734375" style="137" customWidth="1"/>
    <col min="1567" max="1567" width="8.88671875" style="137"/>
    <col min="1568" max="1568" width="11.44140625" style="137" bestFit="1" customWidth="1"/>
    <col min="1569" max="1792" width="8.88671875" style="137"/>
    <col min="1793" max="1793" width="2.77734375" style="137" customWidth="1"/>
    <col min="1794" max="1802" width="3.77734375" style="137" customWidth="1"/>
    <col min="1803" max="1803" width="4.33203125" style="137" customWidth="1"/>
    <col min="1804" max="1822" width="3.77734375" style="137" customWidth="1"/>
    <col min="1823" max="1823" width="8.88671875" style="137"/>
    <col min="1824" max="1824" width="11.44140625" style="137" bestFit="1" customWidth="1"/>
    <col min="1825" max="2048" width="8.88671875" style="137"/>
    <col min="2049" max="2049" width="2.77734375" style="137" customWidth="1"/>
    <col min="2050" max="2058" width="3.77734375" style="137" customWidth="1"/>
    <col min="2059" max="2059" width="4.33203125" style="137" customWidth="1"/>
    <col min="2060" max="2078" width="3.77734375" style="137" customWidth="1"/>
    <col min="2079" max="2079" width="8.88671875" style="137"/>
    <col min="2080" max="2080" width="11.44140625" style="137" bestFit="1" customWidth="1"/>
    <col min="2081" max="2304" width="8.88671875" style="137"/>
    <col min="2305" max="2305" width="2.77734375" style="137" customWidth="1"/>
    <col min="2306" max="2314" width="3.77734375" style="137" customWidth="1"/>
    <col min="2315" max="2315" width="4.33203125" style="137" customWidth="1"/>
    <col min="2316" max="2334" width="3.77734375" style="137" customWidth="1"/>
    <col min="2335" max="2335" width="8.88671875" style="137"/>
    <col min="2336" max="2336" width="11.44140625" style="137" bestFit="1" customWidth="1"/>
    <col min="2337" max="2560" width="8.88671875" style="137"/>
    <col min="2561" max="2561" width="2.77734375" style="137" customWidth="1"/>
    <col min="2562" max="2570" width="3.77734375" style="137" customWidth="1"/>
    <col min="2571" max="2571" width="4.33203125" style="137" customWidth="1"/>
    <col min="2572" max="2590" width="3.77734375" style="137" customWidth="1"/>
    <col min="2591" max="2591" width="8.88671875" style="137"/>
    <col min="2592" max="2592" width="11.44140625" style="137" bestFit="1" customWidth="1"/>
    <col min="2593" max="2816" width="8.88671875" style="137"/>
    <col min="2817" max="2817" width="2.77734375" style="137" customWidth="1"/>
    <col min="2818" max="2826" width="3.77734375" style="137" customWidth="1"/>
    <col min="2827" max="2827" width="4.33203125" style="137" customWidth="1"/>
    <col min="2828" max="2846" width="3.77734375" style="137" customWidth="1"/>
    <col min="2847" max="2847" width="8.88671875" style="137"/>
    <col min="2848" max="2848" width="11.44140625" style="137" bestFit="1" customWidth="1"/>
    <col min="2849" max="3072" width="8.88671875" style="137"/>
    <col min="3073" max="3073" width="2.77734375" style="137" customWidth="1"/>
    <col min="3074" max="3082" width="3.77734375" style="137" customWidth="1"/>
    <col min="3083" max="3083" width="4.33203125" style="137" customWidth="1"/>
    <col min="3084" max="3102" width="3.77734375" style="137" customWidth="1"/>
    <col min="3103" max="3103" width="8.88671875" style="137"/>
    <col min="3104" max="3104" width="11.44140625" style="137" bestFit="1" customWidth="1"/>
    <col min="3105" max="3328" width="8.88671875" style="137"/>
    <col min="3329" max="3329" width="2.77734375" style="137" customWidth="1"/>
    <col min="3330" max="3338" width="3.77734375" style="137" customWidth="1"/>
    <col min="3339" max="3339" width="4.33203125" style="137" customWidth="1"/>
    <col min="3340" max="3358" width="3.77734375" style="137" customWidth="1"/>
    <col min="3359" max="3359" width="8.88671875" style="137"/>
    <col min="3360" max="3360" width="11.44140625" style="137" bestFit="1" customWidth="1"/>
    <col min="3361" max="3584" width="8.88671875" style="137"/>
    <col min="3585" max="3585" width="2.77734375" style="137" customWidth="1"/>
    <col min="3586" max="3594" width="3.77734375" style="137" customWidth="1"/>
    <col min="3595" max="3595" width="4.33203125" style="137" customWidth="1"/>
    <col min="3596" max="3614" width="3.77734375" style="137" customWidth="1"/>
    <col min="3615" max="3615" width="8.88671875" style="137"/>
    <col min="3616" max="3616" width="11.44140625" style="137" bestFit="1" customWidth="1"/>
    <col min="3617" max="3840" width="8.88671875" style="137"/>
    <col min="3841" max="3841" width="2.77734375" style="137" customWidth="1"/>
    <col min="3842" max="3850" width="3.77734375" style="137" customWidth="1"/>
    <col min="3851" max="3851" width="4.33203125" style="137" customWidth="1"/>
    <col min="3852" max="3870" width="3.77734375" style="137" customWidth="1"/>
    <col min="3871" max="3871" width="8.88671875" style="137"/>
    <col min="3872" max="3872" width="11.44140625" style="137" bestFit="1" customWidth="1"/>
    <col min="3873" max="4096" width="8.88671875" style="137"/>
    <col min="4097" max="4097" width="2.77734375" style="137" customWidth="1"/>
    <col min="4098" max="4106" width="3.77734375" style="137" customWidth="1"/>
    <col min="4107" max="4107" width="4.33203125" style="137" customWidth="1"/>
    <col min="4108" max="4126" width="3.77734375" style="137" customWidth="1"/>
    <col min="4127" max="4127" width="8.88671875" style="137"/>
    <col min="4128" max="4128" width="11.44140625" style="137" bestFit="1" customWidth="1"/>
    <col min="4129" max="4352" width="8.88671875" style="137"/>
    <col min="4353" max="4353" width="2.77734375" style="137" customWidth="1"/>
    <col min="4354" max="4362" width="3.77734375" style="137" customWidth="1"/>
    <col min="4363" max="4363" width="4.33203125" style="137" customWidth="1"/>
    <col min="4364" max="4382" width="3.77734375" style="137" customWidth="1"/>
    <col min="4383" max="4383" width="8.88671875" style="137"/>
    <col min="4384" max="4384" width="11.44140625" style="137" bestFit="1" customWidth="1"/>
    <col min="4385" max="4608" width="8.88671875" style="137"/>
    <col min="4609" max="4609" width="2.77734375" style="137" customWidth="1"/>
    <col min="4610" max="4618" width="3.77734375" style="137" customWidth="1"/>
    <col min="4619" max="4619" width="4.33203125" style="137" customWidth="1"/>
    <col min="4620" max="4638" width="3.77734375" style="137" customWidth="1"/>
    <col min="4639" max="4639" width="8.88671875" style="137"/>
    <col min="4640" max="4640" width="11.44140625" style="137" bestFit="1" customWidth="1"/>
    <col min="4641" max="4864" width="8.88671875" style="137"/>
    <col min="4865" max="4865" width="2.77734375" style="137" customWidth="1"/>
    <col min="4866" max="4874" width="3.77734375" style="137" customWidth="1"/>
    <col min="4875" max="4875" width="4.33203125" style="137" customWidth="1"/>
    <col min="4876" max="4894" width="3.77734375" style="137" customWidth="1"/>
    <col min="4895" max="4895" width="8.88671875" style="137"/>
    <col min="4896" max="4896" width="11.44140625" style="137" bestFit="1" customWidth="1"/>
    <col min="4897" max="5120" width="8.88671875" style="137"/>
    <col min="5121" max="5121" width="2.77734375" style="137" customWidth="1"/>
    <col min="5122" max="5130" width="3.77734375" style="137" customWidth="1"/>
    <col min="5131" max="5131" width="4.33203125" style="137" customWidth="1"/>
    <col min="5132" max="5150" width="3.77734375" style="137" customWidth="1"/>
    <col min="5151" max="5151" width="8.88671875" style="137"/>
    <col min="5152" max="5152" width="11.44140625" style="137" bestFit="1" customWidth="1"/>
    <col min="5153" max="5376" width="8.88671875" style="137"/>
    <col min="5377" max="5377" width="2.77734375" style="137" customWidth="1"/>
    <col min="5378" max="5386" width="3.77734375" style="137" customWidth="1"/>
    <col min="5387" max="5387" width="4.33203125" style="137" customWidth="1"/>
    <col min="5388" max="5406" width="3.77734375" style="137" customWidth="1"/>
    <col min="5407" max="5407" width="8.88671875" style="137"/>
    <col min="5408" max="5408" width="11.44140625" style="137" bestFit="1" customWidth="1"/>
    <col min="5409" max="5632" width="8.88671875" style="137"/>
    <col min="5633" max="5633" width="2.77734375" style="137" customWidth="1"/>
    <col min="5634" max="5642" width="3.77734375" style="137" customWidth="1"/>
    <col min="5643" max="5643" width="4.33203125" style="137" customWidth="1"/>
    <col min="5644" max="5662" width="3.77734375" style="137" customWidth="1"/>
    <col min="5663" max="5663" width="8.88671875" style="137"/>
    <col min="5664" max="5664" width="11.44140625" style="137" bestFit="1" customWidth="1"/>
    <col min="5665" max="5888" width="8.88671875" style="137"/>
    <col min="5889" max="5889" width="2.77734375" style="137" customWidth="1"/>
    <col min="5890" max="5898" width="3.77734375" style="137" customWidth="1"/>
    <col min="5899" max="5899" width="4.33203125" style="137" customWidth="1"/>
    <col min="5900" max="5918" width="3.77734375" style="137" customWidth="1"/>
    <col min="5919" max="5919" width="8.88671875" style="137"/>
    <col min="5920" max="5920" width="11.44140625" style="137" bestFit="1" customWidth="1"/>
    <col min="5921" max="6144" width="8.88671875" style="137"/>
    <col min="6145" max="6145" width="2.77734375" style="137" customWidth="1"/>
    <col min="6146" max="6154" width="3.77734375" style="137" customWidth="1"/>
    <col min="6155" max="6155" width="4.33203125" style="137" customWidth="1"/>
    <col min="6156" max="6174" width="3.77734375" style="137" customWidth="1"/>
    <col min="6175" max="6175" width="8.88671875" style="137"/>
    <col min="6176" max="6176" width="11.44140625" style="137" bestFit="1" customWidth="1"/>
    <col min="6177" max="6400" width="8.88671875" style="137"/>
    <col min="6401" max="6401" width="2.77734375" style="137" customWidth="1"/>
    <col min="6402" max="6410" width="3.77734375" style="137" customWidth="1"/>
    <col min="6411" max="6411" width="4.33203125" style="137" customWidth="1"/>
    <col min="6412" max="6430" width="3.77734375" style="137" customWidth="1"/>
    <col min="6431" max="6431" width="8.88671875" style="137"/>
    <col min="6432" max="6432" width="11.44140625" style="137" bestFit="1" customWidth="1"/>
    <col min="6433" max="6656" width="8.88671875" style="137"/>
    <col min="6657" max="6657" width="2.77734375" style="137" customWidth="1"/>
    <col min="6658" max="6666" width="3.77734375" style="137" customWidth="1"/>
    <col min="6667" max="6667" width="4.33203125" style="137" customWidth="1"/>
    <col min="6668" max="6686" width="3.77734375" style="137" customWidth="1"/>
    <col min="6687" max="6687" width="8.88671875" style="137"/>
    <col min="6688" max="6688" width="11.44140625" style="137" bestFit="1" customWidth="1"/>
    <col min="6689" max="6912" width="8.88671875" style="137"/>
    <col min="6913" max="6913" width="2.77734375" style="137" customWidth="1"/>
    <col min="6914" max="6922" width="3.77734375" style="137" customWidth="1"/>
    <col min="6923" max="6923" width="4.33203125" style="137" customWidth="1"/>
    <col min="6924" max="6942" width="3.77734375" style="137" customWidth="1"/>
    <col min="6943" max="6943" width="8.88671875" style="137"/>
    <col min="6944" max="6944" width="11.44140625" style="137" bestFit="1" customWidth="1"/>
    <col min="6945" max="7168" width="8.88671875" style="137"/>
    <col min="7169" max="7169" width="2.77734375" style="137" customWidth="1"/>
    <col min="7170" max="7178" width="3.77734375" style="137" customWidth="1"/>
    <col min="7179" max="7179" width="4.33203125" style="137" customWidth="1"/>
    <col min="7180" max="7198" width="3.77734375" style="137" customWidth="1"/>
    <col min="7199" max="7199" width="8.88671875" style="137"/>
    <col min="7200" max="7200" width="11.44140625" style="137" bestFit="1" customWidth="1"/>
    <col min="7201" max="7424" width="8.88671875" style="137"/>
    <col min="7425" max="7425" width="2.77734375" style="137" customWidth="1"/>
    <col min="7426" max="7434" width="3.77734375" style="137" customWidth="1"/>
    <col min="7435" max="7435" width="4.33203125" style="137" customWidth="1"/>
    <col min="7436" max="7454" width="3.77734375" style="137" customWidth="1"/>
    <col min="7455" max="7455" width="8.88671875" style="137"/>
    <col min="7456" max="7456" width="11.44140625" style="137" bestFit="1" customWidth="1"/>
    <col min="7457" max="7680" width="8.88671875" style="137"/>
    <col min="7681" max="7681" width="2.77734375" style="137" customWidth="1"/>
    <col min="7682" max="7690" width="3.77734375" style="137" customWidth="1"/>
    <col min="7691" max="7691" width="4.33203125" style="137" customWidth="1"/>
    <col min="7692" max="7710" width="3.77734375" style="137" customWidth="1"/>
    <col min="7711" max="7711" width="8.88671875" style="137"/>
    <col min="7712" max="7712" width="11.44140625" style="137" bestFit="1" customWidth="1"/>
    <col min="7713" max="7936" width="8.88671875" style="137"/>
    <col min="7937" max="7937" width="2.77734375" style="137" customWidth="1"/>
    <col min="7938" max="7946" width="3.77734375" style="137" customWidth="1"/>
    <col min="7947" max="7947" width="4.33203125" style="137" customWidth="1"/>
    <col min="7948" max="7966" width="3.77734375" style="137" customWidth="1"/>
    <col min="7967" max="7967" width="8.88671875" style="137"/>
    <col min="7968" max="7968" width="11.44140625" style="137" bestFit="1" customWidth="1"/>
    <col min="7969" max="8192" width="8.88671875" style="137"/>
    <col min="8193" max="8193" width="2.77734375" style="137" customWidth="1"/>
    <col min="8194" max="8202" width="3.77734375" style="137" customWidth="1"/>
    <col min="8203" max="8203" width="4.33203125" style="137" customWidth="1"/>
    <col min="8204" max="8222" width="3.77734375" style="137" customWidth="1"/>
    <col min="8223" max="8223" width="8.88671875" style="137"/>
    <col min="8224" max="8224" width="11.44140625" style="137" bestFit="1" customWidth="1"/>
    <col min="8225" max="8448" width="8.88671875" style="137"/>
    <col min="8449" max="8449" width="2.77734375" style="137" customWidth="1"/>
    <col min="8450" max="8458" width="3.77734375" style="137" customWidth="1"/>
    <col min="8459" max="8459" width="4.33203125" style="137" customWidth="1"/>
    <col min="8460" max="8478" width="3.77734375" style="137" customWidth="1"/>
    <col min="8479" max="8479" width="8.88671875" style="137"/>
    <col min="8480" max="8480" width="11.44140625" style="137" bestFit="1" customWidth="1"/>
    <col min="8481" max="8704" width="8.88671875" style="137"/>
    <col min="8705" max="8705" width="2.77734375" style="137" customWidth="1"/>
    <col min="8706" max="8714" width="3.77734375" style="137" customWidth="1"/>
    <col min="8715" max="8715" width="4.33203125" style="137" customWidth="1"/>
    <col min="8716" max="8734" width="3.77734375" style="137" customWidth="1"/>
    <col min="8735" max="8735" width="8.88671875" style="137"/>
    <col min="8736" max="8736" width="11.44140625" style="137" bestFit="1" customWidth="1"/>
    <col min="8737" max="8960" width="8.88671875" style="137"/>
    <col min="8961" max="8961" width="2.77734375" style="137" customWidth="1"/>
    <col min="8962" max="8970" width="3.77734375" style="137" customWidth="1"/>
    <col min="8971" max="8971" width="4.33203125" style="137" customWidth="1"/>
    <col min="8972" max="8990" width="3.77734375" style="137" customWidth="1"/>
    <col min="8991" max="8991" width="8.88671875" style="137"/>
    <col min="8992" max="8992" width="11.44140625" style="137" bestFit="1" customWidth="1"/>
    <col min="8993" max="9216" width="8.88671875" style="137"/>
    <col min="9217" max="9217" width="2.77734375" style="137" customWidth="1"/>
    <col min="9218" max="9226" width="3.77734375" style="137" customWidth="1"/>
    <col min="9227" max="9227" width="4.33203125" style="137" customWidth="1"/>
    <col min="9228" max="9246" width="3.77734375" style="137" customWidth="1"/>
    <col min="9247" max="9247" width="8.88671875" style="137"/>
    <col min="9248" max="9248" width="11.44140625" style="137" bestFit="1" customWidth="1"/>
    <col min="9249" max="9472" width="8.88671875" style="137"/>
    <col min="9473" max="9473" width="2.77734375" style="137" customWidth="1"/>
    <col min="9474" max="9482" width="3.77734375" style="137" customWidth="1"/>
    <col min="9483" max="9483" width="4.33203125" style="137" customWidth="1"/>
    <col min="9484" max="9502" width="3.77734375" style="137" customWidth="1"/>
    <col min="9503" max="9503" width="8.88671875" style="137"/>
    <col min="9504" max="9504" width="11.44140625" style="137" bestFit="1" customWidth="1"/>
    <col min="9505" max="9728" width="8.88671875" style="137"/>
    <col min="9729" max="9729" width="2.77734375" style="137" customWidth="1"/>
    <col min="9730" max="9738" width="3.77734375" style="137" customWidth="1"/>
    <col min="9739" max="9739" width="4.33203125" style="137" customWidth="1"/>
    <col min="9740" max="9758" width="3.77734375" style="137" customWidth="1"/>
    <col min="9759" max="9759" width="8.88671875" style="137"/>
    <col min="9760" max="9760" width="11.44140625" style="137" bestFit="1" customWidth="1"/>
    <col min="9761" max="9984" width="8.88671875" style="137"/>
    <col min="9985" max="9985" width="2.77734375" style="137" customWidth="1"/>
    <col min="9986" max="9994" width="3.77734375" style="137" customWidth="1"/>
    <col min="9995" max="9995" width="4.33203125" style="137" customWidth="1"/>
    <col min="9996" max="10014" width="3.77734375" style="137" customWidth="1"/>
    <col min="10015" max="10015" width="8.88671875" style="137"/>
    <col min="10016" max="10016" width="11.44140625" style="137" bestFit="1" customWidth="1"/>
    <col min="10017" max="10240" width="8.88671875" style="137"/>
    <col min="10241" max="10241" width="2.77734375" style="137" customWidth="1"/>
    <col min="10242" max="10250" width="3.77734375" style="137" customWidth="1"/>
    <col min="10251" max="10251" width="4.33203125" style="137" customWidth="1"/>
    <col min="10252" max="10270" width="3.77734375" style="137" customWidth="1"/>
    <col min="10271" max="10271" width="8.88671875" style="137"/>
    <col min="10272" max="10272" width="11.44140625" style="137" bestFit="1" customWidth="1"/>
    <col min="10273" max="10496" width="8.88671875" style="137"/>
    <col min="10497" max="10497" width="2.77734375" style="137" customWidth="1"/>
    <col min="10498" max="10506" width="3.77734375" style="137" customWidth="1"/>
    <col min="10507" max="10507" width="4.33203125" style="137" customWidth="1"/>
    <col min="10508" max="10526" width="3.77734375" style="137" customWidth="1"/>
    <col min="10527" max="10527" width="8.88671875" style="137"/>
    <col min="10528" max="10528" width="11.44140625" style="137" bestFit="1" customWidth="1"/>
    <col min="10529" max="10752" width="8.88671875" style="137"/>
    <col min="10753" max="10753" width="2.77734375" style="137" customWidth="1"/>
    <col min="10754" max="10762" width="3.77734375" style="137" customWidth="1"/>
    <col min="10763" max="10763" width="4.33203125" style="137" customWidth="1"/>
    <col min="10764" max="10782" width="3.77734375" style="137" customWidth="1"/>
    <col min="10783" max="10783" width="8.88671875" style="137"/>
    <col min="10784" max="10784" width="11.44140625" style="137" bestFit="1" customWidth="1"/>
    <col min="10785" max="11008" width="8.88671875" style="137"/>
    <col min="11009" max="11009" width="2.77734375" style="137" customWidth="1"/>
    <col min="11010" max="11018" width="3.77734375" style="137" customWidth="1"/>
    <col min="11019" max="11019" width="4.33203125" style="137" customWidth="1"/>
    <col min="11020" max="11038" width="3.77734375" style="137" customWidth="1"/>
    <col min="11039" max="11039" width="8.88671875" style="137"/>
    <col min="11040" max="11040" width="11.44140625" style="137" bestFit="1" customWidth="1"/>
    <col min="11041" max="11264" width="8.88671875" style="137"/>
    <col min="11265" max="11265" width="2.77734375" style="137" customWidth="1"/>
    <col min="11266" max="11274" width="3.77734375" style="137" customWidth="1"/>
    <col min="11275" max="11275" width="4.33203125" style="137" customWidth="1"/>
    <col min="11276" max="11294" width="3.77734375" style="137" customWidth="1"/>
    <col min="11295" max="11295" width="8.88671875" style="137"/>
    <col min="11296" max="11296" width="11.44140625" style="137" bestFit="1" customWidth="1"/>
    <col min="11297" max="11520" width="8.88671875" style="137"/>
    <col min="11521" max="11521" width="2.77734375" style="137" customWidth="1"/>
    <col min="11522" max="11530" width="3.77734375" style="137" customWidth="1"/>
    <col min="11531" max="11531" width="4.33203125" style="137" customWidth="1"/>
    <col min="11532" max="11550" width="3.77734375" style="137" customWidth="1"/>
    <col min="11551" max="11551" width="8.88671875" style="137"/>
    <col min="11552" max="11552" width="11.44140625" style="137" bestFit="1" customWidth="1"/>
    <col min="11553" max="11776" width="8.88671875" style="137"/>
    <col min="11777" max="11777" width="2.77734375" style="137" customWidth="1"/>
    <col min="11778" max="11786" width="3.77734375" style="137" customWidth="1"/>
    <col min="11787" max="11787" width="4.33203125" style="137" customWidth="1"/>
    <col min="11788" max="11806" width="3.77734375" style="137" customWidth="1"/>
    <col min="11807" max="11807" width="8.88671875" style="137"/>
    <col min="11808" max="11808" width="11.44140625" style="137" bestFit="1" customWidth="1"/>
    <col min="11809" max="12032" width="8.88671875" style="137"/>
    <col min="12033" max="12033" width="2.77734375" style="137" customWidth="1"/>
    <col min="12034" max="12042" width="3.77734375" style="137" customWidth="1"/>
    <col min="12043" max="12043" width="4.33203125" style="137" customWidth="1"/>
    <col min="12044" max="12062" width="3.77734375" style="137" customWidth="1"/>
    <col min="12063" max="12063" width="8.88671875" style="137"/>
    <col min="12064" max="12064" width="11.44140625" style="137" bestFit="1" customWidth="1"/>
    <col min="12065" max="12288" width="8.88671875" style="137"/>
    <col min="12289" max="12289" width="2.77734375" style="137" customWidth="1"/>
    <col min="12290" max="12298" width="3.77734375" style="137" customWidth="1"/>
    <col min="12299" max="12299" width="4.33203125" style="137" customWidth="1"/>
    <col min="12300" max="12318" width="3.77734375" style="137" customWidth="1"/>
    <col min="12319" max="12319" width="8.88671875" style="137"/>
    <col min="12320" max="12320" width="11.44140625" style="137" bestFit="1" customWidth="1"/>
    <col min="12321" max="12544" width="8.88671875" style="137"/>
    <col min="12545" max="12545" width="2.77734375" style="137" customWidth="1"/>
    <col min="12546" max="12554" width="3.77734375" style="137" customWidth="1"/>
    <col min="12555" max="12555" width="4.33203125" style="137" customWidth="1"/>
    <col min="12556" max="12574" width="3.77734375" style="137" customWidth="1"/>
    <col min="12575" max="12575" width="8.88671875" style="137"/>
    <col min="12576" max="12576" width="11.44140625" style="137" bestFit="1" customWidth="1"/>
    <col min="12577" max="12800" width="8.88671875" style="137"/>
    <col min="12801" max="12801" width="2.77734375" style="137" customWidth="1"/>
    <col min="12802" max="12810" width="3.77734375" style="137" customWidth="1"/>
    <col min="12811" max="12811" width="4.33203125" style="137" customWidth="1"/>
    <col min="12812" max="12830" width="3.77734375" style="137" customWidth="1"/>
    <col min="12831" max="12831" width="8.88671875" style="137"/>
    <col min="12832" max="12832" width="11.44140625" style="137" bestFit="1" customWidth="1"/>
    <col min="12833" max="13056" width="8.88671875" style="137"/>
    <col min="13057" max="13057" width="2.77734375" style="137" customWidth="1"/>
    <col min="13058" max="13066" width="3.77734375" style="137" customWidth="1"/>
    <col min="13067" max="13067" width="4.33203125" style="137" customWidth="1"/>
    <col min="13068" max="13086" width="3.77734375" style="137" customWidth="1"/>
    <col min="13087" max="13087" width="8.88671875" style="137"/>
    <col min="13088" max="13088" width="11.44140625" style="137" bestFit="1" customWidth="1"/>
    <col min="13089" max="13312" width="8.88671875" style="137"/>
    <col min="13313" max="13313" width="2.77734375" style="137" customWidth="1"/>
    <col min="13314" max="13322" width="3.77734375" style="137" customWidth="1"/>
    <col min="13323" max="13323" width="4.33203125" style="137" customWidth="1"/>
    <col min="13324" max="13342" width="3.77734375" style="137" customWidth="1"/>
    <col min="13343" max="13343" width="8.88671875" style="137"/>
    <col min="13344" max="13344" width="11.44140625" style="137" bestFit="1" customWidth="1"/>
    <col min="13345" max="13568" width="8.88671875" style="137"/>
    <col min="13569" max="13569" width="2.77734375" style="137" customWidth="1"/>
    <col min="13570" max="13578" width="3.77734375" style="137" customWidth="1"/>
    <col min="13579" max="13579" width="4.33203125" style="137" customWidth="1"/>
    <col min="13580" max="13598" width="3.77734375" style="137" customWidth="1"/>
    <col min="13599" max="13599" width="8.88671875" style="137"/>
    <col min="13600" max="13600" width="11.44140625" style="137" bestFit="1" customWidth="1"/>
    <col min="13601" max="13824" width="8.88671875" style="137"/>
    <col min="13825" max="13825" width="2.77734375" style="137" customWidth="1"/>
    <col min="13826" max="13834" width="3.77734375" style="137" customWidth="1"/>
    <col min="13835" max="13835" width="4.33203125" style="137" customWidth="1"/>
    <col min="13836" max="13854" width="3.77734375" style="137" customWidth="1"/>
    <col min="13855" max="13855" width="8.88671875" style="137"/>
    <col min="13856" max="13856" width="11.44140625" style="137" bestFit="1" customWidth="1"/>
    <col min="13857" max="14080" width="8.88671875" style="137"/>
    <col min="14081" max="14081" width="2.77734375" style="137" customWidth="1"/>
    <col min="14082" max="14090" width="3.77734375" style="137" customWidth="1"/>
    <col min="14091" max="14091" width="4.33203125" style="137" customWidth="1"/>
    <col min="14092" max="14110" width="3.77734375" style="137" customWidth="1"/>
    <col min="14111" max="14111" width="8.88671875" style="137"/>
    <col min="14112" max="14112" width="11.44140625" style="137" bestFit="1" customWidth="1"/>
    <col min="14113" max="14336" width="8.88671875" style="137"/>
    <col min="14337" max="14337" width="2.77734375" style="137" customWidth="1"/>
    <col min="14338" max="14346" width="3.77734375" style="137" customWidth="1"/>
    <col min="14347" max="14347" width="4.33203125" style="137" customWidth="1"/>
    <col min="14348" max="14366" width="3.77734375" style="137" customWidth="1"/>
    <col min="14367" max="14367" width="8.88671875" style="137"/>
    <col min="14368" max="14368" width="11.44140625" style="137" bestFit="1" customWidth="1"/>
    <col min="14369" max="14592" width="8.88671875" style="137"/>
    <col min="14593" max="14593" width="2.77734375" style="137" customWidth="1"/>
    <col min="14594" max="14602" width="3.77734375" style="137" customWidth="1"/>
    <col min="14603" max="14603" width="4.33203125" style="137" customWidth="1"/>
    <col min="14604" max="14622" width="3.77734375" style="137" customWidth="1"/>
    <col min="14623" max="14623" width="8.88671875" style="137"/>
    <col min="14624" max="14624" width="11.44140625" style="137" bestFit="1" customWidth="1"/>
    <col min="14625" max="14848" width="8.88671875" style="137"/>
    <col min="14849" max="14849" width="2.77734375" style="137" customWidth="1"/>
    <col min="14850" max="14858" width="3.77734375" style="137" customWidth="1"/>
    <col min="14859" max="14859" width="4.33203125" style="137" customWidth="1"/>
    <col min="14860" max="14878" width="3.77734375" style="137" customWidth="1"/>
    <col min="14879" max="14879" width="8.88671875" style="137"/>
    <col min="14880" max="14880" width="11.44140625" style="137" bestFit="1" customWidth="1"/>
    <col min="14881" max="15104" width="8.88671875" style="137"/>
    <col min="15105" max="15105" width="2.77734375" style="137" customWidth="1"/>
    <col min="15106" max="15114" width="3.77734375" style="137" customWidth="1"/>
    <col min="15115" max="15115" width="4.33203125" style="137" customWidth="1"/>
    <col min="15116" max="15134" width="3.77734375" style="137" customWidth="1"/>
    <col min="15135" max="15135" width="8.88671875" style="137"/>
    <col min="15136" max="15136" width="11.44140625" style="137" bestFit="1" customWidth="1"/>
    <col min="15137" max="15360" width="8.88671875" style="137"/>
    <col min="15361" max="15361" width="2.77734375" style="137" customWidth="1"/>
    <col min="15362" max="15370" width="3.77734375" style="137" customWidth="1"/>
    <col min="15371" max="15371" width="4.33203125" style="137" customWidth="1"/>
    <col min="15372" max="15390" width="3.77734375" style="137" customWidth="1"/>
    <col min="15391" max="15391" width="8.88671875" style="137"/>
    <col min="15392" max="15392" width="11.44140625" style="137" bestFit="1" customWidth="1"/>
    <col min="15393" max="15616" width="8.88671875" style="137"/>
    <col min="15617" max="15617" width="2.77734375" style="137" customWidth="1"/>
    <col min="15618" max="15626" width="3.77734375" style="137" customWidth="1"/>
    <col min="15627" max="15627" width="4.33203125" style="137" customWidth="1"/>
    <col min="15628" max="15646" width="3.77734375" style="137" customWidth="1"/>
    <col min="15647" max="15647" width="8.88671875" style="137"/>
    <col min="15648" max="15648" width="11.44140625" style="137" bestFit="1" customWidth="1"/>
    <col min="15649" max="15872" width="8.88671875" style="137"/>
    <col min="15873" max="15873" width="2.77734375" style="137" customWidth="1"/>
    <col min="15874" max="15882" width="3.77734375" style="137" customWidth="1"/>
    <col min="15883" max="15883" width="4.33203125" style="137" customWidth="1"/>
    <col min="15884" max="15902" width="3.77734375" style="137" customWidth="1"/>
    <col min="15903" max="15903" width="8.88671875" style="137"/>
    <col min="15904" max="15904" width="11.44140625" style="137" bestFit="1" customWidth="1"/>
    <col min="15905" max="16128" width="8.88671875" style="137"/>
    <col min="16129" max="16129" width="2.77734375" style="137" customWidth="1"/>
    <col min="16130" max="16138" width="3.77734375" style="137" customWidth="1"/>
    <col min="16139" max="16139" width="4.33203125" style="137" customWidth="1"/>
    <col min="16140" max="16158" width="3.77734375" style="137" customWidth="1"/>
    <col min="16159" max="16159" width="8.88671875" style="137"/>
    <col min="16160" max="16160" width="11.44140625" style="137" bestFit="1" customWidth="1"/>
    <col min="16161" max="16384" width="8.88671875" style="137"/>
  </cols>
  <sheetData>
    <row r="2" spans="2:32" ht="36.950000000000003" customHeight="1">
      <c r="B2" s="355" t="s">
        <v>1246</v>
      </c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6"/>
      <c r="W2" s="356"/>
      <c r="X2" s="356"/>
      <c r="Y2" s="356"/>
      <c r="Z2" s="356"/>
      <c r="AA2" s="356"/>
      <c r="AB2" s="356"/>
      <c r="AC2" s="356"/>
      <c r="AD2" s="356"/>
    </row>
    <row r="3" spans="2:32" ht="45" customHeight="1">
      <c r="B3" s="138" t="s">
        <v>1247</v>
      </c>
      <c r="C3" s="357"/>
      <c r="D3" s="357"/>
      <c r="E3" s="357"/>
      <c r="F3" s="357"/>
      <c r="G3" s="138" t="s">
        <v>1248</v>
      </c>
      <c r="H3" s="357"/>
      <c r="I3" s="357"/>
      <c r="J3" s="357"/>
      <c r="K3" s="357"/>
      <c r="L3" s="139" t="s">
        <v>1249</v>
      </c>
      <c r="M3" s="358"/>
      <c r="N3" s="358"/>
      <c r="O3" s="358"/>
      <c r="P3" s="358"/>
      <c r="Q3" s="140" t="s">
        <v>1250</v>
      </c>
      <c r="R3" s="359"/>
      <c r="S3" s="359"/>
      <c r="T3" s="359"/>
      <c r="U3" s="359"/>
      <c r="V3" s="360" t="s">
        <v>1251</v>
      </c>
      <c r="W3" s="361"/>
      <c r="X3" s="361"/>
      <c r="Y3" s="361"/>
      <c r="Z3" s="361"/>
      <c r="AA3" s="361"/>
      <c r="AB3" s="361"/>
      <c r="AC3" s="361"/>
      <c r="AD3" s="362"/>
    </row>
    <row r="4" spans="2:32" ht="20.100000000000001" customHeight="1"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3"/>
    </row>
    <row r="5" spans="2:32" s="148" customFormat="1" ht="20.100000000000001" customHeight="1">
      <c r="B5" s="144"/>
      <c r="C5" s="145"/>
      <c r="D5" s="352">
        <v>2026</v>
      </c>
      <c r="E5" s="352"/>
      <c r="F5" s="352"/>
      <c r="G5" s="353" t="s">
        <v>1252</v>
      </c>
      <c r="H5" s="353"/>
      <c r="I5" s="146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7"/>
    </row>
    <row r="6" spans="2:32" ht="20.100000000000001" customHeight="1">
      <c r="B6" s="141"/>
      <c r="C6" s="142"/>
      <c r="D6" s="142"/>
      <c r="E6" s="149"/>
      <c r="F6" s="142"/>
      <c r="G6" s="150"/>
      <c r="H6" s="150"/>
      <c r="I6" s="150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3"/>
      <c r="AF6" s="151"/>
    </row>
    <row r="7" spans="2:32" ht="19.5" customHeight="1">
      <c r="B7" s="141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3"/>
    </row>
    <row r="8" spans="2:32" ht="20.100000000000001" customHeight="1">
      <c r="B8" s="141"/>
      <c r="C8" s="142"/>
      <c r="D8" s="142"/>
      <c r="E8" s="152"/>
      <c r="F8" s="153" t="str">
        <f>표지!B3</f>
        <v>양지리 농어촌취약지역 생활여건 개조사업 전기공사</v>
      </c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5" t="s">
        <v>1243</v>
      </c>
      <c r="W8" s="154"/>
      <c r="X8" s="155"/>
      <c r="Y8" s="154"/>
      <c r="Z8" s="156"/>
      <c r="AA8" s="156"/>
      <c r="AB8" s="156"/>
      <c r="AC8" s="156"/>
      <c r="AD8" s="143"/>
    </row>
    <row r="9" spans="2:32" ht="20.100000000000001" customHeight="1">
      <c r="B9" s="141"/>
      <c r="C9" s="142"/>
      <c r="D9" s="142"/>
      <c r="E9" s="152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2"/>
      <c r="AA9" s="156"/>
      <c r="AB9" s="156"/>
      <c r="AC9" s="156"/>
      <c r="AD9" s="143"/>
    </row>
    <row r="10" spans="2:32" ht="19.5" customHeight="1"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3"/>
    </row>
    <row r="11" spans="2:32" ht="20.100000000000001" customHeight="1">
      <c r="B11" s="141"/>
      <c r="C11" s="142"/>
      <c r="D11" s="142"/>
      <c r="E11" s="146"/>
      <c r="F11" s="158" t="s">
        <v>1253</v>
      </c>
      <c r="G11" s="158"/>
      <c r="H11" s="158"/>
      <c r="I11" s="158"/>
      <c r="J11" s="158"/>
      <c r="K11" s="158" t="s">
        <v>1254</v>
      </c>
      <c r="L11" s="158" t="s">
        <v>1255</v>
      </c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46"/>
      <c r="AA11" s="146"/>
      <c r="AB11" s="146"/>
      <c r="AC11" s="146"/>
      <c r="AD11" s="143"/>
    </row>
    <row r="12" spans="2:32" ht="20.100000000000001" customHeight="1">
      <c r="B12" s="141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3"/>
    </row>
    <row r="13" spans="2:32" ht="19.5" customHeight="1">
      <c r="B13" s="141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3"/>
    </row>
    <row r="14" spans="2:32" ht="20.100000000000001" customHeight="1">
      <c r="B14" s="141"/>
      <c r="C14" s="142"/>
      <c r="D14" s="142"/>
      <c r="E14" s="146"/>
      <c r="F14" s="158" t="s">
        <v>1256</v>
      </c>
      <c r="G14" s="158"/>
      <c r="H14" s="158"/>
      <c r="I14" s="159"/>
      <c r="J14" s="160"/>
      <c r="K14" s="154" t="str">
        <f>"일금"&amp;NUMBERSTRING(M26,1)&amp;"원정"</f>
        <v>일금삼천일백구십이만팔천원정</v>
      </c>
      <c r="L14" s="158"/>
      <c r="M14" s="160"/>
      <c r="N14" s="160"/>
      <c r="O14" s="160"/>
      <c r="P14" s="160"/>
      <c r="Q14" s="160"/>
      <c r="R14" s="160"/>
      <c r="S14" s="160"/>
      <c r="T14" s="160"/>
      <c r="U14" s="354">
        <f>M26</f>
        <v>31928000</v>
      </c>
      <c r="V14" s="354"/>
      <c r="W14" s="354"/>
      <c r="X14" s="354"/>
      <c r="Y14" s="354"/>
      <c r="Z14" s="142"/>
      <c r="AA14" s="161"/>
      <c r="AB14" s="162"/>
      <c r="AC14" s="162"/>
      <c r="AD14" s="143"/>
    </row>
    <row r="15" spans="2:32" ht="19.5" customHeight="1">
      <c r="B15" s="141"/>
      <c r="C15" s="142"/>
      <c r="D15" s="142"/>
      <c r="E15" s="163"/>
      <c r="F15" s="163"/>
      <c r="G15" s="163"/>
      <c r="H15" s="163"/>
      <c r="I15" s="164"/>
      <c r="J15" s="142"/>
      <c r="K15" s="142"/>
      <c r="L15" s="161"/>
      <c r="M15" s="161"/>
      <c r="N15" s="161"/>
      <c r="O15" s="161"/>
      <c r="P15" s="161"/>
      <c r="Q15" s="161"/>
      <c r="R15" s="161"/>
      <c r="S15" s="165"/>
      <c r="T15" s="165"/>
      <c r="U15" s="165"/>
      <c r="V15" s="165"/>
      <c r="W15" s="165"/>
      <c r="X15" s="165"/>
      <c r="Y15" s="165"/>
      <c r="Z15" s="161"/>
      <c r="AA15" s="161"/>
      <c r="AB15" s="161"/>
      <c r="AC15" s="161"/>
      <c r="AD15" s="143"/>
    </row>
    <row r="16" spans="2:32" ht="19.5" customHeight="1">
      <c r="B16" s="141"/>
      <c r="C16" s="142"/>
      <c r="D16" s="142"/>
      <c r="E16" s="142"/>
      <c r="F16" s="142"/>
      <c r="G16" s="142"/>
      <c r="H16" s="142"/>
      <c r="I16" s="348" t="s">
        <v>1257</v>
      </c>
      <c r="J16" s="348"/>
      <c r="K16" s="348"/>
      <c r="L16" s="348"/>
      <c r="M16" s="349">
        <f>원가!L33</f>
        <v>31928000</v>
      </c>
      <c r="N16" s="349"/>
      <c r="O16" s="349"/>
      <c r="P16" s="349"/>
      <c r="Q16" s="349"/>
      <c r="R16" s="350" t="s">
        <v>1258</v>
      </c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3"/>
    </row>
    <row r="17" spans="2:30" ht="15" customHeight="1">
      <c r="B17" s="141"/>
      <c r="C17" s="142"/>
      <c r="D17" s="142"/>
      <c r="E17" s="142"/>
      <c r="F17" s="166"/>
      <c r="G17" s="166"/>
      <c r="H17" s="167"/>
      <c r="I17" s="348"/>
      <c r="J17" s="348"/>
      <c r="K17" s="348"/>
      <c r="L17" s="348"/>
      <c r="M17" s="349"/>
      <c r="N17" s="349"/>
      <c r="O17" s="349"/>
      <c r="P17" s="349"/>
      <c r="Q17" s="349"/>
      <c r="R17" s="350"/>
      <c r="S17" s="142"/>
      <c r="T17" s="168"/>
      <c r="U17" s="168"/>
      <c r="V17" s="168"/>
      <c r="W17" s="168"/>
      <c r="X17" s="168"/>
      <c r="Y17" s="168"/>
      <c r="Z17" s="168"/>
      <c r="AA17" s="142"/>
      <c r="AB17" s="142"/>
      <c r="AC17" s="142"/>
      <c r="AD17" s="143"/>
    </row>
    <row r="18" spans="2:30" ht="15" customHeight="1">
      <c r="B18" s="141"/>
      <c r="C18" s="142"/>
      <c r="D18" s="142"/>
      <c r="E18" s="166"/>
      <c r="F18" s="348" t="s">
        <v>1259</v>
      </c>
      <c r="G18" s="351"/>
      <c r="I18" s="348" t="s">
        <v>1260</v>
      </c>
      <c r="J18" s="348"/>
      <c r="K18" s="348"/>
      <c r="L18" s="348"/>
      <c r="M18" s="349">
        <f>원가!L34</f>
        <v>0</v>
      </c>
      <c r="N18" s="349"/>
      <c r="O18" s="349"/>
      <c r="P18" s="349"/>
      <c r="Q18" s="349"/>
      <c r="R18" s="350" t="s">
        <v>1258</v>
      </c>
      <c r="S18" s="142"/>
      <c r="T18" s="168"/>
      <c r="U18" s="168"/>
      <c r="V18" s="168"/>
      <c r="W18" s="168"/>
      <c r="X18" s="168"/>
      <c r="Y18" s="168"/>
      <c r="Z18" s="168"/>
      <c r="AA18" s="142"/>
      <c r="AB18" s="142"/>
      <c r="AC18" s="142"/>
      <c r="AD18" s="143"/>
    </row>
    <row r="19" spans="2:30" ht="15" customHeight="1">
      <c r="B19" s="141"/>
      <c r="C19" s="142"/>
      <c r="D19" s="142"/>
      <c r="E19" s="166"/>
      <c r="F19" s="348"/>
      <c r="G19" s="351"/>
      <c r="H19" s="167"/>
      <c r="I19" s="348"/>
      <c r="J19" s="348"/>
      <c r="K19" s="348"/>
      <c r="L19" s="348"/>
      <c r="M19" s="349"/>
      <c r="N19" s="349"/>
      <c r="O19" s="349"/>
      <c r="P19" s="349"/>
      <c r="Q19" s="349"/>
      <c r="R19" s="350"/>
      <c r="S19" s="168"/>
      <c r="T19" s="168"/>
      <c r="U19" s="168"/>
      <c r="V19" s="168"/>
      <c r="W19" s="168"/>
      <c r="X19" s="168"/>
      <c r="Y19" s="168"/>
      <c r="Z19" s="168"/>
      <c r="AA19" s="142"/>
      <c r="AB19" s="142"/>
      <c r="AC19" s="142"/>
      <c r="AD19" s="143"/>
    </row>
    <row r="20" spans="2:30" ht="15" hidden="1" customHeight="1">
      <c r="B20" s="141"/>
      <c r="C20" s="142"/>
      <c r="D20" s="142"/>
      <c r="E20" s="166"/>
      <c r="F20" s="348"/>
      <c r="G20" s="351"/>
      <c r="I20" s="348" t="s">
        <v>1261</v>
      </c>
      <c r="J20" s="348"/>
      <c r="K20" s="348"/>
      <c r="L20" s="348"/>
      <c r="M20" s="349">
        <f>원가!L35</f>
        <v>0</v>
      </c>
      <c r="N20" s="349"/>
      <c r="O20" s="349"/>
      <c r="P20" s="349"/>
      <c r="Q20" s="349"/>
      <c r="R20" s="350" t="s">
        <v>1258</v>
      </c>
      <c r="S20" s="168"/>
      <c r="T20" s="168"/>
      <c r="U20" s="168"/>
      <c r="V20" s="168"/>
      <c r="W20" s="168"/>
      <c r="X20" s="168"/>
      <c r="Y20" s="168"/>
      <c r="Z20" s="168"/>
      <c r="AA20" s="142"/>
      <c r="AB20" s="142"/>
      <c r="AC20" s="142"/>
      <c r="AD20" s="143"/>
    </row>
    <row r="21" spans="2:30" ht="15" hidden="1" customHeight="1">
      <c r="B21" s="141"/>
      <c r="C21" s="142"/>
      <c r="D21" s="142"/>
      <c r="E21" s="166"/>
      <c r="F21" s="348"/>
      <c r="G21" s="351"/>
      <c r="H21" s="167"/>
      <c r="I21" s="348"/>
      <c r="J21" s="348"/>
      <c r="K21" s="348"/>
      <c r="L21" s="348"/>
      <c r="M21" s="349"/>
      <c r="N21" s="349"/>
      <c r="O21" s="349"/>
      <c r="P21" s="349"/>
      <c r="Q21" s="349"/>
      <c r="R21" s="350"/>
      <c r="S21" s="168"/>
      <c r="T21" s="168"/>
      <c r="U21" s="168"/>
      <c r="V21" s="168"/>
      <c r="W21" s="168"/>
      <c r="X21" s="168"/>
      <c r="Y21" s="168"/>
      <c r="Z21" s="168"/>
      <c r="AA21" s="142"/>
      <c r="AB21" s="142"/>
      <c r="AC21" s="142"/>
      <c r="AD21" s="143"/>
    </row>
    <row r="22" spans="2:30" ht="15" customHeight="1">
      <c r="B22" s="141"/>
      <c r="C22" s="142"/>
      <c r="D22" s="142"/>
      <c r="E22" s="166"/>
      <c r="F22" s="348"/>
      <c r="G22" s="351"/>
      <c r="I22" s="348" t="s">
        <v>1262</v>
      </c>
      <c r="J22" s="348"/>
      <c r="K22" s="348"/>
      <c r="L22" s="348"/>
      <c r="M22" s="349">
        <f>원가!L36</f>
        <v>0</v>
      </c>
      <c r="N22" s="349"/>
      <c r="O22" s="349"/>
      <c r="P22" s="349"/>
      <c r="Q22" s="349"/>
      <c r="R22" s="350" t="s">
        <v>1258</v>
      </c>
      <c r="S22" s="168"/>
      <c r="T22" s="168"/>
      <c r="U22" s="168"/>
      <c r="V22" s="168"/>
      <c r="W22" s="168"/>
      <c r="X22" s="168"/>
      <c r="Y22" s="168"/>
      <c r="Z22" s="168"/>
      <c r="AA22" s="142"/>
      <c r="AB22" s="142"/>
      <c r="AC22" s="142"/>
      <c r="AD22" s="143"/>
    </row>
    <row r="23" spans="2:30" ht="15" customHeight="1">
      <c r="B23" s="141"/>
      <c r="C23" s="142"/>
      <c r="D23" s="142"/>
      <c r="E23" s="166"/>
      <c r="F23" s="348"/>
      <c r="G23" s="348"/>
      <c r="H23" s="167"/>
      <c r="I23" s="348"/>
      <c r="J23" s="348"/>
      <c r="K23" s="348"/>
      <c r="L23" s="348"/>
      <c r="M23" s="349"/>
      <c r="N23" s="349"/>
      <c r="O23" s="349"/>
      <c r="P23" s="349"/>
      <c r="Q23" s="349"/>
      <c r="R23" s="350"/>
      <c r="S23" s="168"/>
      <c r="T23" s="168"/>
      <c r="U23" s="168"/>
      <c r="V23" s="168"/>
      <c r="W23" s="168"/>
      <c r="X23" s="168"/>
      <c r="Y23" s="168"/>
      <c r="Z23" s="168"/>
      <c r="AA23" s="142"/>
      <c r="AB23" s="142"/>
      <c r="AC23" s="142"/>
      <c r="AD23" s="143"/>
    </row>
    <row r="24" spans="2:30" ht="15" customHeight="1">
      <c r="B24" s="141"/>
      <c r="C24" s="142"/>
      <c r="D24" s="142"/>
      <c r="E24" s="166"/>
      <c r="F24" s="348"/>
      <c r="G24" s="351"/>
      <c r="H24" s="141"/>
      <c r="I24" s="348" t="s">
        <v>1263</v>
      </c>
      <c r="J24" s="348"/>
      <c r="K24" s="348"/>
      <c r="L24" s="348"/>
      <c r="M24" s="349">
        <f>원가!L37</f>
        <v>0</v>
      </c>
      <c r="N24" s="349"/>
      <c r="O24" s="349"/>
      <c r="P24" s="349"/>
      <c r="Q24" s="349"/>
      <c r="R24" s="350" t="s">
        <v>1258</v>
      </c>
      <c r="S24" s="168"/>
      <c r="T24" s="168"/>
      <c r="U24" s="168"/>
      <c r="V24" s="168"/>
      <c r="W24" s="168"/>
      <c r="X24" s="168"/>
      <c r="Y24" s="168"/>
      <c r="Z24" s="168"/>
      <c r="AA24" s="142"/>
      <c r="AB24" s="142"/>
      <c r="AC24" s="142"/>
      <c r="AD24" s="143"/>
    </row>
    <row r="25" spans="2:30" ht="15" customHeight="1">
      <c r="B25" s="141"/>
      <c r="C25" s="142"/>
      <c r="D25" s="142"/>
      <c r="E25" s="166"/>
      <c r="F25" s="348"/>
      <c r="G25" s="351"/>
      <c r="H25" s="167"/>
      <c r="I25" s="348"/>
      <c r="J25" s="348"/>
      <c r="K25" s="348"/>
      <c r="L25" s="348"/>
      <c r="M25" s="349"/>
      <c r="N25" s="349"/>
      <c r="O25" s="349"/>
      <c r="P25" s="349"/>
      <c r="Q25" s="349"/>
      <c r="R25" s="350"/>
      <c r="S25" s="168"/>
      <c r="T25" s="168"/>
      <c r="U25" s="168"/>
      <c r="V25" s="168"/>
      <c r="W25" s="168"/>
      <c r="X25" s="168"/>
      <c r="Y25" s="168"/>
      <c r="Z25" s="168"/>
      <c r="AA25" s="142"/>
      <c r="AB25" s="142"/>
      <c r="AC25" s="142"/>
      <c r="AD25" s="143"/>
    </row>
    <row r="26" spans="2:30" ht="15" customHeight="1">
      <c r="B26" s="141"/>
      <c r="C26" s="142"/>
      <c r="D26" s="166"/>
      <c r="E26" s="166"/>
      <c r="F26" s="166"/>
      <c r="G26" s="166"/>
      <c r="H26" s="169"/>
      <c r="I26" s="348" t="s">
        <v>1264</v>
      </c>
      <c r="J26" s="348"/>
      <c r="K26" s="348"/>
      <c r="L26" s="348"/>
      <c r="M26" s="349">
        <f>M16+M18+M20+M22+M24</f>
        <v>31928000</v>
      </c>
      <c r="N26" s="349"/>
      <c r="O26" s="349"/>
      <c r="P26" s="349"/>
      <c r="Q26" s="349"/>
      <c r="R26" s="350" t="s">
        <v>1258</v>
      </c>
      <c r="S26" s="168"/>
      <c r="T26" s="168"/>
      <c r="U26" s="168"/>
      <c r="V26" s="168"/>
      <c r="W26" s="168"/>
      <c r="X26" s="168"/>
      <c r="Y26" s="168"/>
      <c r="Z26" s="168"/>
      <c r="AA26" s="142"/>
      <c r="AB26" s="142"/>
      <c r="AC26" s="142"/>
      <c r="AD26" s="143"/>
    </row>
    <row r="27" spans="2:30" ht="15" customHeight="1">
      <c r="B27" s="141"/>
      <c r="C27" s="142"/>
      <c r="D27" s="170"/>
      <c r="E27" s="142"/>
      <c r="F27" s="142"/>
      <c r="G27" s="142"/>
      <c r="H27" s="171"/>
      <c r="I27" s="348"/>
      <c r="J27" s="348"/>
      <c r="K27" s="348"/>
      <c r="L27" s="348"/>
      <c r="M27" s="349"/>
      <c r="N27" s="349"/>
      <c r="O27" s="349"/>
      <c r="P27" s="349"/>
      <c r="Q27" s="349"/>
      <c r="R27" s="350"/>
      <c r="S27" s="168"/>
      <c r="T27" s="168"/>
      <c r="U27" s="168"/>
      <c r="V27" s="168"/>
      <c r="W27" s="168"/>
      <c r="X27" s="168"/>
      <c r="Y27" s="168"/>
      <c r="Z27" s="168"/>
      <c r="AA27" s="142"/>
      <c r="AB27" s="142"/>
      <c r="AC27" s="142"/>
      <c r="AD27" s="143"/>
    </row>
    <row r="28" spans="2:30" ht="15" customHeight="1">
      <c r="B28" s="172"/>
      <c r="C28" s="160"/>
      <c r="D28" s="173"/>
      <c r="E28" s="160"/>
      <c r="F28" s="160"/>
      <c r="G28" s="160"/>
      <c r="H28" s="174"/>
      <c r="I28" s="173"/>
      <c r="J28" s="173"/>
      <c r="K28" s="173"/>
      <c r="L28" s="173"/>
      <c r="M28" s="175"/>
      <c r="N28" s="175"/>
      <c r="O28" s="175"/>
      <c r="P28" s="175"/>
      <c r="Q28" s="175"/>
      <c r="R28" s="176"/>
      <c r="S28" s="177"/>
      <c r="T28" s="177"/>
      <c r="U28" s="177"/>
      <c r="V28" s="177"/>
      <c r="W28" s="177"/>
      <c r="X28" s="177"/>
      <c r="Y28" s="177"/>
      <c r="Z28" s="177"/>
      <c r="AA28" s="160"/>
      <c r="AB28" s="160"/>
      <c r="AC28" s="160"/>
      <c r="AD28" s="178"/>
    </row>
    <row r="29" spans="2:30" ht="15" customHeight="1"/>
    <row r="30" spans="2:30">
      <c r="K30" s="179"/>
    </row>
  </sheetData>
  <mergeCells count="28">
    <mergeCell ref="B2:AD2"/>
    <mergeCell ref="C3:F3"/>
    <mergeCell ref="H3:K3"/>
    <mergeCell ref="M3:P3"/>
    <mergeCell ref="R3:U3"/>
    <mergeCell ref="V3:AD3"/>
    <mergeCell ref="D5:F5"/>
    <mergeCell ref="G5:H5"/>
    <mergeCell ref="U14:Y14"/>
    <mergeCell ref="I16:L17"/>
    <mergeCell ref="M16:Q17"/>
    <mergeCell ref="R16:R17"/>
    <mergeCell ref="I26:L27"/>
    <mergeCell ref="M26:Q27"/>
    <mergeCell ref="R26:R27"/>
    <mergeCell ref="F18:G25"/>
    <mergeCell ref="I18:L19"/>
    <mergeCell ref="M18:Q19"/>
    <mergeCell ref="R18:R19"/>
    <mergeCell ref="I20:L21"/>
    <mergeCell ref="M20:Q21"/>
    <mergeCell ref="R20:R21"/>
    <mergeCell ref="I22:L23"/>
    <mergeCell ref="M22:Q23"/>
    <mergeCell ref="R22:R23"/>
    <mergeCell ref="I24:L25"/>
    <mergeCell ref="M24:Q25"/>
    <mergeCell ref="R24:R25"/>
  </mergeCells>
  <phoneticPr fontId="3" type="noConversion"/>
  <pageMargins left="1.0629921259842521" right="0.39370078740157483" top="0.94488188976377963" bottom="0.47244094488188981" header="0.51181102362204722" footer="0.27559055118110237"/>
  <pageSetup paperSize="9" scale="9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1265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24"/>
  </sheetPr>
  <dimension ref="A1:BA1250"/>
  <sheetViews>
    <sheetView showZeros="0" tabSelected="1" view="pageBreakPreview" zoomScaleNormal="100" zoomScaleSheetLayoutView="100" workbookViewId="0">
      <selection activeCell="W41" sqref="W41"/>
    </sheetView>
  </sheetViews>
  <sheetFormatPr defaultRowHeight="13.5"/>
  <cols>
    <col min="1" max="2" width="2.6640625" customWidth="1"/>
    <col min="3" max="4" width="2.77734375" customWidth="1"/>
    <col min="5" max="11" width="2.6640625" customWidth="1"/>
    <col min="12" max="18" width="2.77734375" customWidth="1"/>
    <col min="19" max="21" width="2.109375" customWidth="1"/>
    <col min="22" max="24" width="2.77734375" customWidth="1"/>
    <col min="25" max="28" width="4.109375" customWidth="1"/>
    <col min="29" max="31" width="2.77734375" customWidth="1"/>
    <col min="32" max="33" width="3.21875" customWidth="1"/>
    <col min="34" max="34" width="3" customWidth="1"/>
    <col min="35" max="35" width="2.109375" customWidth="1"/>
    <col min="36" max="36" width="1.77734375" customWidth="1"/>
    <col min="37" max="37" width="2.77734375" customWidth="1"/>
    <col min="38" max="42" width="3" customWidth="1"/>
    <col min="43" max="44" width="1.77734375" customWidth="1"/>
    <col min="45" max="45" width="12.77734375" customWidth="1"/>
    <col min="46" max="46" width="10.77734375" customWidth="1"/>
    <col min="47" max="47" width="16.77734375" customWidth="1"/>
    <col min="48" max="48" width="9.77734375" customWidth="1"/>
    <col min="49" max="49" width="6.33203125" customWidth="1"/>
    <col min="50" max="50" width="2.77734375" customWidth="1"/>
    <col min="51" max="51" width="13.21875" customWidth="1"/>
    <col min="52" max="52" width="10.77734375" customWidth="1"/>
    <col min="53" max="53" width="12.77734375" customWidth="1"/>
    <col min="54" max="142" width="2.77734375" customWidth="1"/>
  </cols>
  <sheetData>
    <row r="1" spans="1:53" ht="27.95" customHeight="1" thickTop="1" thickBot="1">
      <c r="AI1" s="449" t="s">
        <v>1266</v>
      </c>
      <c r="AJ1" s="449"/>
      <c r="AK1" s="449"/>
      <c r="AL1" s="449"/>
      <c r="AM1" s="450" t="str">
        <f>IF(AW13=1,AV13,IF(AW14=1,AV14,IF(AW15=1,AV15,IF(AW16=1,AV16))))</f>
        <v>6개월이하</v>
      </c>
      <c r="AN1" s="450"/>
      <c r="AO1" s="450"/>
      <c r="AP1" s="450"/>
      <c r="AS1" s="180" t="s">
        <v>1267</v>
      </c>
      <c r="AT1" s="181"/>
      <c r="AU1" s="182" t="s">
        <v>1268</v>
      </c>
      <c r="AV1" s="451"/>
      <c r="AW1" s="452"/>
    </row>
    <row r="2" spans="1:53" ht="24.95" customHeight="1" thickTop="1" thickBot="1">
      <c r="A2" s="453" t="str">
        <f>"[공사명] "&amp;표지!B3</f>
        <v>[공사명] 양지리 농어촌취약지역 생활여건 개조사업 전기공사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4" t="str">
        <f>"금액: "&amp;NUMBERSTRING(L38,1)&amp;" 원정"</f>
        <v>금액: 삼천일백구십이만팔천 원정</v>
      </c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5" t="str">
        <f>"("&amp;"￦"&amp;TEXT(L38,"0,0")&amp;")"</f>
        <v>(￦31,928,000)</v>
      </c>
      <c r="AJ2" s="455"/>
      <c r="AK2" s="455"/>
      <c r="AL2" s="455"/>
      <c r="AM2" s="455"/>
      <c r="AN2" s="455"/>
      <c r="AO2" s="455"/>
      <c r="AP2" s="455"/>
      <c r="AQ2" s="455"/>
      <c r="AR2" s="183"/>
      <c r="AS2" s="184" t="s">
        <v>1269</v>
      </c>
      <c r="AT2" s="185"/>
      <c r="AU2" s="185"/>
      <c r="AV2" s="456"/>
      <c r="AW2" s="457"/>
    </row>
    <row r="3" spans="1:53" ht="16.5" customHeight="1" thickTop="1">
      <c r="A3" s="446" t="s">
        <v>38</v>
      </c>
      <c r="B3" s="447"/>
      <c r="C3" s="447" t="s">
        <v>1270</v>
      </c>
      <c r="D3" s="447"/>
      <c r="E3" s="447"/>
      <c r="F3" s="447"/>
      <c r="G3" s="447"/>
      <c r="H3" s="447"/>
      <c r="I3" s="447"/>
      <c r="J3" s="447"/>
      <c r="K3" s="447"/>
      <c r="L3" s="447" t="s">
        <v>1271</v>
      </c>
      <c r="M3" s="447"/>
      <c r="N3" s="447"/>
      <c r="O3" s="447"/>
      <c r="P3" s="447"/>
      <c r="Q3" s="447"/>
      <c r="R3" s="447"/>
      <c r="S3" s="447" t="s">
        <v>1272</v>
      </c>
      <c r="T3" s="447"/>
      <c r="U3" s="447"/>
      <c r="V3" s="447"/>
      <c r="W3" s="447"/>
      <c r="X3" s="447"/>
      <c r="Y3" s="447"/>
      <c r="Z3" s="447"/>
      <c r="AA3" s="447"/>
      <c r="AB3" s="447"/>
      <c r="AC3" s="447" t="s">
        <v>1273</v>
      </c>
      <c r="AD3" s="447"/>
      <c r="AE3" s="447"/>
      <c r="AF3" s="447"/>
      <c r="AG3" s="447"/>
      <c r="AH3" s="447"/>
      <c r="AI3" s="447"/>
      <c r="AJ3" s="447"/>
      <c r="AK3" s="447"/>
      <c r="AL3" s="447"/>
      <c r="AM3" s="447"/>
      <c r="AN3" s="447"/>
      <c r="AO3" s="447"/>
      <c r="AP3" s="447"/>
      <c r="AQ3" s="448"/>
      <c r="AR3" s="186"/>
      <c r="AS3" s="187" t="s">
        <v>1274</v>
      </c>
      <c r="AT3" s="188">
        <f>IF($AW$13=1,AW17,IF($AW$14=1,AW18,IF($AW$15=1,AW19,IF($AW$16=1,AW21))))</f>
        <v>0.17499999999999999</v>
      </c>
      <c r="AU3" s="189" t="s">
        <v>1275</v>
      </c>
      <c r="AV3" s="436">
        <f>총괄표!I5</f>
        <v>4266789</v>
      </c>
      <c r="AW3" s="437"/>
      <c r="AY3" s="190" t="s">
        <v>1276</v>
      </c>
      <c r="AZ3" s="191">
        <v>633</v>
      </c>
      <c r="BA3" s="192"/>
    </row>
    <row r="4" spans="1:53" ht="14.65" customHeight="1">
      <c r="A4" s="419" t="s">
        <v>1277</v>
      </c>
      <c r="B4" s="420"/>
      <c r="C4" s="425" t="s">
        <v>41</v>
      </c>
      <c r="D4" s="420"/>
      <c r="E4" s="435" t="s">
        <v>1278</v>
      </c>
      <c r="F4" s="435"/>
      <c r="G4" s="435"/>
      <c r="H4" s="435"/>
      <c r="I4" s="435"/>
      <c r="J4" s="435"/>
      <c r="K4" s="435"/>
      <c r="L4" s="393">
        <f>AV3</f>
        <v>4266789</v>
      </c>
      <c r="M4" s="393"/>
      <c r="N4" s="393"/>
      <c r="O4" s="393"/>
      <c r="P4" s="393"/>
      <c r="Q4" s="393"/>
      <c r="R4" s="393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  <c r="AG4" s="394"/>
      <c r="AH4" s="394"/>
      <c r="AI4" s="394"/>
      <c r="AJ4" s="394"/>
      <c r="AK4" s="394"/>
      <c r="AL4" s="394"/>
      <c r="AM4" s="394"/>
      <c r="AN4" s="394"/>
      <c r="AO4" s="394"/>
      <c r="AP4" s="394"/>
      <c r="AQ4" s="395"/>
      <c r="AR4" s="193"/>
      <c r="AS4" s="62"/>
      <c r="AT4" s="194"/>
      <c r="AU4" s="189" t="s">
        <v>1279</v>
      </c>
      <c r="AV4" s="436">
        <f>총괄표!L5</f>
        <v>13148467</v>
      </c>
      <c r="AW4" s="437"/>
      <c r="AY4" s="190" t="s">
        <v>1280</v>
      </c>
      <c r="AZ4" s="191"/>
      <c r="BA4" s="192"/>
    </row>
    <row r="5" spans="1:53" ht="14.65" customHeight="1">
      <c r="A5" s="421"/>
      <c r="B5" s="422"/>
      <c r="C5" s="426"/>
      <c r="D5" s="422"/>
      <c r="E5" s="431" t="s">
        <v>1281</v>
      </c>
      <c r="F5" s="431"/>
      <c r="G5" s="431"/>
      <c r="H5" s="431"/>
      <c r="I5" s="431"/>
      <c r="J5" s="431"/>
      <c r="K5" s="431"/>
      <c r="L5" s="379"/>
      <c r="M5" s="379"/>
      <c r="N5" s="379"/>
      <c r="O5" s="379"/>
      <c r="P5" s="379"/>
      <c r="Q5" s="379"/>
      <c r="R5" s="379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1"/>
      <c r="AR5" s="195"/>
      <c r="AS5" s="196" t="s">
        <v>1282</v>
      </c>
      <c r="AT5" s="197">
        <v>3.56E-2</v>
      </c>
      <c r="AU5" s="189" t="s">
        <v>1283</v>
      </c>
      <c r="AV5" s="443"/>
      <c r="AW5" s="444"/>
      <c r="AY5" s="190" t="s">
        <v>1284</v>
      </c>
      <c r="AZ5" s="191"/>
      <c r="BA5" s="192"/>
    </row>
    <row r="6" spans="1:53" ht="14.65" customHeight="1">
      <c r="A6" s="421"/>
      <c r="B6" s="422"/>
      <c r="C6" s="426"/>
      <c r="D6" s="422"/>
      <c r="E6" s="431"/>
      <c r="F6" s="431"/>
      <c r="G6" s="431"/>
      <c r="H6" s="431"/>
      <c r="I6" s="431"/>
      <c r="J6" s="431"/>
      <c r="K6" s="431"/>
      <c r="L6" s="445"/>
      <c r="M6" s="445"/>
      <c r="N6" s="445"/>
      <c r="O6" s="445"/>
      <c r="P6" s="445"/>
      <c r="Q6" s="445"/>
      <c r="R6" s="445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380"/>
      <c r="AD6" s="380"/>
      <c r="AE6" s="380"/>
      <c r="AF6" s="380"/>
      <c r="AG6" s="380"/>
      <c r="AH6" s="380"/>
      <c r="AI6" s="380"/>
      <c r="AJ6" s="380"/>
      <c r="AK6" s="380"/>
      <c r="AL6" s="380"/>
      <c r="AM6" s="380"/>
      <c r="AN6" s="380"/>
      <c r="AO6" s="380"/>
      <c r="AP6" s="380"/>
      <c r="AQ6" s="381"/>
      <c r="AR6" s="195"/>
      <c r="AS6" s="196" t="s">
        <v>1285</v>
      </c>
      <c r="AT6" s="197">
        <v>1.01E-2</v>
      </c>
      <c r="AU6" s="189" t="s">
        <v>1286</v>
      </c>
      <c r="AV6" s="436">
        <f>총괄표!N5</f>
        <v>135383</v>
      </c>
      <c r="AW6" s="437"/>
      <c r="AY6" s="190" t="s">
        <v>1287</v>
      </c>
      <c r="AZ6" s="191"/>
      <c r="BA6" s="192"/>
    </row>
    <row r="7" spans="1:53" ht="14.65" customHeight="1">
      <c r="A7" s="421"/>
      <c r="B7" s="422"/>
      <c r="C7" s="427"/>
      <c r="D7" s="424"/>
      <c r="E7" s="428" t="s">
        <v>1288</v>
      </c>
      <c r="F7" s="428"/>
      <c r="G7" s="428"/>
      <c r="H7" s="428"/>
      <c r="I7" s="428"/>
      <c r="J7" s="428"/>
      <c r="K7" s="428"/>
      <c r="L7" s="389">
        <f>SUM(L4:R6)</f>
        <v>4266789</v>
      </c>
      <c r="M7" s="389"/>
      <c r="N7" s="389"/>
      <c r="O7" s="389"/>
      <c r="P7" s="389"/>
      <c r="Q7" s="389"/>
      <c r="R7" s="389"/>
      <c r="S7" s="385"/>
      <c r="T7" s="385"/>
      <c r="U7" s="385"/>
      <c r="V7" s="385"/>
      <c r="W7" s="385"/>
      <c r="X7" s="385"/>
      <c r="Y7" s="385"/>
      <c r="Z7" s="385"/>
      <c r="AA7" s="385"/>
      <c r="AB7" s="385"/>
      <c r="AC7" s="385"/>
      <c r="AD7" s="385"/>
      <c r="AE7" s="385"/>
      <c r="AF7" s="385"/>
      <c r="AG7" s="385"/>
      <c r="AH7" s="385"/>
      <c r="AI7" s="385"/>
      <c r="AJ7" s="385"/>
      <c r="AK7" s="385"/>
      <c r="AL7" s="385"/>
      <c r="AM7" s="385"/>
      <c r="AN7" s="385"/>
      <c r="AO7" s="385"/>
      <c r="AP7" s="385"/>
      <c r="AQ7" s="386"/>
      <c r="AR7" s="198"/>
      <c r="AS7" s="196" t="s">
        <v>1289</v>
      </c>
      <c r="AT7" s="197">
        <v>3.5950000000000003E-2</v>
      </c>
      <c r="AU7" s="199" t="s">
        <v>1290</v>
      </c>
      <c r="AV7" s="436">
        <f>총괄표!P6</f>
        <v>650692</v>
      </c>
      <c r="AW7" s="437"/>
      <c r="AY7" s="190" t="s">
        <v>1291</v>
      </c>
      <c r="AZ7" s="200"/>
    </row>
    <row r="8" spans="1:53" ht="14.65" customHeight="1">
      <c r="A8" s="421"/>
      <c r="B8" s="422"/>
      <c r="C8" s="425" t="s">
        <v>42</v>
      </c>
      <c r="D8" s="420"/>
      <c r="E8" s="435" t="s">
        <v>1292</v>
      </c>
      <c r="F8" s="435"/>
      <c r="G8" s="435"/>
      <c r="H8" s="435"/>
      <c r="I8" s="435"/>
      <c r="J8" s="435"/>
      <c r="K8" s="435"/>
      <c r="L8" s="393">
        <f>AV4</f>
        <v>13148467</v>
      </c>
      <c r="M8" s="393"/>
      <c r="N8" s="393"/>
      <c r="O8" s="393"/>
      <c r="P8" s="393"/>
      <c r="Q8" s="393"/>
      <c r="R8" s="393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4"/>
      <c r="AK8" s="394"/>
      <c r="AL8" s="394"/>
      <c r="AM8" s="394"/>
      <c r="AN8" s="394"/>
      <c r="AO8" s="394"/>
      <c r="AP8" s="394"/>
      <c r="AQ8" s="395"/>
      <c r="AR8" s="193"/>
      <c r="AS8" s="196" t="s">
        <v>1293</v>
      </c>
      <c r="AT8" s="197">
        <v>4.7500000000000001E-2</v>
      </c>
      <c r="AU8" s="189" t="s">
        <v>1294</v>
      </c>
      <c r="AV8" s="436"/>
      <c r="AW8" s="437"/>
    </row>
    <row r="9" spans="1:53" ht="14.65" customHeight="1">
      <c r="A9" s="421"/>
      <c r="B9" s="422"/>
      <c r="C9" s="426"/>
      <c r="D9" s="422"/>
      <c r="E9" s="431" t="s">
        <v>1295</v>
      </c>
      <c r="F9" s="431"/>
      <c r="G9" s="431"/>
      <c r="H9" s="431"/>
      <c r="I9" s="431"/>
      <c r="J9" s="431"/>
      <c r="K9" s="431"/>
      <c r="L9" s="379">
        <f>ROUNDDOWN($L$8*$AT$3,0)</f>
        <v>2300981</v>
      </c>
      <c r="M9" s="379"/>
      <c r="N9" s="379"/>
      <c r="O9" s="379"/>
      <c r="P9" s="379"/>
      <c r="Q9" s="379"/>
      <c r="R9" s="379"/>
      <c r="S9" s="380" t="str">
        <f>CONCATENATE(" (직노)x",AT3*100,"%")</f>
        <v xml:space="preserve"> (직노)x17.5%</v>
      </c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80"/>
      <c r="AJ9" s="380"/>
      <c r="AK9" s="380"/>
      <c r="AL9" s="380"/>
      <c r="AM9" s="380"/>
      <c r="AN9" s="380"/>
      <c r="AO9" s="380"/>
      <c r="AP9" s="380"/>
      <c r="AQ9" s="381"/>
      <c r="AR9" s="195"/>
      <c r="AS9" s="201" t="s">
        <v>1296</v>
      </c>
      <c r="AT9" s="197">
        <v>0.13139999999999999</v>
      </c>
      <c r="AU9" s="189" t="s">
        <v>1297</v>
      </c>
      <c r="AV9" s="436"/>
      <c r="AW9" s="437"/>
    </row>
    <row r="10" spans="1:53" ht="14.65" customHeight="1">
      <c r="A10" s="421"/>
      <c r="B10" s="422"/>
      <c r="C10" s="427"/>
      <c r="D10" s="424"/>
      <c r="E10" s="428" t="s">
        <v>1288</v>
      </c>
      <c r="F10" s="428"/>
      <c r="G10" s="428"/>
      <c r="H10" s="428"/>
      <c r="I10" s="428"/>
      <c r="J10" s="428"/>
      <c r="K10" s="428"/>
      <c r="L10" s="389">
        <f>SUM(L8:R9)</f>
        <v>15449448</v>
      </c>
      <c r="M10" s="389"/>
      <c r="N10" s="389"/>
      <c r="O10" s="389"/>
      <c r="P10" s="389"/>
      <c r="Q10" s="389"/>
      <c r="R10" s="389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385"/>
      <c r="AJ10" s="385"/>
      <c r="AK10" s="385"/>
      <c r="AL10" s="385"/>
      <c r="AM10" s="385"/>
      <c r="AN10" s="385"/>
      <c r="AO10" s="385"/>
      <c r="AP10" s="385"/>
      <c r="AQ10" s="386"/>
      <c r="AR10" s="198"/>
      <c r="AS10" s="202" t="s">
        <v>1298</v>
      </c>
      <c r="AT10" s="203">
        <f>IF((L7+L10+L24)&gt;10000000000,4.5%,IF((L7+L10+L24)&gt;=3000000000,5%,IF((L7+L10+L24)&gt;=500000000,6.5%,IF((L7+L10+L24)&lt;500000000,8%))))</f>
        <v>0.08</v>
      </c>
      <c r="AU10" s="199" t="s">
        <v>1299</v>
      </c>
      <c r="AV10" s="436">
        <f>INT((AV9/1.1)-AZ17)</f>
        <v>0</v>
      </c>
      <c r="AW10" s="437"/>
      <c r="AY10" s="415" t="s">
        <v>1300</v>
      </c>
      <c r="AZ10" s="417"/>
    </row>
    <row r="11" spans="1:53" ht="14.65" customHeight="1">
      <c r="A11" s="421"/>
      <c r="B11" s="422"/>
      <c r="C11" s="425" t="s">
        <v>1301</v>
      </c>
      <c r="D11" s="420"/>
      <c r="E11" s="435" t="s">
        <v>1302</v>
      </c>
      <c r="F11" s="435"/>
      <c r="G11" s="435"/>
      <c r="H11" s="435"/>
      <c r="I11" s="435"/>
      <c r="J11" s="435"/>
      <c r="K11" s="435"/>
      <c r="L11" s="393">
        <f>AV6</f>
        <v>135383</v>
      </c>
      <c r="M11" s="393"/>
      <c r="N11" s="393"/>
      <c r="O11" s="393"/>
      <c r="P11" s="393"/>
      <c r="Q11" s="393"/>
      <c r="R11" s="393"/>
      <c r="S11" s="394"/>
      <c r="T11" s="394"/>
      <c r="U11" s="394"/>
      <c r="V11" s="394"/>
      <c r="W11" s="394"/>
      <c r="X11" s="394"/>
      <c r="Y11" s="394"/>
      <c r="Z11" s="394"/>
      <c r="AA11" s="394"/>
      <c r="AB11" s="394"/>
      <c r="AC11" s="394"/>
      <c r="AD11" s="394"/>
      <c r="AE11" s="394"/>
      <c r="AF11" s="394"/>
      <c r="AG11" s="394"/>
      <c r="AH11" s="394"/>
      <c r="AI11" s="394"/>
      <c r="AJ11" s="394"/>
      <c r="AK11" s="394"/>
      <c r="AL11" s="394"/>
      <c r="AM11" s="394"/>
      <c r="AN11" s="394"/>
      <c r="AO11" s="394"/>
      <c r="AP11" s="394"/>
      <c r="AQ11" s="395"/>
      <c r="AR11" s="193"/>
      <c r="AS11" s="204" t="s">
        <v>1303</v>
      </c>
      <c r="AT11" s="205">
        <f>IF($AW$13=1,AW24,IF($AW$14=1,AW25,IF($AW$15=1,AW26,IF($AW$16=1,AW27))))</f>
        <v>0.05</v>
      </c>
      <c r="AU11" s="189" t="s">
        <v>1304</v>
      </c>
      <c r="AV11" s="436">
        <f>'한전불입금(전기)'!J142</f>
        <v>603000</v>
      </c>
      <c r="AW11" s="437"/>
      <c r="AY11" s="206" t="s">
        <v>1305</v>
      </c>
      <c r="AZ11" s="207"/>
    </row>
    <row r="12" spans="1:53" ht="14.65" customHeight="1">
      <c r="A12" s="421"/>
      <c r="B12" s="422"/>
      <c r="C12" s="426"/>
      <c r="D12" s="422"/>
      <c r="E12" s="431" t="s">
        <v>1306</v>
      </c>
      <c r="F12" s="431"/>
      <c r="G12" s="431"/>
      <c r="H12" s="431"/>
      <c r="I12" s="431"/>
      <c r="J12" s="431"/>
      <c r="K12" s="431"/>
      <c r="L12" s="379">
        <f>ROUNDDOWN($L$10*$AT$5,0)</f>
        <v>550000</v>
      </c>
      <c r="M12" s="379"/>
      <c r="N12" s="379"/>
      <c r="O12" s="379"/>
      <c r="P12" s="379"/>
      <c r="Q12" s="379"/>
      <c r="R12" s="379"/>
      <c r="S12" s="380" t="str">
        <f>CONCATENATE(" (노)x",AT5*100,"%")</f>
        <v xml:space="preserve"> (노)x3.56%</v>
      </c>
      <c r="T12" s="380"/>
      <c r="U12" s="380"/>
      <c r="V12" s="380"/>
      <c r="W12" s="380"/>
      <c r="X12" s="380"/>
      <c r="Y12" s="380"/>
      <c r="Z12" s="380"/>
      <c r="AA12" s="380"/>
      <c r="AB12" s="380"/>
      <c r="AC12" s="380" t="s">
        <v>35</v>
      </c>
      <c r="AD12" s="380"/>
      <c r="AE12" s="380"/>
      <c r="AF12" s="380"/>
      <c r="AG12" s="380"/>
      <c r="AH12" s="380"/>
      <c r="AI12" s="380"/>
      <c r="AJ12" s="380"/>
      <c r="AK12" s="380"/>
      <c r="AL12" s="380"/>
      <c r="AM12" s="380"/>
      <c r="AN12" s="380"/>
      <c r="AO12" s="380"/>
      <c r="AP12" s="380"/>
      <c r="AQ12" s="381"/>
      <c r="AR12" s="195"/>
      <c r="AS12" s="204" t="s">
        <v>1307</v>
      </c>
      <c r="AT12" s="205">
        <v>0</v>
      </c>
      <c r="AU12" s="208" t="s">
        <v>1308</v>
      </c>
      <c r="AV12" s="438">
        <f>L38</f>
        <v>31928000</v>
      </c>
      <c r="AW12" s="439"/>
      <c r="AY12" s="206" t="s">
        <v>1309</v>
      </c>
      <c r="AZ12" s="209">
        <v>15</v>
      </c>
    </row>
    <row r="13" spans="1:53" ht="14.65" customHeight="1">
      <c r="A13" s="421"/>
      <c r="B13" s="422"/>
      <c r="C13" s="426"/>
      <c r="D13" s="422"/>
      <c r="E13" s="431" t="s">
        <v>1310</v>
      </c>
      <c r="F13" s="431"/>
      <c r="G13" s="431"/>
      <c r="H13" s="431"/>
      <c r="I13" s="431"/>
      <c r="J13" s="431"/>
      <c r="K13" s="431"/>
      <c r="L13" s="379">
        <f>ROUNDDOWN($L$10*$AT$6,0)</f>
        <v>156039</v>
      </c>
      <c r="M13" s="379"/>
      <c r="N13" s="379"/>
      <c r="O13" s="379"/>
      <c r="P13" s="379"/>
      <c r="Q13" s="379"/>
      <c r="R13" s="379"/>
      <c r="S13" s="380" t="str">
        <f>CONCATENATE(" (노)x",AT6*100,"%")</f>
        <v xml:space="preserve"> (노)x1.01%</v>
      </c>
      <c r="T13" s="380"/>
      <c r="U13" s="380"/>
      <c r="V13" s="380"/>
      <c r="W13" s="380"/>
      <c r="X13" s="380"/>
      <c r="Y13" s="380"/>
      <c r="Z13" s="380"/>
      <c r="AA13" s="380"/>
      <c r="AB13" s="380"/>
      <c r="AC13" s="380" t="s">
        <v>35</v>
      </c>
      <c r="AD13" s="380"/>
      <c r="AE13" s="380"/>
      <c r="AF13" s="380"/>
      <c r="AG13" s="380"/>
      <c r="AH13" s="380"/>
      <c r="AI13" s="380"/>
      <c r="AJ13" s="380"/>
      <c r="AK13" s="380"/>
      <c r="AL13" s="380"/>
      <c r="AM13" s="380"/>
      <c r="AN13" s="380"/>
      <c r="AO13" s="380"/>
      <c r="AP13" s="380"/>
      <c r="AQ13" s="381"/>
      <c r="AR13" s="195"/>
      <c r="AS13" s="204" t="s">
        <v>1311</v>
      </c>
      <c r="AT13" s="205"/>
      <c r="AU13" s="440" t="s">
        <v>1312</v>
      </c>
      <c r="AV13" s="210" t="s">
        <v>1313</v>
      </c>
      <c r="AW13" s="211">
        <v>1</v>
      </c>
      <c r="AY13" s="206" t="s">
        <v>1314</v>
      </c>
      <c r="AZ13" s="209">
        <f>IF((L33+L37)&gt;4000000000,BA29,IF((L33+L37)&gt;=2000000000,BA28,IF((L33+L37)&gt;=300000000,BA27,IF((L33+L37)&lt;300000000,BA26))))</f>
        <v>220000</v>
      </c>
    </row>
    <row r="14" spans="1:53" ht="14.65" customHeight="1">
      <c r="A14" s="421"/>
      <c r="B14" s="422"/>
      <c r="C14" s="426"/>
      <c r="D14" s="422"/>
      <c r="E14" s="433" t="s">
        <v>1315</v>
      </c>
      <c r="F14" s="377"/>
      <c r="G14" s="377"/>
      <c r="H14" s="377"/>
      <c r="I14" s="377"/>
      <c r="J14" s="377"/>
      <c r="K14" s="378"/>
      <c r="L14" s="379">
        <f>ROUNDDOWN($L$8*$AT$7,0)</f>
        <v>472687</v>
      </c>
      <c r="M14" s="379"/>
      <c r="N14" s="379"/>
      <c r="O14" s="379"/>
      <c r="P14" s="379"/>
      <c r="Q14" s="379"/>
      <c r="R14" s="379"/>
      <c r="S14" s="380" t="str">
        <f>CONCATENATE(" (직노)x",AT7*100,"%")</f>
        <v xml:space="preserve"> (직노)x3.595%</v>
      </c>
      <c r="T14" s="380"/>
      <c r="U14" s="380"/>
      <c r="V14" s="380"/>
      <c r="W14" s="380"/>
      <c r="X14" s="380"/>
      <c r="Y14" s="380"/>
      <c r="Z14" s="380"/>
      <c r="AA14" s="380"/>
      <c r="AB14" s="380"/>
      <c r="AC14" s="433"/>
      <c r="AD14" s="377"/>
      <c r="AE14" s="377"/>
      <c r="AF14" s="377"/>
      <c r="AG14" s="377"/>
      <c r="AH14" s="377"/>
      <c r="AI14" s="377"/>
      <c r="AJ14" s="377"/>
      <c r="AK14" s="377"/>
      <c r="AL14" s="377"/>
      <c r="AM14" s="377"/>
      <c r="AN14" s="377"/>
      <c r="AO14" s="377"/>
      <c r="AP14" s="377"/>
      <c r="AQ14" s="434"/>
      <c r="AR14" s="33"/>
      <c r="AS14" s="212" t="s">
        <v>37</v>
      </c>
      <c r="AT14" s="213">
        <f>IF(L25+L26&gt;=100000000000,9%,IF(L25+L26&gt;=30000000000,10%,IF(L25+L26&gt;=5000000000,12%,IF((L25+L26)&lt;5000000000,15%))))</f>
        <v>0.15</v>
      </c>
      <c r="AU14" s="441"/>
      <c r="AV14" s="210" t="s">
        <v>1316</v>
      </c>
      <c r="AW14" s="211"/>
      <c r="AY14" s="214" t="s">
        <v>1317</v>
      </c>
      <c r="AZ14" s="215">
        <f>ROUNDDOWN((AZ11/15)*AZ13,0)</f>
        <v>0</v>
      </c>
    </row>
    <row r="15" spans="1:53" ht="14.65" customHeight="1">
      <c r="A15" s="421"/>
      <c r="B15" s="422"/>
      <c r="C15" s="426"/>
      <c r="D15" s="422"/>
      <c r="E15" s="433" t="s">
        <v>1318</v>
      </c>
      <c r="F15" s="377"/>
      <c r="G15" s="377"/>
      <c r="H15" s="377"/>
      <c r="I15" s="377"/>
      <c r="J15" s="377"/>
      <c r="K15" s="378"/>
      <c r="L15" s="379">
        <f>ROUNDDOWN($L$8*$AT$8,0)</f>
        <v>624552</v>
      </c>
      <c r="M15" s="379"/>
      <c r="N15" s="379"/>
      <c r="O15" s="379"/>
      <c r="P15" s="379"/>
      <c r="Q15" s="379"/>
      <c r="R15" s="379"/>
      <c r="S15" s="380" t="str">
        <f>CONCATENATE(" (직노)x",AT8*100,"%")</f>
        <v xml:space="preserve"> (직노)x4.75%</v>
      </c>
      <c r="T15" s="380"/>
      <c r="U15" s="380"/>
      <c r="V15" s="380"/>
      <c r="W15" s="380"/>
      <c r="X15" s="380"/>
      <c r="Y15" s="380"/>
      <c r="Z15" s="380"/>
      <c r="AA15" s="380"/>
      <c r="AB15" s="380"/>
      <c r="AC15" s="433"/>
      <c r="AD15" s="377"/>
      <c r="AE15" s="377"/>
      <c r="AF15" s="377"/>
      <c r="AG15" s="377"/>
      <c r="AH15" s="377"/>
      <c r="AI15" s="377"/>
      <c r="AJ15" s="377"/>
      <c r="AK15" s="377"/>
      <c r="AL15" s="377"/>
      <c r="AM15" s="377"/>
      <c r="AN15" s="377"/>
      <c r="AO15" s="377"/>
      <c r="AP15" s="377"/>
      <c r="AQ15" s="434"/>
      <c r="AR15" s="33"/>
      <c r="AS15" s="346" t="s">
        <v>1544</v>
      </c>
      <c r="AT15" s="345">
        <v>2.6476999999999998E-3</v>
      </c>
      <c r="AU15" s="441"/>
      <c r="AV15" s="210" t="s">
        <v>1319</v>
      </c>
      <c r="AW15" s="211"/>
      <c r="AY15" s="218" t="s">
        <v>1320</v>
      </c>
    </row>
    <row r="16" spans="1:53" ht="14.65" customHeight="1">
      <c r="A16" s="421"/>
      <c r="B16" s="422"/>
      <c r="C16" s="426"/>
      <c r="D16" s="422"/>
      <c r="E16" s="433" t="s">
        <v>1296</v>
      </c>
      <c r="F16" s="377"/>
      <c r="G16" s="377"/>
      <c r="H16" s="377"/>
      <c r="I16" s="377"/>
      <c r="J16" s="377"/>
      <c r="K16" s="378"/>
      <c r="L16" s="379">
        <f>ROUNDDOWN($L$14*$AT$9,0)</f>
        <v>62111</v>
      </c>
      <c r="M16" s="379"/>
      <c r="N16" s="379"/>
      <c r="O16" s="379"/>
      <c r="P16" s="379"/>
      <c r="Q16" s="379"/>
      <c r="R16" s="379"/>
      <c r="S16" s="380" t="str">
        <f>CONCATENATE(" (건강보험료)x",AT9*100,"%")</f>
        <v xml:space="preserve"> (건강보험료)x13.14%</v>
      </c>
      <c r="T16" s="380"/>
      <c r="U16" s="380"/>
      <c r="V16" s="380"/>
      <c r="W16" s="380"/>
      <c r="X16" s="380"/>
      <c r="Y16" s="380"/>
      <c r="Z16" s="380"/>
      <c r="AA16" s="380"/>
      <c r="AB16" s="380"/>
      <c r="AC16" s="433"/>
      <c r="AD16" s="377"/>
      <c r="AE16" s="377"/>
      <c r="AF16" s="377"/>
      <c r="AG16" s="377"/>
      <c r="AH16" s="377"/>
      <c r="AI16" s="377"/>
      <c r="AJ16" s="377"/>
      <c r="AK16" s="377"/>
      <c r="AL16" s="377"/>
      <c r="AM16" s="377"/>
      <c r="AN16" s="377"/>
      <c r="AO16" s="377"/>
      <c r="AP16" s="377"/>
      <c r="AQ16" s="434"/>
      <c r="AR16" s="33"/>
      <c r="AS16" s="216"/>
      <c r="AT16" s="217"/>
      <c r="AU16" s="442"/>
      <c r="AV16" s="210" t="s">
        <v>1321</v>
      </c>
      <c r="AW16" s="211"/>
    </row>
    <row r="17" spans="1:53" ht="14.65" customHeight="1">
      <c r="A17" s="421"/>
      <c r="B17" s="422"/>
      <c r="C17" s="426"/>
      <c r="D17" s="422"/>
      <c r="E17" s="431" t="s">
        <v>1322</v>
      </c>
      <c r="F17" s="431"/>
      <c r="G17" s="431"/>
      <c r="H17" s="431"/>
      <c r="I17" s="431"/>
      <c r="J17" s="431"/>
      <c r="K17" s="431"/>
      <c r="L17" s="379">
        <f>MIN(AT30,AT32)</f>
        <v>541614</v>
      </c>
      <c r="M17" s="379"/>
      <c r="N17" s="379"/>
      <c r="O17" s="379"/>
      <c r="P17" s="379"/>
      <c r="Q17" s="379"/>
      <c r="R17" s="379"/>
      <c r="S17" s="387" t="str">
        <f>AU33</f>
        <v xml:space="preserve"> (재＋직노)×3.11%</v>
      </c>
      <c r="T17" s="387"/>
      <c r="U17" s="387"/>
      <c r="V17" s="387"/>
      <c r="W17" s="387"/>
      <c r="X17" s="387"/>
      <c r="Y17" s="387"/>
      <c r="Z17" s="387"/>
      <c r="AA17" s="387"/>
      <c r="AB17" s="387"/>
      <c r="AC17" s="380" t="s">
        <v>1323</v>
      </c>
      <c r="AD17" s="380"/>
      <c r="AE17" s="380"/>
      <c r="AF17" s="380"/>
      <c r="AG17" s="380"/>
      <c r="AH17" s="380"/>
      <c r="AI17" s="380"/>
      <c r="AJ17" s="380"/>
      <c r="AK17" s="380"/>
      <c r="AL17" s="380"/>
      <c r="AM17" s="380"/>
      <c r="AN17" s="380"/>
      <c r="AO17" s="380"/>
      <c r="AP17" s="380"/>
      <c r="AQ17" s="381"/>
      <c r="AR17" s="195"/>
      <c r="AS17" s="219"/>
      <c r="AT17" s="220"/>
      <c r="AU17" s="440" t="s">
        <v>1324</v>
      </c>
      <c r="AV17" s="210" t="s">
        <v>1313</v>
      </c>
      <c r="AW17" s="221">
        <v>0.17499999999999999</v>
      </c>
      <c r="AY17" s="121" t="s">
        <v>1325</v>
      </c>
      <c r="AZ17" s="222"/>
    </row>
    <row r="18" spans="1:53" ht="14.65" customHeight="1">
      <c r="A18" s="421"/>
      <c r="B18" s="422"/>
      <c r="C18" s="426"/>
      <c r="D18" s="422"/>
      <c r="E18" s="431" t="s">
        <v>1326</v>
      </c>
      <c r="F18" s="431"/>
      <c r="G18" s="431"/>
      <c r="H18" s="431"/>
      <c r="I18" s="431"/>
      <c r="J18" s="431"/>
      <c r="K18" s="431"/>
      <c r="L18" s="379">
        <f>ROUNDDOWN(($L$7+$L$10)*$AT$11,0)</f>
        <v>985811</v>
      </c>
      <c r="M18" s="379"/>
      <c r="N18" s="379"/>
      <c r="O18" s="379"/>
      <c r="P18" s="379"/>
      <c r="Q18" s="379"/>
      <c r="R18" s="379"/>
      <c r="S18" s="380" t="str">
        <f>CONCATENATE(" (재+노)x",AT11*100,"%")</f>
        <v xml:space="preserve"> (재+노)x5%</v>
      </c>
      <c r="T18" s="380"/>
      <c r="U18" s="380"/>
      <c r="V18" s="380"/>
      <c r="W18" s="380"/>
      <c r="X18" s="380"/>
      <c r="Y18" s="380"/>
      <c r="Z18" s="380"/>
      <c r="AA18" s="380"/>
      <c r="AB18" s="380"/>
      <c r="AC18" s="380"/>
      <c r="AD18" s="380"/>
      <c r="AE18" s="380"/>
      <c r="AF18" s="380"/>
      <c r="AG18" s="380"/>
      <c r="AH18" s="380"/>
      <c r="AI18" s="380"/>
      <c r="AJ18" s="380"/>
      <c r="AK18" s="380"/>
      <c r="AL18" s="380"/>
      <c r="AM18" s="380"/>
      <c r="AN18" s="380"/>
      <c r="AO18" s="380"/>
      <c r="AP18" s="380"/>
      <c r="AQ18" s="381"/>
      <c r="AR18" s="195"/>
      <c r="AS18" s="204" t="s">
        <v>1327</v>
      </c>
      <c r="AT18" s="205">
        <v>6.0000000000000002E-5</v>
      </c>
      <c r="AU18" s="441"/>
      <c r="AV18" s="210" t="s">
        <v>1316</v>
      </c>
      <c r="AW18" s="221">
        <v>0.17899999999999999</v>
      </c>
    </row>
    <row r="19" spans="1:53" ht="14.65" customHeight="1">
      <c r="A19" s="421"/>
      <c r="B19" s="422"/>
      <c r="C19" s="426"/>
      <c r="D19" s="422"/>
      <c r="E19" s="431" t="s">
        <v>1311</v>
      </c>
      <c r="F19" s="431"/>
      <c r="G19" s="431"/>
      <c r="H19" s="431"/>
      <c r="I19" s="431"/>
      <c r="J19" s="431"/>
      <c r="K19" s="431"/>
      <c r="L19" s="379">
        <f>ROUNDDOWN($L$8*$AT$13,0)</f>
        <v>0</v>
      </c>
      <c r="M19" s="379"/>
      <c r="N19" s="379"/>
      <c r="O19" s="379"/>
      <c r="P19" s="379"/>
      <c r="Q19" s="379"/>
      <c r="R19" s="379"/>
      <c r="S19" s="380" t="str">
        <f>CONCATENATE(" (직노)x",AT13*100,"%")</f>
        <v xml:space="preserve"> (직노)x0%</v>
      </c>
      <c r="T19" s="380"/>
      <c r="U19" s="380"/>
      <c r="V19" s="380"/>
      <c r="W19" s="380"/>
      <c r="X19" s="380"/>
      <c r="Y19" s="380"/>
      <c r="Z19" s="380"/>
      <c r="AA19" s="380"/>
      <c r="AB19" s="380"/>
      <c r="AC19" s="380" t="s">
        <v>1328</v>
      </c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380"/>
      <c r="AP19" s="380"/>
      <c r="AQ19" s="381"/>
      <c r="AR19" s="195"/>
      <c r="AS19" s="204" t="s">
        <v>1329</v>
      </c>
      <c r="AT19" s="205">
        <v>8.9999999999999998E-4</v>
      </c>
      <c r="AU19" s="441"/>
      <c r="AV19" s="210" t="s">
        <v>1319</v>
      </c>
      <c r="AW19" s="221">
        <v>0.182</v>
      </c>
    </row>
    <row r="20" spans="1:53" ht="14.65" hidden="1" customHeight="1">
      <c r="A20" s="421"/>
      <c r="B20" s="422"/>
      <c r="C20" s="426"/>
      <c r="D20" s="422"/>
      <c r="E20" s="432" t="s">
        <v>1330</v>
      </c>
      <c r="F20" s="432"/>
      <c r="G20" s="432"/>
      <c r="H20" s="432"/>
      <c r="I20" s="432"/>
      <c r="J20" s="432"/>
      <c r="K20" s="432"/>
      <c r="L20" s="379">
        <f>ROUNDDOWN((($L$7+$L$8+$L$11)*$AT$12),0)</f>
        <v>0</v>
      </c>
      <c r="M20" s="379"/>
      <c r="N20" s="379"/>
      <c r="O20" s="379"/>
      <c r="P20" s="379"/>
      <c r="Q20" s="379"/>
      <c r="R20" s="379"/>
      <c r="S20" s="380" t="str">
        <f>CONCATENATE(" (재+직노+산경)x",AT12*100,"%")</f>
        <v xml:space="preserve"> (재+직노+산경)x0%</v>
      </c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380"/>
      <c r="AG20" s="380"/>
      <c r="AH20" s="380"/>
      <c r="AI20" s="380"/>
      <c r="AJ20" s="380"/>
      <c r="AK20" s="380"/>
      <c r="AL20" s="380"/>
      <c r="AM20" s="380"/>
      <c r="AN20" s="380"/>
      <c r="AO20" s="380"/>
      <c r="AP20" s="380"/>
      <c r="AQ20" s="381"/>
      <c r="AR20" s="195"/>
      <c r="AS20" s="223"/>
      <c r="AT20" s="224"/>
      <c r="AU20" s="442"/>
      <c r="AV20" s="210" t="s">
        <v>1321</v>
      </c>
      <c r="AW20" s="221">
        <v>0.19400000000000001</v>
      </c>
    </row>
    <row r="21" spans="1:53" ht="14.65" hidden="1" customHeight="1">
      <c r="A21" s="421"/>
      <c r="B21" s="422"/>
      <c r="C21" s="426"/>
      <c r="D21" s="422"/>
      <c r="E21" s="429" t="s">
        <v>1331</v>
      </c>
      <c r="F21" s="430"/>
      <c r="G21" s="430"/>
      <c r="H21" s="430"/>
      <c r="I21" s="430"/>
      <c r="J21" s="430"/>
      <c r="K21" s="430"/>
      <c r="L21" s="379">
        <f>ROUNDDOWN((($L$7+$L$8+$L$11)*$AT$15),0)</f>
        <v>46468</v>
      </c>
      <c r="M21" s="379"/>
      <c r="N21" s="379"/>
      <c r="O21" s="379"/>
      <c r="P21" s="379"/>
      <c r="Q21" s="379"/>
      <c r="R21" s="379"/>
      <c r="S21" s="380" t="str">
        <f>CONCATENATE(" (재+직노+산경)x",AT15*100,"%")</f>
        <v xml:space="preserve"> (재+직노+산경)x0.26477%</v>
      </c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380"/>
      <c r="AE21" s="380"/>
      <c r="AF21" s="380"/>
      <c r="AG21" s="380"/>
      <c r="AH21" s="380"/>
      <c r="AI21" s="380"/>
      <c r="AJ21" s="380"/>
      <c r="AK21" s="380"/>
      <c r="AL21" s="380"/>
      <c r="AM21" s="380"/>
      <c r="AN21" s="380"/>
      <c r="AO21" s="380"/>
      <c r="AP21" s="380"/>
      <c r="AQ21" s="381"/>
      <c r="AR21" s="195"/>
      <c r="AT21" s="225"/>
      <c r="AV21" s="226"/>
      <c r="AW21" s="227"/>
    </row>
    <row r="22" spans="1:53" ht="14.65" customHeight="1">
      <c r="A22" s="421"/>
      <c r="B22" s="422"/>
      <c r="C22" s="426"/>
      <c r="D22" s="422"/>
      <c r="E22" s="431" t="s">
        <v>1332</v>
      </c>
      <c r="F22" s="431"/>
      <c r="G22" s="431"/>
      <c r="H22" s="431"/>
      <c r="I22" s="431"/>
      <c r="J22" s="431"/>
      <c r="K22" s="431"/>
      <c r="L22" s="379">
        <f>ROUNDDOWN($L$10*$AT$18,0)</f>
        <v>926</v>
      </c>
      <c r="M22" s="379"/>
      <c r="N22" s="379"/>
      <c r="O22" s="379"/>
      <c r="P22" s="379"/>
      <c r="Q22" s="379"/>
      <c r="R22" s="379"/>
      <c r="S22" s="380" t="str">
        <f>CONCATENATE(" (노)x",AT18*100,"%")</f>
        <v xml:space="preserve"> (노)x0.006%</v>
      </c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380"/>
      <c r="AE22" s="380"/>
      <c r="AF22" s="380"/>
      <c r="AG22" s="380"/>
      <c r="AH22" s="380"/>
      <c r="AI22" s="380"/>
      <c r="AJ22" s="380"/>
      <c r="AK22" s="380"/>
      <c r="AL22" s="380"/>
      <c r="AM22" s="380"/>
      <c r="AN22" s="380"/>
      <c r="AO22" s="380"/>
      <c r="AP22" s="380"/>
      <c r="AQ22" s="381"/>
      <c r="AR22" s="228"/>
      <c r="AS22" s="229"/>
      <c r="AT22" s="225"/>
      <c r="AV22" s="230"/>
      <c r="AW22" s="231"/>
    </row>
    <row r="23" spans="1:53" ht="14.65" customHeight="1">
      <c r="A23" s="421"/>
      <c r="B23" s="422"/>
      <c r="C23" s="426"/>
      <c r="D23" s="422"/>
      <c r="E23" s="431" t="s">
        <v>1329</v>
      </c>
      <c r="F23" s="431"/>
      <c r="G23" s="431"/>
      <c r="H23" s="431"/>
      <c r="I23" s="431"/>
      <c r="J23" s="431"/>
      <c r="K23" s="431"/>
      <c r="L23" s="379">
        <f>ROUNDDOWN($L$10*$AT$19,0)</f>
        <v>13904</v>
      </c>
      <c r="M23" s="379"/>
      <c r="N23" s="379"/>
      <c r="O23" s="379"/>
      <c r="P23" s="379"/>
      <c r="Q23" s="379"/>
      <c r="R23" s="379"/>
      <c r="S23" s="380" t="str">
        <f>CONCATENATE(" (노)x",AT19*100,"%")</f>
        <v xml:space="preserve"> (노)x0.09%</v>
      </c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380"/>
      <c r="AE23" s="380"/>
      <c r="AF23" s="380"/>
      <c r="AG23" s="380"/>
      <c r="AH23" s="380"/>
      <c r="AI23" s="380"/>
      <c r="AJ23" s="380"/>
      <c r="AK23" s="380"/>
      <c r="AL23" s="380"/>
      <c r="AM23" s="380"/>
      <c r="AN23" s="380"/>
      <c r="AO23" s="380"/>
      <c r="AP23" s="380"/>
      <c r="AQ23" s="381"/>
      <c r="AR23" s="228"/>
      <c r="AT23" s="225"/>
      <c r="AW23" s="232"/>
    </row>
    <row r="24" spans="1:53" ht="14.65" customHeight="1">
      <c r="A24" s="421"/>
      <c r="B24" s="422"/>
      <c r="C24" s="427"/>
      <c r="D24" s="424"/>
      <c r="E24" s="428" t="s">
        <v>1288</v>
      </c>
      <c r="F24" s="428"/>
      <c r="G24" s="428"/>
      <c r="H24" s="428"/>
      <c r="I24" s="428"/>
      <c r="J24" s="428"/>
      <c r="K24" s="428"/>
      <c r="L24" s="389">
        <f>SUM(L11:R23)</f>
        <v>3589495</v>
      </c>
      <c r="M24" s="389"/>
      <c r="N24" s="389"/>
      <c r="O24" s="389"/>
      <c r="P24" s="389"/>
      <c r="Q24" s="389"/>
      <c r="R24" s="389"/>
      <c r="S24" s="385"/>
      <c r="T24" s="385"/>
      <c r="U24" s="385"/>
      <c r="V24" s="385"/>
      <c r="W24" s="385"/>
      <c r="X24" s="385"/>
      <c r="Y24" s="385"/>
      <c r="Z24" s="385"/>
      <c r="AA24" s="385"/>
      <c r="AB24" s="385"/>
      <c r="AC24" s="385"/>
      <c r="AD24" s="385"/>
      <c r="AE24" s="385"/>
      <c r="AF24" s="385"/>
      <c r="AG24" s="385"/>
      <c r="AH24" s="385"/>
      <c r="AI24" s="385"/>
      <c r="AJ24" s="385"/>
      <c r="AK24" s="385"/>
      <c r="AL24" s="385"/>
      <c r="AM24" s="385"/>
      <c r="AN24" s="385"/>
      <c r="AO24" s="385"/>
      <c r="AP24" s="385"/>
      <c r="AQ24" s="386"/>
      <c r="AR24" s="228"/>
      <c r="AT24" s="217"/>
      <c r="AU24" s="412" t="s">
        <v>1333</v>
      </c>
      <c r="AV24" s="233" t="s">
        <v>1334</v>
      </c>
      <c r="AW24" s="234">
        <v>0.05</v>
      </c>
      <c r="AY24" s="415" t="s">
        <v>1335</v>
      </c>
      <c r="AZ24" s="416"/>
      <c r="BA24" s="417"/>
    </row>
    <row r="25" spans="1:53" ht="14.65" customHeight="1">
      <c r="A25" s="423"/>
      <c r="B25" s="424"/>
      <c r="C25" s="418" t="s">
        <v>12</v>
      </c>
      <c r="D25" s="418"/>
      <c r="E25" s="418"/>
      <c r="F25" s="418"/>
      <c r="G25" s="418"/>
      <c r="H25" s="418"/>
      <c r="I25" s="418"/>
      <c r="J25" s="418"/>
      <c r="K25" s="418"/>
      <c r="L25" s="408">
        <f>L7+L10+L24</f>
        <v>23305732</v>
      </c>
      <c r="M25" s="408"/>
      <c r="N25" s="408"/>
      <c r="O25" s="408"/>
      <c r="P25" s="408"/>
      <c r="Q25" s="408"/>
      <c r="R25" s="408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09"/>
      <c r="AD25" s="409"/>
      <c r="AE25" s="409"/>
      <c r="AF25" s="409"/>
      <c r="AG25" s="409"/>
      <c r="AH25" s="409"/>
      <c r="AI25" s="409"/>
      <c r="AJ25" s="409"/>
      <c r="AK25" s="409"/>
      <c r="AL25" s="409"/>
      <c r="AM25" s="409"/>
      <c r="AN25" s="409"/>
      <c r="AO25" s="409"/>
      <c r="AP25" s="409"/>
      <c r="AQ25" s="410"/>
      <c r="AR25" s="228"/>
      <c r="AU25" s="413"/>
      <c r="AV25" s="233" t="s">
        <v>1336</v>
      </c>
      <c r="AW25" s="234">
        <v>5.1999999999999998E-2</v>
      </c>
      <c r="AY25" s="206" t="s">
        <v>1337</v>
      </c>
      <c r="AZ25" s="206" t="s">
        <v>1338</v>
      </c>
      <c r="BA25" s="235" t="s">
        <v>1339</v>
      </c>
    </row>
    <row r="26" spans="1:53" ht="14.65" customHeight="1">
      <c r="A26" s="405" t="s">
        <v>1340</v>
      </c>
      <c r="B26" s="406"/>
      <c r="C26" s="406"/>
      <c r="D26" s="406"/>
      <c r="E26" s="406"/>
      <c r="F26" s="406"/>
      <c r="G26" s="406"/>
      <c r="H26" s="406"/>
      <c r="I26" s="406"/>
      <c r="J26" s="406"/>
      <c r="K26" s="407"/>
      <c r="L26" s="408">
        <f>ROUNDDOWN($L$25*$AT$10,0)</f>
        <v>1864458</v>
      </c>
      <c r="M26" s="408"/>
      <c r="N26" s="408"/>
      <c r="O26" s="408"/>
      <c r="P26" s="408"/>
      <c r="Q26" s="408"/>
      <c r="R26" s="408"/>
      <c r="S26" s="409" t="str">
        <f>CONCATENATE(" (재+노+경)x",AT10*100,"%")</f>
        <v xml:space="preserve"> (재+노+경)x8%</v>
      </c>
      <c r="T26" s="409"/>
      <c r="U26" s="409"/>
      <c r="V26" s="409"/>
      <c r="W26" s="409"/>
      <c r="X26" s="409"/>
      <c r="Y26" s="409"/>
      <c r="Z26" s="409"/>
      <c r="AA26" s="409"/>
      <c r="AB26" s="409"/>
      <c r="AC26" s="409"/>
      <c r="AD26" s="409"/>
      <c r="AE26" s="409"/>
      <c r="AF26" s="409"/>
      <c r="AG26" s="409"/>
      <c r="AH26" s="409"/>
      <c r="AI26" s="409"/>
      <c r="AJ26" s="409"/>
      <c r="AK26" s="409"/>
      <c r="AL26" s="409"/>
      <c r="AM26" s="409"/>
      <c r="AN26" s="409"/>
      <c r="AO26" s="409"/>
      <c r="AP26" s="409"/>
      <c r="AQ26" s="410"/>
      <c r="AR26" s="236"/>
      <c r="AS26" s="187" t="s">
        <v>1341</v>
      </c>
      <c r="AT26" s="237">
        <f>IF(($L$4+$L$8+$AV$10)&gt;=5000000000,2.37%,IF(($L$4+$L$8+$AV$10)&gt;=500000000,2.28%,IF(($L$4+$L$8+$AV$10)&lt;500000000,3.11%)))</f>
        <v>3.1099999999999999E-2</v>
      </c>
      <c r="AU26" s="413"/>
      <c r="AV26" s="233" t="s">
        <v>1342</v>
      </c>
      <c r="AW26" s="234">
        <v>5.5E-2</v>
      </c>
      <c r="AY26" s="206" t="s">
        <v>1343</v>
      </c>
      <c r="AZ26" s="238">
        <v>200000</v>
      </c>
      <c r="BA26" s="238">
        <f>INT(AZ26*1.1)</f>
        <v>220000</v>
      </c>
    </row>
    <row r="27" spans="1:53" ht="14.65" customHeight="1">
      <c r="A27" s="405" t="s">
        <v>1344</v>
      </c>
      <c r="B27" s="406"/>
      <c r="C27" s="406"/>
      <c r="D27" s="406"/>
      <c r="E27" s="406"/>
      <c r="F27" s="406"/>
      <c r="G27" s="406"/>
      <c r="H27" s="406"/>
      <c r="I27" s="406"/>
      <c r="J27" s="406"/>
      <c r="K27" s="407"/>
      <c r="L27" s="408">
        <f>INT(SUM($L$10,$L$24,$L$26)*$AT$14-$AZ$3)</f>
        <v>3134877</v>
      </c>
      <c r="M27" s="408"/>
      <c r="N27" s="408"/>
      <c r="O27" s="408"/>
      <c r="P27" s="408"/>
      <c r="Q27" s="408"/>
      <c r="R27" s="408"/>
      <c r="S27" s="409" t="str">
        <f>CONCATENATE(" (노+경+일관)x",AT14*100,"%")</f>
        <v xml:space="preserve"> (노+경+일관)x15%</v>
      </c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09"/>
      <c r="AJ27" s="409"/>
      <c r="AK27" s="409"/>
      <c r="AL27" s="409"/>
      <c r="AM27" s="409"/>
      <c r="AN27" s="409"/>
      <c r="AO27" s="409"/>
      <c r="AP27" s="409"/>
      <c r="AQ27" s="410"/>
      <c r="AR27" s="236"/>
      <c r="AS27" s="187" t="s">
        <v>1345</v>
      </c>
      <c r="AT27" s="239">
        <f>IF(($L$4+$L$8+$AV$10)&gt;=5000000000,0,IF(($L$4+$L$8+$AV$10)&gt;=500000000,4325000,IF(($L$4+$L$8+$AV$10)&lt;500000000,0)))</f>
        <v>0</v>
      </c>
      <c r="AU27" s="414"/>
      <c r="AV27" s="233" t="s">
        <v>1346</v>
      </c>
      <c r="AW27" s="234">
        <v>6.0999999999999999E-2</v>
      </c>
      <c r="AY27" s="206" t="s">
        <v>1347</v>
      </c>
      <c r="AZ27" s="238">
        <v>220000</v>
      </c>
      <c r="BA27" s="238">
        <f t="shared" ref="BA27:BA29" si="0">INT(AZ27*1.1)</f>
        <v>242000</v>
      </c>
    </row>
    <row r="28" spans="1:53" ht="14.65" hidden="1" customHeight="1">
      <c r="A28" s="390" t="s">
        <v>1348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2"/>
      <c r="L28" s="411">
        <f>AV5</f>
        <v>0</v>
      </c>
      <c r="M28" s="411"/>
      <c r="N28" s="411"/>
      <c r="O28" s="411"/>
      <c r="P28" s="411"/>
      <c r="Q28" s="411"/>
      <c r="R28" s="411"/>
      <c r="S28" s="394"/>
      <c r="T28" s="394"/>
      <c r="U28" s="394"/>
      <c r="V28" s="394"/>
      <c r="W28" s="394"/>
      <c r="X28" s="394"/>
      <c r="Y28" s="394"/>
      <c r="Z28" s="394"/>
      <c r="AA28" s="394"/>
      <c r="AB28" s="394"/>
      <c r="AC28" s="394"/>
      <c r="AD28" s="394"/>
      <c r="AE28" s="394"/>
      <c r="AF28" s="394"/>
      <c r="AG28" s="394"/>
      <c r="AH28" s="394"/>
      <c r="AI28" s="394"/>
      <c r="AJ28" s="394"/>
      <c r="AK28" s="394"/>
      <c r="AL28" s="394"/>
      <c r="AM28" s="394"/>
      <c r="AN28" s="394"/>
      <c r="AO28" s="394"/>
      <c r="AP28" s="394"/>
      <c r="AQ28" s="395"/>
      <c r="AR28" s="195"/>
      <c r="AS28" s="240"/>
      <c r="AT28" s="241"/>
      <c r="AU28" s="242"/>
      <c r="AV28" s="242"/>
      <c r="AW28" s="242"/>
      <c r="AY28" s="206" t="s">
        <v>1349</v>
      </c>
      <c r="AZ28" s="238">
        <v>280000</v>
      </c>
      <c r="BA28" s="238">
        <f t="shared" si="0"/>
        <v>308000</v>
      </c>
    </row>
    <row r="29" spans="1:53" ht="14.65" customHeight="1">
      <c r="A29" s="396" t="s">
        <v>1350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8">
        <f>AV7</f>
        <v>650692</v>
      </c>
      <c r="M29" s="398"/>
      <c r="N29" s="398"/>
      <c r="O29" s="398"/>
      <c r="P29" s="398"/>
      <c r="Q29" s="398"/>
      <c r="R29" s="398"/>
      <c r="S29" s="399"/>
      <c r="T29" s="399"/>
      <c r="U29" s="399"/>
      <c r="V29" s="399"/>
      <c r="W29" s="399"/>
      <c r="X29" s="399"/>
      <c r="Y29" s="399"/>
      <c r="Z29" s="399"/>
      <c r="AA29" s="399"/>
      <c r="AB29" s="399"/>
      <c r="AC29" s="399"/>
      <c r="AD29" s="399"/>
      <c r="AE29" s="399"/>
      <c r="AF29" s="399"/>
      <c r="AG29" s="399"/>
      <c r="AH29" s="399"/>
      <c r="AI29" s="399"/>
      <c r="AJ29" s="399"/>
      <c r="AK29" s="399"/>
      <c r="AL29" s="399"/>
      <c r="AM29" s="399"/>
      <c r="AN29" s="399"/>
      <c r="AO29" s="399"/>
      <c r="AP29" s="399"/>
      <c r="AQ29" s="400"/>
      <c r="AR29" s="243"/>
      <c r="AS29" s="240"/>
      <c r="AT29" s="241"/>
      <c r="AU29" s="401"/>
      <c r="AV29" s="401"/>
      <c r="AW29" s="401"/>
      <c r="AY29" s="206" t="s">
        <v>1351</v>
      </c>
      <c r="AZ29" s="238">
        <v>453000</v>
      </c>
      <c r="BA29" s="238">
        <f t="shared" si="0"/>
        <v>498300</v>
      </c>
    </row>
    <row r="30" spans="1:53" ht="14.65" customHeight="1">
      <c r="A30" s="376" t="s">
        <v>1352</v>
      </c>
      <c r="B30" s="377"/>
      <c r="C30" s="377"/>
      <c r="D30" s="377"/>
      <c r="E30" s="377"/>
      <c r="F30" s="377"/>
      <c r="G30" s="377"/>
      <c r="H30" s="377"/>
      <c r="I30" s="377"/>
      <c r="J30" s="377"/>
      <c r="K30" s="378"/>
      <c r="L30" s="379">
        <f>SUM(L25:R29)</f>
        <v>28955759</v>
      </c>
      <c r="M30" s="379"/>
      <c r="N30" s="379"/>
      <c r="O30" s="379"/>
      <c r="P30" s="379"/>
      <c r="Q30" s="379"/>
      <c r="R30" s="379"/>
      <c r="S30" s="380"/>
      <c r="T30" s="380"/>
      <c r="U30" s="380"/>
      <c r="V30" s="380"/>
      <c r="W30" s="380"/>
      <c r="X30" s="380"/>
      <c r="Y30" s="380"/>
      <c r="Z30" s="380"/>
      <c r="AA30" s="380"/>
      <c r="AB30" s="380"/>
      <c r="AC30" s="380"/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0"/>
      <c r="AO30" s="380"/>
      <c r="AP30" s="380"/>
      <c r="AQ30" s="381"/>
      <c r="AR30" s="195"/>
      <c r="AS30" s="187" t="s">
        <v>1353</v>
      </c>
      <c r="AT30" s="244">
        <f>ROUNDDOWN((($L$7+$L$8)*$AT$26+$AT$27)*1.2,0)</f>
        <v>649937</v>
      </c>
      <c r="AU30" s="402" t="str">
        <f>IF(AT27=0," ((재＋직노)×"&amp;AT26*100&amp;"%)x1.2"," ((재＋직노)×"&amp;AT26*100&amp;"%＋"&amp;TEXT(AT27,"#,###")&amp;")x1.2")</f>
        <v xml:space="preserve"> ((재＋직노)×3.11%)x1.2</v>
      </c>
      <c r="AV30" s="403"/>
      <c r="AW30" s="404"/>
      <c r="AY30" s="245" t="s">
        <v>1354</v>
      </c>
      <c r="AZ30" s="245"/>
      <c r="BA30" s="245"/>
    </row>
    <row r="31" spans="1:53" ht="14.65" customHeight="1">
      <c r="A31" s="376" t="s">
        <v>1541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8"/>
      <c r="L31" s="379">
        <f>ROUNDDOWN(($L$30+$AV$10)*$AT$15,0)</f>
        <v>76666</v>
      </c>
      <c r="M31" s="379"/>
      <c r="N31" s="379"/>
      <c r="O31" s="379"/>
      <c r="P31" s="379"/>
      <c r="Q31" s="379"/>
      <c r="R31" s="379"/>
      <c r="S31" s="387" t="s">
        <v>1542</v>
      </c>
      <c r="T31" s="387"/>
      <c r="U31" s="387"/>
      <c r="V31" s="387"/>
      <c r="W31" s="387"/>
      <c r="X31" s="387"/>
      <c r="Y31" s="387"/>
      <c r="Z31" s="387"/>
      <c r="AA31" s="387"/>
      <c r="AB31" s="387"/>
      <c r="AC31" s="387" t="s">
        <v>1543</v>
      </c>
      <c r="AD31" s="387"/>
      <c r="AE31" s="387"/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387"/>
      <c r="AQ31" s="388"/>
      <c r="AR31" s="343"/>
      <c r="AS31" s="187"/>
      <c r="AT31" s="244"/>
      <c r="AU31" s="340"/>
      <c r="AV31" s="341"/>
      <c r="AW31" s="342"/>
      <c r="AY31" s="344"/>
      <c r="AZ31" s="344"/>
      <c r="BA31" s="344"/>
    </row>
    <row r="32" spans="1:53" ht="14.65" customHeight="1">
      <c r="A32" s="382" t="s">
        <v>1355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4"/>
      <c r="L32" s="389">
        <f>INT(L30*10%)</f>
        <v>2895575</v>
      </c>
      <c r="M32" s="389"/>
      <c r="N32" s="389"/>
      <c r="O32" s="389"/>
      <c r="P32" s="389"/>
      <c r="Q32" s="389"/>
      <c r="R32" s="389"/>
      <c r="S32" s="385" t="s">
        <v>1356</v>
      </c>
      <c r="T32" s="385"/>
      <c r="U32" s="385"/>
      <c r="V32" s="385"/>
      <c r="W32" s="385"/>
      <c r="X32" s="385"/>
      <c r="Y32" s="385"/>
      <c r="Z32" s="385"/>
      <c r="AA32" s="385"/>
      <c r="AB32" s="385"/>
      <c r="AC32" s="385"/>
      <c r="AD32" s="385"/>
      <c r="AE32" s="385"/>
      <c r="AF32" s="385"/>
      <c r="AG32" s="385"/>
      <c r="AH32" s="385"/>
      <c r="AI32" s="385"/>
      <c r="AJ32" s="385"/>
      <c r="AK32" s="385"/>
      <c r="AL32" s="385"/>
      <c r="AM32" s="385"/>
      <c r="AN32" s="385"/>
      <c r="AO32" s="385"/>
      <c r="AP32" s="385"/>
      <c r="AQ32" s="386"/>
      <c r="AR32" s="228"/>
      <c r="AS32" s="187" t="s">
        <v>1357</v>
      </c>
      <c r="AT32" s="244">
        <f>ROUNDDOWN((($L$7+$L$8+$AV$10)*$AT$26+$AT$27),0)</f>
        <v>541614</v>
      </c>
      <c r="AU32" s="246" t="str">
        <f>IF(AT27=0," (재＋직노+도급자관급)×"&amp;AT26*100&amp;"%"," (재＋직노+도급자관급)×"&amp;AT26*100&amp;"%＋"&amp;TEXT(AT27,"#,###"))</f>
        <v xml:space="preserve"> (재＋직노+도급자관급)×3.11%</v>
      </c>
      <c r="AV32" s="247"/>
      <c r="AW32" s="248"/>
    </row>
    <row r="33" spans="1:53" ht="14.65" customHeight="1">
      <c r="A33" s="390" t="s">
        <v>1358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2"/>
      <c r="L33" s="393">
        <f>SUM(L30:R32)</f>
        <v>31928000</v>
      </c>
      <c r="M33" s="393"/>
      <c r="N33" s="393"/>
      <c r="O33" s="393"/>
      <c r="P33" s="393"/>
      <c r="Q33" s="393"/>
      <c r="R33" s="393"/>
      <c r="S33" s="394"/>
      <c r="T33" s="394"/>
      <c r="U33" s="394"/>
      <c r="V33" s="394"/>
      <c r="W33" s="394"/>
      <c r="X33" s="394"/>
      <c r="Y33" s="394"/>
      <c r="Z33" s="394"/>
      <c r="AA33" s="394"/>
      <c r="AB33" s="394"/>
      <c r="AC33" s="394"/>
      <c r="AD33" s="394"/>
      <c r="AE33" s="394"/>
      <c r="AF33" s="394"/>
      <c r="AG33" s="394"/>
      <c r="AH33" s="394"/>
      <c r="AI33" s="394"/>
      <c r="AJ33" s="394"/>
      <c r="AK33" s="394"/>
      <c r="AL33" s="394"/>
      <c r="AM33" s="394"/>
      <c r="AN33" s="394"/>
      <c r="AO33" s="394"/>
      <c r="AP33" s="394"/>
      <c r="AQ33" s="395"/>
      <c r="AR33" s="228"/>
      <c r="AS33" s="187" t="s">
        <v>1359</v>
      </c>
      <c r="AT33" s="244">
        <f>ROUNDDOWN((($L$7+$L$8)*$AT$26+$AT$27),0)</f>
        <v>541614</v>
      </c>
      <c r="AU33" s="246" t="str">
        <f>IF(AT27=0," (재＋직노)×"&amp;AT26*100&amp;"%"," (재＋직노)×"&amp;AT26*100&amp;"%＋"&amp;TEXT(AT27,"#,###")&amp;"")</f>
        <v xml:space="preserve"> (재＋직노)×3.11%</v>
      </c>
      <c r="AV33" s="247"/>
      <c r="AW33" s="248"/>
    </row>
    <row r="34" spans="1:53" ht="14.65" customHeight="1">
      <c r="A34" s="376" t="s">
        <v>1260</v>
      </c>
      <c r="B34" s="377"/>
      <c r="C34" s="377"/>
      <c r="D34" s="377"/>
      <c r="E34" s="377"/>
      <c r="F34" s="377"/>
      <c r="G34" s="377"/>
      <c r="H34" s="377"/>
      <c r="I34" s="377"/>
      <c r="J34" s="377"/>
      <c r="K34" s="378"/>
      <c r="L34" s="379"/>
      <c r="M34" s="379"/>
      <c r="N34" s="379"/>
      <c r="O34" s="379"/>
      <c r="P34" s="379"/>
      <c r="Q34" s="379"/>
      <c r="R34" s="379"/>
      <c r="S34" s="380" t="s">
        <v>1384</v>
      </c>
      <c r="T34" s="380"/>
      <c r="U34" s="380"/>
      <c r="V34" s="380"/>
      <c r="W34" s="380"/>
      <c r="X34" s="380"/>
      <c r="Y34" s="380"/>
      <c r="Z34" s="380"/>
      <c r="AA34" s="380"/>
      <c r="AB34" s="380"/>
      <c r="AC34" s="380" t="s">
        <v>1545</v>
      </c>
      <c r="AD34" s="380"/>
      <c r="AE34" s="380"/>
      <c r="AF34" s="380"/>
      <c r="AG34" s="380"/>
      <c r="AH34" s="380"/>
      <c r="AI34" s="380"/>
      <c r="AJ34" s="380"/>
      <c r="AK34" s="380"/>
      <c r="AL34" s="380"/>
      <c r="AM34" s="380"/>
      <c r="AN34" s="380"/>
      <c r="AO34" s="380"/>
      <c r="AP34" s="380"/>
      <c r="AQ34" s="381"/>
      <c r="AR34" s="228"/>
      <c r="AU34" s="249"/>
      <c r="AV34" s="230"/>
      <c r="AW34" s="230"/>
    </row>
    <row r="35" spans="1:53" ht="14.65" hidden="1" customHeight="1">
      <c r="A35" s="376" t="s">
        <v>1360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8"/>
      <c r="L35" s="379">
        <f>AZ14-AZ7</f>
        <v>0</v>
      </c>
      <c r="M35" s="379"/>
      <c r="N35" s="379"/>
      <c r="O35" s="379"/>
      <c r="P35" s="379"/>
      <c r="Q35" s="379"/>
      <c r="R35" s="379"/>
      <c r="S35" s="387" t="str">
        <f>CONCATENATE(" [(공사일수=",AZ11,"일)÷","(실수일수=",AZ12,"일)]x","(회당기술비=",AZ13,"원)")</f>
        <v xml:space="preserve"> [(공사일수=일)÷(실수일수=15일)]x(회당기술비=220000원)</v>
      </c>
      <c r="T35" s="387"/>
      <c r="U35" s="387"/>
      <c r="V35" s="387"/>
      <c r="W35" s="387"/>
      <c r="X35" s="387"/>
      <c r="Y35" s="387"/>
      <c r="Z35" s="387"/>
      <c r="AA35" s="387"/>
      <c r="AB35" s="387"/>
      <c r="AC35" s="387" t="s">
        <v>1361</v>
      </c>
      <c r="AD35" s="387"/>
      <c r="AE35" s="387"/>
      <c r="AF35" s="387"/>
      <c r="AG35" s="387"/>
      <c r="AH35" s="387"/>
      <c r="AI35" s="387"/>
      <c r="AJ35" s="387"/>
      <c r="AK35" s="387"/>
      <c r="AL35" s="387"/>
      <c r="AM35" s="387"/>
      <c r="AN35" s="387"/>
      <c r="AO35" s="387"/>
      <c r="AP35" s="387"/>
      <c r="AQ35" s="388"/>
      <c r="AR35" s="228"/>
      <c r="AU35" s="249"/>
      <c r="AV35" s="230"/>
      <c r="AW35" s="230"/>
    </row>
    <row r="36" spans="1:53" ht="14.65" customHeight="1">
      <c r="A36" s="376" t="s">
        <v>1262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8"/>
      <c r="L36" s="379">
        <f>AV8-AZ5</f>
        <v>0</v>
      </c>
      <c r="M36" s="379"/>
      <c r="N36" s="379"/>
      <c r="O36" s="379"/>
      <c r="P36" s="379"/>
      <c r="Q36" s="379"/>
      <c r="R36" s="379"/>
      <c r="S36" s="380"/>
      <c r="T36" s="380"/>
      <c r="U36" s="380"/>
      <c r="V36" s="380"/>
      <c r="W36" s="380"/>
      <c r="X36" s="380"/>
      <c r="Y36" s="380"/>
      <c r="Z36" s="380"/>
      <c r="AA36" s="380"/>
      <c r="AB36" s="380"/>
      <c r="AC36" s="380"/>
      <c r="AD36" s="380"/>
      <c r="AE36" s="380"/>
      <c r="AF36" s="380"/>
      <c r="AG36" s="380"/>
      <c r="AH36" s="380"/>
      <c r="AI36" s="380"/>
      <c r="AJ36" s="380"/>
      <c r="AK36" s="380"/>
      <c r="AL36" s="380"/>
      <c r="AM36" s="380"/>
      <c r="AN36" s="380"/>
      <c r="AO36" s="380"/>
      <c r="AP36" s="380"/>
      <c r="AQ36" s="381"/>
      <c r="AR36" s="228"/>
      <c r="AU36" s="249"/>
      <c r="AV36" s="230"/>
      <c r="AW36" s="230"/>
    </row>
    <row r="37" spans="1:53" ht="14.65" customHeight="1">
      <c r="A37" s="382" t="s">
        <v>1263</v>
      </c>
      <c r="B37" s="383"/>
      <c r="C37" s="383"/>
      <c r="D37" s="383"/>
      <c r="E37" s="383"/>
      <c r="F37" s="383"/>
      <c r="G37" s="383"/>
      <c r="H37" s="383"/>
      <c r="I37" s="383"/>
      <c r="J37" s="383"/>
      <c r="K37" s="384"/>
      <c r="L37" s="379">
        <f>AV9-AZ6</f>
        <v>0</v>
      </c>
      <c r="M37" s="379"/>
      <c r="N37" s="379"/>
      <c r="O37" s="379"/>
      <c r="P37" s="379"/>
      <c r="Q37" s="379"/>
      <c r="R37" s="379"/>
      <c r="S37" s="380"/>
      <c r="T37" s="380"/>
      <c r="U37" s="380"/>
      <c r="V37" s="380"/>
      <c r="W37" s="380"/>
      <c r="X37" s="380"/>
      <c r="Y37" s="380"/>
      <c r="Z37" s="380"/>
      <c r="AA37" s="380"/>
      <c r="AB37" s="380"/>
      <c r="AC37" s="385"/>
      <c r="AD37" s="385"/>
      <c r="AE37" s="385"/>
      <c r="AF37" s="385"/>
      <c r="AG37" s="385"/>
      <c r="AH37" s="385"/>
      <c r="AI37" s="385"/>
      <c r="AJ37" s="385"/>
      <c r="AK37" s="385"/>
      <c r="AL37" s="385"/>
      <c r="AM37" s="385"/>
      <c r="AN37" s="385"/>
      <c r="AO37" s="385"/>
      <c r="AP37" s="385"/>
      <c r="AQ37" s="386"/>
      <c r="AR37" s="228"/>
      <c r="AU37" s="249"/>
      <c r="AV37" s="230"/>
      <c r="AW37" s="230"/>
      <c r="AY37" s="249"/>
      <c r="AZ37" s="249"/>
      <c r="BA37" s="249"/>
    </row>
    <row r="38" spans="1:53" ht="24.95" customHeight="1" thickBot="1">
      <c r="A38" s="369" t="s">
        <v>1362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1">
        <f>ROUNDDOWN((L33+L34+L35+L36+L37),)</f>
        <v>31928000</v>
      </c>
      <c r="M38" s="371"/>
      <c r="N38" s="371"/>
      <c r="O38" s="371"/>
      <c r="P38" s="371"/>
      <c r="Q38" s="371"/>
      <c r="R38" s="371"/>
      <c r="S38" s="372" t="s">
        <v>35</v>
      </c>
      <c r="T38" s="372"/>
      <c r="U38" s="372"/>
      <c r="V38" s="372"/>
      <c r="W38" s="372"/>
      <c r="X38" s="372"/>
      <c r="Y38" s="372"/>
      <c r="Z38" s="372"/>
      <c r="AA38" s="372"/>
      <c r="AB38" s="372"/>
      <c r="AC38" s="372"/>
      <c r="AD38" s="372"/>
      <c r="AE38" s="372"/>
      <c r="AF38" s="372"/>
      <c r="AG38" s="372"/>
      <c r="AH38" s="372"/>
      <c r="AI38" s="372"/>
      <c r="AJ38" s="372"/>
      <c r="AK38" s="372"/>
      <c r="AL38" s="372"/>
      <c r="AM38" s="372"/>
      <c r="AN38" s="372"/>
      <c r="AO38" s="372"/>
      <c r="AP38" s="372"/>
      <c r="AQ38" s="373"/>
      <c r="AR38" s="250"/>
      <c r="AU38" s="249"/>
      <c r="AV38" s="230"/>
      <c r="AW38" s="230"/>
      <c r="AY38" s="249"/>
      <c r="AZ38" s="249"/>
      <c r="BA38" s="251"/>
    </row>
    <row r="39" spans="1:53" ht="24.95" customHeight="1" thickTop="1">
      <c r="A39" s="252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3"/>
      <c r="M39" s="253"/>
      <c r="N39" s="253"/>
      <c r="O39" s="253"/>
      <c r="P39" s="253"/>
      <c r="Q39" s="253"/>
      <c r="R39" s="253"/>
      <c r="S39" s="250"/>
      <c r="T39" s="250"/>
      <c r="U39" s="250"/>
      <c r="V39" s="250"/>
      <c r="W39" s="250"/>
      <c r="X39" s="250"/>
      <c r="Y39" s="250"/>
      <c r="Z39" s="250"/>
      <c r="AA39" s="250"/>
      <c r="AB39" s="250"/>
      <c r="AC39" s="250"/>
      <c r="AD39" s="250"/>
      <c r="AE39" s="250"/>
      <c r="AF39" s="250"/>
      <c r="AG39" s="250"/>
      <c r="AH39" s="250"/>
      <c r="AI39" s="250"/>
      <c r="AJ39" s="250"/>
      <c r="AK39" s="250"/>
      <c r="AL39" s="250"/>
      <c r="AM39" s="250"/>
      <c r="AN39" s="250"/>
      <c r="AO39" s="250"/>
      <c r="AP39" s="250"/>
      <c r="AQ39" s="250"/>
      <c r="AR39" s="250"/>
      <c r="AY39" s="249"/>
      <c r="AZ39" s="254"/>
      <c r="BA39" s="254"/>
    </row>
    <row r="40" spans="1:53" ht="18" customHeight="1">
      <c r="AS40" s="374" t="s">
        <v>1363</v>
      </c>
      <c r="AT40" s="374"/>
      <c r="AU40" s="375">
        <f>SUM($L$33,$L$37)</f>
        <v>31928000</v>
      </c>
      <c r="AV40" s="375"/>
      <c r="AY40" s="249"/>
      <c r="AZ40" s="254"/>
      <c r="BA40" s="254"/>
    </row>
    <row r="41" spans="1:53" ht="18" customHeight="1">
      <c r="AS41" s="363" t="s">
        <v>1364</v>
      </c>
      <c r="AT41" s="363"/>
      <c r="AU41" s="364">
        <f>SUM($L$33,$L$37)</f>
        <v>31928000</v>
      </c>
      <c r="AV41" s="364"/>
      <c r="AY41" s="249"/>
      <c r="AZ41" s="254"/>
      <c r="BA41" s="254"/>
    </row>
    <row r="42" spans="1:53" ht="18" customHeight="1">
      <c r="AY42" s="249"/>
      <c r="AZ42" s="254"/>
      <c r="BA42" s="254"/>
    </row>
    <row r="43" spans="1:53" ht="18" customHeight="1">
      <c r="AS43" s="365" t="s">
        <v>1365</v>
      </c>
      <c r="AT43" s="255" t="s">
        <v>1366</v>
      </c>
      <c r="AU43" s="256"/>
      <c r="AV43" s="257"/>
      <c r="AY43" s="249"/>
      <c r="AZ43" s="249"/>
      <c r="BA43" s="249"/>
    </row>
    <row r="44" spans="1:53" ht="18" customHeight="1">
      <c r="AS44" s="366"/>
      <c r="AT44" s="258" t="s">
        <v>1367</v>
      </c>
      <c r="AU44" s="259"/>
      <c r="AV44" s="260"/>
    </row>
    <row r="45" spans="1:53" ht="18" customHeight="1">
      <c r="AT45" s="261"/>
    </row>
    <row r="46" spans="1:53" ht="18" customHeight="1">
      <c r="AS46" s="367" t="s">
        <v>1368</v>
      </c>
      <c r="AT46" s="262" t="s">
        <v>1369</v>
      </c>
      <c r="AU46" s="263"/>
      <c r="AV46" s="264"/>
    </row>
    <row r="47" spans="1:53" ht="18" customHeight="1">
      <c r="AS47" s="368"/>
      <c r="AT47" s="265" t="s">
        <v>1370</v>
      </c>
      <c r="AU47" s="266"/>
      <c r="AV47" s="267"/>
    </row>
    <row r="48" spans="1:53" ht="18" customHeight="1"/>
    <row r="49" spans="45:47" ht="18" customHeight="1">
      <c r="AS49" s="249"/>
      <c r="AT49" s="249"/>
      <c r="AU49" s="249"/>
    </row>
    <row r="50" spans="45:47" ht="24" customHeight="1">
      <c r="AS50" s="249"/>
      <c r="AT50" s="249"/>
      <c r="AU50" s="251"/>
    </row>
    <row r="51" spans="45:47" ht="18" customHeight="1">
      <c r="AS51" s="249"/>
      <c r="AT51" s="254"/>
      <c r="AU51" s="254"/>
    </row>
    <row r="52" spans="45:47" ht="18" customHeight="1">
      <c r="AS52" s="249"/>
      <c r="AT52" s="254"/>
      <c r="AU52" s="254"/>
    </row>
    <row r="53" spans="45:47" ht="18" customHeight="1">
      <c r="AS53" s="249"/>
      <c r="AT53" s="254"/>
      <c r="AU53" s="254"/>
    </row>
    <row r="54" spans="45:47" ht="18" customHeight="1">
      <c r="AS54" s="249"/>
      <c r="AT54" s="254"/>
      <c r="AU54" s="254"/>
    </row>
    <row r="55" spans="45:47" ht="18" customHeight="1">
      <c r="AS55" s="249"/>
      <c r="AT55" s="249"/>
      <c r="AU55" s="249"/>
    </row>
    <row r="56" spans="45:47" ht="18" customHeight="1"/>
    <row r="57" spans="45:47" ht="18" customHeight="1"/>
    <row r="58" spans="45:47" ht="18" customHeight="1"/>
    <row r="59" spans="45:47" ht="18" customHeight="1"/>
    <row r="60" spans="45:47" ht="18" customHeight="1"/>
    <row r="61" spans="45:47" ht="18" customHeight="1"/>
    <row r="62" spans="45:47" ht="18" customHeight="1"/>
    <row r="63" spans="45:47" ht="18" customHeight="1"/>
    <row r="64" spans="45:47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</sheetData>
  <mergeCells count="179">
    <mergeCell ref="A3:B3"/>
    <mergeCell ref="C3:K3"/>
    <mergeCell ref="L3:R3"/>
    <mergeCell ref="S3:AB3"/>
    <mergeCell ref="AC3:AQ3"/>
    <mergeCell ref="AV3:AW3"/>
    <mergeCell ref="AI1:AL1"/>
    <mergeCell ref="AM1:AP1"/>
    <mergeCell ref="AV1:AW1"/>
    <mergeCell ref="A2:U2"/>
    <mergeCell ref="V2:AH2"/>
    <mergeCell ref="AI2:AQ2"/>
    <mergeCell ref="AV2:AW2"/>
    <mergeCell ref="AV6:AW6"/>
    <mergeCell ref="E7:K7"/>
    <mergeCell ref="L7:R7"/>
    <mergeCell ref="S7:AB7"/>
    <mergeCell ref="AC7:AQ7"/>
    <mergeCell ref="AV7:AW7"/>
    <mergeCell ref="AV4:AW4"/>
    <mergeCell ref="E5:K5"/>
    <mergeCell ref="L5:R5"/>
    <mergeCell ref="S5:AB5"/>
    <mergeCell ref="AC5:AQ5"/>
    <mergeCell ref="AV5:AW5"/>
    <mergeCell ref="E4:K4"/>
    <mergeCell ref="L4:R4"/>
    <mergeCell ref="S4:AB4"/>
    <mergeCell ref="AC4:AQ4"/>
    <mergeCell ref="E6:K6"/>
    <mergeCell ref="L6:R6"/>
    <mergeCell ref="S6:AB6"/>
    <mergeCell ref="AC6:AQ6"/>
    <mergeCell ref="AV9:AW9"/>
    <mergeCell ref="E10:K10"/>
    <mergeCell ref="L10:R10"/>
    <mergeCell ref="S10:AB10"/>
    <mergeCell ref="AC10:AQ10"/>
    <mergeCell ref="AV10:AW10"/>
    <mergeCell ref="C8:D10"/>
    <mergeCell ref="E8:K8"/>
    <mergeCell ref="L8:R8"/>
    <mergeCell ref="S8:AB8"/>
    <mergeCell ref="AC8:AQ8"/>
    <mergeCell ref="AV8:AW8"/>
    <mergeCell ref="E9:K9"/>
    <mergeCell ref="L9:R9"/>
    <mergeCell ref="S9:AB9"/>
    <mergeCell ref="AC9:AQ9"/>
    <mergeCell ref="AY10:AZ10"/>
    <mergeCell ref="C11:D24"/>
    <mergeCell ref="E11:K11"/>
    <mergeCell ref="L11:R11"/>
    <mergeCell ref="S11:AB11"/>
    <mergeCell ref="AC11:AQ11"/>
    <mergeCell ref="AV11:AW11"/>
    <mergeCell ref="E12:K12"/>
    <mergeCell ref="L12:R12"/>
    <mergeCell ref="S12:AB12"/>
    <mergeCell ref="AC12:AQ12"/>
    <mergeCell ref="AV12:AW12"/>
    <mergeCell ref="E13:K13"/>
    <mergeCell ref="L13:R13"/>
    <mergeCell ref="S13:AB13"/>
    <mergeCell ref="AC13:AQ13"/>
    <mergeCell ref="AU13:AU16"/>
    <mergeCell ref="E14:K14"/>
    <mergeCell ref="L14:R14"/>
    <mergeCell ref="S14:AB14"/>
    <mergeCell ref="AU17:AU20"/>
    <mergeCell ref="E18:K18"/>
    <mergeCell ref="L18:R18"/>
    <mergeCell ref="S18:AB18"/>
    <mergeCell ref="AC14:AQ14"/>
    <mergeCell ref="E15:K15"/>
    <mergeCell ref="L15:R15"/>
    <mergeCell ref="S15:AB15"/>
    <mergeCell ref="AC15:AQ15"/>
    <mergeCell ref="E16:K16"/>
    <mergeCell ref="L16:R16"/>
    <mergeCell ref="S16:AB16"/>
    <mergeCell ref="AC16:AQ16"/>
    <mergeCell ref="L20:R20"/>
    <mergeCell ref="S20:AB20"/>
    <mergeCell ref="AC20:AQ20"/>
    <mergeCell ref="E17:K17"/>
    <mergeCell ref="L17:R17"/>
    <mergeCell ref="S17:AB17"/>
    <mergeCell ref="AC17:AQ17"/>
    <mergeCell ref="E23:K23"/>
    <mergeCell ref="L23:R23"/>
    <mergeCell ref="S23:AB23"/>
    <mergeCell ref="AC23:AQ23"/>
    <mergeCell ref="AC18:AQ18"/>
    <mergeCell ref="E19:K19"/>
    <mergeCell ref="L19:R19"/>
    <mergeCell ref="S19:AB19"/>
    <mergeCell ref="AC19:AQ19"/>
    <mergeCell ref="AY24:BA24"/>
    <mergeCell ref="C25:K25"/>
    <mergeCell ref="L25:R25"/>
    <mergeCell ref="S25:AB25"/>
    <mergeCell ref="AC25:AQ25"/>
    <mergeCell ref="A26:K26"/>
    <mergeCell ref="L26:R26"/>
    <mergeCell ref="S26:AB26"/>
    <mergeCell ref="AC26:AQ26"/>
    <mergeCell ref="A4:B25"/>
    <mergeCell ref="C4:D7"/>
    <mergeCell ref="E24:K24"/>
    <mergeCell ref="L24:R24"/>
    <mergeCell ref="S24:AB24"/>
    <mergeCell ref="AC24:AQ24"/>
    <mergeCell ref="E21:K21"/>
    <mergeCell ref="L21:R21"/>
    <mergeCell ref="S21:AB21"/>
    <mergeCell ref="AC21:AQ21"/>
    <mergeCell ref="E22:K22"/>
    <mergeCell ref="L22:R22"/>
    <mergeCell ref="S22:AB22"/>
    <mergeCell ref="AC22:AQ22"/>
    <mergeCell ref="E20:K20"/>
    <mergeCell ref="AU29:AW29"/>
    <mergeCell ref="A30:K30"/>
    <mergeCell ref="L30:R30"/>
    <mergeCell ref="S30:AB30"/>
    <mergeCell ref="AC30:AQ30"/>
    <mergeCell ref="AU30:AW30"/>
    <mergeCell ref="A27:K27"/>
    <mergeCell ref="L27:R27"/>
    <mergeCell ref="S27:AB27"/>
    <mergeCell ref="AC27:AQ27"/>
    <mergeCell ref="A28:K28"/>
    <mergeCell ref="L28:R28"/>
    <mergeCell ref="S28:AB28"/>
    <mergeCell ref="AC28:AQ28"/>
    <mergeCell ref="AU24:AU27"/>
    <mergeCell ref="A32:K32"/>
    <mergeCell ref="L32:R32"/>
    <mergeCell ref="S32:AB32"/>
    <mergeCell ref="AC32:AQ32"/>
    <mergeCell ref="A33:K33"/>
    <mergeCell ref="L33:R33"/>
    <mergeCell ref="S33:AB33"/>
    <mergeCell ref="AC33:AQ33"/>
    <mergeCell ref="A29:K29"/>
    <mergeCell ref="L29:R29"/>
    <mergeCell ref="S29:AB29"/>
    <mergeCell ref="AC29:AQ29"/>
    <mergeCell ref="A31:K31"/>
    <mergeCell ref="S31:AB31"/>
    <mergeCell ref="AC31:AQ31"/>
    <mergeCell ref="L31:R31"/>
    <mergeCell ref="A36:K36"/>
    <mergeCell ref="L36:R36"/>
    <mergeCell ref="S36:AB36"/>
    <mergeCell ref="AC36:AQ36"/>
    <mergeCell ref="A37:K37"/>
    <mergeCell ref="L37:R37"/>
    <mergeCell ref="S37:AB37"/>
    <mergeCell ref="AC37:AQ37"/>
    <mergeCell ref="A34:K34"/>
    <mergeCell ref="L34:R34"/>
    <mergeCell ref="S34:AB34"/>
    <mergeCell ref="AC34:AQ34"/>
    <mergeCell ref="A35:K35"/>
    <mergeCell ref="L35:R35"/>
    <mergeCell ref="S35:AB35"/>
    <mergeCell ref="AC35:AQ35"/>
    <mergeCell ref="AS41:AT41"/>
    <mergeCell ref="AU41:AV41"/>
    <mergeCell ref="AS43:AS44"/>
    <mergeCell ref="AS46:AS47"/>
    <mergeCell ref="A38:K38"/>
    <mergeCell ref="L38:R38"/>
    <mergeCell ref="S38:AB38"/>
    <mergeCell ref="AC38:AQ38"/>
    <mergeCell ref="AS40:AT40"/>
    <mergeCell ref="AU40:AV40"/>
  </mergeCells>
  <phoneticPr fontId="3" type="noConversion"/>
  <pageMargins left="0.62992125984251968" right="0" top="0.59055118110236227" bottom="0.39370078740157483" header="0.51181102362204722" footer="0.51181102362204722"/>
  <pageSetup paperSize="9" scale="95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82"/>
  <sheetViews>
    <sheetView view="pageBreakPreview" topLeftCell="D1" zoomScale="115" zoomScaleNormal="100" zoomScaleSheetLayoutView="115" workbookViewId="0">
      <pane ySplit="3" topLeftCell="A4" activePane="bottomLeft" state="frozen"/>
      <selection activeCell="J20" sqref="J20"/>
      <selection pane="bottomLeft" activeCell="D33" sqref="D33"/>
    </sheetView>
  </sheetViews>
  <sheetFormatPr defaultRowHeight="20.45" customHeight="1"/>
  <cols>
    <col min="1" max="1" width="5.77734375" style="1" hidden="1" customWidth="1"/>
    <col min="2" max="2" width="6.5546875" style="14" hidden="1" customWidth="1"/>
    <col min="3" max="3" width="13.6640625" style="14" hidden="1" customWidth="1"/>
    <col min="4" max="4" width="36.21875" style="14" customWidth="1"/>
    <col min="5" max="5" width="9.109375" style="1" hidden="1" customWidth="1"/>
    <col min="6" max="6" width="4.21875" style="2" customWidth="1"/>
    <col min="7" max="7" width="4.6640625" style="51" customWidth="1"/>
    <col min="8" max="8" width="13" style="51" customWidth="1"/>
    <col min="9" max="9" width="13.109375" style="51" customWidth="1"/>
    <col min="10" max="10" width="5.109375" style="51" hidden="1" customWidth="1"/>
    <col min="11" max="11" width="11.21875" style="51" bestFit="1" customWidth="1"/>
    <col min="12" max="12" width="11.5546875" style="51" customWidth="1"/>
    <col min="13" max="14" width="9.44140625" style="51" customWidth="1"/>
    <col min="15" max="15" width="8.77734375" style="51" hidden="1" customWidth="1"/>
    <col min="16" max="16" width="13.21875" style="51" customWidth="1"/>
    <col min="17" max="17" width="10.44140625" style="14" customWidth="1"/>
    <col min="18" max="19" width="8.88671875" style="1"/>
    <col min="20" max="20" width="10.21875" style="1" bestFit="1" customWidth="1"/>
    <col min="21" max="16384" width="8.88671875" style="1"/>
  </cols>
  <sheetData>
    <row r="1" spans="1:27" ht="20.45" customHeight="1">
      <c r="A1" s="1" t="s">
        <v>133</v>
      </c>
      <c r="B1" s="14" t="s">
        <v>1241</v>
      </c>
      <c r="C1" s="14" t="s">
        <v>784</v>
      </c>
      <c r="D1" s="458" t="s">
        <v>1377</v>
      </c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AA1" s="1" t="s">
        <v>39</v>
      </c>
    </row>
    <row r="2" spans="1:27" s="3" customFormat="1" ht="20.45" customHeight="1">
      <c r="A2" s="460" t="s">
        <v>1</v>
      </c>
      <c r="B2" s="460" t="s">
        <v>2</v>
      </c>
      <c r="C2" s="460" t="s">
        <v>0</v>
      </c>
      <c r="D2" s="461" t="s">
        <v>40</v>
      </c>
      <c r="E2" s="463" t="s">
        <v>4</v>
      </c>
      <c r="F2" s="463" t="s">
        <v>5</v>
      </c>
      <c r="G2" s="465" t="s">
        <v>9</v>
      </c>
      <c r="H2" s="465" t="s">
        <v>41</v>
      </c>
      <c r="I2" s="465"/>
      <c r="J2" s="465" t="s">
        <v>42</v>
      </c>
      <c r="K2" s="465"/>
      <c r="L2" s="465"/>
      <c r="M2" s="465" t="s">
        <v>43</v>
      </c>
      <c r="N2" s="465"/>
      <c r="O2" s="49"/>
      <c r="P2" s="465" t="s">
        <v>12</v>
      </c>
      <c r="Q2" s="461" t="s">
        <v>44</v>
      </c>
    </row>
    <row r="3" spans="1:27" s="3" customFormat="1" ht="20.45" customHeight="1">
      <c r="A3" s="460"/>
      <c r="B3" s="460"/>
      <c r="C3" s="460"/>
      <c r="D3" s="462"/>
      <c r="E3" s="464"/>
      <c r="F3" s="464"/>
      <c r="G3" s="466"/>
      <c r="H3" s="68" t="s">
        <v>45</v>
      </c>
      <c r="I3" s="68" t="s">
        <v>36</v>
      </c>
      <c r="J3" s="68" t="s">
        <v>9</v>
      </c>
      <c r="K3" s="68" t="s">
        <v>45</v>
      </c>
      <c r="L3" s="68" t="s">
        <v>36</v>
      </c>
      <c r="M3" s="68" t="s">
        <v>45</v>
      </c>
      <c r="N3" s="68" t="s">
        <v>36</v>
      </c>
      <c r="O3" s="68" t="s">
        <v>45</v>
      </c>
      <c r="P3" s="466"/>
      <c r="Q3" s="462"/>
    </row>
    <row r="4" spans="1:27" ht="20.45" customHeight="1">
      <c r="B4" s="14" t="s">
        <v>134</v>
      </c>
      <c r="D4" s="467" t="s">
        <v>1376</v>
      </c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9"/>
    </row>
    <row r="5" spans="1:27" ht="20.45" customHeight="1">
      <c r="B5" s="14" t="s">
        <v>1237</v>
      </c>
      <c r="D5" s="23" t="s">
        <v>1238</v>
      </c>
      <c r="E5" s="24"/>
      <c r="F5" s="13" t="s">
        <v>112</v>
      </c>
      <c r="G5" s="50">
        <v>1</v>
      </c>
      <c r="H5" s="50">
        <f>총괄표!I56</f>
        <v>4266789</v>
      </c>
      <c r="I5" s="50">
        <f t="shared" ref="I5:I29" si="0">G5*H5</f>
        <v>4266789</v>
      </c>
      <c r="J5" s="50"/>
      <c r="K5" s="50">
        <f>총괄표!L56</f>
        <v>13148467</v>
      </c>
      <c r="L5" s="50">
        <f t="shared" ref="L5:L29" si="1">G5*K5</f>
        <v>13148467</v>
      </c>
      <c r="M5" s="50">
        <f>총괄표!N56</f>
        <v>135383</v>
      </c>
      <c r="N5" s="50">
        <f t="shared" ref="N5:N29" si="2">G5*M5</f>
        <v>135383</v>
      </c>
      <c r="O5" s="50"/>
      <c r="P5" s="50">
        <f t="shared" ref="P5:P29" si="3">SUM(I5,L5,N5)</f>
        <v>17550639</v>
      </c>
      <c r="Q5" s="23"/>
    </row>
    <row r="6" spans="1:27" ht="20.45" customHeight="1">
      <c r="B6" s="14" t="s">
        <v>1235</v>
      </c>
      <c r="D6" s="23" t="s">
        <v>793</v>
      </c>
      <c r="E6" s="24"/>
      <c r="F6" s="13" t="s">
        <v>112</v>
      </c>
      <c r="G6" s="50">
        <v>1</v>
      </c>
      <c r="H6" s="50">
        <f>내역서!I211</f>
        <v>650692</v>
      </c>
      <c r="I6" s="50">
        <f t="shared" si="0"/>
        <v>650692</v>
      </c>
      <c r="J6" s="50"/>
      <c r="K6" s="50">
        <f>내역서!L211</f>
        <v>0</v>
      </c>
      <c r="L6" s="50">
        <f t="shared" si="1"/>
        <v>0</v>
      </c>
      <c r="M6" s="50">
        <f>내역서!N211</f>
        <v>0</v>
      </c>
      <c r="N6" s="50">
        <f t="shared" si="2"/>
        <v>0</v>
      </c>
      <c r="O6" s="50"/>
      <c r="P6" s="50">
        <f t="shared" si="3"/>
        <v>650692</v>
      </c>
      <c r="Q6" s="23"/>
    </row>
    <row r="7" spans="1:27" ht="20.45" customHeight="1">
      <c r="D7" s="23"/>
      <c r="E7" s="24"/>
      <c r="F7" s="13"/>
      <c r="G7" s="50"/>
      <c r="H7" s="50"/>
      <c r="I7" s="50">
        <f t="shared" si="0"/>
        <v>0</v>
      </c>
      <c r="J7" s="50"/>
      <c r="K7" s="50"/>
      <c r="L7" s="50">
        <f t="shared" si="1"/>
        <v>0</v>
      </c>
      <c r="M7" s="50"/>
      <c r="N7" s="50">
        <f t="shared" si="2"/>
        <v>0</v>
      </c>
      <c r="O7" s="50"/>
      <c r="P7" s="50">
        <f t="shared" si="3"/>
        <v>0</v>
      </c>
      <c r="Q7" s="23"/>
    </row>
    <row r="8" spans="1:27" ht="20.45" customHeight="1">
      <c r="D8" s="23"/>
      <c r="E8" s="24"/>
      <c r="F8" s="13"/>
      <c r="G8" s="50"/>
      <c r="H8" s="50"/>
      <c r="I8" s="50">
        <f t="shared" si="0"/>
        <v>0</v>
      </c>
      <c r="J8" s="50"/>
      <c r="K8" s="50"/>
      <c r="L8" s="50">
        <f t="shared" si="1"/>
        <v>0</v>
      </c>
      <c r="M8" s="50"/>
      <c r="N8" s="50">
        <f t="shared" si="2"/>
        <v>0</v>
      </c>
      <c r="O8" s="50"/>
      <c r="P8" s="50">
        <f t="shared" si="3"/>
        <v>0</v>
      </c>
      <c r="Q8" s="23"/>
    </row>
    <row r="9" spans="1:27" ht="20.45" customHeight="1">
      <c r="D9" s="23"/>
      <c r="E9" s="24"/>
      <c r="F9" s="13"/>
      <c r="G9" s="50"/>
      <c r="H9" s="50"/>
      <c r="I9" s="50">
        <f t="shared" si="0"/>
        <v>0</v>
      </c>
      <c r="J9" s="50"/>
      <c r="K9" s="50"/>
      <c r="L9" s="50">
        <f t="shared" si="1"/>
        <v>0</v>
      </c>
      <c r="M9" s="50"/>
      <c r="N9" s="50">
        <f t="shared" si="2"/>
        <v>0</v>
      </c>
      <c r="O9" s="50"/>
      <c r="P9" s="50">
        <f t="shared" si="3"/>
        <v>0</v>
      </c>
      <c r="Q9" s="23"/>
    </row>
    <row r="10" spans="1:27" ht="20.45" customHeight="1">
      <c r="D10" s="23"/>
      <c r="E10" s="24"/>
      <c r="F10" s="13"/>
      <c r="G10" s="50"/>
      <c r="H10" s="50"/>
      <c r="I10" s="50">
        <f t="shared" si="0"/>
        <v>0</v>
      </c>
      <c r="J10" s="50"/>
      <c r="K10" s="50"/>
      <c r="L10" s="50">
        <f t="shared" si="1"/>
        <v>0</v>
      </c>
      <c r="M10" s="50"/>
      <c r="N10" s="50">
        <f t="shared" si="2"/>
        <v>0</v>
      </c>
      <c r="O10" s="50"/>
      <c r="P10" s="50">
        <f t="shared" si="3"/>
        <v>0</v>
      </c>
      <c r="Q10" s="23"/>
    </row>
    <row r="11" spans="1:27" ht="20.45" customHeight="1">
      <c r="D11" s="23"/>
      <c r="E11" s="24"/>
      <c r="F11" s="13"/>
      <c r="G11" s="50"/>
      <c r="H11" s="50"/>
      <c r="I11" s="50">
        <f t="shared" si="0"/>
        <v>0</v>
      </c>
      <c r="J11" s="50"/>
      <c r="K11" s="50"/>
      <c r="L11" s="50">
        <f t="shared" si="1"/>
        <v>0</v>
      </c>
      <c r="M11" s="50"/>
      <c r="N11" s="50">
        <f t="shared" si="2"/>
        <v>0</v>
      </c>
      <c r="O11" s="50"/>
      <c r="P11" s="50">
        <f t="shared" si="3"/>
        <v>0</v>
      </c>
      <c r="Q11" s="23"/>
    </row>
    <row r="12" spans="1:27" ht="20.45" customHeight="1">
      <c r="D12" s="23"/>
      <c r="E12" s="24"/>
      <c r="F12" s="13"/>
      <c r="G12" s="50"/>
      <c r="H12" s="50"/>
      <c r="I12" s="50">
        <f t="shared" si="0"/>
        <v>0</v>
      </c>
      <c r="J12" s="50"/>
      <c r="K12" s="50"/>
      <c r="L12" s="50">
        <f t="shared" si="1"/>
        <v>0</v>
      </c>
      <c r="M12" s="50"/>
      <c r="N12" s="50">
        <f t="shared" si="2"/>
        <v>0</v>
      </c>
      <c r="O12" s="50"/>
      <c r="P12" s="50">
        <f t="shared" si="3"/>
        <v>0</v>
      </c>
      <c r="Q12" s="23"/>
    </row>
    <row r="13" spans="1:27" ht="20.45" customHeight="1">
      <c r="D13" s="23"/>
      <c r="E13" s="24"/>
      <c r="F13" s="13"/>
      <c r="G13" s="50"/>
      <c r="H13" s="50"/>
      <c r="I13" s="50">
        <f t="shared" si="0"/>
        <v>0</v>
      </c>
      <c r="J13" s="50"/>
      <c r="K13" s="50"/>
      <c r="L13" s="50">
        <f t="shared" si="1"/>
        <v>0</v>
      </c>
      <c r="M13" s="50"/>
      <c r="N13" s="50">
        <f t="shared" si="2"/>
        <v>0</v>
      </c>
      <c r="O13" s="50"/>
      <c r="P13" s="50">
        <f t="shared" si="3"/>
        <v>0</v>
      </c>
      <c r="Q13" s="23"/>
    </row>
    <row r="14" spans="1:27" ht="20.45" customHeight="1">
      <c r="D14" s="23"/>
      <c r="E14" s="24"/>
      <c r="F14" s="13"/>
      <c r="G14" s="50"/>
      <c r="H14" s="50"/>
      <c r="I14" s="50">
        <f t="shared" si="0"/>
        <v>0</v>
      </c>
      <c r="J14" s="50"/>
      <c r="K14" s="50"/>
      <c r="L14" s="50">
        <f t="shared" si="1"/>
        <v>0</v>
      </c>
      <c r="M14" s="50"/>
      <c r="N14" s="50">
        <f t="shared" si="2"/>
        <v>0</v>
      </c>
      <c r="O14" s="50"/>
      <c r="P14" s="50">
        <f t="shared" si="3"/>
        <v>0</v>
      </c>
      <c r="Q14" s="23"/>
    </row>
    <row r="15" spans="1:27" ht="20.45" customHeight="1">
      <c r="D15" s="23"/>
      <c r="E15" s="24"/>
      <c r="F15" s="13"/>
      <c r="G15" s="50"/>
      <c r="H15" s="50"/>
      <c r="I15" s="50">
        <f t="shared" si="0"/>
        <v>0</v>
      </c>
      <c r="J15" s="50"/>
      <c r="K15" s="50"/>
      <c r="L15" s="50">
        <f t="shared" si="1"/>
        <v>0</v>
      </c>
      <c r="M15" s="50"/>
      <c r="N15" s="50">
        <f t="shared" si="2"/>
        <v>0</v>
      </c>
      <c r="O15" s="50"/>
      <c r="P15" s="50">
        <f t="shared" si="3"/>
        <v>0</v>
      </c>
      <c r="Q15" s="23"/>
    </row>
    <row r="16" spans="1:27" ht="20.45" customHeight="1">
      <c r="D16" s="23"/>
      <c r="E16" s="24"/>
      <c r="F16" s="13"/>
      <c r="G16" s="50"/>
      <c r="H16" s="50"/>
      <c r="I16" s="50">
        <f t="shared" si="0"/>
        <v>0</v>
      </c>
      <c r="J16" s="50"/>
      <c r="K16" s="50"/>
      <c r="L16" s="50">
        <f t="shared" si="1"/>
        <v>0</v>
      </c>
      <c r="M16" s="50"/>
      <c r="N16" s="50">
        <f t="shared" si="2"/>
        <v>0</v>
      </c>
      <c r="O16" s="50"/>
      <c r="P16" s="50">
        <f t="shared" si="3"/>
        <v>0</v>
      </c>
      <c r="Q16" s="23"/>
    </row>
    <row r="17" spans="2:17" ht="20.45" customHeight="1">
      <c r="D17" s="23"/>
      <c r="E17" s="24"/>
      <c r="F17" s="13"/>
      <c r="G17" s="50"/>
      <c r="H17" s="50"/>
      <c r="I17" s="50">
        <f t="shared" si="0"/>
        <v>0</v>
      </c>
      <c r="J17" s="50"/>
      <c r="K17" s="50"/>
      <c r="L17" s="50">
        <f t="shared" si="1"/>
        <v>0</v>
      </c>
      <c r="M17" s="50"/>
      <c r="N17" s="50">
        <f t="shared" si="2"/>
        <v>0</v>
      </c>
      <c r="O17" s="50"/>
      <c r="P17" s="50">
        <f t="shared" si="3"/>
        <v>0</v>
      </c>
      <c r="Q17" s="23"/>
    </row>
    <row r="18" spans="2:17" ht="20.45" customHeight="1">
      <c r="D18" s="23"/>
      <c r="E18" s="24"/>
      <c r="F18" s="13"/>
      <c r="G18" s="50"/>
      <c r="H18" s="50"/>
      <c r="I18" s="50">
        <f t="shared" si="0"/>
        <v>0</v>
      </c>
      <c r="J18" s="50"/>
      <c r="K18" s="50"/>
      <c r="L18" s="50">
        <f t="shared" si="1"/>
        <v>0</v>
      </c>
      <c r="M18" s="50"/>
      <c r="N18" s="50">
        <f t="shared" si="2"/>
        <v>0</v>
      </c>
      <c r="O18" s="50"/>
      <c r="P18" s="50">
        <f t="shared" si="3"/>
        <v>0</v>
      </c>
      <c r="Q18" s="23"/>
    </row>
    <row r="19" spans="2:17" ht="20.45" customHeight="1">
      <c r="D19" s="23"/>
      <c r="E19" s="24"/>
      <c r="F19" s="13"/>
      <c r="G19" s="50"/>
      <c r="H19" s="50"/>
      <c r="I19" s="50">
        <f t="shared" si="0"/>
        <v>0</v>
      </c>
      <c r="J19" s="50"/>
      <c r="K19" s="50"/>
      <c r="L19" s="50">
        <f t="shared" si="1"/>
        <v>0</v>
      </c>
      <c r="M19" s="50"/>
      <c r="N19" s="50">
        <f t="shared" si="2"/>
        <v>0</v>
      </c>
      <c r="O19" s="50"/>
      <c r="P19" s="50">
        <f t="shared" si="3"/>
        <v>0</v>
      </c>
      <c r="Q19" s="23"/>
    </row>
    <row r="20" spans="2:17" ht="20.45" customHeight="1">
      <c r="D20" s="23"/>
      <c r="E20" s="24"/>
      <c r="F20" s="13"/>
      <c r="G20" s="50"/>
      <c r="H20" s="50"/>
      <c r="I20" s="50">
        <f t="shared" si="0"/>
        <v>0</v>
      </c>
      <c r="J20" s="50"/>
      <c r="K20" s="50"/>
      <c r="L20" s="50">
        <f t="shared" si="1"/>
        <v>0</v>
      </c>
      <c r="M20" s="50"/>
      <c r="N20" s="50">
        <f t="shared" si="2"/>
        <v>0</v>
      </c>
      <c r="O20" s="50"/>
      <c r="P20" s="50">
        <f t="shared" si="3"/>
        <v>0</v>
      </c>
      <c r="Q20" s="23"/>
    </row>
    <row r="21" spans="2:17" ht="20.45" customHeight="1">
      <c r="D21" s="23"/>
      <c r="E21" s="24"/>
      <c r="F21" s="13"/>
      <c r="G21" s="50"/>
      <c r="H21" s="50"/>
      <c r="I21" s="50">
        <f t="shared" si="0"/>
        <v>0</v>
      </c>
      <c r="J21" s="50"/>
      <c r="K21" s="50"/>
      <c r="L21" s="50">
        <f t="shared" si="1"/>
        <v>0</v>
      </c>
      <c r="M21" s="50"/>
      <c r="N21" s="50">
        <f t="shared" si="2"/>
        <v>0</v>
      </c>
      <c r="O21" s="50"/>
      <c r="P21" s="50">
        <f t="shared" si="3"/>
        <v>0</v>
      </c>
      <c r="Q21" s="23"/>
    </row>
    <row r="22" spans="2:17" ht="20.45" customHeight="1">
      <c r="D22" s="23"/>
      <c r="E22" s="24"/>
      <c r="F22" s="13"/>
      <c r="G22" s="50"/>
      <c r="H22" s="50"/>
      <c r="I22" s="50">
        <f t="shared" si="0"/>
        <v>0</v>
      </c>
      <c r="J22" s="50"/>
      <c r="K22" s="50"/>
      <c r="L22" s="50">
        <f t="shared" si="1"/>
        <v>0</v>
      </c>
      <c r="M22" s="50"/>
      <c r="N22" s="50">
        <f t="shared" si="2"/>
        <v>0</v>
      </c>
      <c r="O22" s="50"/>
      <c r="P22" s="50">
        <f t="shared" si="3"/>
        <v>0</v>
      </c>
      <c r="Q22" s="23"/>
    </row>
    <row r="23" spans="2:17" ht="20.45" customHeight="1">
      <c r="D23" s="23"/>
      <c r="E23" s="24"/>
      <c r="F23" s="13"/>
      <c r="G23" s="50"/>
      <c r="H23" s="50"/>
      <c r="I23" s="50">
        <f t="shared" si="0"/>
        <v>0</v>
      </c>
      <c r="J23" s="50"/>
      <c r="K23" s="50"/>
      <c r="L23" s="50">
        <f t="shared" si="1"/>
        <v>0</v>
      </c>
      <c r="M23" s="50"/>
      <c r="N23" s="50">
        <f t="shared" si="2"/>
        <v>0</v>
      </c>
      <c r="O23" s="50"/>
      <c r="P23" s="50">
        <f t="shared" si="3"/>
        <v>0</v>
      </c>
      <c r="Q23" s="23"/>
    </row>
    <row r="24" spans="2:17" ht="20.45" customHeight="1">
      <c r="D24" s="23"/>
      <c r="E24" s="24"/>
      <c r="F24" s="13"/>
      <c r="G24" s="50"/>
      <c r="H24" s="50"/>
      <c r="I24" s="50">
        <f t="shared" si="0"/>
        <v>0</v>
      </c>
      <c r="J24" s="50"/>
      <c r="K24" s="50"/>
      <c r="L24" s="50">
        <f t="shared" si="1"/>
        <v>0</v>
      </c>
      <c r="M24" s="50"/>
      <c r="N24" s="50">
        <f t="shared" si="2"/>
        <v>0</v>
      </c>
      <c r="O24" s="50"/>
      <c r="P24" s="50">
        <f t="shared" si="3"/>
        <v>0</v>
      </c>
      <c r="Q24" s="23"/>
    </row>
    <row r="25" spans="2:17" ht="20.45" customHeight="1">
      <c r="D25" s="23"/>
      <c r="E25" s="24"/>
      <c r="F25" s="13"/>
      <c r="G25" s="50"/>
      <c r="H25" s="50"/>
      <c r="I25" s="50">
        <f t="shared" si="0"/>
        <v>0</v>
      </c>
      <c r="J25" s="50"/>
      <c r="K25" s="50"/>
      <c r="L25" s="50">
        <f t="shared" si="1"/>
        <v>0</v>
      </c>
      <c r="M25" s="50"/>
      <c r="N25" s="50">
        <f t="shared" si="2"/>
        <v>0</v>
      </c>
      <c r="O25" s="50"/>
      <c r="P25" s="50">
        <f t="shared" si="3"/>
        <v>0</v>
      </c>
      <c r="Q25" s="23"/>
    </row>
    <row r="26" spans="2:17" ht="20.45" customHeight="1">
      <c r="D26" s="23"/>
      <c r="E26" s="24"/>
      <c r="F26" s="13"/>
      <c r="G26" s="50"/>
      <c r="H26" s="50"/>
      <c r="I26" s="50">
        <f t="shared" si="0"/>
        <v>0</v>
      </c>
      <c r="J26" s="50"/>
      <c r="K26" s="50"/>
      <c r="L26" s="50">
        <f t="shared" si="1"/>
        <v>0</v>
      </c>
      <c r="M26" s="50"/>
      <c r="N26" s="50">
        <f t="shared" si="2"/>
        <v>0</v>
      </c>
      <c r="O26" s="50"/>
      <c r="P26" s="50">
        <f t="shared" si="3"/>
        <v>0</v>
      </c>
      <c r="Q26" s="23"/>
    </row>
    <row r="27" spans="2:17" ht="20.45" customHeight="1">
      <c r="D27" s="23"/>
      <c r="E27" s="24"/>
      <c r="F27" s="13"/>
      <c r="G27" s="50"/>
      <c r="H27" s="50"/>
      <c r="I27" s="50">
        <f t="shared" si="0"/>
        <v>0</v>
      </c>
      <c r="J27" s="50"/>
      <c r="K27" s="50"/>
      <c r="L27" s="50">
        <f t="shared" si="1"/>
        <v>0</v>
      </c>
      <c r="M27" s="50"/>
      <c r="N27" s="50">
        <f t="shared" si="2"/>
        <v>0</v>
      </c>
      <c r="O27" s="50"/>
      <c r="P27" s="50">
        <f t="shared" si="3"/>
        <v>0</v>
      </c>
      <c r="Q27" s="23"/>
    </row>
    <row r="28" spans="2:17" ht="20.45" customHeight="1">
      <c r="D28" s="23"/>
      <c r="E28" s="24"/>
      <c r="F28" s="13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23"/>
    </row>
    <row r="29" spans="2:17" ht="20.45" customHeight="1">
      <c r="D29" s="23"/>
      <c r="E29" s="24"/>
      <c r="F29" s="13"/>
      <c r="G29" s="50"/>
      <c r="H29" s="50"/>
      <c r="I29" s="50">
        <f t="shared" si="0"/>
        <v>0</v>
      </c>
      <c r="J29" s="50"/>
      <c r="K29" s="50"/>
      <c r="L29" s="50">
        <f t="shared" si="1"/>
        <v>0</v>
      </c>
      <c r="M29" s="50"/>
      <c r="N29" s="50">
        <f t="shared" si="2"/>
        <v>0</v>
      </c>
      <c r="O29" s="50"/>
      <c r="P29" s="50">
        <f t="shared" si="3"/>
        <v>0</v>
      </c>
      <c r="Q29" s="23"/>
    </row>
    <row r="30" spans="2:17" ht="20.45" hidden="1" customHeight="1">
      <c r="C30" s="14" t="s">
        <v>1239</v>
      </c>
      <c r="D30" s="23" t="s">
        <v>1152</v>
      </c>
      <c r="E30" s="24"/>
      <c r="F30" s="13"/>
      <c r="G30" s="50"/>
      <c r="H30" s="50"/>
      <c r="I30" s="50">
        <f>TRUNC(SUM(I4:I29))</f>
        <v>4917481</v>
      </c>
      <c r="J30" s="50"/>
      <c r="K30" s="50"/>
      <c r="L30" s="50">
        <f>TRUNC(SUM(L4:L29))</f>
        <v>13148467</v>
      </c>
      <c r="M30" s="50"/>
      <c r="N30" s="50">
        <f>TRUNC(SUM(N4:N29))</f>
        <v>135383</v>
      </c>
      <c r="O30" s="50"/>
      <c r="P30" s="50">
        <f>TRUNC(SUM(P4:P29))</f>
        <v>18201331</v>
      </c>
      <c r="Q30" s="23"/>
    </row>
    <row r="31" spans="2:17" ht="20.45" customHeight="1">
      <c r="B31" s="14" t="s">
        <v>134</v>
      </c>
      <c r="D31" s="467" t="s">
        <v>1238</v>
      </c>
      <c r="E31" s="468"/>
      <c r="F31" s="468"/>
      <c r="G31" s="468"/>
      <c r="H31" s="468"/>
      <c r="I31" s="468"/>
      <c r="J31" s="468"/>
      <c r="K31" s="468"/>
      <c r="L31" s="468"/>
      <c r="M31" s="468"/>
      <c r="N31" s="468"/>
      <c r="O31" s="468"/>
      <c r="P31" s="468"/>
      <c r="Q31" s="469"/>
    </row>
    <row r="32" spans="2:17" ht="20.45" customHeight="1">
      <c r="B32" s="14" t="s">
        <v>1240</v>
      </c>
      <c r="D32" s="23" t="s">
        <v>1534</v>
      </c>
      <c r="E32" s="24"/>
      <c r="F32" s="13" t="s">
        <v>112</v>
      </c>
      <c r="G32" s="50">
        <v>1</v>
      </c>
      <c r="H32" s="50">
        <f>총괄표!I82</f>
        <v>4266789</v>
      </c>
      <c r="I32" s="50">
        <f t="shared" ref="I32:I55" si="4">G32*H32</f>
        <v>4266789</v>
      </c>
      <c r="J32" s="50"/>
      <c r="K32" s="50">
        <f>총괄표!L82</f>
        <v>13148467</v>
      </c>
      <c r="L32" s="50">
        <f t="shared" ref="L32:L55" si="5">G32*K32</f>
        <v>13148467</v>
      </c>
      <c r="M32" s="50">
        <f>총괄표!N82</f>
        <v>135383</v>
      </c>
      <c r="N32" s="50">
        <f t="shared" ref="N32:N55" si="6">G32*M32</f>
        <v>135383</v>
      </c>
      <c r="O32" s="50"/>
      <c r="P32" s="50">
        <f t="shared" ref="P32:P55" si="7">SUM(I32,L32,N32)</f>
        <v>17550639</v>
      </c>
      <c r="Q32" s="23"/>
    </row>
    <row r="33" spans="4:17" s="1" customFormat="1" ht="20.45" customHeight="1">
      <c r="D33" s="23"/>
      <c r="E33" s="24"/>
      <c r="F33" s="13"/>
      <c r="G33" s="50"/>
      <c r="H33" s="50"/>
      <c r="I33" s="50">
        <f t="shared" si="4"/>
        <v>0</v>
      </c>
      <c r="J33" s="50"/>
      <c r="K33" s="50"/>
      <c r="L33" s="50">
        <f t="shared" si="5"/>
        <v>0</v>
      </c>
      <c r="M33" s="50"/>
      <c r="N33" s="50">
        <f t="shared" si="6"/>
        <v>0</v>
      </c>
      <c r="O33" s="50"/>
      <c r="P33" s="50">
        <f t="shared" si="7"/>
        <v>0</v>
      </c>
      <c r="Q33" s="23"/>
    </row>
    <row r="34" spans="4:17" s="1" customFormat="1" ht="20.45" customHeight="1">
      <c r="D34" s="23"/>
      <c r="E34" s="24"/>
      <c r="F34" s="13"/>
      <c r="G34" s="50"/>
      <c r="H34" s="50"/>
      <c r="I34" s="50">
        <f t="shared" si="4"/>
        <v>0</v>
      </c>
      <c r="J34" s="50"/>
      <c r="K34" s="50"/>
      <c r="L34" s="50">
        <f t="shared" si="5"/>
        <v>0</v>
      </c>
      <c r="M34" s="50"/>
      <c r="N34" s="50">
        <f t="shared" si="6"/>
        <v>0</v>
      </c>
      <c r="O34" s="50"/>
      <c r="P34" s="50">
        <f t="shared" si="7"/>
        <v>0</v>
      </c>
      <c r="Q34" s="23"/>
    </row>
    <row r="35" spans="4:17" s="1" customFormat="1" ht="20.45" customHeight="1">
      <c r="D35" s="23"/>
      <c r="E35" s="24"/>
      <c r="F35" s="13"/>
      <c r="G35" s="50"/>
      <c r="H35" s="50"/>
      <c r="I35" s="50">
        <f t="shared" si="4"/>
        <v>0</v>
      </c>
      <c r="J35" s="50"/>
      <c r="K35" s="50"/>
      <c r="L35" s="50">
        <f t="shared" si="5"/>
        <v>0</v>
      </c>
      <c r="M35" s="50"/>
      <c r="N35" s="50">
        <f t="shared" si="6"/>
        <v>0</v>
      </c>
      <c r="O35" s="50"/>
      <c r="P35" s="50">
        <f t="shared" si="7"/>
        <v>0</v>
      </c>
      <c r="Q35" s="23"/>
    </row>
    <row r="36" spans="4:17" s="1" customFormat="1" ht="20.45" customHeight="1">
      <c r="D36" s="23"/>
      <c r="E36" s="24"/>
      <c r="F36" s="13"/>
      <c r="G36" s="50"/>
      <c r="H36" s="50"/>
      <c r="I36" s="50">
        <f t="shared" si="4"/>
        <v>0</v>
      </c>
      <c r="J36" s="50"/>
      <c r="K36" s="50"/>
      <c r="L36" s="50">
        <f t="shared" si="5"/>
        <v>0</v>
      </c>
      <c r="M36" s="50"/>
      <c r="N36" s="50">
        <f t="shared" si="6"/>
        <v>0</v>
      </c>
      <c r="O36" s="50"/>
      <c r="P36" s="50">
        <f t="shared" si="7"/>
        <v>0</v>
      </c>
      <c r="Q36" s="23"/>
    </row>
    <row r="37" spans="4:17" s="1" customFormat="1" ht="20.45" customHeight="1">
      <c r="D37" s="23"/>
      <c r="E37" s="24"/>
      <c r="F37" s="13"/>
      <c r="G37" s="50"/>
      <c r="H37" s="50"/>
      <c r="I37" s="50">
        <f t="shared" si="4"/>
        <v>0</v>
      </c>
      <c r="J37" s="50"/>
      <c r="K37" s="50"/>
      <c r="L37" s="50">
        <f t="shared" si="5"/>
        <v>0</v>
      </c>
      <c r="M37" s="50"/>
      <c r="N37" s="50">
        <f t="shared" si="6"/>
        <v>0</v>
      </c>
      <c r="O37" s="50"/>
      <c r="P37" s="50">
        <f t="shared" si="7"/>
        <v>0</v>
      </c>
      <c r="Q37" s="23"/>
    </row>
    <row r="38" spans="4:17" s="1" customFormat="1" ht="20.45" customHeight="1">
      <c r="D38" s="23"/>
      <c r="E38" s="24"/>
      <c r="F38" s="13"/>
      <c r="G38" s="50"/>
      <c r="H38" s="50"/>
      <c r="I38" s="50">
        <f t="shared" si="4"/>
        <v>0</v>
      </c>
      <c r="J38" s="50"/>
      <c r="K38" s="50"/>
      <c r="L38" s="50">
        <f t="shared" si="5"/>
        <v>0</v>
      </c>
      <c r="M38" s="50"/>
      <c r="N38" s="50">
        <f t="shared" si="6"/>
        <v>0</v>
      </c>
      <c r="O38" s="50"/>
      <c r="P38" s="50">
        <f t="shared" si="7"/>
        <v>0</v>
      </c>
      <c r="Q38" s="23"/>
    </row>
    <row r="39" spans="4:17" s="1" customFormat="1" ht="20.45" customHeight="1">
      <c r="D39" s="23"/>
      <c r="E39" s="24"/>
      <c r="F39" s="13"/>
      <c r="G39" s="50"/>
      <c r="H39" s="50"/>
      <c r="I39" s="50">
        <f t="shared" si="4"/>
        <v>0</v>
      </c>
      <c r="J39" s="50"/>
      <c r="K39" s="50"/>
      <c r="L39" s="50">
        <f t="shared" si="5"/>
        <v>0</v>
      </c>
      <c r="M39" s="50"/>
      <c r="N39" s="50">
        <f t="shared" si="6"/>
        <v>0</v>
      </c>
      <c r="O39" s="50"/>
      <c r="P39" s="50">
        <f t="shared" si="7"/>
        <v>0</v>
      </c>
      <c r="Q39" s="23"/>
    </row>
    <row r="40" spans="4:17" s="1" customFormat="1" ht="20.45" customHeight="1">
      <c r="D40" s="23"/>
      <c r="E40" s="24"/>
      <c r="F40" s="13"/>
      <c r="G40" s="50"/>
      <c r="H40" s="50"/>
      <c r="I40" s="50">
        <f t="shared" si="4"/>
        <v>0</v>
      </c>
      <c r="J40" s="50"/>
      <c r="K40" s="50"/>
      <c r="L40" s="50">
        <f t="shared" si="5"/>
        <v>0</v>
      </c>
      <c r="M40" s="50"/>
      <c r="N40" s="50">
        <f t="shared" si="6"/>
        <v>0</v>
      </c>
      <c r="O40" s="50"/>
      <c r="P40" s="50">
        <f t="shared" si="7"/>
        <v>0</v>
      </c>
      <c r="Q40" s="23"/>
    </row>
    <row r="41" spans="4:17" s="1" customFormat="1" ht="20.45" customHeight="1">
      <c r="D41" s="23"/>
      <c r="E41" s="24"/>
      <c r="F41" s="13"/>
      <c r="G41" s="50"/>
      <c r="H41" s="50"/>
      <c r="I41" s="50">
        <f t="shared" si="4"/>
        <v>0</v>
      </c>
      <c r="J41" s="50"/>
      <c r="K41" s="50"/>
      <c r="L41" s="50">
        <f t="shared" si="5"/>
        <v>0</v>
      </c>
      <c r="M41" s="50"/>
      <c r="N41" s="50">
        <f t="shared" si="6"/>
        <v>0</v>
      </c>
      <c r="O41" s="50"/>
      <c r="P41" s="50">
        <f t="shared" si="7"/>
        <v>0</v>
      </c>
      <c r="Q41" s="23"/>
    </row>
    <row r="42" spans="4:17" s="1" customFormat="1" ht="20.45" customHeight="1">
      <c r="D42" s="23"/>
      <c r="E42" s="24"/>
      <c r="F42" s="13"/>
      <c r="G42" s="50"/>
      <c r="H42" s="50"/>
      <c r="I42" s="50">
        <f t="shared" si="4"/>
        <v>0</v>
      </c>
      <c r="J42" s="50"/>
      <c r="K42" s="50"/>
      <c r="L42" s="50">
        <f t="shared" si="5"/>
        <v>0</v>
      </c>
      <c r="M42" s="50"/>
      <c r="N42" s="50">
        <f t="shared" si="6"/>
        <v>0</v>
      </c>
      <c r="O42" s="50"/>
      <c r="P42" s="50">
        <f t="shared" si="7"/>
        <v>0</v>
      </c>
      <c r="Q42" s="23"/>
    </row>
    <row r="43" spans="4:17" s="1" customFormat="1" ht="20.45" customHeight="1">
      <c r="D43" s="23"/>
      <c r="E43" s="24"/>
      <c r="F43" s="13"/>
      <c r="G43" s="50"/>
      <c r="H43" s="50"/>
      <c r="I43" s="50">
        <f t="shared" si="4"/>
        <v>0</v>
      </c>
      <c r="J43" s="50"/>
      <c r="K43" s="50"/>
      <c r="L43" s="50">
        <f t="shared" si="5"/>
        <v>0</v>
      </c>
      <c r="M43" s="50"/>
      <c r="N43" s="50">
        <f t="shared" si="6"/>
        <v>0</v>
      </c>
      <c r="O43" s="50"/>
      <c r="P43" s="50">
        <f t="shared" si="7"/>
        <v>0</v>
      </c>
      <c r="Q43" s="23"/>
    </row>
    <row r="44" spans="4:17" s="1" customFormat="1" ht="20.45" customHeight="1">
      <c r="D44" s="23"/>
      <c r="E44" s="24"/>
      <c r="F44" s="13"/>
      <c r="G44" s="50"/>
      <c r="H44" s="50"/>
      <c r="I44" s="50">
        <f t="shared" si="4"/>
        <v>0</v>
      </c>
      <c r="J44" s="50"/>
      <c r="K44" s="50"/>
      <c r="L44" s="50">
        <f t="shared" si="5"/>
        <v>0</v>
      </c>
      <c r="M44" s="50"/>
      <c r="N44" s="50">
        <f t="shared" si="6"/>
        <v>0</v>
      </c>
      <c r="O44" s="50"/>
      <c r="P44" s="50">
        <f t="shared" si="7"/>
        <v>0</v>
      </c>
      <c r="Q44" s="23"/>
    </row>
    <row r="45" spans="4:17" s="1" customFormat="1" ht="20.45" customHeight="1">
      <c r="D45" s="23"/>
      <c r="E45" s="24"/>
      <c r="F45" s="13"/>
      <c r="G45" s="50"/>
      <c r="H45" s="50"/>
      <c r="I45" s="50">
        <f t="shared" si="4"/>
        <v>0</v>
      </c>
      <c r="J45" s="50"/>
      <c r="K45" s="50"/>
      <c r="L45" s="50">
        <f t="shared" si="5"/>
        <v>0</v>
      </c>
      <c r="M45" s="50"/>
      <c r="N45" s="50">
        <f t="shared" si="6"/>
        <v>0</v>
      </c>
      <c r="O45" s="50"/>
      <c r="P45" s="50">
        <f t="shared" si="7"/>
        <v>0</v>
      </c>
      <c r="Q45" s="23"/>
    </row>
    <row r="46" spans="4:17" s="1" customFormat="1" ht="20.45" customHeight="1">
      <c r="D46" s="23"/>
      <c r="E46" s="24"/>
      <c r="F46" s="13"/>
      <c r="G46" s="50"/>
      <c r="H46" s="50"/>
      <c r="I46" s="50">
        <f t="shared" si="4"/>
        <v>0</v>
      </c>
      <c r="J46" s="50"/>
      <c r="K46" s="50"/>
      <c r="L46" s="50">
        <f t="shared" si="5"/>
        <v>0</v>
      </c>
      <c r="M46" s="50"/>
      <c r="N46" s="50">
        <f t="shared" si="6"/>
        <v>0</v>
      </c>
      <c r="O46" s="50"/>
      <c r="P46" s="50">
        <f t="shared" si="7"/>
        <v>0</v>
      </c>
      <c r="Q46" s="23"/>
    </row>
    <row r="47" spans="4:17" s="1" customFormat="1" ht="20.45" customHeight="1">
      <c r="D47" s="23"/>
      <c r="E47" s="24"/>
      <c r="F47" s="13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23"/>
    </row>
    <row r="48" spans="4:17" s="1" customFormat="1" ht="20.45" customHeight="1">
      <c r="D48" s="23"/>
      <c r="E48" s="24"/>
      <c r="F48" s="13"/>
      <c r="G48" s="50"/>
      <c r="H48" s="50"/>
      <c r="I48" s="50">
        <f t="shared" si="4"/>
        <v>0</v>
      </c>
      <c r="J48" s="50"/>
      <c r="K48" s="50"/>
      <c r="L48" s="50">
        <f t="shared" si="5"/>
        <v>0</v>
      </c>
      <c r="M48" s="50"/>
      <c r="N48" s="50">
        <f t="shared" si="6"/>
        <v>0</v>
      </c>
      <c r="O48" s="50"/>
      <c r="P48" s="50">
        <f t="shared" si="7"/>
        <v>0</v>
      </c>
      <c r="Q48" s="23"/>
    </row>
    <row r="49" spans="2:17" ht="20.45" customHeight="1">
      <c r="D49" s="23"/>
      <c r="E49" s="24"/>
      <c r="F49" s="13"/>
      <c r="G49" s="50"/>
      <c r="H49" s="50"/>
      <c r="I49" s="50">
        <f t="shared" si="4"/>
        <v>0</v>
      </c>
      <c r="J49" s="50"/>
      <c r="K49" s="50"/>
      <c r="L49" s="50">
        <f t="shared" si="5"/>
        <v>0</v>
      </c>
      <c r="M49" s="50"/>
      <c r="N49" s="50">
        <f t="shared" si="6"/>
        <v>0</v>
      </c>
      <c r="O49" s="50"/>
      <c r="P49" s="50">
        <f t="shared" si="7"/>
        <v>0</v>
      </c>
      <c r="Q49" s="23"/>
    </row>
    <row r="50" spans="2:17" ht="20.45" customHeight="1">
      <c r="D50" s="23"/>
      <c r="E50" s="24"/>
      <c r="F50" s="13"/>
      <c r="G50" s="50"/>
      <c r="H50" s="50"/>
      <c r="I50" s="50">
        <f t="shared" si="4"/>
        <v>0</v>
      </c>
      <c r="J50" s="50"/>
      <c r="K50" s="50"/>
      <c r="L50" s="50">
        <f t="shared" si="5"/>
        <v>0</v>
      </c>
      <c r="M50" s="50"/>
      <c r="N50" s="50">
        <f t="shared" si="6"/>
        <v>0</v>
      </c>
      <c r="O50" s="50"/>
      <c r="P50" s="50">
        <f t="shared" si="7"/>
        <v>0</v>
      </c>
      <c r="Q50" s="23"/>
    </row>
    <row r="51" spans="2:17" ht="20.45" customHeight="1">
      <c r="D51" s="23"/>
      <c r="E51" s="24"/>
      <c r="F51" s="13"/>
      <c r="G51" s="50"/>
      <c r="H51" s="50"/>
      <c r="I51" s="50">
        <f t="shared" si="4"/>
        <v>0</v>
      </c>
      <c r="J51" s="50"/>
      <c r="K51" s="50"/>
      <c r="L51" s="50">
        <f t="shared" si="5"/>
        <v>0</v>
      </c>
      <c r="M51" s="50"/>
      <c r="N51" s="50">
        <f t="shared" si="6"/>
        <v>0</v>
      </c>
      <c r="O51" s="50"/>
      <c r="P51" s="50">
        <f t="shared" si="7"/>
        <v>0</v>
      </c>
      <c r="Q51" s="23"/>
    </row>
    <row r="52" spans="2:17" ht="20.45" customHeight="1">
      <c r="D52" s="23"/>
      <c r="E52" s="24"/>
      <c r="F52" s="13"/>
      <c r="G52" s="50"/>
      <c r="H52" s="50"/>
      <c r="I52" s="50">
        <f t="shared" si="4"/>
        <v>0</v>
      </c>
      <c r="J52" s="50"/>
      <c r="K52" s="50"/>
      <c r="L52" s="50">
        <f t="shared" si="5"/>
        <v>0</v>
      </c>
      <c r="M52" s="50"/>
      <c r="N52" s="50">
        <f t="shared" si="6"/>
        <v>0</v>
      </c>
      <c r="O52" s="50"/>
      <c r="P52" s="50">
        <f t="shared" si="7"/>
        <v>0</v>
      </c>
      <c r="Q52" s="23"/>
    </row>
    <row r="53" spans="2:17" ht="20.45" customHeight="1">
      <c r="D53" s="23"/>
      <c r="E53" s="24"/>
      <c r="F53" s="13"/>
      <c r="G53" s="50"/>
      <c r="H53" s="50"/>
      <c r="I53" s="50">
        <f t="shared" si="4"/>
        <v>0</v>
      </c>
      <c r="J53" s="50"/>
      <c r="K53" s="50"/>
      <c r="L53" s="50">
        <f t="shared" si="5"/>
        <v>0</v>
      </c>
      <c r="M53" s="50"/>
      <c r="N53" s="50">
        <f t="shared" si="6"/>
        <v>0</v>
      </c>
      <c r="O53" s="50"/>
      <c r="P53" s="50">
        <f t="shared" si="7"/>
        <v>0</v>
      </c>
      <c r="Q53" s="23"/>
    </row>
    <row r="54" spans="2:17" ht="20.45" customHeight="1">
      <c r="D54" s="23"/>
      <c r="E54" s="24"/>
      <c r="F54" s="13"/>
      <c r="G54" s="50"/>
      <c r="H54" s="50"/>
      <c r="I54" s="50">
        <f t="shared" si="4"/>
        <v>0</v>
      </c>
      <c r="J54" s="50"/>
      <c r="K54" s="50"/>
      <c r="L54" s="50">
        <f t="shared" si="5"/>
        <v>0</v>
      </c>
      <c r="M54" s="50"/>
      <c r="N54" s="50">
        <f t="shared" si="6"/>
        <v>0</v>
      </c>
      <c r="O54" s="50"/>
      <c r="P54" s="50">
        <f t="shared" si="7"/>
        <v>0</v>
      </c>
      <c r="Q54" s="23"/>
    </row>
    <row r="55" spans="2:17" ht="20.45" customHeight="1">
      <c r="D55" s="23"/>
      <c r="E55" s="24"/>
      <c r="F55" s="13"/>
      <c r="G55" s="50"/>
      <c r="H55" s="50"/>
      <c r="I55" s="50">
        <f t="shared" si="4"/>
        <v>0</v>
      </c>
      <c r="J55" s="50"/>
      <c r="K55" s="50"/>
      <c r="L55" s="50">
        <f t="shared" si="5"/>
        <v>0</v>
      </c>
      <c r="M55" s="50"/>
      <c r="N55" s="50">
        <f t="shared" si="6"/>
        <v>0</v>
      </c>
      <c r="O55" s="50"/>
      <c r="P55" s="50">
        <f t="shared" si="7"/>
        <v>0</v>
      </c>
      <c r="Q55" s="23"/>
    </row>
    <row r="56" spans="2:17" ht="20.45" customHeight="1">
      <c r="B56" s="14" t="s">
        <v>1237</v>
      </c>
      <c r="C56" s="14" t="s">
        <v>1239</v>
      </c>
      <c r="D56" s="23" t="s">
        <v>1152</v>
      </c>
      <c r="E56" s="24"/>
      <c r="F56" s="13"/>
      <c r="G56" s="50"/>
      <c r="H56" s="50"/>
      <c r="I56" s="50">
        <f>TRUNC(SUM(I31:I55))</f>
        <v>4266789</v>
      </c>
      <c r="J56" s="50"/>
      <c r="K56" s="50"/>
      <c r="L56" s="50">
        <f>TRUNC(SUM(L31:L55))</f>
        <v>13148467</v>
      </c>
      <c r="M56" s="50"/>
      <c r="N56" s="50">
        <f>TRUNC(SUM(N31:N55))</f>
        <v>135383</v>
      </c>
      <c r="O56" s="50"/>
      <c r="P56" s="50">
        <f>TRUNC(SUM(P31:P55))</f>
        <v>17550639</v>
      </c>
      <c r="Q56" s="23"/>
    </row>
    <row r="57" spans="2:17" ht="20.45" customHeight="1">
      <c r="B57" s="14" t="s">
        <v>134</v>
      </c>
      <c r="D57" s="467" t="s">
        <v>1528</v>
      </c>
      <c r="E57" s="468"/>
      <c r="F57" s="468"/>
      <c r="G57" s="468"/>
      <c r="H57" s="468"/>
      <c r="I57" s="468"/>
      <c r="J57" s="468"/>
      <c r="K57" s="468"/>
      <c r="L57" s="468"/>
      <c r="M57" s="468"/>
      <c r="N57" s="468"/>
      <c r="O57" s="468"/>
      <c r="P57" s="468"/>
      <c r="Q57" s="469"/>
    </row>
    <row r="58" spans="2:17" ht="20.45" customHeight="1">
      <c r="B58" s="14" t="s">
        <v>1217</v>
      </c>
      <c r="D58" s="23" t="s">
        <v>1529</v>
      </c>
      <c r="E58" s="24"/>
      <c r="F58" s="13" t="s">
        <v>112</v>
      </c>
      <c r="G58" s="50">
        <v>1</v>
      </c>
      <c r="H58" s="50">
        <f>내역서!I55</f>
        <v>2491203</v>
      </c>
      <c r="I58" s="50">
        <f t="shared" ref="I58:I81" si="8">G58*H58</f>
        <v>2491203</v>
      </c>
      <c r="J58" s="50"/>
      <c r="K58" s="50">
        <f>내역서!L55</f>
        <v>4855712</v>
      </c>
      <c r="L58" s="50">
        <f t="shared" ref="L58:L81" si="9">G58*K58</f>
        <v>4855712</v>
      </c>
      <c r="M58" s="50">
        <f>내역서!N55</f>
        <v>135383</v>
      </c>
      <c r="N58" s="50">
        <f t="shared" ref="N58:N81" si="10">G58*M58</f>
        <v>135383</v>
      </c>
      <c r="O58" s="50"/>
      <c r="P58" s="50">
        <f t="shared" ref="P58:P81" si="11">SUM(I58,L58,N58)</f>
        <v>7482298</v>
      </c>
      <c r="Q58" s="23"/>
    </row>
    <row r="59" spans="2:17" ht="20.45" customHeight="1">
      <c r="B59" s="14" t="s">
        <v>1222</v>
      </c>
      <c r="D59" s="23" t="s">
        <v>1530</v>
      </c>
      <c r="E59" s="24"/>
      <c r="F59" s="13" t="s">
        <v>112</v>
      </c>
      <c r="G59" s="50">
        <v>1</v>
      </c>
      <c r="H59" s="50">
        <f>내역서!I107</f>
        <v>1139978</v>
      </c>
      <c r="I59" s="50">
        <f t="shared" si="8"/>
        <v>1139978</v>
      </c>
      <c r="J59" s="50"/>
      <c r="K59" s="50">
        <f>내역서!L107</f>
        <v>3664917</v>
      </c>
      <c r="L59" s="50">
        <f t="shared" si="9"/>
        <v>3664917</v>
      </c>
      <c r="M59" s="50">
        <f>내역서!N107</f>
        <v>0</v>
      </c>
      <c r="N59" s="50">
        <f t="shared" si="10"/>
        <v>0</v>
      </c>
      <c r="O59" s="50"/>
      <c r="P59" s="50">
        <f t="shared" si="11"/>
        <v>4804895</v>
      </c>
      <c r="Q59" s="23"/>
    </row>
    <row r="60" spans="2:17" ht="20.45" customHeight="1">
      <c r="B60" s="14" t="s">
        <v>1223</v>
      </c>
      <c r="D60" s="23" t="s">
        <v>1531</v>
      </c>
      <c r="E60" s="24"/>
      <c r="F60" s="13" t="s">
        <v>112</v>
      </c>
      <c r="G60" s="50">
        <v>1</v>
      </c>
      <c r="H60" s="50">
        <f>내역서!I133</f>
        <v>440100</v>
      </c>
      <c r="I60" s="50">
        <f t="shared" si="8"/>
        <v>440100</v>
      </c>
      <c r="J60" s="50"/>
      <c r="K60" s="50">
        <f>내역서!L133</f>
        <v>2985026</v>
      </c>
      <c r="L60" s="50">
        <f t="shared" si="9"/>
        <v>2985026</v>
      </c>
      <c r="M60" s="50">
        <f>내역서!N133</f>
        <v>0</v>
      </c>
      <c r="N60" s="50">
        <f t="shared" si="10"/>
        <v>0</v>
      </c>
      <c r="O60" s="50"/>
      <c r="P60" s="50">
        <f t="shared" si="11"/>
        <v>3425126</v>
      </c>
      <c r="Q60" s="23"/>
    </row>
    <row r="61" spans="2:17" ht="20.45" customHeight="1">
      <c r="B61" s="14" t="s">
        <v>1224</v>
      </c>
      <c r="D61" s="23" t="s">
        <v>1532</v>
      </c>
      <c r="E61" s="24"/>
      <c r="F61" s="13" t="s">
        <v>112</v>
      </c>
      <c r="G61" s="50">
        <v>1</v>
      </c>
      <c r="H61" s="50">
        <f>내역서!I159</f>
        <v>169354</v>
      </c>
      <c r="I61" s="50">
        <f t="shared" si="8"/>
        <v>169354</v>
      </c>
      <c r="J61" s="50"/>
      <c r="K61" s="50">
        <f>내역서!L159</f>
        <v>1249224</v>
      </c>
      <c r="L61" s="50">
        <f t="shared" si="9"/>
        <v>1249224</v>
      </c>
      <c r="M61" s="50">
        <f>내역서!N159</f>
        <v>0</v>
      </c>
      <c r="N61" s="50">
        <f t="shared" si="10"/>
        <v>0</v>
      </c>
      <c r="O61" s="50"/>
      <c r="P61" s="50">
        <f t="shared" si="11"/>
        <v>1418578</v>
      </c>
      <c r="Q61" s="23"/>
    </row>
    <row r="62" spans="2:17" ht="20.45" customHeight="1">
      <c r="B62" s="14" t="s">
        <v>1225</v>
      </c>
      <c r="D62" s="23" t="s">
        <v>1533</v>
      </c>
      <c r="E62" s="24"/>
      <c r="F62" s="13" t="s">
        <v>112</v>
      </c>
      <c r="G62" s="50">
        <v>1</v>
      </c>
      <c r="H62" s="50">
        <f>내역서!I185</f>
        <v>26154</v>
      </c>
      <c r="I62" s="50">
        <f t="shared" si="8"/>
        <v>26154</v>
      </c>
      <c r="J62" s="50"/>
      <c r="K62" s="50">
        <f>내역서!L185</f>
        <v>393588</v>
      </c>
      <c r="L62" s="50">
        <f t="shared" si="9"/>
        <v>393588</v>
      </c>
      <c r="M62" s="50">
        <f>내역서!N185</f>
        <v>0</v>
      </c>
      <c r="N62" s="50">
        <f t="shared" si="10"/>
        <v>0</v>
      </c>
      <c r="O62" s="50"/>
      <c r="P62" s="50">
        <f t="shared" si="11"/>
        <v>419742</v>
      </c>
      <c r="Q62" s="23"/>
    </row>
    <row r="63" spans="2:17" ht="20.45" customHeight="1">
      <c r="D63" s="23"/>
      <c r="E63" s="24"/>
      <c r="F63" s="13"/>
      <c r="G63" s="50"/>
      <c r="H63" s="50"/>
      <c r="I63" s="50">
        <f t="shared" si="8"/>
        <v>0</v>
      </c>
      <c r="J63" s="50"/>
      <c r="K63" s="50"/>
      <c r="L63" s="50">
        <f t="shared" si="9"/>
        <v>0</v>
      </c>
      <c r="M63" s="50"/>
      <c r="N63" s="50">
        <f t="shared" si="10"/>
        <v>0</v>
      </c>
      <c r="O63" s="50"/>
      <c r="P63" s="50">
        <f t="shared" si="11"/>
        <v>0</v>
      </c>
      <c r="Q63" s="23"/>
    </row>
    <row r="64" spans="2:17" ht="20.45" customHeight="1">
      <c r="D64" s="23"/>
      <c r="E64" s="24"/>
      <c r="F64" s="13"/>
      <c r="G64" s="50"/>
      <c r="H64" s="50"/>
      <c r="I64" s="50">
        <f t="shared" si="8"/>
        <v>0</v>
      </c>
      <c r="J64" s="50"/>
      <c r="K64" s="50"/>
      <c r="L64" s="50">
        <f t="shared" si="9"/>
        <v>0</v>
      </c>
      <c r="M64" s="50"/>
      <c r="N64" s="50">
        <f t="shared" si="10"/>
        <v>0</v>
      </c>
      <c r="O64" s="50"/>
      <c r="P64" s="50">
        <f t="shared" si="11"/>
        <v>0</v>
      </c>
      <c r="Q64" s="23"/>
    </row>
    <row r="65" spans="4:20" s="1" customFormat="1" ht="20.45" customHeight="1">
      <c r="D65" s="23"/>
      <c r="E65" s="24"/>
      <c r="F65" s="13"/>
      <c r="G65" s="50"/>
      <c r="H65" s="50"/>
      <c r="I65" s="50">
        <f t="shared" si="8"/>
        <v>0</v>
      </c>
      <c r="J65" s="50"/>
      <c r="K65" s="50"/>
      <c r="L65" s="50">
        <f t="shared" si="9"/>
        <v>0</v>
      </c>
      <c r="M65" s="50"/>
      <c r="N65" s="50">
        <f t="shared" si="10"/>
        <v>0</v>
      </c>
      <c r="O65" s="50"/>
      <c r="P65" s="50">
        <f t="shared" si="11"/>
        <v>0</v>
      </c>
      <c r="Q65" s="23"/>
    </row>
    <row r="66" spans="4:20" s="1" customFormat="1" ht="20.45" customHeight="1">
      <c r="D66" s="23"/>
      <c r="E66" s="24"/>
      <c r="F66" s="13"/>
      <c r="G66" s="50"/>
      <c r="H66" s="50"/>
      <c r="I66" s="50">
        <f t="shared" si="8"/>
        <v>0</v>
      </c>
      <c r="J66" s="50"/>
      <c r="K66" s="50"/>
      <c r="L66" s="50">
        <f t="shared" si="9"/>
        <v>0</v>
      </c>
      <c r="M66" s="50"/>
      <c r="N66" s="50">
        <f t="shared" si="10"/>
        <v>0</v>
      </c>
      <c r="O66" s="50"/>
      <c r="P66" s="50">
        <f t="shared" si="11"/>
        <v>0</v>
      </c>
      <c r="Q66" s="23"/>
    </row>
    <row r="67" spans="4:20" s="1" customFormat="1" ht="20.45" customHeight="1">
      <c r="D67" s="23"/>
      <c r="E67" s="24"/>
      <c r="F67" s="13"/>
      <c r="G67" s="50"/>
      <c r="H67" s="50"/>
      <c r="I67" s="50">
        <f t="shared" si="8"/>
        <v>0</v>
      </c>
      <c r="J67" s="50"/>
      <c r="K67" s="50"/>
      <c r="L67" s="50">
        <f t="shared" si="9"/>
        <v>0</v>
      </c>
      <c r="M67" s="50"/>
      <c r="N67" s="50">
        <f t="shared" si="10"/>
        <v>0</v>
      </c>
      <c r="O67" s="50"/>
      <c r="P67" s="50">
        <f t="shared" si="11"/>
        <v>0</v>
      </c>
      <c r="Q67" s="23"/>
    </row>
    <row r="68" spans="4:20" s="1" customFormat="1" ht="20.45" customHeight="1">
      <c r="D68" s="23"/>
      <c r="E68" s="24"/>
      <c r="F68" s="13"/>
      <c r="G68" s="50"/>
      <c r="H68" s="50"/>
      <c r="I68" s="50">
        <f t="shared" si="8"/>
        <v>0</v>
      </c>
      <c r="J68" s="50"/>
      <c r="K68" s="50"/>
      <c r="L68" s="50">
        <f t="shared" si="9"/>
        <v>0</v>
      </c>
      <c r="M68" s="50"/>
      <c r="N68" s="50">
        <f t="shared" si="10"/>
        <v>0</v>
      </c>
      <c r="O68" s="50"/>
      <c r="P68" s="50">
        <f t="shared" si="11"/>
        <v>0</v>
      </c>
      <c r="Q68" s="23"/>
    </row>
    <row r="69" spans="4:20" s="1" customFormat="1" ht="20.45" customHeight="1">
      <c r="D69" s="23"/>
      <c r="E69" s="24"/>
      <c r="F69" s="13"/>
      <c r="G69" s="50"/>
      <c r="H69" s="50"/>
      <c r="I69" s="50">
        <f t="shared" si="8"/>
        <v>0</v>
      </c>
      <c r="J69" s="50"/>
      <c r="K69" s="50"/>
      <c r="L69" s="50">
        <f t="shared" si="9"/>
        <v>0</v>
      </c>
      <c r="M69" s="50"/>
      <c r="N69" s="50">
        <f t="shared" si="10"/>
        <v>0</v>
      </c>
      <c r="O69" s="50"/>
      <c r="P69" s="50">
        <f t="shared" si="11"/>
        <v>0</v>
      </c>
      <c r="Q69" s="23"/>
    </row>
    <row r="70" spans="4:20" s="1" customFormat="1" ht="20.45" customHeight="1">
      <c r="D70" s="23"/>
      <c r="E70" s="24"/>
      <c r="F70" s="13"/>
      <c r="G70" s="50"/>
      <c r="H70" s="50"/>
      <c r="I70" s="50">
        <f t="shared" si="8"/>
        <v>0</v>
      </c>
      <c r="J70" s="50"/>
      <c r="K70" s="50"/>
      <c r="L70" s="50">
        <f t="shared" si="9"/>
        <v>0</v>
      </c>
      <c r="M70" s="50"/>
      <c r="N70" s="50">
        <f t="shared" si="10"/>
        <v>0</v>
      </c>
      <c r="O70" s="50"/>
      <c r="P70" s="50">
        <f t="shared" si="11"/>
        <v>0</v>
      </c>
      <c r="Q70" s="23"/>
    </row>
    <row r="71" spans="4:20" s="1" customFormat="1" ht="20.45" customHeight="1">
      <c r="D71" s="23"/>
      <c r="E71" s="24"/>
      <c r="F71" s="13"/>
      <c r="G71" s="50"/>
      <c r="H71" s="50"/>
      <c r="I71" s="50">
        <f t="shared" si="8"/>
        <v>0</v>
      </c>
      <c r="J71" s="50"/>
      <c r="K71" s="50"/>
      <c r="L71" s="50">
        <f t="shared" si="9"/>
        <v>0</v>
      </c>
      <c r="M71" s="50"/>
      <c r="N71" s="50">
        <f t="shared" si="10"/>
        <v>0</v>
      </c>
      <c r="O71" s="50"/>
      <c r="P71" s="50">
        <f t="shared" si="11"/>
        <v>0</v>
      </c>
      <c r="Q71" s="23"/>
    </row>
    <row r="72" spans="4:20" s="1" customFormat="1" ht="20.45" customHeight="1">
      <c r="D72" s="23"/>
      <c r="E72" s="24"/>
      <c r="F72" s="13"/>
      <c r="G72" s="50"/>
      <c r="H72" s="50"/>
      <c r="I72" s="50">
        <f t="shared" si="8"/>
        <v>0</v>
      </c>
      <c r="J72" s="50"/>
      <c r="K72" s="50"/>
      <c r="L72" s="50">
        <f t="shared" si="9"/>
        <v>0</v>
      </c>
      <c r="M72" s="50"/>
      <c r="N72" s="50">
        <f t="shared" si="10"/>
        <v>0</v>
      </c>
      <c r="O72" s="50"/>
      <c r="P72" s="50">
        <f t="shared" si="11"/>
        <v>0</v>
      </c>
      <c r="Q72" s="23"/>
    </row>
    <row r="73" spans="4:20" s="1" customFormat="1" ht="20.45" customHeight="1">
      <c r="D73" s="23"/>
      <c r="E73" s="24"/>
      <c r="F73" s="13"/>
      <c r="G73" s="50"/>
      <c r="H73" s="50"/>
      <c r="I73" s="50">
        <f t="shared" si="8"/>
        <v>0</v>
      </c>
      <c r="J73" s="50"/>
      <c r="K73" s="50"/>
      <c r="L73" s="50">
        <f t="shared" si="9"/>
        <v>0</v>
      </c>
      <c r="M73" s="50"/>
      <c r="N73" s="50">
        <f t="shared" si="10"/>
        <v>0</v>
      </c>
      <c r="O73" s="50"/>
      <c r="P73" s="50">
        <f t="shared" si="11"/>
        <v>0</v>
      </c>
      <c r="Q73" s="23"/>
    </row>
    <row r="74" spans="4:20" s="1" customFormat="1" ht="20.45" customHeight="1">
      <c r="D74" s="23"/>
      <c r="E74" s="24"/>
      <c r="F74" s="13"/>
      <c r="G74" s="50"/>
      <c r="H74" s="50"/>
      <c r="I74" s="50">
        <f t="shared" si="8"/>
        <v>0</v>
      </c>
      <c r="J74" s="50"/>
      <c r="K74" s="50"/>
      <c r="L74" s="50">
        <f t="shared" si="9"/>
        <v>0</v>
      </c>
      <c r="M74" s="50"/>
      <c r="N74" s="50">
        <f t="shared" si="10"/>
        <v>0</v>
      </c>
      <c r="O74" s="50"/>
      <c r="P74" s="50">
        <f t="shared" si="11"/>
        <v>0</v>
      </c>
      <c r="Q74" s="23"/>
    </row>
    <row r="75" spans="4:20" s="1" customFormat="1" ht="20.45" customHeight="1">
      <c r="D75" s="23"/>
      <c r="E75" s="24"/>
      <c r="F75" s="13"/>
      <c r="G75" s="50"/>
      <c r="H75" s="50"/>
      <c r="I75" s="50">
        <f t="shared" si="8"/>
        <v>0</v>
      </c>
      <c r="J75" s="50"/>
      <c r="K75" s="50"/>
      <c r="L75" s="50">
        <f t="shared" si="9"/>
        <v>0</v>
      </c>
      <c r="M75" s="50"/>
      <c r="N75" s="50">
        <f t="shared" si="10"/>
        <v>0</v>
      </c>
      <c r="O75" s="50"/>
      <c r="P75" s="50">
        <f t="shared" si="11"/>
        <v>0</v>
      </c>
      <c r="Q75" s="23"/>
    </row>
    <row r="76" spans="4:20" s="1" customFormat="1" ht="20.45" customHeight="1">
      <c r="D76" s="23"/>
      <c r="E76" s="24"/>
      <c r="F76" s="13"/>
      <c r="G76" s="50"/>
      <c r="H76" s="50"/>
      <c r="I76" s="50">
        <f t="shared" si="8"/>
        <v>0</v>
      </c>
      <c r="J76" s="50"/>
      <c r="K76" s="50"/>
      <c r="L76" s="50">
        <f t="shared" si="9"/>
        <v>0</v>
      </c>
      <c r="M76" s="50"/>
      <c r="N76" s="50">
        <f t="shared" si="10"/>
        <v>0</v>
      </c>
      <c r="O76" s="50"/>
      <c r="P76" s="50">
        <f t="shared" si="11"/>
        <v>0</v>
      </c>
      <c r="Q76" s="23"/>
    </row>
    <row r="77" spans="4:20" s="1" customFormat="1" ht="20.45" customHeight="1">
      <c r="D77" s="23"/>
      <c r="E77" s="24"/>
      <c r="F77" s="13"/>
      <c r="G77" s="50"/>
      <c r="H77" s="50"/>
      <c r="I77" s="50">
        <f t="shared" si="8"/>
        <v>0</v>
      </c>
      <c r="J77" s="50"/>
      <c r="K77" s="50"/>
      <c r="L77" s="50">
        <f t="shared" si="9"/>
        <v>0</v>
      </c>
      <c r="M77" s="50"/>
      <c r="N77" s="50">
        <f t="shared" si="10"/>
        <v>0</v>
      </c>
      <c r="O77" s="50"/>
      <c r="P77" s="50">
        <f t="shared" si="11"/>
        <v>0</v>
      </c>
      <c r="Q77" s="23"/>
    </row>
    <row r="78" spans="4:20" s="1" customFormat="1" ht="20.45" customHeight="1">
      <c r="D78" s="23"/>
      <c r="E78" s="24"/>
      <c r="F78" s="13"/>
      <c r="G78" s="50"/>
      <c r="H78" s="50"/>
      <c r="I78" s="50">
        <f t="shared" si="8"/>
        <v>0</v>
      </c>
      <c r="J78" s="50"/>
      <c r="K78" s="50"/>
      <c r="L78" s="50">
        <f t="shared" si="9"/>
        <v>0</v>
      </c>
      <c r="M78" s="50"/>
      <c r="N78" s="50">
        <f t="shared" si="10"/>
        <v>0</v>
      </c>
      <c r="O78" s="50"/>
      <c r="P78" s="50">
        <f t="shared" si="11"/>
        <v>0</v>
      </c>
      <c r="Q78" s="23"/>
    </row>
    <row r="79" spans="4:20" s="1" customFormat="1" ht="20.45" customHeight="1">
      <c r="D79" s="23"/>
      <c r="E79" s="24"/>
      <c r="F79" s="13"/>
      <c r="G79" s="50"/>
      <c r="H79" s="50"/>
      <c r="I79" s="50">
        <f t="shared" si="8"/>
        <v>0</v>
      </c>
      <c r="J79" s="50"/>
      <c r="K79" s="50"/>
      <c r="L79" s="50">
        <f t="shared" si="9"/>
        <v>0</v>
      </c>
      <c r="M79" s="50"/>
      <c r="N79" s="50">
        <f t="shared" si="10"/>
        <v>0</v>
      </c>
      <c r="O79" s="50"/>
      <c r="P79" s="50">
        <f t="shared" si="11"/>
        <v>0</v>
      </c>
      <c r="Q79" s="23"/>
    </row>
    <row r="80" spans="4:20" s="1" customFormat="1" ht="20.45" customHeight="1">
      <c r="D80" s="23"/>
      <c r="E80" s="24"/>
      <c r="F80" s="13"/>
      <c r="G80" s="50"/>
      <c r="H80" s="50"/>
      <c r="I80" s="50">
        <f t="shared" si="8"/>
        <v>0</v>
      </c>
      <c r="J80" s="50"/>
      <c r="K80" s="50"/>
      <c r="L80" s="50">
        <f t="shared" si="9"/>
        <v>0</v>
      </c>
      <c r="M80" s="50"/>
      <c r="N80" s="50">
        <f t="shared" si="10"/>
        <v>0</v>
      </c>
      <c r="O80" s="50"/>
      <c r="P80" s="50">
        <f t="shared" si="11"/>
        <v>0</v>
      </c>
      <c r="Q80" s="23"/>
      <c r="T80" s="51"/>
    </row>
    <row r="81" spans="2:17" ht="20.45" customHeight="1">
      <c r="D81" s="23"/>
      <c r="E81" s="24"/>
      <c r="F81" s="13"/>
      <c r="G81" s="50"/>
      <c r="H81" s="50"/>
      <c r="I81" s="50">
        <f t="shared" si="8"/>
        <v>0</v>
      </c>
      <c r="J81" s="50"/>
      <c r="K81" s="50"/>
      <c r="L81" s="50">
        <f t="shared" si="9"/>
        <v>0</v>
      </c>
      <c r="M81" s="50"/>
      <c r="N81" s="50">
        <f t="shared" si="10"/>
        <v>0</v>
      </c>
      <c r="O81" s="50"/>
      <c r="P81" s="50">
        <f t="shared" si="11"/>
        <v>0</v>
      </c>
      <c r="Q81" s="23"/>
    </row>
    <row r="82" spans="2:17" ht="20.45" customHeight="1">
      <c r="B82" s="14" t="s">
        <v>1240</v>
      </c>
      <c r="C82" s="14" t="s">
        <v>1239</v>
      </c>
      <c r="D82" s="23" t="s">
        <v>1152</v>
      </c>
      <c r="E82" s="24"/>
      <c r="F82" s="13"/>
      <c r="G82" s="50"/>
      <c r="H82" s="50"/>
      <c r="I82" s="50">
        <f>TRUNC(SUM(I57:I81))</f>
        <v>4266789</v>
      </c>
      <c r="J82" s="50"/>
      <c r="K82" s="50"/>
      <c r="L82" s="50">
        <f>TRUNC(SUM(L57:L81))</f>
        <v>13148467</v>
      </c>
      <c r="M82" s="50"/>
      <c r="N82" s="50">
        <f>TRUNC(SUM(N57:N81))</f>
        <v>135383</v>
      </c>
      <c r="O82" s="50"/>
      <c r="P82" s="50">
        <f>TRUNC(SUM(P57:P81))</f>
        <v>17550639</v>
      </c>
      <c r="Q82" s="23"/>
    </row>
  </sheetData>
  <mergeCells count="16">
    <mergeCell ref="D4:Q4"/>
    <mergeCell ref="D31:Q31"/>
    <mergeCell ref="D57:Q57"/>
    <mergeCell ref="M2:N2"/>
    <mergeCell ref="P2:P3"/>
    <mergeCell ref="Q2:Q3"/>
    <mergeCell ref="D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11"/>
  <sheetViews>
    <sheetView topLeftCell="D1" workbookViewId="0">
      <pane ySplit="3" topLeftCell="A46" activePane="bottomLeft" state="frozen"/>
      <selection activeCell="J20" sqref="J20"/>
      <selection pane="bottomLeft" activeCell="H94" sqref="H94"/>
    </sheetView>
  </sheetViews>
  <sheetFormatPr defaultRowHeight="23.1" customHeight="1"/>
  <cols>
    <col min="1" max="1" width="12.109375" style="86" hidden="1" customWidth="1"/>
    <col min="2" max="2" width="17.44140625" style="86" hidden="1" customWidth="1"/>
    <col min="3" max="3" width="20.6640625" style="86" hidden="1" customWidth="1"/>
    <col min="4" max="4" width="24.33203125" style="86" customWidth="1"/>
    <col min="5" max="5" width="25.33203125" style="86" customWidth="1"/>
    <col min="6" max="6" width="4.21875" style="73" customWidth="1"/>
    <col min="7" max="7" width="10" style="70" customWidth="1"/>
    <col min="8" max="8" width="13" style="109" customWidth="1"/>
    <col min="9" max="9" width="13.21875" style="109" customWidth="1"/>
    <col min="10" max="10" width="5.5546875" style="109" hidden="1" customWidth="1"/>
    <col min="11" max="11" width="10.44140625" style="109" customWidth="1"/>
    <col min="12" max="12" width="11.77734375" style="109" customWidth="1"/>
    <col min="13" max="13" width="8.44140625" style="109" customWidth="1"/>
    <col min="14" max="14" width="9.109375" style="109" customWidth="1"/>
    <col min="15" max="15" width="6" style="109" hidden="1" customWidth="1"/>
    <col min="16" max="16" width="13" style="109" customWidth="1"/>
    <col min="17" max="17" width="11.109375" style="86" customWidth="1"/>
    <col min="18" max="26" width="8.88671875" style="70"/>
    <col min="27" max="31" width="11.77734375" style="109" customWidth="1"/>
    <col min="32" max="16384" width="8.88671875" style="70"/>
  </cols>
  <sheetData>
    <row r="1" spans="1:31" ht="23.1" customHeight="1">
      <c r="A1" s="86" t="s">
        <v>133</v>
      </c>
      <c r="B1" s="86" t="s">
        <v>1236</v>
      </c>
      <c r="C1" s="86" t="s">
        <v>784</v>
      </c>
      <c r="D1" s="478" t="s">
        <v>1377</v>
      </c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W1" s="470" t="s">
        <v>46</v>
      </c>
      <c r="X1" s="470"/>
      <c r="Y1" s="470"/>
      <c r="Z1" s="73"/>
      <c r="AA1" s="73" t="s">
        <v>47</v>
      </c>
      <c r="AB1" s="73"/>
      <c r="AC1" s="73"/>
      <c r="AD1" s="73"/>
      <c r="AE1" s="73"/>
    </row>
    <row r="2" spans="1:31" s="112" customFormat="1" ht="23.1" customHeight="1">
      <c r="A2" s="471" t="s">
        <v>1</v>
      </c>
      <c r="B2" s="471" t="s">
        <v>2</v>
      </c>
      <c r="C2" s="471" t="s">
        <v>18</v>
      </c>
      <c r="D2" s="472" t="s">
        <v>48</v>
      </c>
      <c r="E2" s="472" t="s">
        <v>49</v>
      </c>
      <c r="F2" s="474" t="s">
        <v>5</v>
      </c>
      <c r="G2" s="474" t="s">
        <v>9</v>
      </c>
      <c r="H2" s="476" t="s">
        <v>41</v>
      </c>
      <c r="I2" s="476"/>
      <c r="J2" s="476" t="s">
        <v>42</v>
      </c>
      <c r="K2" s="476"/>
      <c r="L2" s="476"/>
      <c r="M2" s="476" t="s">
        <v>43</v>
      </c>
      <c r="N2" s="476"/>
      <c r="O2" s="117"/>
      <c r="P2" s="476" t="s">
        <v>12</v>
      </c>
      <c r="Q2" s="472" t="s">
        <v>44</v>
      </c>
      <c r="W2" s="112" t="s">
        <v>50</v>
      </c>
      <c r="X2" s="112" t="s">
        <v>51</v>
      </c>
      <c r="Y2" s="112" t="s">
        <v>52</v>
      </c>
      <c r="Z2" s="112" t="s">
        <v>53</v>
      </c>
      <c r="AA2" s="115" t="s">
        <v>54</v>
      </c>
      <c r="AB2" s="115" t="s">
        <v>55</v>
      </c>
      <c r="AC2" s="115" t="s">
        <v>56</v>
      </c>
      <c r="AD2" s="115" t="s">
        <v>57</v>
      </c>
      <c r="AE2" s="115" t="s">
        <v>50</v>
      </c>
    </row>
    <row r="3" spans="1:31" s="112" customFormat="1" ht="23.1" customHeight="1">
      <c r="A3" s="471"/>
      <c r="B3" s="471"/>
      <c r="C3" s="471"/>
      <c r="D3" s="473"/>
      <c r="E3" s="473"/>
      <c r="F3" s="475"/>
      <c r="G3" s="475"/>
      <c r="H3" s="118" t="s">
        <v>45</v>
      </c>
      <c r="I3" s="118" t="s">
        <v>36</v>
      </c>
      <c r="J3" s="118" t="s">
        <v>9</v>
      </c>
      <c r="K3" s="118" t="s">
        <v>45</v>
      </c>
      <c r="L3" s="118" t="s">
        <v>36</v>
      </c>
      <c r="M3" s="118" t="s">
        <v>45</v>
      </c>
      <c r="N3" s="118" t="s">
        <v>36</v>
      </c>
      <c r="O3" s="118" t="s">
        <v>45</v>
      </c>
      <c r="P3" s="477"/>
      <c r="Q3" s="473"/>
      <c r="W3" s="70"/>
      <c r="X3" s="70"/>
      <c r="Y3" s="70"/>
      <c r="Z3" s="70"/>
      <c r="AA3" s="109"/>
      <c r="AB3" s="109"/>
      <c r="AC3" s="109"/>
      <c r="AD3" s="109">
        <f>IF(옵션!$C$11 =0, "1", 옵션!$C$11)</f>
        <v>1</v>
      </c>
      <c r="AE3" s="109">
        <f>IF(옵션!$C$12 =0, "1", 옵션!$C$12)</f>
        <v>1</v>
      </c>
    </row>
    <row r="4" spans="1:31" ht="23.1" customHeight="1">
      <c r="B4" s="86" t="s">
        <v>134</v>
      </c>
      <c r="D4" s="479" t="s">
        <v>1523</v>
      </c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1"/>
    </row>
    <row r="5" spans="1:31" ht="23.1" customHeight="1">
      <c r="A5" s="86" t="s">
        <v>452</v>
      </c>
      <c r="B5" s="86" t="s">
        <v>1217</v>
      </c>
      <c r="C5" s="86" t="s">
        <v>842</v>
      </c>
      <c r="D5" s="53" t="s">
        <v>453</v>
      </c>
      <c r="E5" s="53" t="s">
        <v>376</v>
      </c>
      <c r="F5" s="100" t="s">
        <v>731</v>
      </c>
      <c r="G5" s="101">
        <f>산출집계!H5</f>
        <v>18</v>
      </c>
      <c r="H5" s="106">
        <f>합산자재!H4</f>
        <v>5475</v>
      </c>
      <c r="I5" s="106">
        <f t="shared" ref="I5:I28" si="0">TRUNC(G5*H5)</f>
        <v>98550</v>
      </c>
      <c r="J5" s="106">
        <f>산출집계!J5</f>
        <v>16</v>
      </c>
      <c r="K5" s="106">
        <f>합산자재!I4</f>
        <v>0</v>
      </c>
      <c r="L5" s="106">
        <f t="shared" ref="L5:L36" si="1">TRUNC(G5*K5)</f>
        <v>0</v>
      </c>
      <c r="M5" s="106">
        <f>합산자재!J4</f>
        <v>0</v>
      </c>
      <c r="N5" s="106">
        <f t="shared" ref="N5:N36" si="2">TRUNC(G5*M5)</f>
        <v>0</v>
      </c>
      <c r="O5" s="106"/>
      <c r="P5" s="106">
        <f t="shared" ref="P5:P36" si="3">SUM(I5,L5,N5)</f>
        <v>98550</v>
      </c>
      <c r="Q5" s="53"/>
      <c r="AB5" s="109">
        <f>J5*H5</f>
        <v>87600</v>
      </c>
      <c r="AC5" s="109">
        <f>J5*H5</f>
        <v>87600</v>
      </c>
    </row>
    <row r="6" spans="1:31" ht="23.1" customHeight="1">
      <c r="A6" s="86" t="s">
        <v>374</v>
      </c>
      <c r="B6" s="86" t="s">
        <v>1217</v>
      </c>
      <c r="C6" s="86" t="s">
        <v>845</v>
      </c>
      <c r="D6" s="53" t="s">
        <v>375</v>
      </c>
      <c r="E6" s="53" t="s">
        <v>376</v>
      </c>
      <c r="F6" s="100" t="s">
        <v>731</v>
      </c>
      <c r="G6" s="101">
        <f>산출집계!H6</f>
        <v>7</v>
      </c>
      <c r="H6" s="106">
        <f>합산자재!H5</f>
        <v>5134</v>
      </c>
      <c r="I6" s="106">
        <f t="shared" si="0"/>
        <v>35938</v>
      </c>
      <c r="J6" s="106">
        <f>산출집계!J6</f>
        <v>6</v>
      </c>
      <c r="K6" s="106">
        <f>합산자재!I5</f>
        <v>0</v>
      </c>
      <c r="L6" s="106">
        <f t="shared" si="1"/>
        <v>0</v>
      </c>
      <c r="M6" s="106">
        <f>합산자재!J5</f>
        <v>0</v>
      </c>
      <c r="N6" s="106">
        <f t="shared" si="2"/>
        <v>0</v>
      </c>
      <c r="O6" s="106"/>
      <c r="P6" s="106">
        <f t="shared" si="3"/>
        <v>35938</v>
      </c>
      <c r="Q6" s="53"/>
      <c r="AB6" s="109">
        <f>J6*H6</f>
        <v>30804</v>
      </c>
      <c r="AC6" s="109">
        <f>J6*H6</f>
        <v>30804</v>
      </c>
    </row>
    <row r="7" spans="1:31" ht="23.1" customHeight="1">
      <c r="A7" s="86" t="s">
        <v>485</v>
      </c>
      <c r="B7" s="86" t="s">
        <v>1217</v>
      </c>
      <c r="C7" s="86" t="s">
        <v>847</v>
      </c>
      <c r="D7" s="53" t="s">
        <v>486</v>
      </c>
      <c r="E7" s="53" t="s">
        <v>487</v>
      </c>
      <c r="F7" s="100" t="s">
        <v>731</v>
      </c>
      <c r="G7" s="101">
        <f>산출집계!H7</f>
        <v>24</v>
      </c>
      <c r="H7" s="106">
        <f>합산자재!H6</f>
        <v>294</v>
      </c>
      <c r="I7" s="106">
        <f t="shared" si="0"/>
        <v>7056</v>
      </c>
      <c r="J7" s="106">
        <f>산출집계!J7</f>
        <v>22</v>
      </c>
      <c r="K7" s="106">
        <f>합산자재!I6</f>
        <v>0</v>
      </c>
      <c r="L7" s="106">
        <f t="shared" si="1"/>
        <v>0</v>
      </c>
      <c r="M7" s="106">
        <f>합산자재!J6</f>
        <v>0</v>
      </c>
      <c r="N7" s="106">
        <f t="shared" si="2"/>
        <v>0</v>
      </c>
      <c r="O7" s="106"/>
      <c r="P7" s="106">
        <f t="shared" si="3"/>
        <v>7056</v>
      </c>
      <c r="Q7" s="53"/>
      <c r="AB7" s="109">
        <f>J7*H7</f>
        <v>6468</v>
      </c>
      <c r="AC7" s="109">
        <f>J7*H7</f>
        <v>6468</v>
      </c>
    </row>
    <row r="8" spans="1:31" ht="23.1" customHeight="1">
      <c r="A8" s="86" t="s">
        <v>384</v>
      </c>
      <c r="B8" s="86" t="s">
        <v>1217</v>
      </c>
      <c r="C8" s="86" t="s">
        <v>854</v>
      </c>
      <c r="D8" s="53" t="s">
        <v>385</v>
      </c>
      <c r="E8" s="53" t="s">
        <v>386</v>
      </c>
      <c r="F8" s="100" t="s">
        <v>731</v>
      </c>
      <c r="G8" s="101">
        <f>산출집계!H8</f>
        <v>42</v>
      </c>
      <c r="H8" s="106">
        <f>합산자재!H9</f>
        <v>522</v>
      </c>
      <c r="I8" s="106">
        <f t="shared" si="0"/>
        <v>21924</v>
      </c>
      <c r="J8" s="106">
        <f>산출집계!J8</f>
        <v>40</v>
      </c>
      <c r="K8" s="106">
        <f>합산자재!I9</f>
        <v>0</v>
      </c>
      <c r="L8" s="106">
        <f t="shared" si="1"/>
        <v>0</v>
      </c>
      <c r="M8" s="106">
        <f>합산자재!J9</f>
        <v>0</v>
      </c>
      <c r="N8" s="106">
        <f t="shared" si="2"/>
        <v>0</v>
      </c>
      <c r="O8" s="106"/>
      <c r="P8" s="106">
        <f t="shared" si="3"/>
        <v>21924</v>
      </c>
      <c r="Q8" s="53"/>
      <c r="AB8" s="109">
        <f>J8*H8</f>
        <v>20880</v>
      </c>
      <c r="AC8" s="109">
        <f>J8*H8</f>
        <v>20880</v>
      </c>
    </row>
    <row r="9" spans="1:31" ht="23.1" customHeight="1">
      <c r="A9" s="86" t="s">
        <v>1227</v>
      </c>
      <c r="B9" s="86" t="s">
        <v>1217</v>
      </c>
      <c r="C9" s="86" t="s">
        <v>1228</v>
      </c>
      <c r="D9" s="53" t="s">
        <v>1229</v>
      </c>
      <c r="E9" s="53" t="s">
        <v>1230</v>
      </c>
      <c r="F9" s="100" t="s">
        <v>112</v>
      </c>
      <c r="G9" s="101">
        <v>1</v>
      </c>
      <c r="H9" s="106">
        <f>TRUNC(AB9*옵션!$B$31/100)</f>
        <v>21862</v>
      </c>
      <c r="I9" s="106">
        <f t="shared" si="0"/>
        <v>21862</v>
      </c>
      <c r="J9" s="106">
        <v>1</v>
      </c>
      <c r="K9" s="106"/>
      <c r="L9" s="106">
        <f t="shared" si="1"/>
        <v>0</v>
      </c>
      <c r="M9" s="106"/>
      <c r="N9" s="106">
        <f t="shared" si="2"/>
        <v>0</v>
      </c>
      <c r="O9" s="106"/>
      <c r="P9" s="106">
        <f t="shared" si="3"/>
        <v>21862</v>
      </c>
      <c r="Q9" s="53"/>
      <c r="AB9" s="109">
        <f>TRUNC(SUM(AB4:AB8))</f>
        <v>145752</v>
      </c>
    </row>
    <row r="10" spans="1:31" ht="23.1" customHeight="1">
      <c r="A10" s="86" t="s">
        <v>468</v>
      </c>
      <c r="B10" s="86" t="s">
        <v>1217</v>
      </c>
      <c r="C10" s="86" t="s">
        <v>860</v>
      </c>
      <c r="D10" s="53" t="s">
        <v>469</v>
      </c>
      <c r="E10" s="53" t="s">
        <v>470</v>
      </c>
      <c r="F10" s="100" t="s">
        <v>156</v>
      </c>
      <c r="G10" s="101">
        <f>산출집계!H9</f>
        <v>2</v>
      </c>
      <c r="H10" s="106">
        <f>합산자재!H15</f>
        <v>3971</v>
      </c>
      <c r="I10" s="106">
        <f t="shared" si="0"/>
        <v>7942</v>
      </c>
      <c r="J10" s="106">
        <f>산출집계!J9</f>
        <v>2</v>
      </c>
      <c r="K10" s="106">
        <f>합산자재!I15</f>
        <v>0</v>
      </c>
      <c r="L10" s="106">
        <f t="shared" si="1"/>
        <v>0</v>
      </c>
      <c r="M10" s="106">
        <f>합산자재!J15</f>
        <v>0</v>
      </c>
      <c r="N10" s="106">
        <f t="shared" si="2"/>
        <v>0</v>
      </c>
      <c r="O10" s="106"/>
      <c r="P10" s="106">
        <f t="shared" si="3"/>
        <v>7942</v>
      </c>
      <c r="Q10" s="53"/>
    </row>
    <row r="11" spans="1:31" ht="23.1" customHeight="1">
      <c r="A11" s="86" t="s">
        <v>393</v>
      </c>
      <c r="B11" s="86" t="s">
        <v>1217</v>
      </c>
      <c r="C11" s="86" t="s">
        <v>862</v>
      </c>
      <c r="D11" s="53" t="s">
        <v>394</v>
      </c>
      <c r="E11" s="53" t="s">
        <v>395</v>
      </c>
      <c r="F11" s="100" t="s">
        <v>156</v>
      </c>
      <c r="G11" s="101">
        <f>산출집계!H10</f>
        <v>1</v>
      </c>
      <c r="H11" s="106">
        <f>합산자재!H16</f>
        <v>4392</v>
      </c>
      <c r="I11" s="106">
        <f t="shared" si="0"/>
        <v>4392</v>
      </c>
      <c r="J11" s="106">
        <f>산출집계!J10</f>
        <v>1</v>
      </c>
      <c r="K11" s="106">
        <f>합산자재!I16</f>
        <v>0</v>
      </c>
      <c r="L11" s="106">
        <f t="shared" si="1"/>
        <v>0</v>
      </c>
      <c r="M11" s="106">
        <f>합산자재!J16</f>
        <v>0</v>
      </c>
      <c r="N11" s="106">
        <f t="shared" si="2"/>
        <v>0</v>
      </c>
      <c r="O11" s="106"/>
      <c r="P11" s="106">
        <f t="shared" si="3"/>
        <v>4392</v>
      </c>
      <c r="Q11" s="53"/>
    </row>
    <row r="12" spans="1:31" ht="23.1" customHeight="1">
      <c r="A12" s="86" t="s">
        <v>473</v>
      </c>
      <c r="B12" s="86" t="s">
        <v>1217</v>
      </c>
      <c r="C12" s="86" t="s">
        <v>875</v>
      </c>
      <c r="D12" s="53" t="s">
        <v>474</v>
      </c>
      <c r="E12" s="53" t="s">
        <v>475</v>
      </c>
      <c r="F12" s="100" t="s">
        <v>156</v>
      </c>
      <c r="G12" s="101">
        <f>산출집계!H11</f>
        <v>1</v>
      </c>
      <c r="H12" s="106">
        <f>합산자재!H26</f>
        <v>2854</v>
      </c>
      <c r="I12" s="106">
        <f t="shared" si="0"/>
        <v>2854</v>
      </c>
      <c r="J12" s="106">
        <f>산출집계!J11</f>
        <v>1</v>
      </c>
      <c r="K12" s="106">
        <f>합산자재!I26</f>
        <v>0</v>
      </c>
      <c r="L12" s="106">
        <f t="shared" si="1"/>
        <v>0</v>
      </c>
      <c r="M12" s="106">
        <f>합산자재!J26</f>
        <v>0</v>
      </c>
      <c r="N12" s="106">
        <f t="shared" si="2"/>
        <v>0</v>
      </c>
      <c r="O12" s="106"/>
      <c r="P12" s="106">
        <f t="shared" si="3"/>
        <v>2854</v>
      </c>
      <c r="Q12" s="53"/>
    </row>
    <row r="13" spans="1:31" ht="23.1" customHeight="1">
      <c r="A13" s="86" t="s">
        <v>455</v>
      </c>
      <c r="B13" s="86" t="s">
        <v>1217</v>
      </c>
      <c r="C13" s="86" t="s">
        <v>897</v>
      </c>
      <c r="D13" s="53" t="s">
        <v>456</v>
      </c>
      <c r="E13" s="53" t="s">
        <v>457</v>
      </c>
      <c r="F13" s="100" t="s">
        <v>731</v>
      </c>
      <c r="G13" s="101">
        <f>산출집계!H12</f>
        <v>48</v>
      </c>
      <c r="H13" s="106">
        <f>합산자재!H34</f>
        <v>2397</v>
      </c>
      <c r="I13" s="106">
        <f t="shared" si="0"/>
        <v>115056</v>
      </c>
      <c r="J13" s="106">
        <f>산출집계!J12</f>
        <v>43</v>
      </c>
      <c r="K13" s="106">
        <f>합산자재!I34</f>
        <v>0</v>
      </c>
      <c r="L13" s="106">
        <f t="shared" si="1"/>
        <v>0</v>
      </c>
      <c r="M13" s="106">
        <f>합산자재!J34</f>
        <v>0</v>
      </c>
      <c r="N13" s="106">
        <f t="shared" si="2"/>
        <v>0</v>
      </c>
      <c r="O13" s="106"/>
      <c r="P13" s="106">
        <f t="shared" si="3"/>
        <v>115056</v>
      </c>
      <c r="Q13" s="53"/>
      <c r="AC13" s="109">
        <f>J13*H13</f>
        <v>103071</v>
      </c>
    </row>
    <row r="14" spans="1:31" ht="23.1" customHeight="1">
      <c r="A14" s="86" t="s">
        <v>378</v>
      </c>
      <c r="B14" s="86" t="s">
        <v>1217</v>
      </c>
      <c r="C14" s="86" t="s">
        <v>902</v>
      </c>
      <c r="D14" s="53" t="s">
        <v>379</v>
      </c>
      <c r="E14" s="53" t="s">
        <v>380</v>
      </c>
      <c r="F14" s="100" t="s">
        <v>731</v>
      </c>
      <c r="G14" s="101">
        <f>산출집계!H13</f>
        <v>77</v>
      </c>
      <c r="H14" s="106">
        <f>합산자재!H37</f>
        <v>6702</v>
      </c>
      <c r="I14" s="106">
        <f t="shared" si="0"/>
        <v>516054</v>
      </c>
      <c r="J14" s="106">
        <f>산출집계!J13</f>
        <v>73</v>
      </c>
      <c r="K14" s="106">
        <f>합산자재!I37</f>
        <v>0</v>
      </c>
      <c r="L14" s="106">
        <f t="shared" si="1"/>
        <v>0</v>
      </c>
      <c r="M14" s="106">
        <f>합산자재!J37</f>
        <v>0</v>
      </c>
      <c r="N14" s="106">
        <f t="shared" si="2"/>
        <v>0</v>
      </c>
      <c r="O14" s="106"/>
      <c r="P14" s="106">
        <f t="shared" si="3"/>
        <v>516054</v>
      </c>
      <c r="Q14" s="53"/>
      <c r="AC14" s="109">
        <f>J14*H14</f>
        <v>489246</v>
      </c>
    </row>
    <row r="15" spans="1:31" ht="23.1" customHeight="1">
      <c r="A15" s="86" t="s">
        <v>416</v>
      </c>
      <c r="B15" s="86" t="s">
        <v>1217</v>
      </c>
      <c r="C15" s="86" t="s">
        <v>932</v>
      </c>
      <c r="D15" s="53" t="s">
        <v>417</v>
      </c>
      <c r="E15" s="53" t="s">
        <v>418</v>
      </c>
      <c r="F15" s="100" t="s">
        <v>731</v>
      </c>
      <c r="G15" s="101">
        <f>산출집계!H14</f>
        <v>80</v>
      </c>
      <c r="H15" s="106">
        <f>합산자재!H52</f>
        <v>297</v>
      </c>
      <c r="I15" s="106">
        <f t="shared" si="0"/>
        <v>23760</v>
      </c>
      <c r="J15" s="106">
        <f>산출집계!J14</f>
        <v>80</v>
      </c>
      <c r="K15" s="106">
        <f>합산자재!I52</f>
        <v>0</v>
      </c>
      <c r="L15" s="106">
        <f t="shared" si="1"/>
        <v>0</v>
      </c>
      <c r="M15" s="106">
        <f>합산자재!J52</f>
        <v>0</v>
      </c>
      <c r="N15" s="106">
        <f t="shared" si="2"/>
        <v>0</v>
      </c>
      <c r="O15" s="106"/>
      <c r="P15" s="106">
        <f t="shared" si="3"/>
        <v>23760</v>
      </c>
      <c r="Q15" s="53"/>
    </row>
    <row r="16" spans="1:31" ht="23.1" customHeight="1">
      <c r="A16" s="86" t="s">
        <v>445</v>
      </c>
      <c r="B16" s="86" t="s">
        <v>1217</v>
      </c>
      <c r="C16" s="86" t="s">
        <v>947</v>
      </c>
      <c r="D16" s="53" t="s">
        <v>443</v>
      </c>
      <c r="E16" s="53"/>
      <c r="F16" s="100" t="s">
        <v>446</v>
      </c>
      <c r="G16" s="101">
        <f>산출집계!H18</f>
        <v>14</v>
      </c>
      <c r="H16" s="106">
        <f>합산자재!H57</f>
        <v>3520</v>
      </c>
      <c r="I16" s="106">
        <f t="shared" si="0"/>
        <v>49280</v>
      </c>
      <c r="J16" s="106">
        <f>산출집계!J18</f>
        <v>14</v>
      </c>
      <c r="K16" s="106">
        <f>합산자재!I57</f>
        <v>0</v>
      </c>
      <c r="L16" s="106">
        <f t="shared" si="1"/>
        <v>0</v>
      </c>
      <c r="M16" s="106">
        <f>합산자재!J57</f>
        <v>0</v>
      </c>
      <c r="N16" s="106">
        <f t="shared" si="2"/>
        <v>0</v>
      </c>
      <c r="O16" s="106"/>
      <c r="P16" s="106">
        <f t="shared" si="3"/>
        <v>49280</v>
      </c>
      <c r="Q16" s="53"/>
    </row>
    <row r="17" spans="1:31" ht="23.1" customHeight="1">
      <c r="A17" s="86" t="s">
        <v>398</v>
      </c>
      <c r="B17" s="86" t="s">
        <v>1217</v>
      </c>
      <c r="C17" s="86" t="s">
        <v>952</v>
      </c>
      <c r="D17" s="53" t="s">
        <v>399</v>
      </c>
      <c r="E17" s="53" t="s">
        <v>400</v>
      </c>
      <c r="F17" s="100" t="s">
        <v>156</v>
      </c>
      <c r="G17" s="101">
        <f>산출집계!H19</f>
        <v>6</v>
      </c>
      <c r="H17" s="106">
        <f>합산자재!H60</f>
        <v>409</v>
      </c>
      <c r="I17" s="106">
        <f t="shared" si="0"/>
        <v>2454</v>
      </c>
      <c r="J17" s="106">
        <f>산출집계!J19</f>
        <v>6</v>
      </c>
      <c r="K17" s="106">
        <f>합산자재!I60</f>
        <v>0</v>
      </c>
      <c r="L17" s="106">
        <f t="shared" si="1"/>
        <v>0</v>
      </c>
      <c r="M17" s="106">
        <f>합산자재!J60</f>
        <v>0</v>
      </c>
      <c r="N17" s="106">
        <f t="shared" si="2"/>
        <v>0</v>
      </c>
      <c r="O17" s="106"/>
      <c r="P17" s="106">
        <f t="shared" si="3"/>
        <v>2454</v>
      </c>
      <c r="Q17" s="53"/>
    </row>
    <row r="18" spans="1:31" ht="23.1" customHeight="1">
      <c r="A18" s="86" t="s">
        <v>478</v>
      </c>
      <c r="B18" s="86" t="s">
        <v>1217</v>
      </c>
      <c r="C18" s="86" t="s">
        <v>954</v>
      </c>
      <c r="D18" s="53" t="s">
        <v>479</v>
      </c>
      <c r="E18" s="53" t="s">
        <v>400</v>
      </c>
      <c r="F18" s="100" t="s">
        <v>156</v>
      </c>
      <c r="G18" s="101">
        <f>산출집계!H20</f>
        <v>3</v>
      </c>
      <c r="H18" s="106">
        <f>합산자재!H61</f>
        <v>372</v>
      </c>
      <c r="I18" s="106">
        <f t="shared" si="0"/>
        <v>1116</v>
      </c>
      <c r="J18" s="106">
        <f>산출집계!J20</f>
        <v>3</v>
      </c>
      <c r="K18" s="106">
        <f>합산자재!I61</f>
        <v>0</v>
      </c>
      <c r="L18" s="106">
        <f t="shared" si="1"/>
        <v>0</v>
      </c>
      <c r="M18" s="106">
        <f>합산자재!J61</f>
        <v>0</v>
      </c>
      <c r="N18" s="106">
        <f t="shared" si="2"/>
        <v>0</v>
      </c>
      <c r="O18" s="106"/>
      <c r="P18" s="106">
        <f t="shared" si="3"/>
        <v>1116</v>
      </c>
      <c r="Q18" s="53"/>
    </row>
    <row r="19" spans="1:31" ht="23.1" customHeight="1">
      <c r="A19" s="86" t="s">
        <v>506</v>
      </c>
      <c r="B19" s="86" t="s">
        <v>1217</v>
      </c>
      <c r="C19" s="86" t="s">
        <v>1013</v>
      </c>
      <c r="D19" s="53" t="s">
        <v>289</v>
      </c>
      <c r="E19" s="53" t="s">
        <v>507</v>
      </c>
      <c r="F19" s="100" t="s">
        <v>274</v>
      </c>
      <c r="G19" s="101">
        <f>산출집계!H27</f>
        <v>1</v>
      </c>
      <c r="H19" s="106">
        <f>합산자재!H93</f>
        <v>113600</v>
      </c>
      <c r="I19" s="106">
        <f t="shared" si="0"/>
        <v>113600</v>
      </c>
      <c r="J19" s="106">
        <f>산출집계!J27</f>
        <v>1</v>
      </c>
      <c r="K19" s="106">
        <f>합산자재!I93</f>
        <v>0</v>
      </c>
      <c r="L19" s="106">
        <f t="shared" si="1"/>
        <v>0</v>
      </c>
      <c r="M19" s="106">
        <f>합산자재!J93</f>
        <v>0</v>
      </c>
      <c r="N19" s="106">
        <f t="shared" si="2"/>
        <v>0</v>
      </c>
      <c r="O19" s="106"/>
      <c r="P19" s="106">
        <f t="shared" si="3"/>
        <v>113600</v>
      </c>
      <c r="Q19" s="53"/>
    </row>
    <row r="20" spans="1:31" ht="23.1" customHeight="1">
      <c r="A20" s="86" t="s">
        <v>501</v>
      </c>
      <c r="B20" s="86" t="s">
        <v>1217</v>
      </c>
      <c r="C20" s="86" t="s">
        <v>956</v>
      </c>
      <c r="D20" s="53" t="s">
        <v>502</v>
      </c>
      <c r="E20" s="53" t="s">
        <v>503</v>
      </c>
      <c r="F20" s="100" t="s">
        <v>274</v>
      </c>
      <c r="G20" s="101">
        <f>산출집계!H26</f>
        <v>1</v>
      </c>
      <c r="H20" s="106">
        <f>합산자재!H62</f>
        <v>396841</v>
      </c>
      <c r="I20" s="106">
        <f t="shared" si="0"/>
        <v>396841</v>
      </c>
      <c r="J20" s="106">
        <f>산출집계!J26</f>
        <v>1</v>
      </c>
      <c r="K20" s="106">
        <f>합산자재!I62</f>
        <v>0</v>
      </c>
      <c r="L20" s="106">
        <f t="shared" si="1"/>
        <v>0</v>
      </c>
      <c r="M20" s="106">
        <f>합산자재!J62</f>
        <v>0</v>
      </c>
      <c r="N20" s="106">
        <f t="shared" si="2"/>
        <v>0</v>
      </c>
      <c r="O20" s="106"/>
      <c r="P20" s="106">
        <f t="shared" si="3"/>
        <v>396841</v>
      </c>
      <c r="Q20" s="53"/>
      <c r="Z20" s="70" t="s">
        <v>1153</v>
      </c>
    </row>
    <row r="21" spans="1:31" ht="23.1" customHeight="1">
      <c r="A21" s="86" t="s">
        <v>405</v>
      </c>
      <c r="B21" s="86" t="s">
        <v>1217</v>
      </c>
      <c r="C21" s="86" t="s">
        <v>1114</v>
      </c>
      <c r="D21" s="53" t="s">
        <v>406</v>
      </c>
      <c r="E21" s="53" t="s">
        <v>407</v>
      </c>
      <c r="F21" s="100" t="s">
        <v>408</v>
      </c>
      <c r="G21" s="101">
        <f>산출집계!H24</f>
        <v>51</v>
      </c>
      <c r="H21" s="106">
        <f>일대목차!I6</f>
        <v>397</v>
      </c>
      <c r="I21" s="106">
        <f t="shared" si="0"/>
        <v>20247</v>
      </c>
      <c r="J21" s="106">
        <f>산출집계!J24</f>
        <v>51</v>
      </c>
      <c r="K21" s="106">
        <f>일대목차!L6</f>
        <v>4659</v>
      </c>
      <c r="L21" s="106">
        <f t="shared" si="1"/>
        <v>237609</v>
      </c>
      <c r="M21" s="106">
        <f>일대목차!N6</f>
        <v>483</v>
      </c>
      <c r="N21" s="106">
        <f t="shared" si="2"/>
        <v>24633</v>
      </c>
      <c r="O21" s="106"/>
      <c r="P21" s="106">
        <f t="shared" si="3"/>
        <v>282489</v>
      </c>
      <c r="Q21" s="53" t="s">
        <v>1115</v>
      </c>
    </row>
    <row r="22" spans="1:31" ht="23.1" customHeight="1">
      <c r="A22" s="86" t="s">
        <v>411</v>
      </c>
      <c r="B22" s="86" t="s">
        <v>1217</v>
      </c>
      <c r="C22" s="86" t="s">
        <v>1116</v>
      </c>
      <c r="D22" s="53" t="s">
        <v>412</v>
      </c>
      <c r="E22" s="53" t="s">
        <v>407</v>
      </c>
      <c r="F22" s="100" t="s">
        <v>408</v>
      </c>
      <c r="G22" s="101">
        <f>산출집계!H25</f>
        <v>51</v>
      </c>
      <c r="H22" s="106">
        <f>일대목차!I7</f>
        <v>397</v>
      </c>
      <c r="I22" s="106">
        <f t="shared" si="0"/>
        <v>20247</v>
      </c>
      <c r="J22" s="106">
        <f>산출집계!J25</f>
        <v>51</v>
      </c>
      <c r="K22" s="106">
        <f>일대목차!L7</f>
        <v>2939</v>
      </c>
      <c r="L22" s="106">
        <f t="shared" si="1"/>
        <v>149889</v>
      </c>
      <c r="M22" s="106">
        <f>일대목차!N7</f>
        <v>483</v>
      </c>
      <c r="N22" s="106">
        <f t="shared" si="2"/>
        <v>24633</v>
      </c>
      <c r="O22" s="106"/>
      <c r="P22" s="106">
        <f t="shared" si="3"/>
        <v>194769</v>
      </c>
      <c r="Q22" s="53" t="s">
        <v>1117</v>
      </c>
    </row>
    <row r="23" spans="1:31" ht="23.1" customHeight="1">
      <c r="A23" s="86" t="s">
        <v>428</v>
      </c>
      <c r="B23" s="86" t="s">
        <v>1217</v>
      </c>
      <c r="C23" s="86" t="s">
        <v>1118</v>
      </c>
      <c r="D23" s="53" t="s">
        <v>429</v>
      </c>
      <c r="E23" s="53" t="s">
        <v>430</v>
      </c>
      <c r="F23" s="100" t="s">
        <v>731</v>
      </c>
      <c r="G23" s="101">
        <f>산출집계!H15</f>
        <v>30</v>
      </c>
      <c r="H23" s="106">
        <f>일대목차!I8</f>
        <v>1239</v>
      </c>
      <c r="I23" s="106">
        <f t="shared" si="0"/>
        <v>37170</v>
      </c>
      <c r="J23" s="106">
        <f>산출집계!J15</f>
        <v>30</v>
      </c>
      <c r="K23" s="106">
        <f>일대목차!L8</f>
        <v>1208</v>
      </c>
      <c r="L23" s="106">
        <f t="shared" si="1"/>
        <v>36240</v>
      </c>
      <c r="M23" s="106">
        <f>일대목차!N8</f>
        <v>125</v>
      </c>
      <c r="N23" s="106">
        <f t="shared" si="2"/>
        <v>3750</v>
      </c>
      <c r="O23" s="106"/>
      <c r="P23" s="106">
        <f t="shared" si="3"/>
        <v>77160</v>
      </c>
      <c r="Q23" s="53" t="s">
        <v>1119</v>
      </c>
    </row>
    <row r="24" spans="1:31" ht="23.1" customHeight="1">
      <c r="A24" s="86" t="s">
        <v>434</v>
      </c>
      <c r="B24" s="86" t="s">
        <v>1217</v>
      </c>
      <c r="C24" s="86" t="s">
        <v>1120</v>
      </c>
      <c r="D24" s="53" t="s">
        <v>435</v>
      </c>
      <c r="E24" s="53" t="s">
        <v>430</v>
      </c>
      <c r="F24" s="100" t="s">
        <v>436</v>
      </c>
      <c r="G24" s="101">
        <f>산출집계!H16</f>
        <v>6</v>
      </c>
      <c r="H24" s="106">
        <f>일대목차!I9</f>
        <v>2427</v>
      </c>
      <c r="I24" s="106">
        <f t="shared" si="0"/>
        <v>14562</v>
      </c>
      <c r="J24" s="106">
        <f>산출집계!J16</f>
        <v>6</v>
      </c>
      <c r="K24" s="106">
        <f>일대목차!L9</f>
        <v>7125</v>
      </c>
      <c r="L24" s="106">
        <f t="shared" si="1"/>
        <v>42750</v>
      </c>
      <c r="M24" s="106">
        <f>일대목차!N9</f>
        <v>4151</v>
      </c>
      <c r="N24" s="106">
        <f t="shared" si="2"/>
        <v>24906</v>
      </c>
      <c r="O24" s="106"/>
      <c r="P24" s="106">
        <f t="shared" si="3"/>
        <v>82218</v>
      </c>
      <c r="Q24" s="53" t="s">
        <v>1121</v>
      </c>
    </row>
    <row r="25" spans="1:31" ht="23.1" customHeight="1">
      <c r="A25" s="86" t="s">
        <v>439</v>
      </c>
      <c r="B25" s="86" t="s">
        <v>1217</v>
      </c>
      <c r="C25" s="86" t="s">
        <v>1122</v>
      </c>
      <c r="D25" s="53" t="s">
        <v>440</v>
      </c>
      <c r="E25" s="53" t="s">
        <v>441</v>
      </c>
      <c r="F25" s="100" t="s">
        <v>408</v>
      </c>
      <c r="G25" s="101">
        <f>산출집계!H23</f>
        <v>6</v>
      </c>
      <c r="H25" s="106">
        <f>일대목차!I10</f>
        <v>47708</v>
      </c>
      <c r="I25" s="106">
        <f t="shared" si="0"/>
        <v>286248</v>
      </c>
      <c r="J25" s="106">
        <f>산출집계!J23</f>
        <v>6</v>
      </c>
      <c r="K25" s="106">
        <f>일대목차!L10</f>
        <v>4847</v>
      </c>
      <c r="L25" s="106">
        <f t="shared" si="1"/>
        <v>29082</v>
      </c>
      <c r="M25" s="106">
        <f>일대목차!N10</f>
        <v>512</v>
      </c>
      <c r="N25" s="106">
        <f t="shared" si="2"/>
        <v>3072</v>
      </c>
      <c r="O25" s="106"/>
      <c r="P25" s="106">
        <f t="shared" si="3"/>
        <v>318402</v>
      </c>
      <c r="Q25" s="53" t="s">
        <v>1123</v>
      </c>
    </row>
    <row r="26" spans="1:31" ht="23.1" customHeight="1">
      <c r="A26" s="86" t="s">
        <v>494</v>
      </c>
      <c r="B26" s="86" t="s">
        <v>1217</v>
      </c>
      <c r="C26" s="86" t="s">
        <v>1124</v>
      </c>
      <c r="D26" s="53" t="s">
        <v>495</v>
      </c>
      <c r="E26" s="53" t="s">
        <v>496</v>
      </c>
      <c r="F26" s="100" t="s">
        <v>313</v>
      </c>
      <c r="G26" s="101">
        <f>산출집계!H21</f>
        <v>1</v>
      </c>
      <c r="H26" s="106">
        <f>일대목차!I11</f>
        <v>18059</v>
      </c>
      <c r="I26" s="106">
        <f t="shared" si="0"/>
        <v>18059</v>
      </c>
      <c r="J26" s="106">
        <f>산출집계!J21</f>
        <v>1</v>
      </c>
      <c r="K26" s="106">
        <f>일대목차!L11</f>
        <v>100095</v>
      </c>
      <c r="L26" s="106">
        <f t="shared" si="1"/>
        <v>100095</v>
      </c>
      <c r="M26" s="106">
        <f>일대목차!N11</f>
        <v>0</v>
      </c>
      <c r="N26" s="106">
        <f t="shared" si="2"/>
        <v>0</v>
      </c>
      <c r="O26" s="106"/>
      <c r="P26" s="106">
        <f t="shared" si="3"/>
        <v>118154</v>
      </c>
      <c r="Q26" s="53" t="s">
        <v>1125</v>
      </c>
    </row>
    <row r="27" spans="1:31" ht="23.1" customHeight="1">
      <c r="A27" s="86" t="s">
        <v>421</v>
      </c>
      <c r="B27" s="86" t="s">
        <v>1217</v>
      </c>
      <c r="C27" s="86" t="s">
        <v>1126</v>
      </c>
      <c r="D27" s="53" t="s">
        <v>422</v>
      </c>
      <c r="E27" s="53" t="s">
        <v>423</v>
      </c>
      <c r="F27" s="100" t="s">
        <v>112</v>
      </c>
      <c r="G27" s="101">
        <f>산출집계!H22</f>
        <v>1</v>
      </c>
      <c r="H27" s="106">
        <f>일대목차!I12</f>
        <v>544428</v>
      </c>
      <c r="I27" s="106">
        <f t="shared" si="0"/>
        <v>544428</v>
      </c>
      <c r="J27" s="106">
        <f>산출집계!J22</f>
        <v>1</v>
      </c>
      <c r="K27" s="106">
        <f>일대목차!L12</f>
        <v>755270</v>
      </c>
      <c r="L27" s="106">
        <f t="shared" si="1"/>
        <v>755270</v>
      </c>
      <c r="M27" s="106">
        <f>일대목차!N12</f>
        <v>54389</v>
      </c>
      <c r="N27" s="106">
        <f t="shared" si="2"/>
        <v>54389</v>
      </c>
      <c r="O27" s="106"/>
      <c r="P27" s="106">
        <f t="shared" si="3"/>
        <v>1354087</v>
      </c>
      <c r="Q27" s="53" t="s">
        <v>1127</v>
      </c>
    </row>
    <row r="28" spans="1:31" ht="23.1" customHeight="1">
      <c r="A28" s="86" t="s">
        <v>459</v>
      </c>
      <c r="B28" s="86" t="s">
        <v>1217</v>
      </c>
      <c r="C28" s="86" t="s">
        <v>1128</v>
      </c>
      <c r="D28" s="53" t="s">
        <v>460</v>
      </c>
      <c r="E28" s="53" t="s">
        <v>461</v>
      </c>
      <c r="F28" s="100" t="s">
        <v>313</v>
      </c>
      <c r="G28" s="101">
        <f>산출집계!H17</f>
        <v>7</v>
      </c>
      <c r="H28" s="106">
        <f>일대목차!I13</f>
        <v>2109</v>
      </c>
      <c r="I28" s="106">
        <f t="shared" si="0"/>
        <v>14763</v>
      </c>
      <c r="J28" s="106">
        <f>산출집계!J17</f>
        <v>7</v>
      </c>
      <c r="K28" s="106">
        <f>일대목차!L13</f>
        <v>14778</v>
      </c>
      <c r="L28" s="106">
        <f t="shared" si="1"/>
        <v>103446</v>
      </c>
      <c r="M28" s="106">
        <f>일대목차!N13</f>
        <v>0</v>
      </c>
      <c r="N28" s="106">
        <f t="shared" si="2"/>
        <v>0</v>
      </c>
      <c r="O28" s="106"/>
      <c r="P28" s="106">
        <f t="shared" si="3"/>
        <v>118209</v>
      </c>
      <c r="Q28" s="53" t="s">
        <v>1129</v>
      </c>
    </row>
    <row r="29" spans="1:31" ht="23.1" customHeight="1">
      <c r="A29" s="86" t="s">
        <v>1182</v>
      </c>
      <c r="B29" s="86" t="s">
        <v>1217</v>
      </c>
      <c r="C29" s="86" t="s">
        <v>1183</v>
      </c>
      <c r="D29" s="53" t="s">
        <v>1184</v>
      </c>
      <c r="E29" s="53" t="s">
        <v>1185</v>
      </c>
      <c r="F29" s="100" t="s">
        <v>112</v>
      </c>
      <c r="G29" s="101">
        <v>1</v>
      </c>
      <c r="H29" s="106">
        <f>IF(TRUNC((AD29+AC29)/$AD$3)*$AD$3-AD29 &lt;0, AC29, TRUNC((AD29+AC29)/$AD$3)*$AD$3-AD29)</f>
        <v>14761</v>
      </c>
      <c r="I29" s="106">
        <f>H29</f>
        <v>14761</v>
      </c>
      <c r="J29" s="106">
        <v>1</v>
      </c>
      <c r="K29" s="106"/>
      <c r="L29" s="106">
        <f t="shared" si="1"/>
        <v>0</v>
      </c>
      <c r="M29" s="106"/>
      <c r="N29" s="106">
        <f t="shared" si="2"/>
        <v>0</v>
      </c>
      <c r="O29" s="106"/>
      <c r="P29" s="106">
        <f t="shared" si="3"/>
        <v>14761</v>
      </c>
      <c r="Q29" s="53"/>
      <c r="AC29" s="109">
        <f>TRUNC(TRUNC(SUM(AC4:AC28))*옵션!$B$33/100)</f>
        <v>14761</v>
      </c>
      <c r="AD29" s="109">
        <f>TRUNC(SUM(I4:I28))+TRUNC(SUM(N4:N28))</f>
        <v>2509786</v>
      </c>
    </row>
    <row r="30" spans="1:31" ht="23.1" customHeight="1">
      <c r="A30" s="86" t="s">
        <v>1076</v>
      </c>
      <c r="B30" s="86" t="s">
        <v>1217</v>
      </c>
      <c r="C30" s="86" t="s">
        <v>1037</v>
      </c>
      <c r="D30" s="53" t="s">
        <v>1038</v>
      </c>
      <c r="E30" s="53" t="s">
        <v>1039</v>
      </c>
      <c r="F30" s="100" t="s">
        <v>1040</v>
      </c>
      <c r="G30" s="101">
        <f>노임근거!G20</f>
        <v>8.1999999999999993</v>
      </c>
      <c r="H30" s="106">
        <f>합산자재!H103</f>
        <v>0</v>
      </c>
      <c r="I30" s="106">
        <f>TRUNC(G30*H30)</f>
        <v>0</v>
      </c>
      <c r="J30" s="106">
        <f>노임근거!G20</f>
        <v>8.1999999999999993</v>
      </c>
      <c r="K30" s="106">
        <f>합산자재!I103</f>
        <v>273676</v>
      </c>
      <c r="L30" s="106">
        <f t="shared" si="1"/>
        <v>2244143</v>
      </c>
      <c r="M30" s="106">
        <f>합산자재!J103</f>
        <v>0</v>
      </c>
      <c r="N30" s="106">
        <f t="shared" si="2"/>
        <v>0</v>
      </c>
      <c r="O30" s="106"/>
      <c r="P30" s="106">
        <f t="shared" si="3"/>
        <v>2244143</v>
      </c>
      <c r="Q30" s="53"/>
      <c r="AE30" s="109">
        <f>L30</f>
        <v>2244143</v>
      </c>
    </row>
    <row r="31" spans="1:31" ht="23.1" customHeight="1">
      <c r="A31" s="86" t="s">
        <v>1214</v>
      </c>
      <c r="B31" s="86" t="s">
        <v>1217</v>
      </c>
      <c r="C31" s="86" t="s">
        <v>1041</v>
      </c>
      <c r="D31" s="53" t="s">
        <v>1038</v>
      </c>
      <c r="E31" s="53" t="s">
        <v>1042</v>
      </c>
      <c r="F31" s="100" t="s">
        <v>1040</v>
      </c>
      <c r="G31" s="101">
        <f>노임근거!G21</f>
        <v>2.97</v>
      </c>
      <c r="H31" s="106">
        <f>합산자재!H104</f>
        <v>0</v>
      </c>
      <c r="I31" s="106">
        <f>TRUNC(G31*H31)</f>
        <v>0</v>
      </c>
      <c r="J31" s="106">
        <f>노임근거!G21</f>
        <v>2.97</v>
      </c>
      <c r="K31" s="106">
        <f>합산자재!I104</f>
        <v>304156</v>
      </c>
      <c r="L31" s="106">
        <f t="shared" si="1"/>
        <v>903343</v>
      </c>
      <c r="M31" s="106">
        <f>합산자재!J104</f>
        <v>0</v>
      </c>
      <c r="N31" s="106">
        <f t="shared" si="2"/>
        <v>0</v>
      </c>
      <c r="O31" s="106"/>
      <c r="P31" s="106">
        <f t="shared" si="3"/>
        <v>903343</v>
      </c>
      <c r="Q31" s="53"/>
      <c r="AE31" s="109">
        <f>L31</f>
        <v>903343</v>
      </c>
    </row>
    <row r="32" spans="1:31" ht="23.1" customHeight="1">
      <c r="A32" s="86" t="s">
        <v>1218</v>
      </c>
      <c r="B32" s="86" t="s">
        <v>1217</v>
      </c>
      <c r="C32" s="86" t="s">
        <v>1045</v>
      </c>
      <c r="D32" s="53" t="s">
        <v>1038</v>
      </c>
      <c r="E32" s="53" t="s">
        <v>1046</v>
      </c>
      <c r="F32" s="100" t="s">
        <v>1040</v>
      </c>
      <c r="G32" s="101">
        <f>노임근거!G22</f>
        <v>0.28000000000000003</v>
      </c>
      <c r="H32" s="106">
        <f>합산자재!H106</f>
        <v>0</v>
      </c>
      <c r="I32" s="106">
        <f>TRUNC(G32*H32)</f>
        <v>0</v>
      </c>
      <c r="J32" s="106">
        <f>노임근거!G22</f>
        <v>0.28000000000000003</v>
      </c>
      <c r="K32" s="106">
        <f>합산자재!I106</f>
        <v>414968</v>
      </c>
      <c r="L32" s="106">
        <f t="shared" si="1"/>
        <v>116191</v>
      </c>
      <c r="M32" s="106">
        <f>합산자재!J106</f>
        <v>0</v>
      </c>
      <c r="N32" s="106">
        <f t="shared" si="2"/>
        <v>0</v>
      </c>
      <c r="O32" s="106"/>
      <c r="P32" s="106">
        <f t="shared" si="3"/>
        <v>116191</v>
      </c>
      <c r="Q32" s="53"/>
      <c r="AE32" s="109">
        <f>L32</f>
        <v>116191</v>
      </c>
    </row>
    <row r="33" spans="1:31" ht="23.1" customHeight="1">
      <c r="A33" s="86" t="s">
        <v>1070</v>
      </c>
      <c r="B33" s="86" t="s">
        <v>1217</v>
      </c>
      <c r="C33" s="86" t="s">
        <v>1049</v>
      </c>
      <c r="D33" s="53" t="s">
        <v>1038</v>
      </c>
      <c r="E33" s="53" t="s">
        <v>1050</v>
      </c>
      <c r="F33" s="100" t="s">
        <v>1040</v>
      </c>
      <c r="G33" s="101">
        <f>노임근거!G23</f>
        <v>0.8</v>
      </c>
      <c r="H33" s="106">
        <f>합산자재!H108</f>
        <v>0</v>
      </c>
      <c r="I33" s="106">
        <f>TRUNC(G33*H33)</f>
        <v>0</v>
      </c>
      <c r="J33" s="106">
        <f>노임근거!G23</f>
        <v>0.8</v>
      </c>
      <c r="K33" s="106">
        <f>합산자재!I108</f>
        <v>172068</v>
      </c>
      <c r="L33" s="106">
        <f t="shared" si="1"/>
        <v>137654</v>
      </c>
      <c r="M33" s="106">
        <f>합산자재!J108</f>
        <v>0</v>
      </c>
      <c r="N33" s="106">
        <f t="shared" si="2"/>
        <v>0</v>
      </c>
      <c r="O33" s="106"/>
      <c r="P33" s="106">
        <f t="shared" si="3"/>
        <v>137654</v>
      </c>
      <c r="Q33" s="53"/>
      <c r="AE33" s="109">
        <f>L33</f>
        <v>137654</v>
      </c>
    </row>
    <row r="34" spans="1:31" ht="23.1" customHeight="1">
      <c r="A34" s="86" t="s">
        <v>1169</v>
      </c>
      <c r="B34" s="86" t="s">
        <v>1217</v>
      </c>
      <c r="C34" s="86" t="s">
        <v>1170</v>
      </c>
      <c r="D34" s="53" t="s">
        <v>1171</v>
      </c>
      <c r="E34" s="53" t="s">
        <v>1172</v>
      </c>
      <c r="F34" s="100" t="s">
        <v>112</v>
      </c>
      <c r="G34" s="101">
        <v>1</v>
      </c>
      <c r="H34" s="106">
        <f>IF(TRUNC((AD35+AC35)/$AE$3)*$AE$3-AD35 &lt;0, AC35, TRUNC((AD35+AC35)/$AE$3)*$AE$3-AD35)</f>
        <v>102039</v>
      </c>
      <c r="I34" s="106">
        <f>H34</f>
        <v>102039</v>
      </c>
      <c r="J34" s="106">
        <v>1</v>
      </c>
      <c r="K34" s="106"/>
      <c r="L34" s="106">
        <f t="shared" si="1"/>
        <v>0</v>
      </c>
      <c r="M34" s="106"/>
      <c r="N34" s="106">
        <f t="shared" si="2"/>
        <v>0</v>
      </c>
      <c r="O34" s="106"/>
      <c r="P34" s="106">
        <f t="shared" si="3"/>
        <v>102039</v>
      </c>
      <c r="Q34" s="53"/>
    </row>
    <row r="35" spans="1:31" ht="23.1" customHeight="1">
      <c r="D35" s="53"/>
      <c r="E35" s="53"/>
      <c r="F35" s="100"/>
      <c r="G35" s="101"/>
      <c r="H35" s="106"/>
      <c r="I35" s="106">
        <f t="shared" ref="I35:I54" si="4">TRUNC(G35*H35)</f>
        <v>0</v>
      </c>
      <c r="J35" s="106"/>
      <c r="K35" s="106"/>
      <c r="L35" s="106">
        <f t="shared" si="1"/>
        <v>0</v>
      </c>
      <c r="M35" s="106"/>
      <c r="N35" s="106">
        <f t="shared" si="2"/>
        <v>0</v>
      </c>
      <c r="O35" s="106"/>
      <c r="P35" s="106">
        <f t="shared" si="3"/>
        <v>0</v>
      </c>
      <c r="Q35" s="53"/>
      <c r="AC35" s="109">
        <f>TRUNC(AE35*옵션!$B$36/100)</f>
        <v>102039</v>
      </c>
      <c r="AD35" s="109">
        <f>TRUNC(SUM(L4:L33))</f>
        <v>4855712</v>
      </c>
      <c r="AE35" s="109">
        <f>TRUNC(SUM(AE4:AE34))</f>
        <v>3401331</v>
      </c>
    </row>
    <row r="36" spans="1:31" ht="23.1" customHeight="1">
      <c r="D36" s="53"/>
      <c r="E36" s="53"/>
      <c r="F36" s="100"/>
      <c r="G36" s="101"/>
      <c r="H36" s="106"/>
      <c r="I36" s="106">
        <f t="shared" si="4"/>
        <v>0</v>
      </c>
      <c r="J36" s="106"/>
      <c r="K36" s="106"/>
      <c r="L36" s="106">
        <f t="shared" si="1"/>
        <v>0</v>
      </c>
      <c r="M36" s="106"/>
      <c r="N36" s="106">
        <f t="shared" si="2"/>
        <v>0</v>
      </c>
      <c r="O36" s="106"/>
      <c r="P36" s="106">
        <f t="shared" si="3"/>
        <v>0</v>
      </c>
      <c r="Q36" s="53"/>
    </row>
    <row r="37" spans="1:31" ht="23.1" customHeight="1">
      <c r="D37" s="53"/>
      <c r="E37" s="53"/>
      <c r="F37" s="100"/>
      <c r="G37" s="101"/>
      <c r="H37" s="106"/>
      <c r="I37" s="106">
        <f t="shared" si="4"/>
        <v>0</v>
      </c>
      <c r="J37" s="106"/>
      <c r="K37" s="106"/>
      <c r="L37" s="106">
        <f t="shared" ref="L37:L54" si="5">TRUNC(G37*K37)</f>
        <v>0</v>
      </c>
      <c r="M37" s="106"/>
      <c r="N37" s="106">
        <f t="shared" ref="N37:N54" si="6">TRUNC(G37*M37)</f>
        <v>0</v>
      </c>
      <c r="O37" s="106"/>
      <c r="P37" s="106">
        <f t="shared" ref="P37:P54" si="7">SUM(I37,L37,N37)</f>
        <v>0</v>
      </c>
      <c r="Q37" s="53"/>
    </row>
    <row r="38" spans="1:31" ht="23.1" customHeight="1">
      <c r="D38" s="53"/>
      <c r="E38" s="53"/>
      <c r="F38" s="100"/>
      <c r="G38" s="101"/>
      <c r="H38" s="106"/>
      <c r="I38" s="106">
        <f t="shared" si="4"/>
        <v>0</v>
      </c>
      <c r="J38" s="106"/>
      <c r="K38" s="106"/>
      <c r="L38" s="106">
        <f t="shared" si="5"/>
        <v>0</v>
      </c>
      <c r="M38" s="106"/>
      <c r="N38" s="106">
        <f t="shared" si="6"/>
        <v>0</v>
      </c>
      <c r="O38" s="106"/>
      <c r="P38" s="106">
        <f t="shared" si="7"/>
        <v>0</v>
      </c>
      <c r="Q38" s="53"/>
    </row>
    <row r="39" spans="1:31" ht="23.1" customHeight="1">
      <c r="D39" s="53"/>
      <c r="E39" s="53"/>
      <c r="F39" s="100"/>
      <c r="G39" s="101"/>
      <c r="H39" s="106"/>
      <c r="I39" s="106">
        <f t="shared" si="4"/>
        <v>0</v>
      </c>
      <c r="J39" s="106"/>
      <c r="K39" s="106"/>
      <c r="L39" s="106">
        <f t="shared" si="5"/>
        <v>0</v>
      </c>
      <c r="M39" s="106"/>
      <c r="N39" s="106">
        <f t="shared" si="6"/>
        <v>0</v>
      </c>
      <c r="O39" s="106"/>
      <c r="P39" s="106">
        <f t="shared" si="7"/>
        <v>0</v>
      </c>
      <c r="Q39" s="53"/>
    </row>
    <row r="40" spans="1:31" ht="23.1" customHeight="1">
      <c r="D40" s="53"/>
      <c r="E40" s="53"/>
      <c r="F40" s="100"/>
      <c r="G40" s="101"/>
      <c r="H40" s="106"/>
      <c r="I40" s="106">
        <f t="shared" si="4"/>
        <v>0</v>
      </c>
      <c r="J40" s="106"/>
      <c r="K40" s="106"/>
      <c r="L40" s="106">
        <f t="shared" si="5"/>
        <v>0</v>
      </c>
      <c r="M40" s="106"/>
      <c r="N40" s="106">
        <f t="shared" si="6"/>
        <v>0</v>
      </c>
      <c r="O40" s="106"/>
      <c r="P40" s="106">
        <f t="shared" si="7"/>
        <v>0</v>
      </c>
      <c r="Q40" s="53"/>
    </row>
    <row r="41" spans="1:31" ht="23.1" customHeight="1">
      <c r="D41" s="53"/>
      <c r="E41" s="53"/>
      <c r="F41" s="100"/>
      <c r="G41" s="101"/>
      <c r="H41" s="106"/>
      <c r="I41" s="106">
        <f t="shared" si="4"/>
        <v>0</v>
      </c>
      <c r="J41" s="106"/>
      <c r="K41" s="106"/>
      <c r="L41" s="106">
        <f t="shared" si="5"/>
        <v>0</v>
      </c>
      <c r="M41" s="106"/>
      <c r="N41" s="106">
        <f t="shared" si="6"/>
        <v>0</v>
      </c>
      <c r="O41" s="106"/>
      <c r="P41" s="106">
        <f t="shared" si="7"/>
        <v>0</v>
      </c>
      <c r="Q41" s="53"/>
    </row>
    <row r="42" spans="1:31" ht="23.1" customHeight="1">
      <c r="D42" s="53"/>
      <c r="E42" s="53"/>
      <c r="F42" s="100"/>
      <c r="G42" s="101"/>
      <c r="H42" s="106"/>
      <c r="I42" s="106">
        <f t="shared" si="4"/>
        <v>0</v>
      </c>
      <c r="J42" s="106"/>
      <c r="K42" s="106"/>
      <c r="L42" s="106">
        <f t="shared" si="5"/>
        <v>0</v>
      </c>
      <c r="M42" s="106"/>
      <c r="N42" s="106">
        <f t="shared" si="6"/>
        <v>0</v>
      </c>
      <c r="O42" s="106"/>
      <c r="P42" s="106">
        <f t="shared" si="7"/>
        <v>0</v>
      </c>
      <c r="Q42" s="53"/>
    </row>
    <row r="43" spans="1:31" ht="23.1" customHeight="1">
      <c r="D43" s="53"/>
      <c r="E43" s="53"/>
      <c r="F43" s="100"/>
      <c r="G43" s="101"/>
      <c r="H43" s="106"/>
      <c r="I43" s="106">
        <f t="shared" si="4"/>
        <v>0</v>
      </c>
      <c r="J43" s="106"/>
      <c r="K43" s="106"/>
      <c r="L43" s="106">
        <f t="shared" si="5"/>
        <v>0</v>
      </c>
      <c r="M43" s="106"/>
      <c r="N43" s="106">
        <f t="shared" si="6"/>
        <v>0</v>
      </c>
      <c r="O43" s="106"/>
      <c r="P43" s="106">
        <f t="shared" si="7"/>
        <v>0</v>
      </c>
      <c r="Q43" s="53"/>
    </row>
    <row r="44" spans="1:31" ht="23.1" customHeight="1">
      <c r="D44" s="53"/>
      <c r="E44" s="53"/>
      <c r="F44" s="100"/>
      <c r="G44" s="101"/>
      <c r="H44" s="106"/>
      <c r="I44" s="106">
        <f t="shared" si="4"/>
        <v>0</v>
      </c>
      <c r="J44" s="106"/>
      <c r="K44" s="106"/>
      <c r="L44" s="106">
        <f t="shared" si="5"/>
        <v>0</v>
      </c>
      <c r="M44" s="106"/>
      <c r="N44" s="106">
        <f t="shared" si="6"/>
        <v>0</v>
      </c>
      <c r="O44" s="106"/>
      <c r="P44" s="106">
        <f t="shared" si="7"/>
        <v>0</v>
      </c>
      <c r="Q44" s="53"/>
    </row>
    <row r="45" spans="1:31" ht="23.1" customHeight="1">
      <c r="D45" s="53"/>
      <c r="E45" s="53"/>
      <c r="F45" s="100"/>
      <c r="G45" s="101"/>
      <c r="H45" s="106"/>
      <c r="I45" s="106">
        <f t="shared" si="4"/>
        <v>0</v>
      </c>
      <c r="J45" s="106"/>
      <c r="K45" s="106"/>
      <c r="L45" s="106">
        <f t="shared" si="5"/>
        <v>0</v>
      </c>
      <c r="M45" s="106"/>
      <c r="N45" s="106">
        <f t="shared" si="6"/>
        <v>0</v>
      </c>
      <c r="O45" s="106"/>
      <c r="P45" s="106">
        <f t="shared" si="7"/>
        <v>0</v>
      </c>
      <c r="Q45" s="53"/>
    </row>
    <row r="46" spans="1:31" ht="23.1" customHeight="1">
      <c r="D46" s="53"/>
      <c r="E46" s="53"/>
      <c r="F46" s="100"/>
      <c r="G46" s="101"/>
      <c r="H46" s="106"/>
      <c r="I46" s="106">
        <f t="shared" si="4"/>
        <v>0</v>
      </c>
      <c r="J46" s="106"/>
      <c r="K46" s="106"/>
      <c r="L46" s="106">
        <f t="shared" si="5"/>
        <v>0</v>
      </c>
      <c r="M46" s="106"/>
      <c r="N46" s="106">
        <f t="shared" si="6"/>
        <v>0</v>
      </c>
      <c r="O46" s="106"/>
      <c r="P46" s="106">
        <f t="shared" si="7"/>
        <v>0</v>
      </c>
      <c r="Q46" s="53"/>
    </row>
    <row r="47" spans="1:31" ht="23.1" customHeight="1">
      <c r="D47" s="53"/>
      <c r="E47" s="53"/>
      <c r="F47" s="100"/>
      <c r="G47" s="101"/>
      <c r="H47" s="106"/>
      <c r="I47" s="106">
        <f t="shared" si="4"/>
        <v>0</v>
      </c>
      <c r="J47" s="106"/>
      <c r="K47" s="106"/>
      <c r="L47" s="106">
        <f t="shared" si="5"/>
        <v>0</v>
      </c>
      <c r="M47" s="106"/>
      <c r="N47" s="106">
        <f t="shared" si="6"/>
        <v>0</v>
      </c>
      <c r="O47" s="106"/>
      <c r="P47" s="106">
        <f t="shared" si="7"/>
        <v>0</v>
      </c>
      <c r="Q47" s="53"/>
    </row>
    <row r="48" spans="1:31" ht="23.1" customHeight="1">
      <c r="D48" s="53"/>
      <c r="E48" s="53"/>
      <c r="F48" s="100"/>
      <c r="G48" s="101"/>
      <c r="H48" s="106"/>
      <c r="I48" s="106">
        <f t="shared" si="4"/>
        <v>0</v>
      </c>
      <c r="J48" s="106"/>
      <c r="K48" s="106"/>
      <c r="L48" s="106">
        <f t="shared" si="5"/>
        <v>0</v>
      </c>
      <c r="M48" s="106"/>
      <c r="N48" s="106">
        <f t="shared" si="6"/>
        <v>0</v>
      </c>
      <c r="O48" s="106"/>
      <c r="P48" s="106">
        <f t="shared" si="7"/>
        <v>0</v>
      </c>
      <c r="Q48" s="53"/>
      <c r="Z48" s="70" t="s">
        <v>1153</v>
      </c>
    </row>
    <row r="49" spans="1:29" s="70" customFormat="1" ht="23.1" customHeight="1">
      <c r="A49" s="86"/>
      <c r="B49" s="86"/>
      <c r="C49" s="86"/>
      <c r="D49" s="53"/>
      <c r="E49" s="53"/>
      <c r="F49" s="100"/>
      <c r="G49" s="101"/>
      <c r="H49" s="106"/>
      <c r="I49" s="106">
        <f t="shared" si="4"/>
        <v>0</v>
      </c>
      <c r="J49" s="106"/>
      <c r="K49" s="106"/>
      <c r="L49" s="106">
        <f t="shared" si="5"/>
        <v>0</v>
      </c>
      <c r="M49" s="106"/>
      <c r="N49" s="106">
        <f t="shared" si="6"/>
        <v>0</v>
      </c>
      <c r="O49" s="106"/>
      <c r="P49" s="106">
        <f t="shared" si="7"/>
        <v>0</v>
      </c>
      <c r="Q49" s="53"/>
      <c r="AA49" s="109"/>
      <c r="AB49" s="109"/>
      <c r="AC49" s="109"/>
    </row>
    <row r="50" spans="1:29" s="70" customFormat="1" ht="23.1" customHeight="1">
      <c r="A50" s="86"/>
      <c r="B50" s="86"/>
      <c r="C50" s="86"/>
      <c r="D50" s="53"/>
      <c r="E50" s="53"/>
      <c r="F50" s="100"/>
      <c r="G50" s="101"/>
      <c r="H50" s="106"/>
      <c r="I50" s="106">
        <f t="shared" si="4"/>
        <v>0</v>
      </c>
      <c r="J50" s="106"/>
      <c r="K50" s="106"/>
      <c r="L50" s="106">
        <f t="shared" si="5"/>
        <v>0</v>
      </c>
      <c r="M50" s="106"/>
      <c r="N50" s="106">
        <f t="shared" si="6"/>
        <v>0</v>
      </c>
      <c r="O50" s="106"/>
      <c r="P50" s="106">
        <f t="shared" si="7"/>
        <v>0</v>
      </c>
      <c r="Q50" s="53"/>
      <c r="AA50" s="109"/>
      <c r="AB50" s="109"/>
      <c r="AC50" s="109"/>
    </row>
    <row r="51" spans="1:29" s="70" customFormat="1" ht="23.1" customHeight="1">
      <c r="A51" s="86"/>
      <c r="B51" s="86"/>
      <c r="C51" s="86"/>
      <c r="D51" s="53"/>
      <c r="E51" s="53"/>
      <c r="F51" s="100"/>
      <c r="G51" s="101"/>
      <c r="H51" s="106"/>
      <c r="I51" s="106">
        <f t="shared" si="4"/>
        <v>0</v>
      </c>
      <c r="J51" s="106"/>
      <c r="K51" s="106"/>
      <c r="L51" s="106">
        <f t="shared" si="5"/>
        <v>0</v>
      </c>
      <c r="M51" s="106"/>
      <c r="N51" s="106">
        <f t="shared" si="6"/>
        <v>0</v>
      </c>
      <c r="O51" s="106"/>
      <c r="P51" s="106">
        <f t="shared" si="7"/>
        <v>0</v>
      </c>
      <c r="Q51" s="53"/>
      <c r="AA51" s="109"/>
      <c r="AB51" s="109"/>
      <c r="AC51" s="109"/>
    </row>
    <row r="52" spans="1:29" s="70" customFormat="1" ht="23.1" customHeight="1">
      <c r="A52" s="86"/>
      <c r="B52" s="86"/>
      <c r="C52" s="86"/>
      <c r="D52" s="53"/>
      <c r="E52" s="53"/>
      <c r="F52" s="100"/>
      <c r="G52" s="101"/>
      <c r="H52" s="106"/>
      <c r="I52" s="106">
        <f t="shared" si="4"/>
        <v>0</v>
      </c>
      <c r="J52" s="106"/>
      <c r="K52" s="106"/>
      <c r="L52" s="106">
        <f t="shared" si="5"/>
        <v>0</v>
      </c>
      <c r="M52" s="106"/>
      <c r="N52" s="106">
        <f t="shared" si="6"/>
        <v>0</v>
      </c>
      <c r="O52" s="106"/>
      <c r="P52" s="106">
        <f t="shared" si="7"/>
        <v>0</v>
      </c>
      <c r="Q52" s="53"/>
      <c r="AA52" s="109"/>
      <c r="AB52" s="109"/>
      <c r="AC52" s="109"/>
    </row>
    <row r="53" spans="1:29" s="70" customFormat="1" ht="23.1" customHeight="1">
      <c r="A53" s="86"/>
      <c r="B53" s="86"/>
      <c r="C53" s="86"/>
      <c r="D53" s="53"/>
      <c r="E53" s="53"/>
      <c r="F53" s="100"/>
      <c r="G53" s="101"/>
      <c r="H53" s="106"/>
      <c r="I53" s="106">
        <f t="shared" si="4"/>
        <v>0</v>
      </c>
      <c r="J53" s="106"/>
      <c r="K53" s="106"/>
      <c r="L53" s="106">
        <f t="shared" si="5"/>
        <v>0</v>
      </c>
      <c r="M53" s="106"/>
      <c r="N53" s="106">
        <f t="shared" si="6"/>
        <v>0</v>
      </c>
      <c r="O53" s="106"/>
      <c r="P53" s="106">
        <f t="shared" si="7"/>
        <v>0</v>
      </c>
      <c r="Q53" s="53"/>
      <c r="AA53" s="109"/>
      <c r="AB53" s="109"/>
      <c r="AC53" s="109"/>
    </row>
    <row r="54" spans="1:29" s="70" customFormat="1" ht="23.1" customHeight="1">
      <c r="A54" s="86"/>
      <c r="B54" s="86"/>
      <c r="C54" s="86"/>
      <c r="D54" s="53"/>
      <c r="E54" s="53"/>
      <c r="F54" s="100"/>
      <c r="G54" s="101"/>
      <c r="H54" s="106"/>
      <c r="I54" s="106">
        <f t="shared" si="4"/>
        <v>0</v>
      </c>
      <c r="J54" s="106"/>
      <c r="K54" s="106"/>
      <c r="L54" s="106">
        <f t="shared" si="5"/>
        <v>0</v>
      </c>
      <c r="M54" s="106"/>
      <c r="N54" s="106">
        <f t="shared" si="6"/>
        <v>0</v>
      </c>
      <c r="O54" s="106"/>
      <c r="P54" s="106">
        <f t="shared" si="7"/>
        <v>0</v>
      </c>
      <c r="Q54" s="53"/>
      <c r="AA54" s="109"/>
      <c r="AB54" s="109"/>
      <c r="AC54" s="109"/>
    </row>
    <row r="55" spans="1:29" s="70" customFormat="1" ht="23.1" customHeight="1">
      <c r="A55" s="86"/>
      <c r="B55" s="86" t="s">
        <v>1151</v>
      </c>
      <c r="C55" s="86"/>
      <c r="D55" s="53" t="s">
        <v>1152</v>
      </c>
      <c r="E55" s="53"/>
      <c r="F55" s="100"/>
      <c r="G55" s="101"/>
      <c r="H55" s="106"/>
      <c r="I55" s="106">
        <f>TRUNC(SUM(I4:I54))</f>
        <v>2491203</v>
      </c>
      <c r="J55" s="106"/>
      <c r="K55" s="106"/>
      <c r="L55" s="106">
        <f>TRUNC(SUM(L4:L54))</f>
        <v>4855712</v>
      </c>
      <c r="M55" s="106"/>
      <c r="N55" s="106">
        <f>TRUNC(SUM(N4:N54))</f>
        <v>135383</v>
      </c>
      <c r="O55" s="106"/>
      <c r="P55" s="106">
        <f>TRUNC(SUM(P4:P54))</f>
        <v>7482298</v>
      </c>
      <c r="Q55" s="53"/>
      <c r="AA55" s="109"/>
      <c r="AB55" s="109"/>
      <c r="AC55" s="109"/>
    </row>
    <row r="56" spans="1:29" s="70" customFormat="1" ht="23.1" customHeight="1">
      <c r="A56" s="86"/>
      <c r="B56" s="86" t="s">
        <v>134</v>
      </c>
      <c r="C56" s="86"/>
      <c r="D56" s="479" t="s">
        <v>1524</v>
      </c>
      <c r="E56" s="480"/>
      <c r="F56" s="480"/>
      <c r="G56" s="480"/>
      <c r="H56" s="480"/>
      <c r="I56" s="480"/>
      <c r="J56" s="480"/>
      <c r="K56" s="480"/>
      <c r="L56" s="480"/>
      <c r="M56" s="480"/>
      <c r="N56" s="480"/>
      <c r="O56" s="480"/>
      <c r="P56" s="480"/>
      <c r="Q56" s="481"/>
      <c r="AA56" s="109"/>
      <c r="AB56" s="109"/>
      <c r="AC56" s="109"/>
    </row>
    <row r="57" spans="1:29" s="70" customFormat="1" ht="23.1" customHeight="1">
      <c r="A57" s="86" t="s">
        <v>514</v>
      </c>
      <c r="B57" s="86" t="s">
        <v>1222</v>
      </c>
      <c r="C57" s="86" t="s">
        <v>850</v>
      </c>
      <c r="D57" s="53" t="s">
        <v>515</v>
      </c>
      <c r="E57" s="53" t="s">
        <v>516</v>
      </c>
      <c r="F57" s="100" t="s">
        <v>731</v>
      </c>
      <c r="G57" s="101">
        <f>산출집계!H42</f>
        <v>98</v>
      </c>
      <c r="H57" s="106">
        <f>합산자재!H7</f>
        <v>168</v>
      </c>
      <c r="I57" s="106">
        <f t="shared" ref="I57:I81" si="8">TRUNC(G57*H57)</f>
        <v>16464</v>
      </c>
      <c r="J57" s="106">
        <f>산출집계!J42</f>
        <v>89</v>
      </c>
      <c r="K57" s="106">
        <f>합산자재!I7</f>
        <v>0</v>
      </c>
      <c r="L57" s="106">
        <f t="shared" ref="L57:L88" si="9">TRUNC(G57*K57)</f>
        <v>0</v>
      </c>
      <c r="M57" s="106">
        <f>합산자재!J7</f>
        <v>0</v>
      </c>
      <c r="N57" s="106">
        <f t="shared" ref="N57:N88" si="10">TRUNC(G57*M57)</f>
        <v>0</v>
      </c>
      <c r="O57" s="106"/>
      <c r="P57" s="106">
        <f t="shared" ref="P57:P88" si="11">SUM(I57,L57,N57)</f>
        <v>16464</v>
      </c>
      <c r="Q57" s="53"/>
      <c r="AA57" s="109">
        <f>J57*H57</f>
        <v>14952</v>
      </c>
      <c r="AB57" s="109"/>
      <c r="AC57" s="109">
        <f>J57*H57</f>
        <v>14952</v>
      </c>
    </row>
    <row r="58" spans="1:29" s="70" customFormat="1" ht="23.1" customHeight="1">
      <c r="A58" s="86" t="s">
        <v>144</v>
      </c>
      <c r="B58" s="86" t="s">
        <v>1222</v>
      </c>
      <c r="C58" s="86" t="s">
        <v>855</v>
      </c>
      <c r="D58" s="53" t="s">
        <v>145</v>
      </c>
      <c r="E58" s="53" t="s">
        <v>146</v>
      </c>
      <c r="F58" s="100" t="s">
        <v>731</v>
      </c>
      <c r="G58" s="101">
        <f>산출집계!H43</f>
        <v>19</v>
      </c>
      <c r="H58" s="106">
        <f>합산자재!H10</f>
        <v>600</v>
      </c>
      <c r="I58" s="106">
        <f t="shared" si="8"/>
        <v>11400</v>
      </c>
      <c r="J58" s="106">
        <f>산출집계!J43</f>
        <v>17</v>
      </c>
      <c r="K58" s="106">
        <f>합산자재!I10</f>
        <v>0</v>
      </c>
      <c r="L58" s="106">
        <f t="shared" si="9"/>
        <v>0</v>
      </c>
      <c r="M58" s="106">
        <f>합산자재!J10</f>
        <v>0</v>
      </c>
      <c r="N58" s="106">
        <f t="shared" si="10"/>
        <v>0</v>
      </c>
      <c r="O58" s="106"/>
      <c r="P58" s="106">
        <f t="shared" si="11"/>
        <v>11400</v>
      </c>
      <c r="Q58" s="53"/>
      <c r="AA58" s="109"/>
      <c r="AB58" s="109">
        <f>J58*H58</f>
        <v>10200</v>
      </c>
      <c r="AC58" s="109">
        <f>J58*H58</f>
        <v>10200</v>
      </c>
    </row>
    <row r="59" spans="1:29" s="70" customFormat="1" ht="23.1" customHeight="1">
      <c r="A59" s="86" t="s">
        <v>1231</v>
      </c>
      <c r="B59" s="86" t="s">
        <v>1222</v>
      </c>
      <c r="C59" s="86" t="s">
        <v>1232</v>
      </c>
      <c r="D59" s="53" t="s">
        <v>1229</v>
      </c>
      <c r="E59" s="53" t="s">
        <v>1233</v>
      </c>
      <c r="F59" s="100" t="s">
        <v>112</v>
      </c>
      <c r="G59" s="101">
        <v>1</v>
      </c>
      <c r="H59" s="106">
        <f>TRUNC(AA59*옵션!$B$32/100)</f>
        <v>5980</v>
      </c>
      <c r="I59" s="106">
        <f t="shared" si="8"/>
        <v>5980</v>
      </c>
      <c r="J59" s="106">
        <v>1</v>
      </c>
      <c r="K59" s="106"/>
      <c r="L59" s="106">
        <f t="shared" si="9"/>
        <v>0</v>
      </c>
      <c r="M59" s="106"/>
      <c r="N59" s="106">
        <f t="shared" si="10"/>
        <v>0</v>
      </c>
      <c r="O59" s="106"/>
      <c r="P59" s="106">
        <f t="shared" si="11"/>
        <v>5980</v>
      </c>
      <c r="Q59" s="53"/>
      <c r="AA59" s="109">
        <f>TRUNC(SUM(AA56:AA58))</f>
        <v>14952</v>
      </c>
      <c r="AB59" s="109"/>
      <c r="AC59" s="109"/>
    </row>
    <row r="60" spans="1:29" s="70" customFormat="1" ht="23.1" customHeight="1">
      <c r="A60" s="86" t="s">
        <v>1227</v>
      </c>
      <c r="B60" s="86" t="s">
        <v>1222</v>
      </c>
      <c r="C60" s="86" t="s">
        <v>1228</v>
      </c>
      <c r="D60" s="53" t="s">
        <v>1229</v>
      </c>
      <c r="E60" s="53" t="s">
        <v>1230</v>
      </c>
      <c r="F60" s="100" t="s">
        <v>112</v>
      </c>
      <c r="G60" s="101">
        <v>1</v>
      </c>
      <c r="H60" s="106">
        <f>TRUNC(AB60*옵션!$B$31/100)</f>
        <v>1530</v>
      </c>
      <c r="I60" s="106">
        <f t="shared" si="8"/>
        <v>1530</v>
      </c>
      <c r="J60" s="106">
        <v>1</v>
      </c>
      <c r="K60" s="106"/>
      <c r="L60" s="106">
        <f t="shared" si="9"/>
        <v>0</v>
      </c>
      <c r="M60" s="106"/>
      <c r="N60" s="106">
        <f t="shared" si="10"/>
        <v>0</v>
      </c>
      <c r="O60" s="106"/>
      <c r="P60" s="106">
        <f t="shared" si="11"/>
        <v>1530</v>
      </c>
      <c r="Q60" s="53"/>
      <c r="AA60" s="109"/>
      <c r="AB60" s="109">
        <f>TRUNC(SUM(AB56:AB59))</f>
        <v>10200</v>
      </c>
      <c r="AC60" s="109"/>
    </row>
    <row r="61" spans="1:29" s="70" customFormat="1" ht="23.1" customHeight="1">
      <c r="A61" s="86" t="s">
        <v>163</v>
      </c>
      <c r="B61" s="86" t="s">
        <v>1222</v>
      </c>
      <c r="C61" s="86" t="s">
        <v>858</v>
      </c>
      <c r="D61" s="53" t="s">
        <v>145</v>
      </c>
      <c r="E61" s="53" t="s">
        <v>164</v>
      </c>
      <c r="F61" s="100" t="s">
        <v>156</v>
      </c>
      <c r="G61" s="101">
        <f>산출집계!H44</f>
        <v>22</v>
      </c>
      <c r="H61" s="106">
        <f>합산자재!H13</f>
        <v>354</v>
      </c>
      <c r="I61" s="106">
        <f t="shared" si="8"/>
        <v>7788</v>
      </c>
      <c r="J61" s="106">
        <f>산출집계!J44</f>
        <v>22</v>
      </c>
      <c r="K61" s="106">
        <f>합산자재!I13</f>
        <v>0</v>
      </c>
      <c r="L61" s="106">
        <f t="shared" si="9"/>
        <v>0</v>
      </c>
      <c r="M61" s="106">
        <f>합산자재!J13</f>
        <v>0</v>
      </c>
      <c r="N61" s="106">
        <f t="shared" si="10"/>
        <v>0</v>
      </c>
      <c r="O61" s="106"/>
      <c r="P61" s="106">
        <f t="shared" si="11"/>
        <v>7788</v>
      </c>
      <c r="Q61" s="53"/>
      <c r="AA61" s="109"/>
      <c r="AB61" s="109"/>
      <c r="AC61" s="109"/>
    </row>
    <row r="62" spans="1:29" s="70" customFormat="1" ht="23.1" customHeight="1">
      <c r="A62" s="86" t="s">
        <v>527</v>
      </c>
      <c r="B62" s="86" t="s">
        <v>1222</v>
      </c>
      <c r="C62" s="86" t="s">
        <v>864</v>
      </c>
      <c r="D62" s="53" t="s">
        <v>170</v>
      </c>
      <c r="E62" s="53" t="s">
        <v>528</v>
      </c>
      <c r="F62" s="100" t="s">
        <v>156</v>
      </c>
      <c r="G62" s="101">
        <f>산출집계!H45</f>
        <v>5</v>
      </c>
      <c r="H62" s="106">
        <f>합산자재!H17</f>
        <v>627</v>
      </c>
      <c r="I62" s="106">
        <f t="shared" si="8"/>
        <v>3135</v>
      </c>
      <c r="J62" s="106">
        <f>산출집계!J45</f>
        <v>5</v>
      </c>
      <c r="K62" s="106">
        <f>합산자재!I17</f>
        <v>0</v>
      </c>
      <c r="L62" s="106">
        <f t="shared" si="9"/>
        <v>0</v>
      </c>
      <c r="M62" s="106">
        <f>합산자재!J17</f>
        <v>0</v>
      </c>
      <c r="N62" s="106">
        <f t="shared" si="10"/>
        <v>0</v>
      </c>
      <c r="O62" s="106"/>
      <c r="P62" s="106">
        <f t="shared" si="11"/>
        <v>3135</v>
      </c>
      <c r="Q62" s="53"/>
      <c r="AA62" s="109"/>
      <c r="AB62" s="109"/>
      <c r="AC62" s="109"/>
    </row>
    <row r="63" spans="1:29" s="70" customFormat="1" ht="23.1" customHeight="1">
      <c r="A63" s="86" t="s">
        <v>169</v>
      </c>
      <c r="B63" s="86" t="s">
        <v>1222</v>
      </c>
      <c r="C63" s="86" t="s">
        <v>866</v>
      </c>
      <c r="D63" s="53" t="s">
        <v>170</v>
      </c>
      <c r="E63" s="53" t="s">
        <v>171</v>
      </c>
      <c r="F63" s="100" t="s">
        <v>156</v>
      </c>
      <c r="G63" s="101">
        <f>산출집계!H46</f>
        <v>6</v>
      </c>
      <c r="H63" s="106">
        <f>합산자재!H18</f>
        <v>811</v>
      </c>
      <c r="I63" s="106">
        <f t="shared" si="8"/>
        <v>4866</v>
      </c>
      <c r="J63" s="106">
        <f>산출집계!J46</f>
        <v>6</v>
      </c>
      <c r="K63" s="106">
        <f>합산자재!I18</f>
        <v>0</v>
      </c>
      <c r="L63" s="106">
        <f t="shared" si="9"/>
        <v>0</v>
      </c>
      <c r="M63" s="106">
        <f>합산자재!J18</f>
        <v>0</v>
      </c>
      <c r="N63" s="106">
        <f t="shared" si="10"/>
        <v>0</v>
      </c>
      <c r="O63" s="106"/>
      <c r="P63" s="106">
        <f t="shared" si="11"/>
        <v>4866</v>
      </c>
      <c r="Q63" s="53"/>
      <c r="AA63" s="109"/>
      <c r="AB63" s="109"/>
      <c r="AC63" s="109"/>
    </row>
    <row r="64" spans="1:29" s="70" customFormat="1" ht="23.1" customHeight="1">
      <c r="A64" s="86" t="s">
        <v>245</v>
      </c>
      <c r="B64" s="86" t="s">
        <v>1222</v>
      </c>
      <c r="C64" s="86" t="s">
        <v>867</v>
      </c>
      <c r="D64" s="53" t="s">
        <v>246</v>
      </c>
      <c r="E64" s="53" t="s">
        <v>247</v>
      </c>
      <c r="F64" s="100" t="s">
        <v>156</v>
      </c>
      <c r="G64" s="101">
        <f>산출집계!H47</f>
        <v>10</v>
      </c>
      <c r="H64" s="106">
        <f>합산자재!H19</f>
        <v>592</v>
      </c>
      <c r="I64" s="106">
        <f t="shared" si="8"/>
        <v>5920</v>
      </c>
      <c r="J64" s="106">
        <f>산출집계!J47</f>
        <v>10</v>
      </c>
      <c r="K64" s="106">
        <f>합산자재!I19</f>
        <v>0</v>
      </c>
      <c r="L64" s="106">
        <f t="shared" si="9"/>
        <v>0</v>
      </c>
      <c r="M64" s="106">
        <f>합산자재!J19</f>
        <v>0</v>
      </c>
      <c r="N64" s="106">
        <f t="shared" si="10"/>
        <v>0</v>
      </c>
      <c r="O64" s="106"/>
      <c r="P64" s="106">
        <f t="shared" si="11"/>
        <v>5920</v>
      </c>
      <c r="Q64" s="53"/>
      <c r="AA64" s="109"/>
      <c r="AB64" s="109"/>
      <c r="AC64" s="109"/>
    </row>
    <row r="65" spans="1:26" s="70" customFormat="1" ht="23.1" customHeight="1">
      <c r="A65" s="86" t="s">
        <v>530</v>
      </c>
      <c r="B65" s="86" t="s">
        <v>1222</v>
      </c>
      <c r="C65" s="86" t="s">
        <v>871</v>
      </c>
      <c r="D65" s="53" t="s">
        <v>159</v>
      </c>
      <c r="E65" s="53" t="s">
        <v>531</v>
      </c>
      <c r="F65" s="100" t="s">
        <v>156</v>
      </c>
      <c r="G65" s="101">
        <f>산출집계!H48</f>
        <v>5</v>
      </c>
      <c r="H65" s="106">
        <f>합산자재!H22</f>
        <v>343</v>
      </c>
      <c r="I65" s="106">
        <f t="shared" si="8"/>
        <v>1715</v>
      </c>
      <c r="J65" s="106">
        <f>산출집계!J48</f>
        <v>5</v>
      </c>
      <c r="K65" s="106">
        <f>합산자재!I22</f>
        <v>0</v>
      </c>
      <c r="L65" s="106">
        <f t="shared" si="9"/>
        <v>0</v>
      </c>
      <c r="M65" s="106">
        <f>합산자재!J22</f>
        <v>0</v>
      </c>
      <c r="N65" s="106">
        <f t="shared" si="10"/>
        <v>0</v>
      </c>
      <c r="O65" s="106"/>
      <c r="P65" s="106">
        <f t="shared" si="11"/>
        <v>1715</v>
      </c>
      <c r="Q65" s="53"/>
      <c r="Z65" s="70" t="s">
        <v>1153</v>
      </c>
    </row>
    <row r="66" spans="1:26" s="70" customFormat="1" ht="23.1" customHeight="1">
      <c r="A66" s="86" t="s">
        <v>158</v>
      </c>
      <c r="B66" s="86" t="s">
        <v>1222</v>
      </c>
      <c r="C66" s="86" t="s">
        <v>872</v>
      </c>
      <c r="D66" s="53" t="s">
        <v>159</v>
      </c>
      <c r="E66" s="53" t="s">
        <v>160</v>
      </c>
      <c r="F66" s="100" t="s">
        <v>156</v>
      </c>
      <c r="G66" s="101">
        <f>산출집계!H49</f>
        <v>6</v>
      </c>
      <c r="H66" s="106">
        <f>합산자재!H23</f>
        <v>343</v>
      </c>
      <c r="I66" s="106">
        <f t="shared" si="8"/>
        <v>2058</v>
      </c>
      <c r="J66" s="106">
        <f>산출집계!J49</f>
        <v>6</v>
      </c>
      <c r="K66" s="106">
        <f>합산자재!I23</f>
        <v>0</v>
      </c>
      <c r="L66" s="106">
        <f t="shared" si="9"/>
        <v>0</v>
      </c>
      <c r="M66" s="106">
        <f>합산자재!J23</f>
        <v>0</v>
      </c>
      <c r="N66" s="106">
        <f t="shared" si="10"/>
        <v>0</v>
      </c>
      <c r="O66" s="106"/>
      <c r="P66" s="106">
        <f t="shared" si="11"/>
        <v>2058</v>
      </c>
      <c r="Q66" s="53"/>
    </row>
    <row r="67" spans="1:26" s="70" customFormat="1" ht="23.1" customHeight="1">
      <c r="A67" s="86" t="s">
        <v>249</v>
      </c>
      <c r="B67" s="86" t="s">
        <v>1222</v>
      </c>
      <c r="C67" s="86" t="s">
        <v>873</v>
      </c>
      <c r="D67" s="53" t="s">
        <v>159</v>
      </c>
      <c r="E67" s="53" t="s">
        <v>250</v>
      </c>
      <c r="F67" s="100" t="s">
        <v>156</v>
      </c>
      <c r="G67" s="101">
        <f>산출집계!H50</f>
        <v>1</v>
      </c>
      <c r="H67" s="106">
        <f>합산자재!H24</f>
        <v>250</v>
      </c>
      <c r="I67" s="106">
        <f t="shared" si="8"/>
        <v>250</v>
      </c>
      <c r="J67" s="106">
        <f>산출집계!J50</f>
        <v>1</v>
      </c>
      <c r="K67" s="106">
        <f>합산자재!I24</f>
        <v>0</v>
      </c>
      <c r="L67" s="106">
        <f t="shared" si="9"/>
        <v>0</v>
      </c>
      <c r="M67" s="106">
        <f>합산자재!J24</f>
        <v>0</v>
      </c>
      <c r="N67" s="106">
        <f t="shared" si="10"/>
        <v>0</v>
      </c>
      <c r="O67" s="106"/>
      <c r="P67" s="106">
        <f t="shared" si="11"/>
        <v>250</v>
      </c>
      <c r="Q67" s="53"/>
    </row>
    <row r="68" spans="1:26" s="70" customFormat="1" ht="23.1" customHeight="1">
      <c r="A68" s="86" t="s">
        <v>183</v>
      </c>
      <c r="B68" s="86" t="s">
        <v>1222</v>
      </c>
      <c r="C68" s="86" t="s">
        <v>907</v>
      </c>
      <c r="D68" s="53" t="s">
        <v>184</v>
      </c>
      <c r="E68" s="53" t="s">
        <v>185</v>
      </c>
      <c r="F68" s="100" t="s">
        <v>156</v>
      </c>
      <c r="G68" s="101">
        <f>산출집계!H51</f>
        <v>4</v>
      </c>
      <c r="H68" s="106">
        <f>합산자재!H39</f>
        <v>1324</v>
      </c>
      <c r="I68" s="106">
        <f t="shared" si="8"/>
        <v>5296</v>
      </c>
      <c r="J68" s="106">
        <f>산출집계!J51</f>
        <v>4</v>
      </c>
      <c r="K68" s="106">
        <f>합산자재!I39</f>
        <v>0</v>
      </c>
      <c r="L68" s="106">
        <f t="shared" si="9"/>
        <v>0</v>
      </c>
      <c r="M68" s="106">
        <f>합산자재!J39</f>
        <v>0</v>
      </c>
      <c r="N68" s="106">
        <f t="shared" si="10"/>
        <v>0</v>
      </c>
      <c r="O68" s="106"/>
      <c r="P68" s="106">
        <f t="shared" si="11"/>
        <v>5296</v>
      </c>
      <c r="Q68" s="53"/>
    </row>
    <row r="69" spans="1:26" s="70" customFormat="1" ht="23.1" customHeight="1">
      <c r="A69" s="86" t="s">
        <v>188</v>
      </c>
      <c r="B69" s="86" t="s">
        <v>1222</v>
      </c>
      <c r="C69" s="86" t="s">
        <v>910</v>
      </c>
      <c r="D69" s="53" t="s">
        <v>184</v>
      </c>
      <c r="E69" s="53" t="s">
        <v>189</v>
      </c>
      <c r="F69" s="100" t="s">
        <v>156</v>
      </c>
      <c r="G69" s="101">
        <f>산출집계!H52</f>
        <v>4</v>
      </c>
      <c r="H69" s="106">
        <f>합산자재!H40</f>
        <v>1853</v>
      </c>
      <c r="I69" s="106">
        <f t="shared" si="8"/>
        <v>7412</v>
      </c>
      <c r="J69" s="106">
        <f>산출집계!J52</f>
        <v>4</v>
      </c>
      <c r="K69" s="106">
        <f>합산자재!I40</f>
        <v>0</v>
      </c>
      <c r="L69" s="106">
        <f t="shared" si="9"/>
        <v>0</v>
      </c>
      <c r="M69" s="106">
        <f>합산자재!J40</f>
        <v>0</v>
      </c>
      <c r="N69" s="106">
        <f t="shared" si="10"/>
        <v>0</v>
      </c>
      <c r="O69" s="106"/>
      <c r="P69" s="106">
        <f t="shared" si="11"/>
        <v>7412</v>
      </c>
      <c r="Q69" s="53"/>
    </row>
    <row r="70" spans="1:26" s="70" customFormat="1" ht="23.1" customHeight="1">
      <c r="A70" s="86" t="s">
        <v>254</v>
      </c>
      <c r="B70" s="86" t="s">
        <v>1222</v>
      </c>
      <c r="C70" s="86" t="s">
        <v>912</v>
      </c>
      <c r="D70" s="53" t="s">
        <v>176</v>
      </c>
      <c r="E70" s="53" t="s">
        <v>255</v>
      </c>
      <c r="F70" s="100" t="s">
        <v>156</v>
      </c>
      <c r="G70" s="101">
        <f>산출집계!H53</f>
        <v>1</v>
      </c>
      <c r="H70" s="106">
        <f>합산자재!H42</f>
        <v>935</v>
      </c>
      <c r="I70" s="106">
        <f t="shared" si="8"/>
        <v>935</v>
      </c>
      <c r="J70" s="106">
        <f>산출집계!J53</f>
        <v>1</v>
      </c>
      <c r="K70" s="106">
        <f>합산자재!I42</f>
        <v>0</v>
      </c>
      <c r="L70" s="106">
        <f t="shared" si="9"/>
        <v>0</v>
      </c>
      <c r="M70" s="106">
        <f>합산자재!J42</f>
        <v>0</v>
      </c>
      <c r="N70" s="106">
        <f t="shared" si="10"/>
        <v>0</v>
      </c>
      <c r="O70" s="106"/>
      <c r="P70" s="106">
        <f t="shared" si="11"/>
        <v>935</v>
      </c>
      <c r="Q70" s="53"/>
    </row>
    <row r="71" spans="1:26" s="70" customFormat="1" ht="23.1" customHeight="1">
      <c r="A71" s="86" t="s">
        <v>175</v>
      </c>
      <c r="B71" s="86" t="s">
        <v>1222</v>
      </c>
      <c r="C71" s="86" t="s">
        <v>915</v>
      </c>
      <c r="D71" s="53" t="s">
        <v>176</v>
      </c>
      <c r="E71" s="53" t="s">
        <v>177</v>
      </c>
      <c r="F71" s="100" t="s">
        <v>156</v>
      </c>
      <c r="G71" s="101">
        <f>산출집계!H54</f>
        <v>2</v>
      </c>
      <c r="H71" s="106">
        <f>합산자재!H44</f>
        <v>1295</v>
      </c>
      <c r="I71" s="106">
        <f t="shared" si="8"/>
        <v>2590</v>
      </c>
      <c r="J71" s="106">
        <f>산출집계!J54</f>
        <v>2</v>
      </c>
      <c r="K71" s="106">
        <f>합산자재!I44</f>
        <v>0</v>
      </c>
      <c r="L71" s="106">
        <f t="shared" si="9"/>
        <v>0</v>
      </c>
      <c r="M71" s="106">
        <f>합산자재!J44</f>
        <v>0</v>
      </c>
      <c r="N71" s="106">
        <f t="shared" si="10"/>
        <v>0</v>
      </c>
      <c r="O71" s="106"/>
      <c r="P71" s="106">
        <f t="shared" si="11"/>
        <v>2590</v>
      </c>
      <c r="Q71" s="53"/>
    </row>
    <row r="72" spans="1:26" s="70" customFormat="1" ht="23.1" customHeight="1">
      <c r="A72" s="86" t="s">
        <v>195</v>
      </c>
      <c r="B72" s="86" t="s">
        <v>1222</v>
      </c>
      <c r="C72" s="86" t="s">
        <v>992</v>
      </c>
      <c r="D72" s="53" t="s">
        <v>196</v>
      </c>
      <c r="E72" s="53" t="s">
        <v>197</v>
      </c>
      <c r="F72" s="100" t="s">
        <v>198</v>
      </c>
      <c r="G72" s="101">
        <f>산출집계!H57</f>
        <v>1</v>
      </c>
      <c r="H72" s="106">
        <f>합산자재!H81</f>
        <v>160000</v>
      </c>
      <c r="I72" s="106">
        <f t="shared" si="8"/>
        <v>160000</v>
      </c>
      <c r="J72" s="106">
        <f>산출집계!J57</f>
        <v>1</v>
      </c>
      <c r="K72" s="106">
        <f>합산자재!I81</f>
        <v>0</v>
      </c>
      <c r="L72" s="106">
        <f t="shared" si="9"/>
        <v>0</v>
      </c>
      <c r="M72" s="106">
        <f>합산자재!J81</f>
        <v>0</v>
      </c>
      <c r="N72" s="106">
        <f t="shared" si="10"/>
        <v>0</v>
      </c>
      <c r="O72" s="106"/>
      <c r="P72" s="106">
        <f t="shared" si="11"/>
        <v>160000</v>
      </c>
      <c r="Q72" s="53"/>
    </row>
    <row r="73" spans="1:26" s="70" customFormat="1" ht="23.1" customHeight="1">
      <c r="A73" s="86" t="s">
        <v>201</v>
      </c>
      <c r="B73" s="86" t="s">
        <v>1222</v>
      </c>
      <c r="C73" s="86" t="s">
        <v>996</v>
      </c>
      <c r="D73" s="53" t="s">
        <v>202</v>
      </c>
      <c r="E73" s="53" t="s">
        <v>203</v>
      </c>
      <c r="F73" s="100" t="s">
        <v>198</v>
      </c>
      <c r="G73" s="101">
        <f>산출집계!H58</f>
        <v>1</v>
      </c>
      <c r="H73" s="106">
        <f>합산자재!H82</f>
        <v>90000</v>
      </c>
      <c r="I73" s="106">
        <f t="shared" si="8"/>
        <v>90000</v>
      </c>
      <c r="J73" s="106">
        <f>산출집계!J58</f>
        <v>1</v>
      </c>
      <c r="K73" s="106">
        <f>합산자재!I82</f>
        <v>0</v>
      </c>
      <c r="L73" s="106">
        <f t="shared" si="9"/>
        <v>0</v>
      </c>
      <c r="M73" s="106">
        <f>합산자재!J82</f>
        <v>0</v>
      </c>
      <c r="N73" s="106">
        <f t="shared" si="10"/>
        <v>0</v>
      </c>
      <c r="O73" s="106"/>
      <c r="P73" s="106">
        <f t="shared" si="11"/>
        <v>90000</v>
      </c>
      <c r="Q73" s="53"/>
    </row>
    <row r="74" spans="1:26" s="70" customFormat="1" ht="23.1" customHeight="1">
      <c r="A74" s="86" t="s">
        <v>1234</v>
      </c>
      <c r="B74" s="86" t="s">
        <v>1222</v>
      </c>
      <c r="C74" s="86" t="s">
        <v>999</v>
      </c>
      <c r="D74" s="53" t="s">
        <v>1535</v>
      </c>
      <c r="E74" s="53" t="s">
        <v>548</v>
      </c>
      <c r="F74" s="100" t="s">
        <v>198</v>
      </c>
      <c r="G74" s="101">
        <v>1</v>
      </c>
      <c r="H74" s="106">
        <f>합산자재!H90</f>
        <v>110000</v>
      </c>
      <c r="I74" s="106">
        <f t="shared" si="8"/>
        <v>110000</v>
      </c>
      <c r="J74" s="106">
        <v>1</v>
      </c>
      <c r="K74" s="106">
        <f>합산자재!I90</f>
        <v>0</v>
      </c>
      <c r="L74" s="106">
        <f t="shared" si="9"/>
        <v>0</v>
      </c>
      <c r="M74" s="106">
        <f>합산자재!J90</f>
        <v>0</v>
      </c>
      <c r="N74" s="106">
        <f t="shared" si="10"/>
        <v>0</v>
      </c>
      <c r="O74" s="106"/>
      <c r="P74" s="106">
        <f t="shared" si="11"/>
        <v>110000</v>
      </c>
      <c r="Q74" s="53"/>
    </row>
    <row r="75" spans="1:26" s="70" customFormat="1" ht="23.1" customHeight="1">
      <c r="A75" s="86" t="s">
        <v>551</v>
      </c>
      <c r="B75" s="86" t="s">
        <v>1222</v>
      </c>
      <c r="C75" s="86" t="s">
        <v>1002</v>
      </c>
      <c r="D75" s="53" t="s">
        <v>1536</v>
      </c>
      <c r="E75" s="53" t="s">
        <v>208</v>
      </c>
      <c r="F75" s="100" t="s">
        <v>198</v>
      </c>
      <c r="G75" s="101">
        <f>산출집계!H60</f>
        <v>1</v>
      </c>
      <c r="H75" s="106">
        <f>합산자재!H85</f>
        <v>84000</v>
      </c>
      <c r="I75" s="106">
        <f t="shared" si="8"/>
        <v>84000</v>
      </c>
      <c r="J75" s="106">
        <f>산출집계!J60</f>
        <v>1</v>
      </c>
      <c r="K75" s="106">
        <f>합산자재!I85</f>
        <v>0</v>
      </c>
      <c r="L75" s="106">
        <f t="shared" si="9"/>
        <v>0</v>
      </c>
      <c r="M75" s="106">
        <f>합산자재!J85</f>
        <v>0</v>
      </c>
      <c r="N75" s="106">
        <f t="shared" si="10"/>
        <v>0</v>
      </c>
      <c r="O75" s="106"/>
      <c r="P75" s="106">
        <f t="shared" si="11"/>
        <v>84000</v>
      </c>
      <c r="Q75" s="53"/>
    </row>
    <row r="76" spans="1:26" s="70" customFormat="1" ht="23.1" customHeight="1">
      <c r="A76" s="86" t="s">
        <v>554</v>
      </c>
      <c r="B76" s="86" t="s">
        <v>1222</v>
      </c>
      <c r="C76" s="86" t="s">
        <v>1003</v>
      </c>
      <c r="D76" s="53" t="s">
        <v>1537</v>
      </c>
      <c r="E76" s="53" t="s">
        <v>211</v>
      </c>
      <c r="F76" s="100" t="s">
        <v>198</v>
      </c>
      <c r="G76" s="101">
        <f>산출집계!H61</f>
        <v>2</v>
      </c>
      <c r="H76" s="106">
        <f>합산자재!H86</f>
        <v>35000</v>
      </c>
      <c r="I76" s="106">
        <f t="shared" si="8"/>
        <v>70000</v>
      </c>
      <c r="J76" s="106">
        <f>산출집계!J61</f>
        <v>2</v>
      </c>
      <c r="K76" s="106">
        <f>합산자재!I86</f>
        <v>0</v>
      </c>
      <c r="L76" s="106">
        <f t="shared" si="9"/>
        <v>0</v>
      </c>
      <c r="M76" s="106">
        <f>합산자재!J86</f>
        <v>0</v>
      </c>
      <c r="N76" s="106">
        <f t="shared" si="10"/>
        <v>0</v>
      </c>
      <c r="O76" s="106"/>
      <c r="P76" s="106">
        <f t="shared" si="11"/>
        <v>70000</v>
      </c>
      <c r="Q76" s="53"/>
    </row>
    <row r="77" spans="1:26" s="70" customFormat="1" ht="23.1" customHeight="1">
      <c r="A77" s="86" t="s">
        <v>557</v>
      </c>
      <c r="B77" s="86" t="s">
        <v>1222</v>
      </c>
      <c r="C77" s="86" t="s">
        <v>1005</v>
      </c>
      <c r="D77" s="53" t="s">
        <v>1538</v>
      </c>
      <c r="E77" s="53" t="s">
        <v>214</v>
      </c>
      <c r="F77" s="100" t="s">
        <v>198</v>
      </c>
      <c r="G77" s="101">
        <f>산출집계!H62</f>
        <v>1</v>
      </c>
      <c r="H77" s="106">
        <f>합산자재!H87</f>
        <v>60000</v>
      </c>
      <c r="I77" s="106">
        <f t="shared" si="8"/>
        <v>60000</v>
      </c>
      <c r="J77" s="106">
        <f>산출집계!J62</f>
        <v>1</v>
      </c>
      <c r="K77" s="106">
        <f>합산자재!I87</f>
        <v>0</v>
      </c>
      <c r="L77" s="106">
        <f t="shared" si="9"/>
        <v>0</v>
      </c>
      <c r="M77" s="106">
        <f>합산자재!J87</f>
        <v>0</v>
      </c>
      <c r="N77" s="106">
        <f t="shared" si="10"/>
        <v>0</v>
      </c>
      <c r="O77" s="106"/>
      <c r="P77" s="106">
        <f t="shared" si="11"/>
        <v>60000</v>
      </c>
      <c r="Q77" s="53"/>
    </row>
    <row r="78" spans="1:26" s="70" customFormat="1" ht="23.1" customHeight="1">
      <c r="A78" s="86" t="s">
        <v>560</v>
      </c>
      <c r="B78" s="86" t="s">
        <v>1222</v>
      </c>
      <c r="C78" s="86" t="s">
        <v>1008</v>
      </c>
      <c r="D78" s="53" t="s">
        <v>1539</v>
      </c>
      <c r="E78" s="53" t="s">
        <v>1493</v>
      </c>
      <c r="F78" s="100" t="s">
        <v>198</v>
      </c>
      <c r="G78" s="101">
        <f>산출집계!H63</f>
        <v>2</v>
      </c>
      <c r="H78" s="106">
        <f>합산자재!H88</f>
        <v>50000</v>
      </c>
      <c r="I78" s="106">
        <f t="shared" si="8"/>
        <v>100000</v>
      </c>
      <c r="J78" s="106">
        <f>산출집계!J63</f>
        <v>2</v>
      </c>
      <c r="K78" s="106">
        <f>합산자재!I88</f>
        <v>0</v>
      </c>
      <c r="L78" s="106">
        <f t="shared" si="9"/>
        <v>0</v>
      </c>
      <c r="M78" s="106">
        <f>합산자재!J88</f>
        <v>0</v>
      </c>
      <c r="N78" s="106">
        <f t="shared" si="10"/>
        <v>0</v>
      </c>
      <c r="O78" s="106"/>
      <c r="P78" s="106">
        <f t="shared" si="11"/>
        <v>100000</v>
      </c>
      <c r="Q78" s="53"/>
    </row>
    <row r="79" spans="1:26" s="70" customFormat="1" ht="23.1" customHeight="1">
      <c r="A79" s="86" t="s">
        <v>564</v>
      </c>
      <c r="B79" s="86" t="s">
        <v>1222</v>
      </c>
      <c r="C79" s="86" t="s">
        <v>1009</v>
      </c>
      <c r="D79" s="53" t="s">
        <v>1540</v>
      </c>
      <c r="E79" s="53" t="s">
        <v>220</v>
      </c>
      <c r="F79" s="100" t="s">
        <v>198</v>
      </c>
      <c r="G79" s="101">
        <f>산출집계!H64</f>
        <v>1</v>
      </c>
      <c r="H79" s="106">
        <f>합산자재!H89</f>
        <v>75000</v>
      </c>
      <c r="I79" s="106">
        <f t="shared" si="8"/>
        <v>75000</v>
      </c>
      <c r="J79" s="106">
        <f>산출집계!J64</f>
        <v>1</v>
      </c>
      <c r="K79" s="106">
        <f>합산자재!I90</f>
        <v>0</v>
      </c>
      <c r="L79" s="106">
        <f t="shared" si="9"/>
        <v>0</v>
      </c>
      <c r="M79" s="106">
        <f>합산자재!J89</f>
        <v>0</v>
      </c>
      <c r="N79" s="106">
        <f t="shared" si="10"/>
        <v>0</v>
      </c>
      <c r="O79" s="106"/>
      <c r="P79" s="106">
        <f t="shared" si="11"/>
        <v>75000</v>
      </c>
      <c r="Q79" s="53"/>
    </row>
    <row r="80" spans="1:26" s="70" customFormat="1" ht="23.1" customHeight="1">
      <c r="A80" s="86" t="s">
        <v>150</v>
      </c>
      <c r="B80" s="86" t="s">
        <v>1222</v>
      </c>
      <c r="C80" s="86" t="s">
        <v>1138</v>
      </c>
      <c r="D80" s="53" t="s">
        <v>151</v>
      </c>
      <c r="E80" s="53" t="s">
        <v>152</v>
      </c>
      <c r="F80" s="100" t="s">
        <v>731</v>
      </c>
      <c r="G80" s="101">
        <f>산출집계!H55</f>
        <v>266</v>
      </c>
      <c r="H80" s="106">
        <f>일대목차!I17</f>
        <v>645</v>
      </c>
      <c r="I80" s="106">
        <f t="shared" si="8"/>
        <v>171570</v>
      </c>
      <c r="J80" s="106">
        <f>산출집계!J55</f>
        <v>266</v>
      </c>
      <c r="K80" s="106">
        <f>일대목차!L17</f>
        <v>2370</v>
      </c>
      <c r="L80" s="106">
        <f t="shared" si="9"/>
        <v>630420</v>
      </c>
      <c r="M80" s="106">
        <f>일대목차!N17</f>
        <v>0</v>
      </c>
      <c r="N80" s="106">
        <f t="shared" si="10"/>
        <v>0</v>
      </c>
      <c r="O80" s="106"/>
      <c r="P80" s="106">
        <f t="shared" si="11"/>
        <v>801990</v>
      </c>
      <c r="Q80" s="53" t="s">
        <v>1139</v>
      </c>
    </row>
    <row r="81" spans="1:31" ht="23.1" customHeight="1">
      <c r="A81" s="86" t="s">
        <v>520</v>
      </c>
      <c r="B81" s="86" t="s">
        <v>1222</v>
      </c>
      <c r="C81" s="86" t="s">
        <v>1140</v>
      </c>
      <c r="D81" s="53" t="s">
        <v>151</v>
      </c>
      <c r="E81" s="53" t="s">
        <v>521</v>
      </c>
      <c r="F81" s="100" t="s">
        <v>731</v>
      </c>
      <c r="G81" s="101">
        <f>산출집계!H56</f>
        <v>88</v>
      </c>
      <c r="H81" s="106">
        <f>일대목차!I18</f>
        <v>644</v>
      </c>
      <c r="I81" s="106">
        <f t="shared" si="8"/>
        <v>56672</v>
      </c>
      <c r="J81" s="106">
        <f>산출집계!J56</f>
        <v>88</v>
      </c>
      <c r="K81" s="106">
        <f>일대목차!L18</f>
        <v>2326</v>
      </c>
      <c r="L81" s="106">
        <f t="shared" si="9"/>
        <v>204688</v>
      </c>
      <c r="M81" s="106">
        <f>일대목차!N18</f>
        <v>0</v>
      </c>
      <c r="N81" s="106">
        <f t="shared" si="10"/>
        <v>0</v>
      </c>
      <c r="O81" s="106"/>
      <c r="P81" s="106">
        <f t="shared" si="11"/>
        <v>261360</v>
      </c>
      <c r="Q81" s="53" t="s">
        <v>1141</v>
      </c>
    </row>
    <row r="82" spans="1:31" ht="23.1" customHeight="1">
      <c r="A82" s="86" t="s">
        <v>1182</v>
      </c>
      <c r="B82" s="86" t="s">
        <v>1222</v>
      </c>
      <c r="C82" s="86" t="s">
        <v>1183</v>
      </c>
      <c r="D82" s="53" t="s">
        <v>1184</v>
      </c>
      <c r="E82" s="53" t="s">
        <v>1185</v>
      </c>
      <c r="F82" s="100" t="s">
        <v>112</v>
      </c>
      <c r="G82" s="101">
        <v>1</v>
      </c>
      <c r="H82" s="106">
        <f>IF(TRUNC((AD82+AC82)/$AD$3)*$AD$3-AD82 &lt;0, AC82, TRUNC((AD82+AC82)/$AD$3)*$AD$3-AD82)</f>
        <v>503</v>
      </c>
      <c r="I82" s="106">
        <f>H82</f>
        <v>503</v>
      </c>
      <c r="J82" s="106">
        <v>1</v>
      </c>
      <c r="K82" s="106"/>
      <c r="L82" s="106">
        <f t="shared" si="9"/>
        <v>0</v>
      </c>
      <c r="M82" s="106"/>
      <c r="N82" s="106">
        <f t="shared" si="10"/>
        <v>0</v>
      </c>
      <c r="O82" s="106"/>
      <c r="P82" s="106">
        <f t="shared" si="11"/>
        <v>503</v>
      </c>
      <c r="Q82" s="53"/>
      <c r="AC82" s="109">
        <f>TRUNC(TRUNC(SUM(AC56:AC81))*옵션!$B$33/100)</f>
        <v>503</v>
      </c>
      <c r="AD82" s="109">
        <f>TRUNC(SUM(I56:I81))+TRUNC(SUM(N56:N81))</f>
        <v>1054581</v>
      </c>
    </row>
    <row r="83" spans="1:31" ht="23.1" customHeight="1">
      <c r="A83" s="86" t="s">
        <v>1076</v>
      </c>
      <c r="B83" s="86" t="s">
        <v>1222</v>
      </c>
      <c r="C83" s="86" t="s">
        <v>1037</v>
      </c>
      <c r="D83" s="53" t="s">
        <v>1038</v>
      </c>
      <c r="E83" s="53" t="s">
        <v>1039</v>
      </c>
      <c r="F83" s="100" t="s">
        <v>1040</v>
      </c>
      <c r="G83" s="101">
        <f>노임근거!G48</f>
        <v>10.34</v>
      </c>
      <c r="H83" s="106">
        <f>합산자재!H103</f>
        <v>0</v>
      </c>
      <c r="I83" s="106">
        <f>TRUNC(G83*H83)</f>
        <v>0</v>
      </c>
      <c r="J83" s="106">
        <f>노임근거!G48</f>
        <v>10.34</v>
      </c>
      <c r="K83" s="106">
        <f>합산자재!I103</f>
        <v>273676</v>
      </c>
      <c r="L83" s="106">
        <f t="shared" si="9"/>
        <v>2829809</v>
      </c>
      <c r="M83" s="106">
        <f>합산자재!J103</f>
        <v>0</v>
      </c>
      <c r="N83" s="106">
        <f t="shared" si="10"/>
        <v>0</v>
      </c>
      <c r="O83" s="106"/>
      <c r="P83" s="106">
        <f t="shared" si="11"/>
        <v>2829809</v>
      </c>
      <c r="Q83" s="53"/>
      <c r="AE83" s="109">
        <f>L83</f>
        <v>2829809</v>
      </c>
    </row>
    <row r="84" spans="1:31" ht="23.1" customHeight="1">
      <c r="A84" s="86" t="s">
        <v>1169</v>
      </c>
      <c r="B84" s="86" t="s">
        <v>1222</v>
      </c>
      <c r="C84" s="86" t="s">
        <v>1170</v>
      </c>
      <c r="D84" s="53" t="s">
        <v>1171</v>
      </c>
      <c r="E84" s="53" t="s">
        <v>1172</v>
      </c>
      <c r="F84" s="100" t="s">
        <v>112</v>
      </c>
      <c r="G84" s="101">
        <v>1</v>
      </c>
      <c r="H84" s="106">
        <f>IF(TRUNC((AD85+AC85)/$AE$3)*$AE$3-AD85 &lt;0, AC85, TRUNC((AD85+AC85)/$AE$3)*$AE$3-AD85)</f>
        <v>84894</v>
      </c>
      <c r="I84" s="106">
        <f>H84</f>
        <v>84894</v>
      </c>
      <c r="J84" s="106">
        <v>1</v>
      </c>
      <c r="K84" s="106"/>
      <c r="L84" s="106">
        <f t="shared" si="9"/>
        <v>0</v>
      </c>
      <c r="M84" s="106"/>
      <c r="N84" s="106">
        <f t="shared" si="10"/>
        <v>0</v>
      </c>
      <c r="O84" s="106"/>
      <c r="P84" s="106">
        <f t="shared" si="11"/>
        <v>84894</v>
      </c>
      <c r="Q84" s="53"/>
    </row>
    <row r="85" spans="1:31" ht="23.1" customHeight="1">
      <c r="D85" s="53"/>
      <c r="E85" s="53"/>
      <c r="F85" s="100"/>
      <c r="G85" s="101"/>
      <c r="H85" s="106"/>
      <c r="I85" s="106">
        <f t="shared" ref="I85:I106" si="12">TRUNC(G85*H85)</f>
        <v>0</v>
      </c>
      <c r="J85" s="106"/>
      <c r="K85" s="106"/>
      <c r="L85" s="106">
        <f t="shared" si="9"/>
        <v>0</v>
      </c>
      <c r="M85" s="106"/>
      <c r="N85" s="106">
        <f t="shared" si="10"/>
        <v>0</v>
      </c>
      <c r="O85" s="106"/>
      <c r="P85" s="106">
        <f t="shared" si="11"/>
        <v>0</v>
      </c>
      <c r="Q85" s="53"/>
      <c r="AC85" s="109">
        <f>TRUNC(AE85*옵션!$B$36/100)</f>
        <v>84894</v>
      </c>
      <c r="AD85" s="109">
        <f>TRUNC(SUM(L56:L83))</f>
        <v>3664917</v>
      </c>
      <c r="AE85" s="109">
        <f>TRUNC(SUM(AE56:AE84))</f>
        <v>2829809</v>
      </c>
    </row>
    <row r="86" spans="1:31" ht="23.1" customHeight="1">
      <c r="D86" s="53"/>
      <c r="E86" s="53"/>
      <c r="F86" s="100"/>
      <c r="G86" s="101"/>
      <c r="H86" s="106"/>
      <c r="I86" s="106">
        <f t="shared" si="12"/>
        <v>0</v>
      </c>
      <c r="J86" s="106"/>
      <c r="K86" s="106"/>
      <c r="L86" s="106">
        <f t="shared" si="9"/>
        <v>0</v>
      </c>
      <c r="M86" s="106"/>
      <c r="N86" s="106">
        <f t="shared" si="10"/>
        <v>0</v>
      </c>
      <c r="O86" s="106"/>
      <c r="P86" s="106">
        <f t="shared" si="11"/>
        <v>0</v>
      </c>
      <c r="Q86" s="53"/>
    </row>
    <row r="87" spans="1:31" ht="23.1" customHeight="1">
      <c r="D87" s="53"/>
      <c r="E87" s="53"/>
      <c r="F87" s="100"/>
      <c r="G87" s="101"/>
      <c r="H87" s="106"/>
      <c r="I87" s="106">
        <f t="shared" si="12"/>
        <v>0</v>
      </c>
      <c r="J87" s="106"/>
      <c r="K87" s="106"/>
      <c r="L87" s="106">
        <f t="shared" si="9"/>
        <v>0</v>
      </c>
      <c r="M87" s="106"/>
      <c r="N87" s="106">
        <f t="shared" si="10"/>
        <v>0</v>
      </c>
      <c r="O87" s="106"/>
      <c r="P87" s="106">
        <f t="shared" si="11"/>
        <v>0</v>
      </c>
      <c r="Q87" s="53"/>
    </row>
    <row r="88" spans="1:31" ht="23.1" customHeight="1">
      <c r="D88" s="53"/>
      <c r="E88" s="53"/>
      <c r="F88" s="100"/>
      <c r="G88" s="101"/>
      <c r="H88" s="106"/>
      <c r="I88" s="106">
        <f t="shared" si="12"/>
        <v>0</v>
      </c>
      <c r="J88" s="106"/>
      <c r="K88" s="106"/>
      <c r="L88" s="106">
        <f t="shared" si="9"/>
        <v>0</v>
      </c>
      <c r="M88" s="106"/>
      <c r="N88" s="106">
        <f t="shared" si="10"/>
        <v>0</v>
      </c>
      <c r="O88" s="106"/>
      <c r="P88" s="106">
        <f t="shared" si="11"/>
        <v>0</v>
      </c>
      <c r="Q88" s="53"/>
    </row>
    <row r="89" spans="1:31" ht="23.1" customHeight="1">
      <c r="D89" s="53"/>
      <c r="E89" s="53"/>
      <c r="F89" s="100"/>
      <c r="G89" s="101"/>
      <c r="H89" s="106"/>
      <c r="I89" s="106">
        <f t="shared" si="12"/>
        <v>0</v>
      </c>
      <c r="J89" s="106"/>
      <c r="K89" s="106"/>
      <c r="L89" s="106">
        <f t="shared" ref="L89:L106" si="13">TRUNC(G89*K89)</f>
        <v>0</v>
      </c>
      <c r="M89" s="106"/>
      <c r="N89" s="106">
        <f t="shared" ref="N89:N106" si="14">TRUNC(G89*M89)</f>
        <v>0</v>
      </c>
      <c r="O89" s="106"/>
      <c r="P89" s="106">
        <f t="shared" ref="P89:P106" si="15">SUM(I89,L89,N89)</f>
        <v>0</v>
      </c>
      <c r="Q89" s="53"/>
    </row>
    <row r="90" spans="1:31" ht="23.1" customHeight="1">
      <c r="D90" s="53"/>
      <c r="E90" s="53"/>
      <c r="F90" s="100"/>
      <c r="G90" s="101"/>
      <c r="H90" s="106"/>
      <c r="I90" s="106">
        <f t="shared" si="12"/>
        <v>0</v>
      </c>
      <c r="J90" s="106"/>
      <c r="K90" s="106"/>
      <c r="L90" s="106">
        <f t="shared" si="13"/>
        <v>0</v>
      </c>
      <c r="M90" s="106"/>
      <c r="N90" s="106">
        <f t="shared" si="14"/>
        <v>0</v>
      </c>
      <c r="O90" s="106"/>
      <c r="P90" s="106">
        <f t="shared" si="15"/>
        <v>0</v>
      </c>
      <c r="Q90" s="53"/>
    </row>
    <row r="91" spans="1:31" ht="23.1" customHeight="1">
      <c r="D91" s="53"/>
      <c r="E91" s="53"/>
      <c r="F91" s="100"/>
      <c r="G91" s="101"/>
      <c r="H91" s="106"/>
      <c r="I91" s="106">
        <f t="shared" si="12"/>
        <v>0</v>
      </c>
      <c r="J91" s="106"/>
      <c r="K91" s="106"/>
      <c r="L91" s="106">
        <f t="shared" si="13"/>
        <v>0</v>
      </c>
      <c r="M91" s="106"/>
      <c r="N91" s="106">
        <f t="shared" si="14"/>
        <v>0</v>
      </c>
      <c r="O91" s="106"/>
      <c r="P91" s="106">
        <f t="shared" si="15"/>
        <v>0</v>
      </c>
      <c r="Q91" s="53"/>
    </row>
    <row r="92" spans="1:31" ht="23.1" customHeight="1">
      <c r="D92" s="53"/>
      <c r="E92" s="53"/>
      <c r="F92" s="100"/>
      <c r="G92" s="101"/>
      <c r="H92" s="106"/>
      <c r="I92" s="106">
        <f t="shared" si="12"/>
        <v>0</v>
      </c>
      <c r="J92" s="106"/>
      <c r="K92" s="106"/>
      <c r="L92" s="106">
        <f t="shared" si="13"/>
        <v>0</v>
      </c>
      <c r="M92" s="106"/>
      <c r="N92" s="106">
        <f t="shared" si="14"/>
        <v>0</v>
      </c>
      <c r="O92" s="106"/>
      <c r="P92" s="106">
        <f t="shared" si="15"/>
        <v>0</v>
      </c>
      <c r="Q92" s="53"/>
      <c r="Z92" s="70" t="s">
        <v>1153</v>
      </c>
    </row>
    <row r="93" spans="1:31" ht="23.1" customHeight="1">
      <c r="D93" s="53"/>
      <c r="E93" s="53"/>
      <c r="F93" s="100"/>
      <c r="G93" s="101"/>
      <c r="H93" s="106"/>
      <c r="I93" s="106">
        <f t="shared" si="12"/>
        <v>0</v>
      </c>
      <c r="J93" s="106"/>
      <c r="K93" s="106"/>
      <c r="L93" s="106">
        <f t="shared" si="13"/>
        <v>0</v>
      </c>
      <c r="M93" s="106"/>
      <c r="N93" s="106">
        <f t="shared" si="14"/>
        <v>0</v>
      </c>
      <c r="O93" s="106"/>
      <c r="P93" s="106">
        <f t="shared" si="15"/>
        <v>0</v>
      </c>
      <c r="Q93" s="53"/>
    </row>
    <row r="94" spans="1:31" ht="23.1" customHeight="1">
      <c r="D94" s="53"/>
      <c r="E94" s="53"/>
      <c r="F94" s="100"/>
      <c r="G94" s="101"/>
      <c r="H94" s="106"/>
      <c r="I94" s="106">
        <f t="shared" si="12"/>
        <v>0</v>
      </c>
      <c r="J94" s="106"/>
      <c r="K94" s="106"/>
      <c r="L94" s="106">
        <f t="shared" si="13"/>
        <v>0</v>
      </c>
      <c r="M94" s="106"/>
      <c r="N94" s="106">
        <f t="shared" si="14"/>
        <v>0</v>
      </c>
      <c r="O94" s="106"/>
      <c r="P94" s="106">
        <f t="shared" si="15"/>
        <v>0</v>
      </c>
      <c r="Q94" s="53"/>
    </row>
    <row r="95" spans="1:31" ht="23.1" customHeight="1">
      <c r="D95" s="53"/>
      <c r="E95" s="53"/>
      <c r="F95" s="100"/>
      <c r="G95" s="101"/>
      <c r="H95" s="106"/>
      <c r="I95" s="106">
        <f t="shared" si="12"/>
        <v>0</v>
      </c>
      <c r="J95" s="106"/>
      <c r="K95" s="106"/>
      <c r="L95" s="106">
        <f t="shared" si="13"/>
        <v>0</v>
      </c>
      <c r="M95" s="106"/>
      <c r="N95" s="106">
        <f t="shared" si="14"/>
        <v>0</v>
      </c>
      <c r="O95" s="106"/>
      <c r="P95" s="106">
        <f t="shared" si="15"/>
        <v>0</v>
      </c>
      <c r="Q95" s="53"/>
    </row>
    <row r="96" spans="1:31" ht="23.1" customHeight="1">
      <c r="D96" s="53"/>
      <c r="E96" s="53"/>
      <c r="F96" s="100"/>
      <c r="G96" s="101"/>
      <c r="H96" s="106"/>
      <c r="I96" s="106">
        <f t="shared" si="12"/>
        <v>0</v>
      </c>
      <c r="J96" s="106"/>
      <c r="K96" s="106"/>
      <c r="L96" s="106">
        <f t="shared" si="13"/>
        <v>0</v>
      </c>
      <c r="M96" s="106"/>
      <c r="N96" s="106">
        <f t="shared" si="14"/>
        <v>0</v>
      </c>
      <c r="O96" s="106"/>
      <c r="P96" s="106">
        <f t="shared" si="15"/>
        <v>0</v>
      </c>
      <c r="Q96" s="53"/>
    </row>
    <row r="97" spans="1:29" s="70" customFormat="1" ht="23.1" customHeight="1">
      <c r="A97" s="86"/>
      <c r="B97" s="86"/>
      <c r="C97" s="86"/>
      <c r="D97" s="53"/>
      <c r="E97" s="53"/>
      <c r="F97" s="100"/>
      <c r="G97" s="101"/>
      <c r="H97" s="106"/>
      <c r="I97" s="106">
        <f t="shared" si="12"/>
        <v>0</v>
      </c>
      <c r="J97" s="106"/>
      <c r="K97" s="106"/>
      <c r="L97" s="106">
        <f t="shared" si="13"/>
        <v>0</v>
      </c>
      <c r="M97" s="106"/>
      <c r="N97" s="106">
        <f t="shared" si="14"/>
        <v>0</v>
      </c>
      <c r="O97" s="106"/>
      <c r="P97" s="106">
        <f t="shared" si="15"/>
        <v>0</v>
      </c>
      <c r="Q97" s="53"/>
      <c r="AA97" s="109"/>
      <c r="AB97" s="109"/>
      <c r="AC97" s="109"/>
    </row>
    <row r="98" spans="1:29" s="70" customFormat="1" ht="23.1" customHeight="1">
      <c r="A98" s="86"/>
      <c r="B98" s="86"/>
      <c r="C98" s="86"/>
      <c r="D98" s="53"/>
      <c r="E98" s="53"/>
      <c r="F98" s="100"/>
      <c r="G98" s="101"/>
      <c r="H98" s="106"/>
      <c r="I98" s="106">
        <f t="shared" si="12"/>
        <v>0</v>
      </c>
      <c r="J98" s="106"/>
      <c r="K98" s="106"/>
      <c r="L98" s="106">
        <f t="shared" si="13"/>
        <v>0</v>
      </c>
      <c r="M98" s="106"/>
      <c r="N98" s="106">
        <f t="shared" si="14"/>
        <v>0</v>
      </c>
      <c r="O98" s="106"/>
      <c r="P98" s="106">
        <f t="shared" si="15"/>
        <v>0</v>
      </c>
      <c r="Q98" s="53"/>
      <c r="AA98" s="109"/>
      <c r="AB98" s="109"/>
      <c r="AC98" s="109"/>
    </row>
    <row r="99" spans="1:29" s="70" customFormat="1" ht="23.1" customHeight="1">
      <c r="A99" s="86"/>
      <c r="B99" s="86"/>
      <c r="C99" s="86"/>
      <c r="D99" s="53"/>
      <c r="E99" s="53"/>
      <c r="F99" s="100"/>
      <c r="G99" s="101"/>
      <c r="H99" s="106"/>
      <c r="I99" s="106">
        <f t="shared" si="12"/>
        <v>0</v>
      </c>
      <c r="J99" s="106"/>
      <c r="K99" s="106"/>
      <c r="L99" s="106">
        <f t="shared" si="13"/>
        <v>0</v>
      </c>
      <c r="M99" s="106"/>
      <c r="N99" s="106">
        <f t="shared" si="14"/>
        <v>0</v>
      </c>
      <c r="O99" s="106"/>
      <c r="P99" s="106">
        <f t="shared" si="15"/>
        <v>0</v>
      </c>
      <c r="Q99" s="53"/>
      <c r="AA99" s="109"/>
      <c r="AB99" s="109"/>
      <c r="AC99" s="109"/>
    </row>
    <row r="100" spans="1:29" s="70" customFormat="1" ht="23.1" customHeight="1">
      <c r="A100" s="86"/>
      <c r="B100" s="86"/>
      <c r="C100" s="86"/>
      <c r="D100" s="53"/>
      <c r="E100" s="53"/>
      <c r="F100" s="100"/>
      <c r="G100" s="101"/>
      <c r="H100" s="106"/>
      <c r="I100" s="106">
        <f t="shared" si="12"/>
        <v>0</v>
      </c>
      <c r="J100" s="106"/>
      <c r="K100" s="106"/>
      <c r="L100" s="106">
        <f t="shared" si="13"/>
        <v>0</v>
      </c>
      <c r="M100" s="106"/>
      <c r="N100" s="106">
        <f t="shared" si="14"/>
        <v>0</v>
      </c>
      <c r="O100" s="106"/>
      <c r="P100" s="106">
        <f t="shared" si="15"/>
        <v>0</v>
      </c>
      <c r="Q100" s="53"/>
      <c r="AA100" s="109"/>
      <c r="AB100" s="109"/>
      <c r="AC100" s="109"/>
    </row>
    <row r="101" spans="1:29" s="70" customFormat="1" ht="23.1" customHeight="1">
      <c r="A101" s="86"/>
      <c r="B101" s="86"/>
      <c r="C101" s="86"/>
      <c r="D101" s="53"/>
      <c r="E101" s="53"/>
      <c r="F101" s="100"/>
      <c r="G101" s="101"/>
      <c r="H101" s="106"/>
      <c r="I101" s="106">
        <f t="shared" si="12"/>
        <v>0</v>
      </c>
      <c r="J101" s="106"/>
      <c r="K101" s="106"/>
      <c r="L101" s="106">
        <f t="shared" si="13"/>
        <v>0</v>
      </c>
      <c r="M101" s="106"/>
      <c r="N101" s="106">
        <f t="shared" si="14"/>
        <v>0</v>
      </c>
      <c r="O101" s="106"/>
      <c r="P101" s="106">
        <f t="shared" si="15"/>
        <v>0</v>
      </c>
      <c r="Q101" s="53"/>
      <c r="AA101" s="109"/>
      <c r="AB101" s="109"/>
      <c r="AC101" s="109"/>
    </row>
    <row r="102" spans="1:29" s="70" customFormat="1" ht="23.1" customHeight="1">
      <c r="A102" s="86"/>
      <c r="B102" s="86"/>
      <c r="C102" s="86"/>
      <c r="D102" s="53"/>
      <c r="E102" s="53"/>
      <c r="F102" s="100"/>
      <c r="G102" s="101"/>
      <c r="H102" s="106"/>
      <c r="I102" s="106">
        <f t="shared" si="12"/>
        <v>0</v>
      </c>
      <c r="J102" s="106"/>
      <c r="K102" s="106"/>
      <c r="L102" s="106">
        <f t="shared" si="13"/>
        <v>0</v>
      </c>
      <c r="M102" s="106"/>
      <c r="N102" s="106">
        <f t="shared" si="14"/>
        <v>0</v>
      </c>
      <c r="O102" s="106"/>
      <c r="P102" s="106">
        <f t="shared" si="15"/>
        <v>0</v>
      </c>
      <c r="Q102" s="53"/>
      <c r="AA102" s="109"/>
      <c r="AB102" s="109"/>
      <c r="AC102" s="109"/>
    </row>
    <row r="103" spans="1:29" s="70" customFormat="1" ht="23.1" customHeight="1">
      <c r="A103" s="86"/>
      <c r="B103" s="86"/>
      <c r="C103" s="86"/>
      <c r="D103" s="53"/>
      <c r="E103" s="53"/>
      <c r="F103" s="100"/>
      <c r="G103" s="101"/>
      <c r="H103" s="106"/>
      <c r="I103" s="106">
        <f t="shared" si="12"/>
        <v>0</v>
      </c>
      <c r="J103" s="106"/>
      <c r="K103" s="106"/>
      <c r="L103" s="106">
        <f t="shared" si="13"/>
        <v>0</v>
      </c>
      <c r="M103" s="106"/>
      <c r="N103" s="106">
        <f t="shared" si="14"/>
        <v>0</v>
      </c>
      <c r="O103" s="106"/>
      <c r="P103" s="106">
        <f t="shared" si="15"/>
        <v>0</v>
      </c>
      <c r="Q103" s="53"/>
      <c r="AA103" s="109"/>
      <c r="AB103" s="109"/>
      <c r="AC103" s="109"/>
    </row>
    <row r="104" spans="1:29" s="70" customFormat="1" ht="23.1" customHeight="1">
      <c r="A104" s="86"/>
      <c r="B104" s="86"/>
      <c r="C104" s="86"/>
      <c r="D104" s="53"/>
      <c r="E104" s="53"/>
      <c r="F104" s="100"/>
      <c r="G104" s="101"/>
      <c r="H104" s="106"/>
      <c r="I104" s="106">
        <f t="shared" si="12"/>
        <v>0</v>
      </c>
      <c r="J104" s="106"/>
      <c r="K104" s="106"/>
      <c r="L104" s="106">
        <f t="shared" si="13"/>
        <v>0</v>
      </c>
      <c r="M104" s="106"/>
      <c r="N104" s="106">
        <f t="shared" si="14"/>
        <v>0</v>
      </c>
      <c r="O104" s="106"/>
      <c r="P104" s="106">
        <f t="shared" si="15"/>
        <v>0</v>
      </c>
      <c r="Q104" s="53"/>
      <c r="AA104" s="109"/>
      <c r="AB104" s="109"/>
      <c r="AC104" s="109"/>
    </row>
    <row r="105" spans="1:29" s="70" customFormat="1" ht="23.1" customHeight="1">
      <c r="A105" s="86"/>
      <c r="B105" s="86"/>
      <c r="C105" s="86"/>
      <c r="D105" s="53"/>
      <c r="E105" s="53"/>
      <c r="F105" s="100"/>
      <c r="G105" s="101"/>
      <c r="H105" s="106"/>
      <c r="I105" s="106">
        <f t="shared" si="12"/>
        <v>0</v>
      </c>
      <c r="J105" s="106"/>
      <c r="K105" s="106"/>
      <c r="L105" s="106">
        <f t="shared" si="13"/>
        <v>0</v>
      </c>
      <c r="M105" s="106"/>
      <c r="N105" s="106">
        <f t="shared" si="14"/>
        <v>0</v>
      </c>
      <c r="O105" s="106"/>
      <c r="P105" s="106">
        <f t="shared" si="15"/>
        <v>0</v>
      </c>
      <c r="Q105" s="53"/>
      <c r="AA105" s="109"/>
      <c r="AB105" s="109"/>
      <c r="AC105" s="109"/>
    </row>
    <row r="106" spans="1:29" s="70" customFormat="1" ht="23.1" customHeight="1">
      <c r="A106" s="86"/>
      <c r="B106" s="86"/>
      <c r="C106" s="86"/>
      <c r="D106" s="53"/>
      <c r="E106" s="53"/>
      <c r="F106" s="100"/>
      <c r="G106" s="101"/>
      <c r="H106" s="106"/>
      <c r="I106" s="106">
        <f t="shared" si="12"/>
        <v>0</v>
      </c>
      <c r="J106" s="106"/>
      <c r="K106" s="106"/>
      <c r="L106" s="106">
        <f t="shared" si="13"/>
        <v>0</v>
      </c>
      <c r="M106" s="106"/>
      <c r="N106" s="106">
        <f t="shared" si="14"/>
        <v>0</v>
      </c>
      <c r="O106" s="106"/>
      <c r="P106" s="106">
        <f t="shared" si="15"/>
        <v>0</v>
      </c>
      <c r="Q106" s="53"/>
      <c r="AA106" s="109"/>
      <c r="AB106" s="109"/>
      <c r="AC106" s="109"/>
    </row>
    <row r="107" spans="1:29" s="70" customFormat="1" ht="23.1" customHeight="1">
      <c r="A107" s="86"/>
      <c r="B107" s="86" t="s">
        <v>1151</v>
      </c>
      <c r="C107" s="86"/>
      <c r="D107" s="53" t="s">
        <v>1152</v>
      </c>
      <c r="E107" s="53"/>
      <c r="F107" s="100"/>
      <c r="G107" s="101"/>
      <c r="H107" s="106"/>
      <c r="I107" s="106">
        <f>TRUNC(SUM(I56:I106))</f>
        <v>1139978</v>
      </c>
      <c r="J107" s="106"/>
      <c r="K107" s="106"/>
      <c r="L107" s="106">
        <f>TRUNC(SUM(L56:L106))</f>
        <v>3664917</v>
      </c>
      <c r="M107" s="106"/>
      <c r="N107" s="106">
        <f>TRUNC(SUM(N56:N106))</f>
        <v>0</v>
      </c>
      <c r="O107" s="106"/>
      <c r="P107" s="106">
        <f>TRUNC(SUM(P56:P106))</f>
        <v>4804895</v>
      </c>
      <c r="Q107" s="53"/>
      <c r="AA107" s="109"/>
      <c r="AB107" s="109"/>
      <c r="AC107" s="109"/>
    </row>
    <row r="108" spans="1:29" s="70" customFormat="1" ht="23.1" customHeight="1">
      <c r="A108" s="86"/>
      <c r="B108" s="86" t="s">
        <v>134</v>
      </c>
      <c r="C108" s="86"/>
      <c r="D108" s="479" t="s">
        <v>1525</v>
      </c>
      <c r="E108" s="480"/>
      <c r="F108" s="480"/>
      <c r="G108" s="480"/>
      <c r="H108" s="480"/>
      <c r="I108" s="480"/>
      <c r="J108" s="480"/>
      <c r="K108" s="480"/>
      <c r="L108" s="480"/>
      <c r="M108" s="480"/>
      <c r="N108" s="480"/>
      <c r="O108" s="480"/>
      <c r="P108" s="480"/>
      <c r="Q108" s="481"/>
      <c r="AA108" s="109"/>
      <c r="AB108" s="109"/>
      <c r="AC108" s="109"/>
    </row>
    <row r="109" spans="1:29" s="70" customFormat="1" ht="23.1" customHeight="1">
      <c r="A109" s="86" t="s">
        <v>514</v>
      </c>
      <c r="B109" s="86" t="s">
        <v>1223</v>
      </c>
      <c r="C109" s="86" t="s">
        <v>850</v>
      </c>
      <c r="D109" s="53" t="s">
        <v>515</v>
      </c>
      <c r="E109" s="53" t="s">
        <v>516</v>
      </c>
      <c r="F109" s="100" t="s">
        <v>731</v>
      </c>
      <c r="G109" s="101">
        <f>산출집계!H79</f>
        <v>96</v>
      </c>
      <c r="H109" s="106">
        <f>합산자재!H7</f>
        <v>168</v>
      </c>
      <c r="I109" s="106">
        <f t="shared" ref="I109:I122" si="16">TRUNC(G109*H109)</f>
        <v>16128</v>
      </c>
      <c r="J109" s="106">
        <f>산출집계!J79</f>
        <v>87</v>
      </c>
      <c r="K109" s="106">
        <f>합산자재!I7</f>
        <v>0</v>
      </c>
      <c r="L109" s="106">
        <f t="shared" ref="L109:L132" si="17">TRUNC(G109*K109)</f>
        <v>0</v>
      </c>
      <c r="M109" s="106">
        <f>합산자재!J7</f>
        <v>0</v>
      </c>
      <c r="N109" s="106">
        <f t="shared" ref="N109:N132" si="18">TRUNC(G109*M109)</f>
        <v>0</v>
      </c>
      <c r="O109" s="106"/>
      <c r="P109" s="106">
        <f t="shared" ref="P109:P132" si="19">SUM(I109,L109,N109)</f>
        <v>16128</v>
      </c>
      <c r="Q109" s="53"/>
      <c r="AA109" s="109">
        <f>J109*H109</f>
        <v>14616</v>
      </c>
      <c r="AB109" s="109"/>
      <c r="AC109" s="109">
        <f>J109*H109</f>
        <v>14616</v>
      </c>
    </row>
    <row r="110" spans="1:29" s="70" customFormat="1" ht="23.1" customHeight="1">
      <c r="A110" s="86" t="s">
        <v>1231</v>
      </c>
      <c r="B110" s="86" t="s">
        <v>1223</v>
      </c>
      <c r="C110" s="86" t="s">
        <v>1232</v>
      </c>
      <c r="D110" s="53" t="s">
        <v>1229</v>
      </c>
      <c r="E110" s="53" t="s">
        <v>1233</v>
      </c>
      <c r="F110" s="100" t="s">
        <v>112</v>
      </c>
      <c r="G110" s="101">
        <v>1</v>
      </c>
      <c r="H110" s="106">
        <f>TRUNC(AA110*옵션!$B$32/100)</f>
        <v>5846</v>
      </c>
      <c r="I110" s="106">
        <f t="shared" si="16"/>
        <v>5846</v>
      </c>
      <c r="J110" s="106">
        <v>1</v>
      </c>
      <c r="K110" s="106"/>
      <c r="L110" s="106">
        <f t="shared" si="17"/>
        <v>0</v>
      </c>
      <c r="M110" s="106"/>
      <c r="N110" s="106">
        <f t="shared" si="18"/>
        <v>0</v>
      </c>
      <c r="O110" s="106"/>
      <c r="P110" s="106">
        <f t="shared" si="19"/>
        <v>5846</v>
      </c>
      <c r="Q110" s="53"/>
      <c r="AA110" s="109">
        <f>TRUNC(SUM(AA108:AA109))</f>
        <v>14616</v>
      </c>
      <c r="AB110" s="109"/>
      <c r="AC110" s="109"/>
    </row>
    <row r="111" spans="1:29" s="70" customFormat="1" ht="23.1" customHeight="1">
      <c r="A111" s="86" t="s">
        <v>169</v>
      </c>
      <c r="B111" s="86" t="s">
        <v>1223</v>
      </c>
      <c r="C111" s="86" t="s">
        <v>866</v>
      </c>
      <c r="D111" s="53" t="s">
        <v>170</v>
      </c>
      <c r="E111" s="53" t="s">
        <v>171</v>
      </c>
      <c r="F111" s="100" t="s">
        <v>156</v>
      </c>
      <c r="G111" s="101">
        <f>산출집계!H80</f>
        <v>8</v>
      </c>
      <c r="H111" s="106">
        <f>합산자재!H18</f>
        <v>811</v>
      </c>
      <c r="I111" s="106">
        <f t="shared" si="16"/>
        <v>6488</v>
      </c>
      <c r="J111" s="106">
        <f>산출집계!J80</f>
        <v>8</v>
      </c>
      <c r="K111" s="106">
        <f>합산자재!I18</f>
        <v>0</v>
      </c>
      <c r="L111" s="106">
        <f t="shared" si="17"/>
        <v>0</v>
      </c>
      <c r="M111" s="106">
        <f>합산자재!J18</f>
        <v>0</v>
      </c>
      <c r="N111" s="106">
        <f t="shared" si="18"/>
        <v>0</v>
      </c>
      <c r="O111" s="106"/>
      <c r="P111" s="106">
        <f t="shared" si="19"/>
        <v>6488</v>
      </c>
      <c r="Q111" s="53"/>
      <c r="Z111" s="70" t="s">
        <v>1153</v>
      </c>
      <c r="AA111" s="109"/>
      <c r="AB111" s="109"/>
      <c r="AC111" s="109"/>
    </row>
    <row r="112" spans="1:29" s="70" customFormat="1" ht="23.1" customHeight="1">
      <c r="A112" s="86" t="s">
        <v>245</v>
      </c>
      <c r="B112" s="86" t="s">
        <v>1223</v>
      </c>
      <c r="C112" s="86" t="s">
        <v>867</v>
      </c>
      <c r="D112" s="53" t="s">
        <v>246</v>
      </c>
      <c r="E112" s="53" t="s">
        <v>247</v>
      </c>
      <c r="F112" s="100" t="s">
        <v>156</v>
      </c>
      <c r="G112" s="101">
        <f>산출집계!H81</f>
        <v>10</v>
      </c>
      <c r="H112" s="106">
        <f>합산자재!H19</f>
        <v>592</v>
      </c>
      <c r="I112" s="106">
        <f t="shared" si="16"/>
        <v>5920</v>
      </c>
      <c r="J112" s="106">
        <f>산출집계!J81</f>
        <v>10</v>
      </c>
      <c r="K112" s="106">
        <f>합산자재!I19</f>
        <v>0</v>
      </c>
      <c r="L112" s="106">
        <f t="shared" si="17"/>
        <v>0</v>
      </c>
      <c r="M112" s="106">
        <f>합산자재!J19</f>
        <v>0</v>
      </c>
      <c r="N112" s="106">
        <f t="shared" si="18"/>
        <v>0</v>
      </c>
      <c r="O112" s="106"/>
      <c r="P112" s="106">
        <f t="shared" si="19"/>
        <v>5920</v>
      </c>
      <c r="Q112" s="53"/>
      <c r="AA112" s="109"/>
      <c r="AB112" s="109"/>
      <c r="AC112" s="109"/>
    </row>
    <row r="113" spans="1:31" ht="23.1" customHeight="1">
      <c r="A113" s="86" t="s">
        <v>307</v>
      </c>
      <c r="B113" s="86" t="s">
        <v>1223</v>
      </c>
      <c r="C113" s="86" t="s">
        <v>868</v>
      </c>
      <c r="D113" s="53" t="s">
        <v>246</v>
      </c>
      <c r="E113" s="53" t="s">
        <v>308</v>
      </c>
      <c r="F113" s="100" t="s">
        <v>156</v>
      </c>
      <c r="G113" s="101">
        <f>산출집계!H82</f>
        <v>5</v>
      </c>
      <c r="H113" s="106">
        <f>합산자재!H20</f>
        <v>726</v>
      </c>
      <c r="I113" s="106">
        <f t="shared" si="16"/>
        <v>3630</v>
      </c>
      <c r="J113" s="106">
        <f>산출집계!J82</f>
        <v>5</v>
      </c>
      <c r="K113" s="106">
        <f>합산자재!I20</f>
        <v>0</v>
      </c>
      <c r="L113" s="106">
        <f t="shared" si="17"/>
        <v>0</v>
      </c>
      <c r="M113" s="106">
        <f>합산자재!J20</f>
        <v>0</v>
      </c>
      <c r="N113" s="106">
        <f t="shared" si="18"/>
        <v>0</v>
      </c>
      <c r="O113" s="106"/>
      <c r="P113" s="106">
        <f t="shared" si="19"/>
        <v>3630</v>
      </c>
      <c r="Q113" s="53"/>
    </row>
    <row r="114" spans="1:31" ht="23.1" customHeight="1">
      <c r="A114" s="86" t="s">
        <v>158</v>
      </c>
      <c r="B114" s="86" t="s">
        <v>1223</v>
      </c>
      <c r="C114" s="86" t="s">
        <v>872</v>
      </c>
      <c r="D114" s="53" t="s">
        <v>159</v>
      </c>
      <c r="E114" s="53" t="s">
        <v>160</v>
      </c>
      <c r="F114" s="100" t="s">
        <v>156</v>
      </c>
      <c r="G114" s="101">
        <f>산출집계!H83</f>
        <v>8</v>
      </c>
      <c r="H114" s="106">
        <f>합산자재!H23</f>
        <v>343</v>
      </c>
      <c r="I114" s="106">
        <f t="shared" si="16"/>
        <v>2744</v>
      </c>
      <c r="J114" s="106">
        <f>산출집계!J83</f>
        <v>8</v>
      </c>
      <c r="K114" s="106">
        <f>합산자재!I23</f>
        <v>0</v>
      </c>
      <c r="L114" s="106">
        <f t="shared" si="17"/>
        <v>0</v>
      </c>
      <c r="M114" s="106">
        <f>합산자재!J23</f>
        <v>0</v>
      </c>
      <c r="N114" s="106">
        <f t="shared" si="18"/>
        <v>0</v>
      </c>
      <c r="O114" s="106"/>
      <c r="P114" s="106">
        <f t="shared" si="19"/>
        <v>2744</v>
      </c>
      <c r="Q114" s="53"/>
    </row>
    <row r="115" spans="1:31" ht="23.1" customHeight="1">
      <c r="A115" s="86" t="s">
        <v>249</v>
      </c>
      <c r="B115" s="86" t="s">
        <v>1223</v>
      </c>
      <c r="C115" s="86" t="s">
        <v>873</v>
      </c>
      <c r="D115" s="53" t="s">
        <v>159</v>
      </c>
      <c r="E115" s="53" t="s">
        <v>250</v>
      </c>
      <c r="F115" s="100" t="s">
        <v>156</v>
      </c>
      <c r="G115" s="101">
        <f>산출집계!H84</f>
        <v>10</v>
      </c>
      <c r="H115" s="106">
        <f>합산자재!H24</f>
        <v>250</v>
      </c>
      <c r="I115" s="106">
        <f t="shared" si="16"/>
        <v>2500</v>
      </c>
      <c r="J115" s="106">
        <f>산출집계!J84</f>
        <v>10</v>
      </c>
      <c r="K115" s="106">
        <f>합산자재!I24</f>
        <v>0</v>
      </c>
      <c r="L115" s="106">
        <f t="shared" si="17"/>
        <v>0</v>
      </c>
      <c r="M115" s="106">
        <f>합산자재!J24</f>
        <v>0</v>
      </c>
      <c r="N115" s="106">
        <f t="shared" si="18"/>
        <v>0</v>
      </c>
      <c r="O115" s="106"/>
      <c r="P115" s="106">
        <f t="shared" si="19"/>
        <v>2500</v>
      </c>
      <c r="Q115" s="53"/>
    </row>
    <row r="116" spans="1:31" ht="23.1" customHeight="1">
      <c r="A116" s="86" t="s">
        <v>581</v>
      </c>
      <c r="B116" s="86" t="s">
        <v>1223</v>
      </c>
      <c r="C116" s="86" t="s">
        <v>874</v>
      </c>
      <c r="D116" s="53" t="s">
        <v>159</v>
      </c>
      <c r="E116" s="53" t="s">
        <v>582</v>
      </c>
      <c r="F116" s="100" t="s">
        <v>156</v>
      </c>
      <c r="G116" s="101">
        <f>산출집계!H85</f>
        <v>5</v>
      </c>
      <c r="H116" s="106">
        <f>합산자재!H25</f>
        <v>343</v>
      </c>
      <c r="I116" s="106">
        <f t="shared" si="16"/>
        <v>1715</v>
      </c>
      <c r="J116" s="106">
        <f>산출집계!J85</f>
        <v>5</v>
      </c>
      <c r="K116" s="106">
        <f>합산자재!I25</f>
        <v>0</v>
      </c>
      <c r="L116" s="106">
        <f t="shared" si="17"/>
        <v>0</v>
      </c>
      <c r="M116" s="106">
        <f>합산자재!J25</f>
        <v>0</v>
      </c>
      <c r="N116" s="106">
        <f t="shared" si="18"/>
        <v>0</v>
      </c>
      <c r="O116" s="106"/>
      <c r="P116" s="106">
        <f t="shared" si="19"/>
        <v>1715</v>
      </c>
      <c r="Q116" s="53"/>
    </row>
    <row r="117" spans="1:31" ht="23.1" customHeight="1">
      <c r="A117" s="86" t="s">
        <v>254</v>
      </c>
      <c r="B117" s="86" t="s">
        <v>1223</v>
      </c>
      <c r="C117" s="86" t="s">
        <v>912</v>
      </c>
      <c r="D117" s="53" t="s">
        <v>176</v>
      </c>
      <c r="E117" s="53" t="s">
        <v>255</v>
      </c>
      <c r="F117" s="100" t="s">
        <v>156</v>
      </c>
      <c r="G117" s="101">
        <f>산출집계!H86</f>
        <v>4</v>
      </c>
      <c r="H117" s="106">
        <f>합산자재!H42</f>
        <v>935</v>
      </c>
      <c r="I117" s="106">
        <f t="shared" si="16"/>
        <v>3740</v>
      </c>
      <c r="J117" s="106">
        <f>산출집계!J86</f>
        <v>4</v>
      </c>
      <c r="K117" s="106">
        <f>합산자재!I42</f>
        <v>0</v>
      </c>
      <c r="L117" s="106">
        <f t="shared" si="17"/>
        <v>0</v>
      </c>
      <c r="M117" s="106">
        <f>합산자재!J42</f>
        <v>0</v>
      </c>
      <c r="N117" s="106">
        <f t="shared" si="18"/>
        <v>0</v>
      </c>
      <c r="O117" s="106"/>
      <c r="P117" s="106">
        <f t="shared" si="19"/>
        <v>3740</v>
      </c>
      <c r="Q117" s="53"/>
    </row>
    <row r="118" spans="1:31" ht="23.1" customHeight="1">
      <c r="A118" s="86" t="s">
        <v>259</v>
      </c>
      <c r="B118" s="86" t="s">
        <v>1223</v>
      </c>
      <c r="C118" s="86" t="s">
        <v>914</v>
      </c>
      <c r="D118" s="53" t="s">
        <v>176</v>
      </c>
      <c r="E118" s="53" t="s">
        <v>260</v>
      </c>
      <c r="F118" s="100" t="s">
        <v>156</v>
      </c>
      <c r="G118" s="101">
        <f>산출집계!H87</f>
        <v>5</v>
      </c>
      <c r="H118" s="106">
        <f>합산자재!H43</f>
        <v>1385</v>
      </c>
      <c r="I118" s="106">
        <f t="shared" si="16"/>
        <v>6925</v>
      </c>
      <c r="J118" s="106">
        <f>산출집계!J87</f>
        <v>5</v>
      </c>
      <c r="K118" s="106">
        <f>합산자재!I43</f>
        <v>0</v>
      </c>
      <c r="L118" s="106">
        <f t="shared" si="17"/>
        <v>0</v>
      </c>
      <c r="M118" s="106">
        <f>합산자재!J43</f>
        <v>0</v>
      </c>
      <c r="N118" s="106">
        <f t="shared" si="18"/>
        <v>0</v>
      </c>
      <c r="O118" s="106"/>
      <c r="P118" s="106">
        <f t="shared" si="19"/>
        <v>6925</v>
      </c>
      <c r="Q118" s="53"/>
    </row>
    <row r="119" spans="1:31" ht="23.1" customHeight="1">
      <c r="A119" s="86" t="s">
        <v>600</v>
      </c>
      <c r="B119" s="86" t="s">
        <v>1223</v>
      </c>
      <c r="C119" s="86" t="s">
        <v>919</v>
      </c>
      <c r="D119" s="53" t="s">
        <v>601</v>
      </c>
      <c r="E119" s="53" t="s">
        <v>260</v>
      </c>
      <c r="F119" s="100" t="s">
        <v>156</v>
      </c>
      <c r="G119" s="101">
        <f>산출집계!H88</f>
        <v>4</v>
      </c>
      <c r="H119" s="106">
        <f>합산자재!H47</f>
        <v>2123</v>
      </c>
      <c r="I119" s="106">
        <f t="shared" si="16"/>
        <v>8492</v>
      </c>
      <c r="J119" s="106">
        <f>산출집계!J88</f>
        <v>4</v>
      </c>
      <c r="K119" s="106">
        <f>합산자재!I47</f>
        <v>0</v>
      </c>
      <c r="L119" s="106">
        <f t="shared" si="17"/>
        <v>0</v>
      </c>
      <c r="M119" s="106">
        <f>합산자재!J47</f>
        <v>0</v>
      </c>
      <c r="N119" s="106">
        <f t="shared" si="18"/>
        <v>0</v>
      </c>
      <c r="O119" s="106"/>
      <c r="P119" s="106">
        <f t="shared" si="19"/>
        <v>8492</v>
      </c>
      <c r="Q119" s="53"/>
    </row>
    <row r="120" spans="1:31" ht="23.1" customHeight="1">
      <c r="A120" s="86" t="s">
        <v>267</v>
      </c>
      <c r="B120" s="86" t="s">
        <v>1223</v>
      </c>
      <c r="C120" s="86" t="s">
        <v>920</v>
      </c>
      <c r="D120" s="53" t="s">
        <v>268</v>
      </c>
      <c r="E120" s="53" t="s">
        <v>269</v>
      </c>
      <c r="F120" s="100" t="s">
        <v>156</v>
      </c>
      <c r="G120" s="101">
        <f>산출집계!H89</f>
        <v>2</v>
      </c>
      <c r="H120" s="106">
        <f>합산자재!H48</f>
        <v>21584</v>
      </c>
      <c r="I120" s="106">
        <f t="shared" si="16"/>
        <v>43168</v>
      </c>
      <c r="J120" s="106">
        <f>산출집계!J89</f>
        <v>2</v>
      </c>
      <c r="K120" s="106">
        <f>합산자재!I48</f>
        <v>0</v>
      </c>
      <c r="L120" s="106">
        <f t="shared" si="17"/>
        <v>0</v>
      </c>
      <c r="M120" s="106">
        <f>합산자재!J48</f>
        <v>0</v>
      </c>
      <c r="N120" s="106">
        <f t="shared" si="18"/>
        <v>0</v>
      </c>
      <c r="O120" s="106"/>
      <c r="P120" s="106">
        <f t="shared" si="19"/>
        <v>43168</v>
      </c>
      <c r="Q120" s="53"/>
    </row>
    <row r="121" spans="1:31" ht="23.1" customHeight="1">
      <c r="A121" s="86" t="s">
        <v>239</v>
      </c>
      <c r="B121" s="86" t="s">
        <v>1223</v>
      </c>
      <c r="C121" s="86" t="s">
        <v>1142</v>
      </c>
      <c r="D121" s="53" t="s">
        <v>151</v>
      </c>
      <c r="E121" s="53" t="s">
        <v>240</v>
      </c>
      <c r="F121" s="100" t="s">
        <v>731</v>
      </c>
      <c r="G121" s="101">
        <f>산출집계!H90</f>
        <v>197</v>
      </c>
      <c r="H121" s="106">
        <f>일대목차!I19</f>
        <v>945</v>
      </c>
      <c r="I121" s="106">
        <f t="shared" si="16"/>
        <v>186165</v>
      </c>
      <c r="J121" s="106">
        <f>산출집계!J90</f>
        <v>197</v>
      </c>
      <c r="K121" s="106">
        <f>일대목차!L19</f>
        <v>2370</v>
      </c>
      <c r="L121" s="106">
        <f t="shared" si="17"/>
        <v>466890</v>
      </c>
      <c r="M121" s="106">
        <f>일대목차!N19</f>
        <v>0</v>
      </c>
      <c r="N121" s="106">
        <f t="shared" si="18"/>
        <v>0</v>
      </c>
      <c r="O121" s="106"/>
      <c r="P121" s="106">
        <f t="shared" si="19"/>
        <v>653055</v>
      </c>
      <c r="Q121" s="53" t="s">
        <v>1143</v>
      </c>
    </row>
    <row r="122" spans="1:31" ht="23.1" customHeight="1">
      <c r="A122" s="86" t="s">
        <v>573</v>
      </c>
      <c r="B122" s="86" t="s">
        <v>1223</v>
      </c>
      <c r="C122" s="86" t="s">
        <v>1144</v>
      </c>
      <c r="D122" s="53" t="s">
        <v>574</v>
      </c>
      <c r="E122" s="53" t="s">
        <v>240</v>
      </c>
      <c r="F122" s="100" t="s">
        <v>731</v>
      </c>
      <c r="G122" s="101">
        <f>산출집계!H91</f>
        <v>81</v>
      </c>
      <c r="H122" s="106">
        <f>일대목차!I20</f>
        <v>931</v>
      </c>
      <c r="I122" s="106">
        <f t="shared" si="16"/>
        <v>75411</v>
      </c>
      <c r="J122" s="106">
        <f>산출집계!J91</f>
        <v>81</v>
      </c>
      <c r="K122" s="106">
        <f>일대목차!L20</f>
        <v>1896</v>
      </c>
      <c r="L122" s="106">
        <f t="shared" si="17"/>
        <v>153576</v>
      </c>
      <c r="M122" s="106">
        <f>일대목차!N20</f>
        <v>0</v>
      </c>
      <c r="N122" s="106">
        <f t="shared" si="18"/>
        <v>0</v>
      </c>
      <c r="O122" s="106"/>
      <c r="P122" s="106">
        <f t="shared" si="19"/>
        <v>228987</v>
      </c>
      <c r="Q122" s="53" t="s">
        <v>1145</v>
      </c>
    </row>
    <row r="123" spans="1:31" ht="23.1" customHeight="1">
      <c r="A123" s="86" t="s">
        <v>1182</v>
      </c>
      <c r="B123" s="86" t="s">
        <v>1223</v>
      </c>
      <c r="C123" s="86" t="s">
        <v>1183</v>
      </c>
      <c r="D123" s="53" t="s">
        <v>1184</v>
      </c>
      <c r="E123" s="53" t="s">
        <v>1185</v>
      </c>
      <c r="F123" s="100" t="s">
        <v>112</v>
      </c>
      <c r="G123" s="101">
        <v>1</v>
      </c>
      <c r="H123" s="106">
        <f>IF(TRUNC((AD123+AC123)/$AD$3)*$AD$3-AD123 &lt;0, AC123, TRUNC((AD123+AC123)/$AD$3)*$AD$3-AD123)</f>
        <v>292</v>
      </c>
      <c r="I123" s="106">
        <f>H123</f>
        <v>292</v>
      </c>
      <c r="J123" s="106">
        <v>1</v>
      </c>
      <c r="K123" s="106"/>
      <c r="L123" s="106">
        <f t="shared" si="17"/>
        <v>0</v>
      </c>
      <c r="M123" s="106"/>
      <c r="N123" s="106">
        <f t="shared" si="18"/>
        <v>0</v>
      </c>
      <c r="O123" s="106"/>
      <c r="P123" s="106">
        <f t="shared" si="19"/>
        <v>292</v>
      </c>
      <c r="Q123" s="53"/>
      <c r="AC123" s="109">
        <f>TRUNC(TRUNC(SUM(AC108:AC122))*옵션!$B$33/100)</f>
        <v>292</v>
      </c>
      <c r="AD123" s="109">
        <f>TRUNC(SUM(I108:I122))+TRUNC(SUM(N108:N122))</f>
        <v>368872</v>
      </c>
    </row>
    <row r="124" spans="1:31" ht="23.1" customHeight="1">
      <c r="A124" s="86" t="s">
        <v>1076</v>
      </c>
      <c r="B124" s="86" t="s">
        <v>1223</v>
      </c>
      <c r="C124" s="86" t="s">
        <v>1037</v>
      </c>
      <c r="D124" s="53" t="s">
        <v>1038</v>
      </c>
      <c r="E124" s="53" t="s">
        <v>1039</v>
      </c>
      <c r="F124" s="100" t="s">
        <v>1040</v>
      </c>
      <c r="G124" s="101">
        <f>노임근거!G65</f>
        <v>8.64</v>
      </c>
      <c r="H124" s="106">
        <f>합산자재!H103</f>
        <v>0</v>
      </c>
      <c r="I124" s="106">
        <f>TRUNC(G124*H124)</f>
        <v>0</v>
      </c>
      <c r="J124" s="106">
        <f>노임근거!G65</f>
        <v>8.64</v>
      </c>
      <c r="K124" s="106">
        <f>합산자재!I103</f>
        <v>273676</v>
      </c>
      <c r="L124" s="106">
        <f t="shared" si="17"/>
        <v>2364560</v>
      </c>
      <c r="M124" s="106">
        <f>합산자재!J103</f>
        <v>0</v>
      </c>
      <c r="N124" s="106">
        <f t="shared" si="18"/>
        <v>0</v>
      </c>
      <c r="O124" s="106"/>
      <c r="P124" s="106">
        <f t="shared" si="19"/>
        <v>2364560</v>
      </c>
      <c r="Q124" s="53"/>
      <c r="AE124" s="109">
        <f>L124</f>
        <v>2364560</v>
      </c>
    </row>
    <row r="125" spans="1:31" ht="23.1" customHeight="1">
      <c r="A125" s="86" t="s">
        <v>1169</v>
      </c>
      <c r="B125" s="86" t="s">
        <v>1223</v>
      </c>
      <c r="C125" s="86" t="s">
        <v>1170</v>
      </c>
      <c r="D125" s="53" t="s">
        <v>1171</v>
      </c>
      <c r="E125" s="53" t="s">
        <v>1172</v>
      </c>
      <c r="F125" s="100" t="s">
        <v>112</v>
      </c>
      <c r="G125" s="101">
        <v>1</v>
      </c>
      <c r="H125" s="106">
        <f>IF(TRUNC((AD126+AC126)/$AE$3)*$AE$3-AD126 &lt;0, AC126, TRUNC((AD126+AC126)/$AE$3)*$AE$3-AD126)</f>
        <v>70936</v>
      </c>
      <c r="I125" s="106">
        <f>H125</f>
        <v>70936</v>
      </c>
      <c r="J125" s="106">
        <v>1</v>
      </c>
      <c r="K125" s="106"/>
      <c r="L125" s="106">
        <f t="shared" si="17"/>
        <v>0</v>
      </c>
      <c r="M125" s="106"/>
      <c r="N125" s="106">
        <f t="shared" si="18"/>
        <v>0</v>
      </c>
      <c r="O125" s="106"/>
      <c r="P125" s="106">
        <f t="shared" si="19"/>
        <v>70936</v>
      </c>
      <c r="Q125" s="53"/>
    </row>
    <row r="126" spans="1:31" ht="23.1" customHeight="1">
      <c r="D126" s="53"/>
      <c r="E126" s="53"/>
      <c r="F126" s="100"/>
      <c r="G126" s="101"/>
      <c r="H126" s="106"/>
      <c r="I126" s="106">
        <f t="shared" ref="I126:I132" si="20">TRUNC(G126*H126)</f>
        <v>0</v>
      </c>
      <c r="J126" s="106"/>
      <c r="K126" s="106"/>
      <c r="L126" s="106">
        <f t="shared" si="17"/>
        <v>0</v>
      </c>
      <c r="M126" s="106"/>
      <c r="N126" s="106">
        <f t="shared" si="18"/>
        <v>0</v>
      </c>
      <c r="O126" s="106"/>
      <c r="P126" s="106">
        <f t="shared" si="19"/>
        <v>0</v>
      </c>
      <c r="Q126" s="53"/>
      <c r="AC126" s="109">
        <f>TRUNC(AE126*옵션!$B$36/100)</f>
        <v>70936</v>
      </c>
      <c r="AD126" s="109">
        <f>TRUNC(SUM(L108:L124))</f>
        <v>2985026</v>
      </c>
      <c r="AE126" s="109">
        <f>TRUNC(SUM(AE108:AE125))</f>
        <v>2364560</v>
      </c>
    </row>
    <row r="127" spans="1:31" ht="23.1" customHeight="1">
      <c r="D127" s="53"/>
      <c r="E127" s="53"/>
      <c r="F127" s="100"/>
      <c r="G127" s="101"/>
      <c r="H127" s="106"/>
      <c r="I127" s="106">
        <f t="shared" si="20"/>
        <v>0</v>
      </c>
      <c r="J127" s="106"/>
      <c r="K127" s="106"/>
      <c r="L127" s="106">
        <f t="shared" si="17"/>
        <v>0</v>
      </c>
      <c r="M127" s="106"/>
      <c r="N127" s="106">
        <f t="shared" si="18"/>
        <v>0</v>
      </c>
      <c r="O127" s="106"/>
      <c r="P127" s="106">
        <f t="shared" si="19"/>
        <v>0</v>
      </c>
      <c r="Q127" s="53"/>
    </row>
    <row r="128" spans="1:31" ht="23.1" customHeight="1">
      <c r="D128" s="53"/>
      <c r="E128" s="53"/>
      <c r="F128" s="100"/>
      <c r="G128" s="101"/>
      <c r="H128" s="106"/>
      <c r="I128" s="106">
        <f t="shared" si="20"/>
        <v>0</v>
      </c>
      <c r="J128" s="106"/>
      <c r="K128" s="106"/>
      <c r="L128" s="106">
        <f t="shared" si="17"/>
        <v>0</v>
      </c>
      <c r="M128" s="106"/>
      <c r="N128" s="106">
        <f t="shared" si="18"/>
        <v>0</v>
      </c>
      <c r="O128" s="106"/>
      <c r="P128" s="106">
        <f t="shared" si="19"/>
        <v>0</v>
      </c>
      <c r="Q128" s="53"/>
    </row>
    <row r="129" spans="1:29" s="70" customFormat="1" ht="23.1" customHeight="1">
      <c r="A129" s="86"/>
      <c r="B129" s="86"/>
      <c r="C129" s="86"/>
      <c r="D129" s="53"/>
      <c r="E129" s="53"/>
      <c r="F129" s="100"/>
      <c r="G129" s="101"/>
      <c r="H129" s="106"/>
      <c r="I129" s="106">
        <f t="shared" si="20"/>
        <v>0</v>
      </c>
      <c r="J129" s="106"/>
      <c r="K129" s="106"/>
      <c r="L129" s="106">
        <f t="shared" si="17"/>
        <v>0</v>
      </c>
      <c r="M129" s="106"/>
      <c r="N129" s="106">
        <f t="shared" si="18"/>
        <v>0</v>
      </c>
      <c r="O129" s="106"/>
      <c r="P129" s="106">
        <f t="shared" si="19"/>
        <v>0</v>
      </c>
      <c r="Q129" s="53"/>
      <c r="AA129" s="109"/>
      <c r="AB129" s="109"/>
      <c r="AC129" s="109"/>
    </row>
    <row r="130" spans="1:29" s="70" customFormat="1" ht="23.1" customHeight="1">
      <c r="A130" s="86"/>
      <c r="B130" s="86"/>
      <c r="C130" s="86"/>
      <c r="D130" s="53"/>
      <c r="E130" s="53"/>
      <c r="F130" s="100"/>
      <c r="G130" s="101"/>
      <c r="H130" s="106"/>
      <c r="I130" s="106">
        <f t="shared" si="20"/>
        <v>0</v>
      </c>
      <c r="J130" s="106"/>
      <c r="K130" s="106"/>
      <c r="L130" s="106">
        <f t="shared" si="17"/>
        <v>0</v>
      </c>
      <c r="M130" s="106"/>
      <c r="N130" s="106">
        <f t="shared" si="18"/>
        <v>0</v>
      </c>
      <c r="O130" s="106"/>
      <c r="P130" s="106">
        <f t="shared" si="19"/>
        <v>0</v>
      </c>
      <c r="Q130" s="53"/>
      <c r="AA130" s="109"/>
      <c r="AB130" s="109"/>
      <c r="AC130" s="109"/>
    </row>
    <row r="131" spans="1:29" s="70" customFormat="1" ht="23.1" customHeight="1">
      <c r="A131" s="86"/>
      <c r="B131" s="86"/>
      <c r="C131" s="86"/>
      <c r="D131" s="53"/>
      <c r="E131" s="53"/>
      <c r="F131" s="100"/>
      <c r="G131" s="101"/>
      <c r="H131" s="106"/>
      <c r="I131" s="106">
        <f t="shared" si="20"/>
        <v>0</v>
      </c>
      <c r="J131" s="106"/>
      <c r="K131" s="106"/>
      <c r="L131" s="106">
        <f t="shared" si="17"/>
        <v>0</v>
      </c>
      <c r="M131" s="106"/>
      <c r="N131" s="106">
        <f t="shared" si="18"/>
        <v>0</v>
      </c>
      <c r="O131" s="106"/>
      <c r="P131" s="106">
        <f t="shared" si="19"/>
        <v>0</v>
      </c>
      <c r="Q131" s="53"/>
      <c r="AA131" s="109"/>
      <c r="AB131" s="109"/>
      <c r="AC131" s="109"/>
    </row>
    <row r="132" spans="1:29" s="70" customFormat="1" ht="23.1" customHeight="1">
      <c r="A132" s="86"/>
      <c r="B132" s="86"/>
      <c r="C132" s="86"/>
      <c r="D132" s="53"/>
      <c r="E132" s="53"/>
      <c r="F132" s="100"/>
      <c r="G132" s="101"/>
      <c r="H132" s="106"/>
      <c r="I132" s="106">
        <f t="shared" si="20"/>
        <v>0</v>
      </c>
      <c r="J132" s="106"/>
      <c r="K132" s="106"/>
      <c r="L132" s="106">
        <f t="shared" si="17"/>
        <v>0</v>
      </c>
      <c r="M132" s="106"/>
      <c r="N132" s="106">
        <f t="shared" si="18"/>
        <v>0</v>
      </c>
      <c r="O132" s="106"/>
      <c r="P132" s="106">
        <f t="shared" si="19"/>
        <v>0</v>
      </c>
      <c r="Q132" s="53"/>
      <c r="AA132" s="109"/>
      <c r="AB132" s="109"/>
      <c r="AC132" s="109"/>
    </row>
    <row r="133" spans="1:29" s="70" customFormat="1" ht="23.1" customHeight="1">
      <c r="A133" s="86"/>
      <c r="B133" s="86" t="s">
        <v>1151</v>
      </c>
      <c r="C133" s="86"/>
      <c r="D133" s="53" t="s">
        <v>1152</v>
      </c>
      <c r="E133" s="53"/>
      <c r="F133" s="100"/>
      <c r="G133" s="101"/>
      <c r="H133" s="106"/>
      <c r="I133" s="106">
        <f>TRUNC(SUM(I108:I132))</f>
        <v>440100</v>
      </c>
      <c r="J133" s="106"/>
      <c r="K133" s="106"/>
      <c r="L133" s="106">
        <f>TRUNC(SUM(L108:L132))</f>
        <v>2985026</v>
      </c>
      <c r="M133" s="106"/>
      <c r="N133" s="106">
        <f>TRUNC(SUM(N108:N132))</f>
        <v>0</v>
      </c>
      <c r="O133" s="106"/>
      <c r="P133" s="106">
        <f>TRUNC(SUM(P108:P132))</f>
        <v>3425126</v>
      </c>
      <c r="Q133" s="53"/>
      <c r="AA133" s="109"/>
      <c r="AB133" s="109"/>
      <c r="AC133" s="109"/>
    </row>
    <row r="134" spans="1:29" s="70" customFormat="1" ht="23.1" customHeight="1">
      <c r="A134" s="86"/>
      <c r="B134" s="86" t="s">
        <v>134</v>
      </c>
      <c r="C134" s="86"/>
      <c r="D134" s="479" t="s">
        <v>1526</v>
      </c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1"/>
      <c r="AA134" s="109"/>
      <c r="AB134" s="109"/>
      <c r="AC134" s="109"/>
    </row>
    <row r="135" spans="1:29" s="70" customFormat="1" ht="23.1" customHeight="1">
      <c r="A135" s="86" t="s">
        <v>514</v>
      </c>
      <c r="B135" s="86" t="s">
        <v>1224</v>
      </c>
      <c r="C135" s="86" t="s">
        <v>850</v>
      </c>
      <c r="D135" s="53" t="s">
        <v>515</v>
      </c>
      <c r="E135" s="53" t="s">
        <v>516</v>
      </c>
      <c r="F135" s="100" t="s">
        <v>731</v>
      </c>
      <c r="G135" s="101">
        <f>산출집계!H116</f>
        <v>30</v>
      </c>
      <c r="H135" s="106">
        <f>합산자재!H7</f>
        <v>168</v>
      </c>
      <c r="I135" s="106">
        <f t="shared" ref="I135:I149" si="21">TRUNC(G135*H135)</f>
        <v>5040</v>
      </c>
      <c r="J135" s="106">
        <f>산출집계!J116</f>
        <v>27</v>
      </c>
      <c r="K135" s="106">
        <f>합산자재!I7</f>
        <v>0</v>
      </c>
      <c r="L135" s="106">
        <f t="shared" ref="L135:L158" si="22">TRUNC(G135*K135)</f>
        <v>0</v>
      </c>
      <c r="M135" s="106">
        <f>합산자재!J7</f>
        <v>0</v>
      </c>
      <c r="N135" s="106">
        <f t="shared" ref="N135:N158" si="23">TRUNC(G135*M135)</f>
        <v>0</v>
      </c>
      <c r="O135" s="106"/>
      <c r="P135" s="106">
        <f t="shared" ref="P135:P158" si="24">SUM(I135,L135,N135)</f>
        <v>5040</v>
      </c>
      <c r="Q135" s="53"/>
      <c r="AA135" s="109">
        <f>J135*H135</f>
        <v>4536</v>
      </c>
      <c r="AB135" s="109"/>
      <c r="AC135" s="109">
        <f>J135*H135</f>
        <v>4536</v>
      </c>
    </row>
    <row r="136" spans="1:29" s="70" customFormat="1" ht="23.1" customHeight="1">
      <c r="A136" s="86" t="s">
        <v>629</v>
      </c>
      <c r="B136" s="86" t="s">
        <v>1224</v>
      </c>
      <c r="C136" s="86" t="s">
        <v>853</v>
      </c>
      <c r="D136" s="53" t="s">
        <v>515</v>
      </c>
      <c r="E136" s="53" t="s">
        <v>630</v>
      </c>
      <c r="F136" s="100" t="s">
        <v>731</v>
      </c>
      <c r="G136" s="101">
        <f>산출집계!H117</f>
        <v>18</v>
      </c>
      <c r="H136" s="106">
        <f>합산자재!H8</f>
        <v>348</v>
      </c>
      <c r="I136" s="106">
        <f t="shared" si="21"/>
        <v>6264</v>
      </c>
      <c r="J136" s="106">
        <f>산출집계!J117</f>
        <v>16</v>
      </c>
      <c r="K136" s="106">
        <f>합산자재!I8</f>
        <v>0</v>
      </c>
      <c r="L136" s="106">
        <f t="shared" si="22"/>
        <v>0</v>
      </c>
      <c r="M136" s="106">
        <f>합산자재!J8</f>
        <v>0</v>
      </c>
      <c r="N136" s="106">
        <f t="shared" si="23"/>
        <v>0</v>
      </c>
      <c r="O136" s="106"/>
      <c r="P136" s="106">
        <f t="shared" si="24"/>
        <v>6264</v>
      </c>
      <c r="Q136" s="53"/>
      <c r="AA136" s="109">
        <f>J136*H136</f>
        <v>5568</v>
      </c>
      <c r="AB136" s="109"/>
      <c r="AC136" s="109">
        <f>J136*H136</f>
        <v>5568</v>
      </c>
    </row>
    <row r="137" spans="1:29" s="70" customFormat="1" ht="23.1" customHeight="1">
      <c r="A137" s="86" t="s">
        <v>144</v>
      </c>
      <c r="B137" s="86" t="s">
        <v>1224</v>
      </c>
      <c r="C137" s="86" t="s">
        <v>855</v>
      </c>
      <c r="D137" s="53" t="s">
        <v>145</v>
      </c>
      <c r="E137" s="53" t="s">
        <v>146</v>
      </c>
      <c r="F137" s="100" t="s">
        <v>731</v>
      </c>
      <c r="G137" s="101">
        <f>산출집계!H118</f>
        <v>4</v>
      </c>
      <c r="H137" s="106">
        <f>합산자재!H10</f>
        <v>600</v>
      </c>
      <c r="I137" s="106">
        <f t="shared" si="21"/>
        <v>2400</v>
      </c>
      <c r="J137" s="106">
        <f>산출집계!J118</f>
        <v>3</v>
      </c>
      <c r="K137" s="106">
        <f>합산자재!I10</f>
        <v>0</v>
      </c>
      <c r="L137" s="106">
        <f t="shared" si="22"/>
        <v>0</v>
      </c>
      <c r="M137" s="106">
        <f>합산자재!J10</f>
        <v>0</v>
      </c>
      <c r="N137" s="106">
        <f t="shared" si="23"/>
        <v>0</v>
      </c>
      <c r="O137" s="106"/>
      <c r="P137" s="106">
        <f t="shared" si="24"/>
        <v>2400</v>
      </c>
      <c r="Q137" s="53"/>
      <c r="AA137" s="109"/>
      <c r="AB137" s="109">
        <f>J137*H137</f>
        <v>1800</v>
      </c>
      <c r="AC137" s="109">
        <f>J137*H137</f>
        <v>1800</v>
      </c>
    </row>
    <row r="138" spans="1:29" s="70" customFormat="1" ht="23.1" customHeight="1">
      <c r="A138" s="86" t="s">
        <v>640</v>
      </c>
      <c r="B138" s="86" t="s">
        <v>1224</v>
      </c>
      <c r="C138" s="86" t="s">
        <v>857</v>
      </c>
      <c r="D138" s="53" t="s">
        <v>145</v>
      </c>
      <c r="E138" s="53" t="s">
        <v>641</v>
      </c>
      <c r="F138" s="100" t="s">
        <v>731</v>
      </c>
      <c r="G138" s="101">
        <f>산출집계!H119</f>
        <v>3</v>
      </c>
      <c r="H138" s="106">
        <f>합산자재!H12</f>
        <v>1421</v>
      </c>
      <c r="I138" s="106">
        <f t="shared" si="21"/>
        <v>4263</v>
      </c>
      <c r="J138" s="106">
        <f>산출집계!J119</f>
        <v>2</v>
      </c>
      <c r="K138" s="106">
        <f>합산자재!I12</f>
        <v>0</v>
      </c>
      <c r="L138" s="106">
        <f t="shared" si="22"/>
        <v>0</v>
      </c>
      <c r="M138" s="106">
        <f>합산자재!J12</f>
        <v>0</v>
      </c>
      <c r="N138" s="106">
        <f t="shared" si="23"/>
        <v>0</v>
      </c>
      <c r="O138" s="106"/>
      <c r="P138" s="106">
        <f t="shared" si="24"/>
        <v>4263</v>
      </c>
      <c r="Q138" s="53"/>
      <c r="AA138" s="109"/>
      <c r="AB138" s="109">
        <f>J138*H138</f>
        <v>2842</v>
      </c>
      <c r="AC138" s="109">
        <f>J138*H138</f>
        <v>2842</v>
      </c>
    </row>
    <row r="139" spans="1:29" s="70" customFormat="1" ht="23.1" customHeight="1">
      <c r="A139" s="86" t="s">
        <v>1231</v>
      </c>
      <c r="B139" s="86" t="s">
        <v>1224</v>
      </c>
      <c r="C139" s="86" t="s">
        <v>1232</v>
      </c>
      <c r="D139" s="53" t="s">
        <v>1229</v>
      </c>
      <c r="E139" s="53" t="s">
        <v>1233</v>
      </c>
      <c r="F139" s="100" t="s">
        <v>112</v>
      </c>
      <c r="G139" s="101">
        <v>1</v>
      </c>
      <c r="H139" s="106">
        <f>TRUNC(AA139*옵션!$B$32/100)</f>
        <v>4041</v>
      </c>
      <c r="I139" s="106">
        <f t="shared" si="21"/>
        <v>4041</v>
      </c>
      <c r="J139" s="106">
        <v>1</v>
      </c>
      <c r="K139" s="106"/>
      <c r="L139" s="106">
        <f t="shared" si="22"/>
        <v>0</v>
      </c>
      <c r="M139" s="106"/>
      <c r="N139" s="106">
        <f t="shared" si="23"/>
        <v>0</v>
      </c>
      <c r="O139" s="106"/>
      <c r="P139" s="106">
        <f t="shared" si="24"/>
        <v>4041</v>
      </c>
      <c r="Q139" s="53"/>
      <c r="AA139" s="109">
        <f>TRUNC(SUM(AA134:AA138))</f>
        <v>10104</v>
      </c>
      <c r="AB139" s="109"/>
      <c r="AC139" s="109"/>
    </row>
    <row r="140" spans="1:29" s="70" customFormat="1" ht="23.1" customHeight="1">
      <c r="A140" s="86" t="s">
        <v>1227</v>
      </c>
      <c r="B140" s="86" t="s">
        <v>1224</v>
      </c>
      <c r="C140" s="86" t="s">
        <v>1228</v>
      </c>
      <c r="D140" s="53" t="s">
        <v>1229</v>
      </c>
      <c r="E140" s="53" t="s">
        <v>1230</v>
      </c>
      <c r="F140" s="100" t="s">
        <v>112</v>
      </c>
      <c r="G140" s="101">
        <v>1</v>
      </c>
      <c r="H140" s="106">
        <f>TRUNC(AB140*옵션!$B$31/100)</f>
        <v>696</v>
      </c>
      <c r="I140" s="106">
        <f t="shared" si="21"/>
        <v>696</v>
      </c>
      <c r="J140" s="106">
        <v>1</v>
      </c>
      <c r="K140" s="106"/>
      <c r="L140" s="106">
        <f t="shared" si="22"/>
        <v>0</v>
      </c>
      <c r="M140" s="106"/>
      <c r="N140" s="106">
        <f t="shared" si="23"/>
        <v>0</v>
      </c>
      <c r="O140" s="106"/>
      <c r="P140" s="106">
        <f t="shared" si="24"/>
        <v>696</v>
      </c>
      <c r="Q140" s="53"/>
      <c r="AA140" s="109"/>
      <c r="AB140" s="109">
        <f>TRUNC(SUM(AB134:AB139))</f>
        <v>4642</v>
      </c>
      <c r="AC140" s="109"/>
    </row>
    <row r="141" spans="1:29" s="70" customFormat="1" ht="23.1" customHeight="1">
      <c r="A141" s="86" t="s">
        <v>163</v>
      </c>
      <c r="B141" s="86" t="s">
        <v>1224</v>
      </c>
      <c r="C141" s="86" t="s">
        <v>858</v>
      </c>
      <c r="D141" s="53" t="s">
        <v>145</v>
      </c>
      <c r="E141" s="53" t="s">
        <v>164</v>
      </c>
      <c r="F141" s="100" t="s">
        <v>156</v>
      </c>
      <c r="G141" s="101">
        <f>산출집계!H120</f>
        <v>4</v>
      </c>
      <c r="H141" s="106">
        <f>합산자재!H13</f>
        <v>354</v>
      </c>
      <c r="I141" s="106">
        <f t="shared" si="21"/>
        <v>1416</v>
      </c>
      <c r="J141" s="106">
        <f>산출집계!J120</f>
        <v>4</v>
      </c>
      <c r="K141" s="106">
        <f>합산자재!I13</f>
        <v>0</v>
      </c>
      <c r="L141" s="106">
        <f t="shared" si="22"/>
        <v>0</v>
      </c>
      <c r="M141" s="106">
        <f>합산자재!J13</f>
        <v>0</v>
      </c>
      <c r="N141" s="106">
        <f t="shared" si="23"/>
        <v>0</v>
      </c>
      <c r="O141" s="106"/>
      <c r="P141" s="106">
        <f t="shared" si="24"/>
        <v>1416</v>
      </c>
      <c r="Q141" s="53"/>
      <c r="AA141" s="109"/>
      <c r="AB141" s="109"/>
      <c r="AC141" s="109"/>
    </row>
    <row r="142" spans="1:29" s="70" customFormat="1" ht="23.1" customHeight="1">
      <c r="A142" s="86" t="s">
        <v>645</v>
      </c>
      <c r="B142" s="86" t="s">
        <v>1224</v>
      </c>
      <c r="C142" s="86" t="s">
        <v>859</v>
      </c>
      <c r="D142" s="53" t="s">
        <v>145</v>
      </c>
      <c r="E142" s="53" t="s">
        <v>646</v>
      </c>
      <c r="F142" s="100" t="s">
        <v>156</v>
      </c>
      <c r="G142" s="101">
        <f>산출집계!H121</f>
        <v>2</v>
      </c>
      <c r="H142" s="106">
        <f>합산자재!H14</f>
        <v>2367</v>
      </c>
      <c r="I142" s="106">
        <f t="shared" si="21"/>
        <v>4734</v>
      </c>
      <c r="J142" s="106">
        <f>산출집계!J121</f>
        <v>2</v>
      </c>
      <c r="K142" s="106">
        <f>합산자재!I14</f>
        <v>0</v>
      </c>
      <c r="L142" s="106">
        <f t="shared" si="22"/>
        <v>0</v>
      </c>
      <c r="M142" s="106">
        <f>합산자재!J14</f>
        <v>0</v>
      </c>
      <c r="N142" s="106">
        <f t="shared" si="23"/>
        <v>0</v>
      </c>
      <c r="O142" s="106"/>
      <c r="P142" s="106">
        <f t="shared" si="24"/>
        <v>4734</v>
      </c>
      <c r="Q142" s="53"/>
      <c r="AA142" s="109"/>
      <c r="AB142" s="109"/>
      <c r="AC142" s="109"/>
    </row>
    <row r="143" spans="1:29" s="70" customFormat="1" ht="23.1" customHeight="1">
      <c r="A143" s="86" t="s">
        <v>169</v>
      </c>
      <c r="B143" s="86" t="s">
        <v>1224</v>
      </c>
      <c r="C143" s="86" t="s">
        <v>866</v>
      </c>
      <c r="D143" s="53" t="s">
        <v>170</v>
      </c>
      <c r="E143" s="53" t="s">
        <v>171</v>
      </c>
      <c r="F143" s="100" t="s">
        <v>156</v>
      </c>
      <c r="G143" s="101">
        <f>산출집계!H122</f>
        <v>2</v>
      </c>
      <c r="H143" s="106">
        <f>합산자재!H18</f>
        <v>811</v>
      </c>
      <c r="I143" s="106">
        <f t="shared" si="21"/>
        <v>1622</v>
      </c>
      <c r="J143" s="106">
        <f>산출집계!J122</f>
        <v>2</v>
      </c>
      <c r="K143" s="106">
        <f>합산자재!I18</f>
        <v>0</v>
      </c>
      <c r="L143" s="106">
        <f t="shared" si="22"/>
        <v>0</v>
      </c>
      <c r="M143" s="106">
        <f>합산자재!J18</f>
        <v>0</v>
      </c>
      <c r="N143" s="106">
        <f t="shared" si="23"/>
        <v>0</v>
      </c>
      <c r="O143" s="106"/>
      <c r="P143" s="106">
        <f t="shared" si="24"/>
        <v>1622</v>
      </c>
      <c r="Q143" s="53"/>
      <c r="AA143" s="109"/>
      <c r="AB143" s="109"/>
      <c r="AC143" s="109"/>
    </row>
    <row r="144" spans="1:29" s="70" customFormat="1" ht="23.1" customHeight="1">
      <c r="A144" s="86" t="s">
        <v>307</v>
      </c>
      <c r="B144" s="86" t="s">
        <v>1224</v>
      </c>
      <c r="C144" s="86" t="s">
        <v>868</v>
      </c>
      <c r="D144" s="53" t="s">
        <v>246</v>
      </c>
      <c r="E144" s="53" t="s">
        <v>308</v>
      </c>
      <c r="F144" s="100" t="s">
        <v>156</v>
      </c>
      <c r="G144" s="101">
        <f>산출집계!H123</f>
        <v>2</v>
      </c>
      <c r="H144" s="106">
        <f>합산자재!H20</f>
        <v>726</v>
      </c>
      <c r="I144" s="106">
        <f t="shared" si="21"/>
        <v>1452</v>
      </c>
      <c r="J144" s="106">
        <f>산출집계!J123</f>
        <v>2</v>
      </c>
      <c r="K144" s="106">
        <f>합산자재!I20</f>
        <v>0</v>
      </c>
      <c r="L144" s="106">
        <f t="shared" si="22"/>
        <v>0</v>
      </c>
      <c r="M144" s="106">
        <f>합산자재!J20</f>
        <v>0</v>
      </c>
      <c r="N144" s="106">
        <f t="shared" si="23"/>
        <v>0</v>
      </c>
      <c r="O144" s="106"/>
      <c r="P144" s="106">
        <f t="shared" si="24"/>
        <v>1452</v>
      </c>
      <c r="Q144" s="53"/>
      <c r="AA144" s="109"/>
      <c r="AB144" s="109"/>
      <c r="AC144" s="109"/>
    </row>
    <row r="145" spans="1:31" ht="23.1" customHeight="1">
      <c r="A145" s="86" t="s">
        <v>158</v>
      </c>
      <c r="B145" s="86" t="s">
        <v>1224</v>
      </c>
      <c r="C145" s="86" t="s">
        <v>872</v>
      </c>
      <c r="D145" s="53" t="s">
        <v>159</v>
      </c>
      <c r="E145" s="53" t="s">
        <v>160</v>
      </c>
      <c r="F145" s="100" t="s">
        <v>156</v>
      </c>
      <c r="G145" s="101">
        <f>산출집계!H124</f>
        <v>2</v>
      </c>
      <c r="H145" s="106">
        <f>합산자재!H23</f>
        <v>343</v>
      </c>
      <c r="I145" s="106">
        <f t="shared" si="21"/>
        <v>686</v>
      </c>
      <c r="J145" s="106">
        <f>산출집계!J124</f>
        <v>2</v>
      </c>
      <c r="K145" s="106">
        <f>합산자재!I23</f>
        <v>0</v>
      </c>
      <c r="L145" s="106">
        <f t="shared" si="22"/>
        <v>0</v>
      </c>
      <c r="M145" s="106">
        <f>합산자재!J23</f>
        <v>0</v>
      </c>
      <c r="N145" s="106">
        <f t="shared" si="23"/>
        <v>0</v>
      </c>
      <c r="O145" s="106"/>
      <c r="P145" s="106">
        <f t="shared" si="24"/>
        <v>686</v>
      </c>
      <c r="Q145" s="53"/>
    </row>
    <row r="146" spans="1:31" ht="23.1" customHeight="1">
      <c r="A146" s="86" t="s">
        <v>473</v>
      </c>
      <c r="B146" s="86" t="s">
        <v>1224</v>
      </c>
      <c r="C146" s="86" t="s">
        <v>875</v>
      </c>
      <c r="D146" s="53" t="s">
        <v>474</v>
      </c>
      <c r="E146" s="53" t="s">
        <v>475</v>
      </c>
      <c r="F146" s="100" t="s">
        <v>156</v>
      </c>
      <c r="G146" s="101">
        <f>산출집계!H125</f>
        <v>1</v>
      </c>
      <c r="H146" s="106">
        <f>합산자재!H26</f>
        <v>2854</v>
      </c>
      <c r="I146" s="106">
        <f t="shared" si="21"/>
        <v>2854</v>
      </c>
      <c r="J146" s="106">
        <f>산출집계!J125</f>
        <v>1</v>
      </c>
      <c r="K146" s="106">
        <f>합산자재!I26</f>
        <v>0</v>
      </c>
      <c r="L146" s="106">
        <f t="shared" si="22"/>
        <v>0</v>
      </c>
      <c r="M146" s="106">
        <f>합산자재!J26</f>
        <v>0</v>
      </c>
      <c r="N146" s="106">
        <f t="shared" si="23"/>
        <v>0</v>
      </c>
      <c r="O146" s="106"/>
      <c r="P146" s="106">
        <f t="shared" si="24"/>
        <v>2854</v>
      </c>
      <c r="Q146" s="53"/>
    </row>
    <row r="147" spans="1:31" ht="23.1" customHeight="1">
      <c r="A147" s="86" t="s">
        <v>635</v>
      </c>
      <c r="B147" s="86" t="s">
        <v>1224</v>
      </c>
      <c r="C147" s="86" t="s">
        <v>894</v>
      </c>
      <c r="D147" s="53" t="s">
        <v>456</v>
      </c>
      <c r="E147" s="53" t="s">
        <v>636</v>
      </c>
      <c r="F147" s="100" t="s">
        <v>731</v>
      </c>
      <c r="G147" s="101">
        <f>산출집계!H126</f>
        <v>22</v>
      </c>
      <c r="H147" s="106">
        <f>합산자재!H33</f>
        <v>921</v>
      </c>
      <c r="I147" s="106">
        <f t="shared" si="21"/>
        <v>20262</v>
      </c>
      <c r="J147" s="106">
        <f>산출집계!J126</f>
        <v>20</v>
      </c>
      <c r="K147" s="106">
        <f>합산자재!I33</f>
        <v>0</v>
      </c>
      <c r="L147" s="106">
        <f t="shared" si="22"/>
        <v>0</v>
      </c>
      <c r="M147" s="106">
        <f>합산자재!J33</f>
        <v>0</v>
      </c>
      <c r="N147" s="106">
        <f t="shared" si="23"/>
        <v>0</v>
      </c>
      <c r="O147" s="106"/>
      <c r="P147" s="106">
        <f t="shared" si="24"/>
        <v>20262</v>
      </c>
      <c r="Q147" s="53"/>
      <c r="AC147" s="109">
        <f>J147*H147</f>
        <v>18420</v>
      </c>
    </row>
    <row r="148" spans="1:31" ht="23.1" customHeight="1">
      <c r="A148" s="86" t="s">
        <v>632</v>
      </c>
      <c r="B148" s="86" t="s">
        <v>1224</v>
      </c>
      <c r="C148" s="86" t="s">
        <v>900</v>
      </c>
      <c r="D148" s="53" t="s">
        <v>379</v>
      </c>
      <c r="E148" s="53" t="s">
        <v>633</v>
      </c>
      <c r="F148" s="100" t="s">
        <v>731</v>
      </c>
      <c r="G148" s="101">
        <f>산출집계!H127</f>
        <v>21</v>
      </c>
      <c r="H148" s="106">
        <f>합산자재!H36</f>
        <v>2106</v>
      </c>
      <c r="I148" s="106">
        <f t="shared" si="21"/>
        <v>44226</v>
      </c>
      <c r="J148" s="106">
        <f>산출집계!J127</f>
        <v>20</v>
      </c>
      <c r="K148" s="106">
        <f>합산자재!I36</f>
        <v>0</v>
      </c>
      <c r="L148" s="106">
        <f t="shared" si="22"/>
        <v>0</v>
      </c>
      <c r="M148" s="106">
        <f>합산자재!J36</f>
        <v>0</v>
      </c>
      <c r="N148" s="106">
        <f t="shared" si="23"/>
        <v>0</v>
      </c>
      <c r="O148" s="106"/>
      <c r="P148" s="106">
        <f t="shared" si="24"/>
        <v>44226</v>
      </c>
      <c r="Q148" s="53"/>
      <c r="AC148" s="109">
        <f>J148*H148</f>
        <v>42120</v>
      </c>
    </row>
    <row r="149" spans="1:31" ht="23.1" customHeight="1">
      <c r="A149" s="86" t="s">
        <v>150</v>
      </c>
      <c r="B149" s="86" t="s">
        <v>1224</v>
      </c>
      <c r="C149" s="86" t="s">
        <v>1138</v>
      </c>
      <c r="D149" s="53" t="s">
        <v>151</v>
      </c>
      <c r="E149" s="53" t="s">
        <v>152</v>
      </c>
      <c r="F149" s="100" t="s">
        <v>731</v>
      </c>
      <c r="G149" s="101">
        <f>산출집계!H128</f>
        <v>53</v>
      </c>
      <c r="H149" s="106">
        <f>일대목차!I17</f>
        <v>645</v>
      </c>
      <c r="I149" s="106">
        <f t="shared" si="21"/>
        <v>34185</v>
      </c>
      <c r="J149" s="106">
        <f>산출집계!J128</f>
        <v>53</v>
      </c>
      <c r="K149" s="106">
        <f>일대목차!L17</f>
        <v>2370</v>
      </c>
      <c r="L149" s="106">
        <f t="shared" si="22"/>
        <v>125610</v>
      </c>
      <c r="M149" s="106">
        <f>일대목차!N17</f>
        <v>0</v>
      </c>
      <c r="N149" s="106">
        <f t="shared" si="23"/>
        <v>0</v>
      </c>
      <c r="O149" s="106"/>
      <c r="P149" s="106">
        <f t="shared" si="24"/>
        <v>159795</v>
      </c>
      <c r="Q149" s="53" t="s">
        <v>1139</v>
      </c>
    </row>
    <row r="150" spans="1:31" ht="23.1" customHeight="1">
      <c r="A150" s="86" t="s">
        <v>1182</v>
      </c>
      <c r="B150" s="86" t="s">
        <v>1224</v>
      </c>
      <c r="C150" s="86" t="s">
        <v>1183</v>
      </c>
      <c r="D150" s="53" t="s">
        <v>1184</v>
      </c>
      <c r="E150" s="53" t="s">
        <v>1185</v>
      </c>
      <c r="F150" s="100" t="s">
        <v>112</v>
      </c>
      <c r="G150" s="101">
        <v>1</v>
      </c>
      <c r="H150" s="106">
        <f>IF(TRUNC((AD150+AC150)/$AD$3)*$AD$3-AD150 &lt;0, AC150, TRUNC((AD150+AC150)/$AD$3)*$AD$3-AD150)</f>
        <v>1505</v>
      </c>
      <c r="I150" s="106">
        <f>H150</f>
        <v>1505</v>
      </c>
      <c r="J150" s="106">
        <v>1</v>
      </c>
      <c r="K150" s="106"/>
      <c r="L150" s="106">
        <f t="shared" si="22"/>
        <v>0</v>
      </c>
      <c r="M150" s="106"/>
      <c r="N150" s="106">
        <f t="shared" si="23"/>
        <v>0</v>
      </c>
      <c r="O150" s="106"/>
      <c r="P150" s="106">
        <f t="shared" si="24"/>
        <v>1505</v>
      </c>
      <c r="Q150" s="53"/>
      <c r="AC150" s="109">
        <f>TRUNC(TRUNC(SUM(AC134:AC149))*옵션!$B$33/100)</f>
        <v>1505</v>
      </c>
      <c r="AD150" s="109">
        <f>TRUNC(SUM(I134:I149))+TRUNC(SUM(N134:N149))</f>
        <v>134141</v>
      </c>
    </row>
    <row r="151" spans="1:31" ht="23.1" customHeight="1">
      <c r="A151" s="86" t="s">
        <v>1076</v>
      </c>
      <c r="B151" s="86" t="s">
        <v>1224</v>
      </c>
      <c r="C151" s="86" t="s">
        <v>1037</v>
      </c>
      <c r="D151" s="53" t="s">
        <v>1038</v>
      </c>
      <c r="E151" s="53" t="s">
        <v>1039</v>
      </c>
      <c r="F151" s="100" t="s">
        <v>1040</v>
      </c>
      <c r="G151" s="101">
        <f>노임근거!G92</f>
        <v>3.75</v>
      </c>
      <c r="H151" s="106">
        <f>합산자재!H103</f>
        <v>0</v>
      </c>
      <c r="I151" s="106">
        <f>TRUNC(G151*H151)</f>
        <v>0</v>
      </c>
      <c r="J151" s="106">
        <f>노임근거!G92</f>
        <v>3.75</v>
      </c>
      <c r="K151" s="106">
        <f>합산자재!I103</f>
        <v>273676</v>
      </c>
      <c r="L151" s="106">
        <f t="shared" si="22"/>
        <v>1026285</v>
      </c>
      <c r="M151" s="106">
        <f>합산자재!J103</f>
        <v>0</v>
      </c>
      <c r="N151" s="106">
        <f t="shared" si="23"/>
        <v>0</v>
      </c>
      <c r="O151" s="106"/>
      <c r="P151" s="106">
        <f t="shared" si="24"/>
        <v>1026285</v>
      </c>
      <c r="Q151" s="53"/>
      <c r="AE151" s="109">
        <f>L151</f>
        <v>1026285</v>
      </c>
    </row>
    <row r="152" spans="1:31" ht="23.1" customHeight="1">
      <c r="A152" s="86" t="s">
        <v>1214</v>
      </c>
      <c r="B152" s="86" t="s">
        <v>1224</v>
      </c>
      <c r="C152" s="86" t="s">
        <v>1041</v>
      </c>
      <c r="D152" s="53" t="s">
        <v>1038</v>
      </c>
      <c r="E152" s="53" t="s">
        <v>1042</v>
      </c>
      <c r="F152" s="100" t="s">
        <v>1040</v>
      </c>
      <c r="G152" s="101">
        <f>노임근거!G93</f>
        <v>0.32</v>
      </c>
      <c r="H152" s="106">
        <f>합산자재!H104</f>
        <v>0</v>
      </c>
      <c r="I152" s="106">
        <f>TRUNC(G152*H152)</f>
        <v>0</v>
      </c>
      <c r="J152" s="106">
        <f>노임근거!G93</f>
        <v>0.32</v>
      </c>
      <c r="K152" s="106">
        <f>합산자재!I104</f>
        <v>304156</v>
      </c>
      <c r="L152" s="106">
        <f t="shared" si="22"/>
        <v>97329</v>
      </c>
      <c r="M152" s="106">
        <f>합산자재!J104</f>
        <v>0</v>
      </c>
      <c r="N152" s="106">
        <f t="shared" si="23"/>
        <v>0</v>
      </c>
      <c r="O152" s="106"/>
      <c r="P152" s="106">
        <f t="shared" si="24"/>
        <v>97329</v>
      </c>
      <c r="Q152" s="53"/>
      <c r="AE152" s="109">
        <f>L152</f>
        <v>97329</v>
      </c>
    </row>
    <row r="153" spans="1:31" ht="23.1" customHeight="1">
      <c r="A153" s="86" t="s">
        <v>1169</v>
      </c>
      <c r="B153" s="86" t="s">
        <v>1224</v>
      </c>
      <c r="C153" s="86" t="s">
        <v>1170</v>
      </c>
      <c r="D153" s="53" t="s">
        <v>1171</v>
      </c>
      <c r="E153" s="53" t="s">
        <v>1172</v>
      </c>
      <c r="F153" s="100" t="s">
        <v>112</v>
      </c>
      <c r="G153" s="101">
        <v>1</v>
      </c>
      <c r="H153" s="106">
        <f>IF(TRUNC((AD154+AC154)/$AE$3)*$AE$3-AD154 &lt;0, AC154, TRUNC((AD154+AC154)/$AE$3)*$AE$3-AD154)</f>
        <v>33708</v>
      </c>
      <c r="I153" s="106">
        <f>H153</f>
        <v>33708</v>
      </c>
      <c r="J153" s="106">
        <v>1</v>
      </c>
      <c r="K153" s="106"/>
      <c r="L153" s="106">
        <f t="shared" si="22"/>
        <v>0</v>
      </c>
      <c r="M153" s="106"/>
      <c r="N153" s="106">
        <f t="shared" si="23"/>
        <v>0</v>
      </c>
      <c r="O153" s="106"/>
      <c r="P153" s="106">
        <f t="shared" si="24"/>
        <v>33708</v>
      </c>
      <c r="Q153" s="53"/>
    </row>
    <row r="154" spans="1:31" ht="23.1" customHeight="1">
      <c r="D154" s="53"/>
      <c r="E154" s="53"/>
      <c r="F154" s="100"/>
      <c r="G154" s="101"/>
      <c r="H154" s="106"/>
      <c r="I154" s="106">
        <f>TRUNC(G154*H154)</f>
        <v>0</v>
      </c>
      <c r="J154" s="106"/>
      <c r="K154" s="106"/>
      <c r="L154" s="106">
        <f t="shared" si="22"/>
        <v>0</v>
      </c>
      <c r="M154" s="106"/>
      <c r="N154" s="106">
        <f t="shared" si="23"/>
        <v>0</v>
      </c>
      <c r="O154" s="106"/>
      <c r="P154" s="106">
        <f t="shared" si="24"/>
        <v>0</v>
      </c>
      <c r="Q154" s="53"/>
      <c r="AC154" s="109">
        <f>TRUNC(AE154*옵션!$B$36/100)</f>
        <v>33708</v>
      </c>
      <c r="AD154" s="109">
        <f>TRUNC(SUM(L134:L152))</f>
        <v>1249224</v>
      </c>
      <c r="AE154" s="109">
        <f>TRUNC(SUM(AE134:AE153))</f>
        <v>1123614</v>
      </c>
    </row>
    <row r="155" spans="1:31" ht="23.1" customHeight="1">
      <c r="D155" s="53"/>
      <c r="E155" s="53"/>
      <c r="F155" s="100"/>
      <c r="G155" s="101"/>
      <c r="H155" s="106"/>
      <c r="I155" s="106">
        <f>TRUNC(G155*H155)</f>
        <v>0</v>
      </c>
      <c r="J155" s="106"/>
      <c r="K155" s="106"/>
      <c r="L155" s="106">
        <f t="shared" si="22"/>
        <v>0</v>
      </c>
      <c r="M155" s="106"/>
      <c r="N155" s="106">
        <f t="shared" si="23"/>
        <v>0</v>
      </c>
      <c r="O155" s="106"/>
      <c r="P155" s="106">
        <f t="shared" si="24"/>
        <v>0</v>
      </c>
      <c r="Q155" s="53"/>
    </row>
    <row r="156" spans="1:31" ht="23.1" customHeight="1">
      <c r="D156" s="53"/>
      <c r="E156" s="53"/>
      <c r="F156" s="100"/>
      <c r="G156" s="101"/>
      <c r="H156" s="106"/>
      <c r="I156" s="106">
        <f>TRUNC(G156*H156)</f>
        <v>0</v>
      </c>
      <c r="J156" s="106"/>
      <c r="K156" s="106"/>
      <c r="L156" s="106">
        <f t="shared" si="22"/>
        <v>0</v>
      </c>
      <c r="M156" s="106"/>
      <c r="N156" s="106">
        <f t="shared" si="23"/>
        <v>0</v>
      </c>
      <c r="O156" s="106"/>
      <c r="P156" s="106">
        <f t="shared" si="24"/>
        <v>0</v>
      </c>
      <c r="Q156" s="53"/>
    </row>
    <row r="157" spans="1:31" ht="23.1" customHeight="1">
      <c r="D157" s="53"/>
      <c r="E157" s="53"/>
      <c r="F157" s="100"/>
      <c r="G157" s="101"/>
      <c r="H157" s="106"/>
      <c r="I157" s="106">
        <f>TRUNC(G157*H157)</f>
        <v>0</v>
      </c>
      <c r="J157" s="106"/>
      <c r="K157" s="106"/>
      <c r="L157" s="106">
        <f t="shared" si="22"/>
        <v>0</v>
      </c>
      <c r="M157" s="106"/>
      <c r="N157" s="106">
        <f t="shared" si="23"/>
        <v>0</v>
      </c>
      <c r="O157" s="106"/>
      <c r="P157" s="106">
        <f t="shared" si="24"/>
        <v>0</v>
      </c>
      <c r="Q157" s="53"/>
    </row>
    <row r="158" spans="1:31" ht="23.1" customHeight="1">
      <c r="D158" s="53"/>
      <c r="E158" s="53"/>
      <c r="F158" s="100"/>
      <c r="G158" s="101"/>
      <c r="H158" s="106"/>
      <c r="I158" s="106">
        <f>TRUNC(G158*H158)</f>
        <v>0</v>
      </c>
      <c r="J158" s="106"/>
      <c r="K158" s="106"/>
      <c r="L158" s="106">
        <f t="shared" si="22"/>
        <v>0</v>
      </c>
      <c r="M158" s="106"/>
      <c r="N158" s="106">
        <f t="shared" si="23"/>
        <v>0</v>
      </c>
      <c r="O158" s="106"/>
      <c r="P158" s="106">
        <f t="shared" si="24"/>
        <v>0</v>
      </c>
      <c r="Q158" s="53"/>
    </row>
    <row r="159" spans="1:31" ht="23.1" customHeight="1">
      <c r="B159" s="86" t="s">
        <v>1151</v>
      </c>
      <c r="D159" s="53" t="s">
        <v>1152</v>
      </c>
      <c r="E159" s="53"/>
      <c r="F159" s="100"/>
      <c r="G159" s="101"/>
      <c r="H159" s="106"/>
      <c r="I159" s="106">
        <f>TRUNC(SUM(I134:I158))</f>
        <v>169354</v>
      </c>
      <c r="J159" s="106"/>
      <c r="K159" s="106"/>
      <c r="L159" s="106">
        <f>TRUNC(SUM(L134:L158))</f>
        <v>1249224</v>
      </c>
      <c r="M159" s="106"/>
      <c r="N159" s="106">
        <f>TRUNC(SUM(N134:N158))</f>
        <v>0</v>
      </c>
      <c r="O159" s="106"/>
      <c r="P159" s="106">
        <f>TRUNC(SUM(P134:P158))</f>
        <v>1418578</v>
      </c>
      <c r="Q159" s="53"/>
    </row>
    <row r="160" spans="1:31" ht="23.1" customHeight="1">
      <c r="B160" s="86" t="s">
        <v>134</v>
      </c>
      <c r="D160" s="479" t="s">
        <v>1527</v>
      </c>
      <c r="E160" s="480"/>
      <c r="F160" s="480"/>
      <c r="G160" s="480"/>
      <c r="H160" s="480"/>
      <c r="I160" s="480"/>
      <c r="J160" s="480"/>
      <c r="K160" s="480"/>
      <c r="L160" s="480"/>
      <c r="M160" s="480"/>
      <c r="N160" s="480"/>
      <c r="O160" s="480"/>
      <c r="P160" s="480"/>
      <c r="Q160" s="481"/>
    </row>
    <row r="161" spans="1:31" ht="23.1" customHeight="1">
      <c r="A161" s="86" t="s">
        <v>514</v>
      </c>
      <c r="B161" s="86" t="s">
        <v>1225</v>
      </c>
      <c r="C161" s="86" t="s">
        <v>850</v>
      </c>
      <c r="D161" s="53" t="s">
        <v>515</v>
      </c>
      <c r="E161" s="53" t="s">
        <v>516</v>
      </c>
      <c r="F161" s="100" t="s">
        <v>731</v>
      </c>
      <c r="G161" s="101">
        <f>산출집계!H153</f>
        <v>21</v>
      </c>
      <c r="H161" s="106">
        <f>합산자재!H7</f>
        <v>168</v>
      </c>
      <c r="I161" s="106">
        <f>TRUNC(G161*H161)</f>
        <v>3528</v>
      </c>
      <c r="J161" s="106">
        <f>산출집계!J153</f>
        <v>19</v>
      </c>
      <c r="K161" s="106">
        <f>합산자재!I7</f>
        <v>0</v>
      </c>
      <c r="L161" s="106">
        <f t="shared" ref="L161:L184" si="25">TRUNC(G161*K161)</f>
        <v>0</v>
      </c>
      <c r="M161" s="106">
        <f>합산자재!J7</f>
        <v>0</v>
      </c>
      <c r="N161" s="106">
        <f t="shared" ref="N161:N184" si="26">TRUNC(G161*M161)</f>
        <v>0</v>
      </c>
      <c r="O161" s="106"/>
      <c r="P161" s="106">
        <f t="shared" ref="P161:P184" si="27">SUM(I161,L161,N161)</f>
        <v>3528</v>
      </c>
      <c r="Q161" s="53"/>
      <c r="AA161" s="109">
        <f>J161*H161</f>
        <v>3192</v>
      </c>
      <c r="AC161" s="109">
        <f>J161*H161</f>
        <v>3192</v>
      </c>
    </row>
    <row r="162" spans="1:31" ht="23.1" customHeight="1">
      <c r="A162" s="86" t="s">
        <v>1231</v>
      </c>
      <c r="B162" s="86" t="s">
        <v>1225</v>
      </c>
      <c r="C162" s="86" t="s">
        <v>1232</v>
      </c>
      <c r="D162" s="53" t="s">
        <v>1229</v>
      </c>
      <c r="E162" s="53" t="s">
        <v>1233</v>
      </c>
      <c r="F162" s="100" t="s">
        <v>112</v>
      </c>
      <c r="G162" s="101">
        <v>1</v>
      </c>
      <c r="H162" s="106">
        <f>TRUNC(AA162*옵션!$B$32/100)</f>
        <v>1276</v>
      </c>
      <c r="I162" s="106">
        <f>TRUNC(G162*H162)</f>
        <v>1276</v>
      </c>
      <c r="J162" s="106">
        <v>1</v>
      </c>
      <c r="K162" s="106"/>
      <c r="L162" s="106">
        <f t="shared" si="25"/>
        <v>0</v>
      </c>
      <c r="M162" s="106"/>
      <c r="N162" s="106">
        <f t="shared" si="26"/>
        <v>0</v>
      </c>
      <c r="O162" s="106"/>
      <c r="P162" s="106">
        <f t="shared" si="27"/>
        <v>1276</v>
      </c>
      <c r="Q162" s="53"/>
      <c r="AA162" s="109">
        <f>TRUNC(SUM(AA160:AA161))</f>
        <v>3192</v>
      </c>
    </row>
    <row r="163" spans="1:31" ht="23.1" customHeight="1">
      <c r="A163" s="86" t="s">
        <v>307</v>
      </c>
      <c r="B163" s="86" t="s">
        <v>1225</v>
      </c>
      <c r="C163" s="86" t="s">
        <v>868</v>
      </c>
      <c r="D163" s="53" t="s">
        <v>246</v>
      </c>
      <c r="E163" s="53" t="s">
        <v>308</v>
      </c>
      <c r="F163" s="100" t="s">
        <v>156</v>
      </c>
      <c r="G163" s="101">
        <f>산출집계!H154</f>
        <v>1</v>
      </c>
      <c r="H163" s="106">
        <f>합산자재!H20</f>
        <v>726</v>
      </c>
      <c r="I163" s="106">
        <f>TRUNC(G163*H163)</f>
        <v>726</v>
      </c>
      <c r="J163" s="106">
        <f>산출집계!J154</f>
        <v>1</v>
      </c>
      <c r="K163" s="106">
        <f>합산자재!I20</f>
        <v>0</v>
      </c>
      <c r="L163" s="106">
        <f t="shared" si="25"/>
        <v>0</v>
      </c>
      <c r="M163" s="106">
        <f>합산자재!J20</f>
        <v>0</v>
      </c>
      <c r="N163" s="106">
        <f t="shared" si="26"/>
        <v>0</v>
      </c>
      <c r="O163" s="106"/>
      <c r="P163" s="106">
        <f t="shared" si="27"/>
        <v>726</v>
      </c>
      <c r="Q163" s="53"/>
    </row>
    <row r="164" spans="1:31" ht="23.1" customHeight="1">
      <c r="A164" s="86" t="s">
        <v>296</v>
      </c>
      <c r="B164" s="86" t="s">
        <v>1225</v>
      </c>
      <c r="C164" s="86" t="s">
        <v>1146</v>
      </c>
      <c r="D164" s="53" t="s">
        <v>297</v>
      </c>
      <c r="E164" s="53" t="s">
        <v>298</v>
      </c>
      <c r="F164" s="100" t="s">
        <v>731</v>
      </c>
      <c r="G164" s="101">
        <f>산출집계!H155</f>
        <v>20</v>
      </c>
      <c r="H164" s="106">
        <f>일대목차!I21</f>
        <v>634</v>
      </c>
      <c r="I164" s="106">
        <f>TRUNC(G164*H164)</f>
        <v>12680</v>
      </c>
      <c r="J164" s="106">
        <f>산출집계!J155</f>
        <v>20</v>
      </c>
      <c r="K164" s="106">
        <f>일대목차!L21</f>
        <v>6543</v>
      </c>
      <c r="L164" s="106">
        <f t="shared" si="25"/>
        <v>130860</v>
      </c>
      <c r="M164" s="106">
        <f>일대목차!N21</f>
        <v>0</v>
      </c>
      <c r="N164" s="106">
        <f t="shared" si="26"/>
        <v>0</v>
      </c>
      <c r="O164" s="106"/>
      <c r="P164" s="106">
        <f t="shared" si="27"/>
        <v>143540</v>
      </c>
      <c r="Q164" s="53" t="s">
        <v>1147</v>
      </c>
    </row>
    <row r="165" spans="1:31" ht="23.1" customHeight="1">
      <c r="A165" s="86" t="s">
        <v>1182</v>
      </c>
      <c r="B165" s="86" t="s">
        <v>1225</v>
      </c>
      <c r="C165" s="86" t="s">
        <v>1183</v>
      </c>
      <c r="D165" s="53" t="s">
        <v>1184</v>
      </c>
      <c r="E165" s="53" t="s">
        <v>1185</v>
      </c>
      <c r="F165" s="100" t="s">
        <v>112</v>
      </c>
      <c r="G165" s="101">
        <v>1</v>
      </c>
      <c r="H165" s="106">
        <f>IF(TRUNC((AD165+AC165)/$AD$3)*$AD$3-AD165 &lt;0, AC165, TRUNC((AD165+AC165)/$AD$3)*$AD$3-AD165)</f>
        <v>63</v>
      </c>
      <c r="I165" s="106">
        <f>H165</f>
        <v>63</v>
      </c>
      <c r="J165" s="106">
        <v>1</v>
      </c>
      <c r="K165" s="106"/>
      <c r="L165" s="106">
        <f t="shared" si="25"/>
        <v>0</v>
      </c>
      <c r="M165" s="106"/>
      <c r="N165" s="106">
        <f t="shared" si="26"/>
        <v>0</v>
      </c>
      <c r="O165" s="106"/>
      <c r="P165" s="106">
        <f t="shared" si="27"/>
        <v>63</v>
      </c>
      <c r="Q165" s="53"/>
      <c r="AC165" s="109">
        <f>TRUNC(TRUNC(SUM(AC160:AC164))*옵션!$B$33/100)</f>
        <v>63</v>
      </c>
      <c r="AD165" s="109">
        <f>TRUNC(SUM(I160:I164))+TRUNC(SUM(N160:N164))</f>
        <v>18210</v>
      </c>
    </row>
    <row r="166" spans="1:31" ht="23.1" customHeight="1">
      <c r="A166" s="86" t="s">
        <v>1076</v>
      </c>
      <c r="B166" s="86" t="s">
        <v>1225</v>
      </c>
      <c r="C166" s="86" t="s">
        <v>1037</v>
      </c>
      <c r="D166" s="53" t="s">
        <v>1038</v>
      </c>
      <c r="E166" s="53" t="s">
        <v>1039</v>
      </c>
      <c r="F166" s="100" t="s">
        <v>1040</v>
      </c>
      <c r="G166" s="101">
        <f>노임근거!G111</f>
        <v>0.96</v>
      </c>
      <c r="H166" s="106">
        <f>합산자재!H103</f>
        <v>0</v>
      </c>
      <c r="I166" s="106">
        <f>TRUNC(G166*H166)</f>
        <v>0</v>
      </c>
      <c r="J166" s="106">
        <f>노임근거!G111</f>
        <v>0.96</v>
      </c>
      <c r="K166" s="106">
        <f>합산자재!I103</f>
        <v>273676</v>
      </c>
      <c r="L166" s="106">
        <f t="shared" si="25"/>
        <v>262728</v>
      </c>
      <c r="M166" s="106">
        <f>합산자재!J103</f>
        <v>0</v>
      </c>
      <c r="N166" s="106">
        <f t="shared" si="26"/>
        <v>0</v>
      </c>
      <c r="O166" s="106"/>
      <c r="P166" s="106">
        <f t="shared" si="27"/>
        <v>262728</v>
      </c>
      <c r="Q166" s="53"/>
      <c r="AE166" s="109">
        <f>L166</f>
        <v>262728</v>
      </c>
    </row>
    <row r="167" spans="1:31" ht="23.1" customHeight="1">
      <c r="A167" s="86" t="s">
        <v>1169</v>
      </c>
      <c r="B167" s="86" t="s">
        <v>1225</v>
      </c>
      <c r="C167" s="86" t="s">
        <v>1170</v>
      </c>
      <c r="D167" s="53" t="s">
        <v>1171</v>
      </c>
      <c r="E167" s="53" t="s">
        <v>1172</v>
      </c>
      <c r="F167" s="100" t="s">
        <v>112</v>
      </c>
      <c r="G167" s="101">
        <v>1</v>
      </c>
      <c r="H167" s="106">
        <f>IF(TRUNC((AD168+AC168)/$AE$3)*$AE$3-AD168 &lt;0, AC168, TRUNC((AD168+AC168)/$AE$3)*$AE$3-AD168)</f>
        <v>7881</v>
      </c>
      <c r="I167" s="106">
        <f>H167</f>
        <v>7881</v>
      </c>
      <c r="J167" s="106">
        <v>1</v>
      </c>
      <c r="K167" s="106"/>
      <c r="L167" s="106">
        <f t="shared" si="25"/>
        <v>0</v>
      </c>
      <c r="M167" s="106"/>
      <c r="N167" s="106">
        <f t="shared" si="26"/>
        <v>0</v>
      </c>
      <c r="O167" s="106"/>
      <c r="P167" s="106">
        <f t="shared" si="27"/>
        <v>7881</v>
      </c>
      <c r="Q167" s="53"/>
    </row>
    <row r="168" spans="1:31" ht="23.1" customHeight="1">
      <c r="D168" s="53"/>
      <c r="E168" s="53"/>
      <c r="F168" s="100"/>
      <c r="G168" s="101"/>
      <c r="H168" s="106"/>
      <c r="I168" s="106">
        <f t="shared" ref="I168:I184" si="28">TRUNC(G168*H168)</f>
        <v>0</v>
      </c>
      <c r="J168" s="106"/>
      <c r="K168" s="106"/>
      <c r="L168" s="106">
        <f t="shared" si="25"/>
        <v>0</v>
      </c>
      <c r="M168" s="106"/>
      <c r="N168" s="106">
        <f t="shared" si="26"/>
        <v>0</v>
      </c>
      <c r="O168" s="106"/>
      <c r="P168" s="106">
        <f t="shared" si="27"/>
        <v>0</v>
      </c>
      <c r="Q168" s="53"/>
      <c r="AC168" s="109">
        <f>TRUNC(AE168*옵션!$B$36/100)</f>
        <v>7881</v>
      </c>
      <c r="AD168" s="109">
        <f>TRUNC(SUM(L160:L166))</f>
        <v>393588</v>
      </c>
      <c r="AE168" s="109">
        <f>TRUNC(SUM(AE160:AE167))</f>
        <v>262728</v>
      </c>
    </row>
    <row r="169" spans="1:31" ht="23.1" customHeight="1">
      <c r="D169" s="53"/>
      <c r="E169" s="53"/>
      <c r="F169" s="100"/>
      <c r="G169" s="101"/>
      <c r="H169" s="106"/>
      <c r="I169" s="106">
        <f t="shared" si="28"/>
        <v>0</v>
      </c>
      <c r="J169" s="106"/>
      <c r="K169" s="106"/>
      <c r="L169" s="106">
        <f t="shared" si="25"/>
        <v>0</v>
      </c>
      <c r="M169" s="106"/>
      <c r="N169" s="106">
        <f t="shared" si="26"/>
        <v>0</v>
      </c>
      <c r="O169" s="106"/>
      <c r="P169" s="106">
        <f t="shared" si="27"/>
        <v>0</v>
      </c>
      <c r="Q169" s="53"/>
    </row>
    <row r="170" spans="1:31" ht="23.1" customHeight="1">
      <c r="D170" s="53"/>
      <c r="E170" s="53"/>
      <c r="F170" s="100"/>
      <c r="G170" s="101"/>
      <c r="H170" s="106"/>
      <c r="I170" s="106">
        <f t="shared" si="28"/>
        <v>0</v>
      </c>
      <c r="J170" s="106"/>
      <c r="K170" s="106"/>
      <c r="L170" s="106">
        <f t="shared" si="25"/>
        <v>0</v>
      </c>
      <c r="M170" s="106"/>
      <c r="N170" s="106">
        <f t="shared" si="26"/>
        <v>0</v>
      </c>
      <c r="O170" s="106"/>
      <c r="P170" s="106">
        <f t="shared" si="27"/>
        <v>0</v>
      </c>
      <c r="Q170" s="53"/>
    </row>
    <row r="171" spans="1:31" ht="23.1" customHeight="1">
      <c r="D171" s="53"/>
      <c r="E171" s="53"/>
      <c r="F171" s="100"/>
      <c r="G171" s="101"/>
      <c r="H171" s="106"/>
      <c r="I171" s="106">
        <f t="shared" si="28"/>
        <v>0</v>
      </c>
      <c r="J171" s="106"/>
      <c r="K171" s="106"/>
      <c r="L171" s="106">
        <f t="shared" si="25"/>
        <v>0</v>
      </c>
      <c r="M171" s="106"/>
      <c r="N171" s="106">
        <f t="shared" si="26"/>
        <v>0</v>
      </c>
      <c r="O171" s="106"/>
      <c r="P171" s="106">
        <f t="shared" si="27"/>
        <v>0</v>
      </c>
      <c r="Q171" s="53"/>
    </row>
    <row r="172" spans="1:31" ht="23.1" customHeight="1">
      <c r="D172" s="53"/>
      <c r="E172" s="53"/>
      <c r="F172" s="100"/>
      <c r="G172" s="101"/>
      <c r="H172" s="106"/>
      <c r="I172" s="106">
        <f t="shared" si="28"/>
        <v>0</v>
      </c>
      <c r="J172" s="106"/>
      <c r="K172" s="106"/>
      <c r="L172" s="106">
        <f t="shared" si="25"/>
        <v>0</v>
      </c>
      <c r="M172" s="106"/>
      <c r="N172" s="106">
        <f t="shared" si="26"/>
        <v>0</v>
      </c>
      <c r="O172" s="106"/>
      <c r="P172" s="106">
        <f t="shared" si="27"/>
        <v>0</v>
      </c>
      <c r="Q172" s="53"/>
    </row>
    <row r="173" spans="1:31" ht="23.1" customHeight="1">
      <c r="D173" s="53"/>
      <c r="E173" s="53"/>
      <c r="F173" s="100"/>
      <c r="G173" s="101"/>
      <c r="H173" s="106"/>
      <c r="I173" s="106">
        <f t="shared" si="28"/>
        <v>0</v>
      </c>
      <c r="J173" s="106"/>
      <c r="K173" s="106"/>
      <c r="L173" s="106">
        <f t="shared" si="25"/>
        <v>0</v>
      </c>
      <c r="M173" s="106"/>
      <c r="N173" s="106">
        <f t="shared" si="26"/>
        <v>0</v>
      </c>
      <c r="O173" s="106"/>
      <c r="P173" s="106">
        <f t="shared" si="27"/>
        <v>0</v>
      </c>
      <c r="Q173" s="53"/>
    </row>
    <row r="174" spans="1:31" ht="23.1" customHeight="1">
      <c r="D174" s="53"/>
      <c r="E174" s="53"/>
      <c r="F174" s="100"/>
      <c r="G174" s="101"/>
      <c r="H174" s="106"/>
      <c r="I174" s="106">
        <f t="shared" si="28"/>
        <v>0</v>
      </c>
      <c r="J174" s="106"/>
      <c r="K174" s="106"/>
      <c r="L174" s="106">
        <f t="shared" si="25"/>
        <v>0</v>
      </c>
      <c r="M174" s="106"/>
      <c r="N174" s="106">
        <f t="shared" si="26"/>
        <v>0</v>
      </c>
      <c r="O174" s="106"/>
      <c r="P174" s="106">
        <f t="shared" si="27"/>
        <v>0</v>
      </c>
      <c r="Q174" s="53"/>
    </row>
    <row r="175" spans="1:31" ht="23.1" customHeight="1">
      <c r="D175" s="53"/>
      <c r="E175" s="53"/>
      <c r="F175" s="100"/>
      <c r="G175" s="101"/>
      <c r="H175" s="106"/>
      <c r="I175" s="106">
        <f t="shared" si="28"/>
        <v>0</v>
      </c>
      <c r="J175" s="106"/>
      <c r="K175" s="106"/>
      <c r="L175" s="106">
        <f t="shared" si="25"/>
        <v>0</v>
      </c>
      <c r="M175" s="106"/>
      <c r="N175" s="106">
        <f t="shared" si="26"/>
        <v>0</v>
      </c>
      <c r="O175" s="106"/>
      <c r="P175" s="106">
        <f t="shared" si="27"/>
        <v>0</v>
      </c>
      <c r="Q175" s="53"/>
    </row>
    <row r="176" spans="1:31" ht="23.1" customHeight="1">
      <c r="D176" s="53"/>
      <c r="E176" s="53"/>
      <c r="F176" s="100"/>
      <c r="G176" s="101"/>
      <c r="H176" s="106"/>
      <c r="I176" s="106">
        <f t="shared" si="28"/>
        <v>0</v>
      </c>
      <c r="J176" s="106"/>
      <c r="K176" s="106"/>
      <c r="L176" s="106">
        <f t="shared" si="25"/>
        <v>0</v>
      </c>
      <c r="M176" s="106"/>
      <c r="N176" s="106">
        <f t="shared" si="26"/>
        <v>0</v>
      </c>
      <c r="O176" s="106"/>
      <c r="P176" s="106">
        <f t="shared" si="27"/>
        <v>0</v>
      </c>
      <c r="Q176" s="53"/>
    </row>
    <row r="177" spans="1:31" ht="23.1" customHeight="1">
      <c r="D177" s="53"/>
      <c r="E177" s="53"/>
      <c r="F177" s="100"/>
      <c r="G177" s="101"/>
      <c r="H177" s="106"/>
      <c r="I177" s="106">
        <f t="shared" si="28"/>
        <v>0</v>
      </c>
      <c r="J177" s="106"/>
      <c r="K177" s="106"/>
      <c r="L177" s="106">
        <f t="shared" si="25"/>
        <v>0</v>
      </c>
      <c r="M177" s="106"/>
      <c r="N177" s="106">
        <f t="shared" si="26"/>
        <v>0</v>
      </c>
      <c r="O177" s="106"/>
      <c r="P177" s="106">
        <f t="shared" si="27"/>
        <v>0</v>
      </c>
      <c r="Q177" s="53"/>
    </row>
    <row r="178" spans="1:31" ht="23.1" customHeight="1">
      <c r="D178" s="53"/>
      <c r="E178" s="53"/>
      <c r="F178" s="100"/>
      <c r="G178" s="101"/>
      <c r="H178" s="106"/>
      <c r="I178" s="106">
        <f t="shared" si="28"/>
        <v>0</v>
      </c>
      <c r="J178" s="106"/>
      <c r="K178" s="106"/>
      <c r="L178" s="106">
        <f t="shared" si="25"/>
        <v>0</v>
      </c>
      <c r="M178" s="106"/>
      <c r="N178" s="106">
        <f t="shared" si="26"/>
        <v>0</v>
      </c>
      <c r="O178" s="106"/>
      <c r="P178" s="106">
        <f t="shared" si="27"/>
        <v>0</v>
      </c>
      <c r="Q178" s="53"/>
    </row>
    <row r="179" spans="1:31" ht="23.1" customHeight="1">
      <c r="D179" s="53"/>
      <c r="E179" s="53"/>
      <c r="F179" s="100"/>
      <c r="G179" s="101"/>
      <c r="H179" s="106"/>
      <c r="I179" s="106">
        <f t="shared" si="28"/>
        <v>0</v>
      </c>
      <c r="J179" s="106"/>
      <c r="K179" s="106"/>
      <c r="L179" s="106">
        <f t="shared" si="25"/>
        <v>0</v>
      </c>
      <c r="M179" s="106"/>
      <c r="N179" s="106">
        <f t="shared" si="26"/>
        <v>0</v>
      </c>
      <c r="O179" s="106"/>
      <c r="P179" s="106">
        <f t="shared" si="27"/>
        <v>0</v>
      </c>
      <c r="Q179" s="53"/>
    </row>
    <row r="180" spans="1:31" ht="23.1" customHeight="1">
      <c r="D180" s="53"/>
      <c r="E180" s="53"/>
      <c r="F180" s="100"/>
      <c r="G180" s="101"/>
      <c r="H180" s="106"/>
      <c r="I180" s="106">
        <f t="shared" si="28"/>
        <v>0</v>
      </c>
      <c r="J180" s="106"/>
      <c r="K180" s="106"/>
      <c r="L180" s="106">
        <f t="shared" si="25"/>
        <v>0</v>
      </c>
      <c r="M180" s="106"/>
      <c r="N180" s="106">
        <f t="shared" si="26"/>
        <v>0</v>
      </c>
      <c r="O180" s="106"/>
      <c r="P180" s="106">
        <f t="shared" si="27"/>
        <v>0</v>
      </c>
      <c r="Q180" s="53"/>
    </row>
    <row r="181" spans="1:31" ht="23.1" customHeight="1">
      <c r="D181" s="53"/>
      <c r="E181" s="53"/>
      <c r="F181" s="100"/>
      <c r="G181" s="101"/>
      <c r="H181" s="106"/>
      <c r="I181" s="106">
        <f t="shared" si="28"/>
        <v>0</v>
      </c>
      <c r="J181" s="106"/>
      <c r="K181" s="106"/>
      <c r="L181" s="106">
        <f t="shared" si="25"/>
        <v>0</v>
      </c>
      <c r="M181" s="106"/>
      <c r="N181" s="106">
        <f t="shared" si="26"/>
        <v>0</v>
      </c>
      <c r="O181" s="106"/>
      <c r="P181" s="106">
        <f t="shared" si="27"/>
        <v>0</v>
      </c>
      <c r="Q181" s="53"/>
    </row>
    <row r="182" spans="1:31" ht="23.1" customHeight="1">
      <c r="D182" s="53"/>
      <c r="E182" s="53"/>
      <c r="F182" s="100"/>
      <c r="G182" s="101"/>
      <c r="H182" s="106"/>
      <c r="I182" s="106">
        <f t="shared" si="28"/>
        <v>0</v>
      </c>
      <c r="J182" s="106"/>
      <c r="K182" s="106"/>
      <c r="L182" s="106">
        <f t="shared" si="25"/>
        <v>0</v>
      </c>
      <c r="M182" s="106"/>
      <c r="N182" s="106">
        <f t="shared" si="26"/>
        <v>0</v>
      </c>
      <c r="O182" s="106"/>
      <c r="P182" s="106">
        <f t="shared" si="27"/>
        <v>0</v>
      </c>
      <c r="Q182" s="53"/>
    </row>
    <row r="183" spans="1:31" ht="23.1" customHeight="1">
      <c r="D183" s="53"/>
      <c r="E183" s="53"/>
      <c r="F183" s="100"/>
      <c r="G183" s="101"/>
      <c r="H183" s="106"/>
      <c r="I183" s="106">
        <f t="shared" si="28"/>
        <v>0</v>
      </c>
      <c r="J183" s="106"/>
      <c r="K183" s="106"/>
      <c r="L183" s="106">
        <f t="shared" si="25"/>
        <v>0</v>
      </c>
      <c r="M183" s="106"/>
      <c r="N183" s="106">
        <f t="shared" si="26"/>
        <v>0</v>
      </c>
      <c r="O183" s="106"/>
      <c r="P183" s="106">
        <f t="shared" si="27"/>
        <v>0</v>
      </c>
      <c r="Q183" s="53"/>
    </row>
    <row r="184" spans="1:31" ht="23.1" customHeight="1">
      <c r="D184" s="53"/>
      <c r="E184" s="53"/>
      <c r="F184" s="100"/>
      <c r="G184" s="101"/>
      <c r="H184" s="106"/>
      <c r="I184" s="106">
        <f t="shared" si="28"/>
        <v>0</v>
      </c>
      <c r="J184" s="106"/>
      <c r="K184" s="106"/>
      <c r="L184" s="106">
        <f t="shared" si="25"/>
        <v>0</v>
      </c>
      <c r="M184" s="106"/>
      <c r="N184" s="106">
        <f t="shared" si="26"/>
        <v>0</v>
      </c>
      <c r="O184" s="106"/>
      <c r="P184" s="106">
        <f t="shared" si="27"/>
        <v>0</v>
      </c>
      <c r="Q184" s="53"/>
    </row>
    <row r="185" spans="1:31" ht="23.1" customHeight="1">
      <c r="B185" s="86" t="s">
        <v>1151</v>
      </c>
      <c r="D185" s="53" t="s">
        <v>1152</v>
      </c>
      <c r="E185" s="53"/>
      <c r="F185" s="100"/>
      <c r="G185" s="101"/>
      <c r="H185" s="106"/>
      <c r="I185" s="106">
        <f>TRUNC(SUM(I160:I184))</f>
        <v>26154</v>
      </c>
      <c r="J185" s="106"/>
      <c r="K185" s="106"/>
      <c r="L185" s="106">
        <f>TRUNC(SUM(L160:L184))</f>
        <v>393588</v>
      </c>
      <c r="M185" s="106"/>
      <c r="N185" s="106">
        <f>TRUNC(SUM(N160:N184))</f>
        <v>0</v>
      </c>
      <c r="O185" s="106"/>
      <c r="P185" s="106">
        <f>TRUNC(SUM(P160:P184))</f>
        <v>419742</v>
      </c>
      <c r="Q185" s="53"/>
    </row>
    <row r="186" spans="1:31" ht="23.1" customHeight="1">
      <c r="B186" s="86" t="s">
        <v>134</v>
      </c>
      <c r="D186" s="479" t="s">
        <v>793</v>
      </c>
      <c r="E186" s="480"/>
      <c r="F186" s="480"/>
      <c r="G186" s="480"/>
      <c r="H186" s="480"/>
      <c r="I186" s="480"/>
      <c r="J186" s="480"/>
      <c r="K186" s="480"/>
      <c r="L186" s="480"/>
      <c r="M186" s="480"/>
      <c r="N186" s="480"/>
      <c r="O186" s="480"/>
      <c r="P186" s="480"/>
      <c r="Q186" s="481"/>
    </row>
    <row r="187" spans="1:31" ht="23.1" customHeight="1">
      <c r="A187" s="86" t="s">
        <v>660</v>
      </c>
      <c r="B187" s="86" t="s">
        <v>1235</v>
      </c>
      <c r="C187" s="86" t="s">
        <v>949</v>
      </c>
      <c r="D187" s="53" t="s">
        <v>661</v>
      </c>
      <c r="E187" s="53" t="s">
        <v>662</v>
      </c>
      <c r="F187" s="100" t="s">
        <v>446</v>
      </c>
      <c r="G187" s="101">
        <f>산출집계!H190</f>
        <v>14</v>
      </c>
      <c r="H187" s="106">
        <f>합산자재!H58</f>
        <v>15990</v>
      </c>
      <c r="I187" s="106">
        <f t="shared" ref="I187:I210" si="29">TRUNC(G187*H187)</f>
        <v>223860</v>
      </c>
      <c r="J187" s="106">
        <f>산출집계!J190</f>
        <v>14</v>
      </c>
      <c r="K187" s="106">
        <f>합산자재!I58</f>
        <v>0</v>
      </c>
      <c r="L187" s="106">
        <f t="shared" ref="L187:L210" si="30">TRUNC(G187*K187)</f>
        <v>0</v>
      </c>
      <c r="M187" s="106">
        <f>합산자재!J58</f>
        <v>0</v>
      </c>
      <c r="N187" s="106">
        <f t="shared" ref="N187:N210" si="31">TRUNC(G187*M187)</f>
        <v>0</v>
      </c>
      <c r="O187" s="106"/>
      <c r="P187" s="106">
        <f t="shared" ref="P187:P210" si="32">SUM(I187,L187,N187)</f>
        <v>223860</v>
      </c>
      <c r="Q187" s="53"/>
    </row>
    <row r="188" spans="1:31" ht="23.1" customHeight="1">
      <c r="A188" s="86" t="s">
        <v>655</v>
      </c>
      <c r="B188" s="86" t="s">
        <v>1235</v>
      </c>
      <c r="C188" s="86" t="s">
        <v>950</v>
      </c>
      <c r="D188" s="53" t="s">
        <v>656</v>
      </c>
      <c r="E188" s="53" t="s">
        <v>657</v>
      </c>
      <c r="F188" s="100" t="s">
        <v>446</v>
      </c>
      <c r="G188" s="101">
        <f>산출집계!H191</f>
        <v>14</v>
      </c>
      <c r="H188" s="106">
        <f>합산자재!H59</f>
        <v>30488</v>
      </c>
      <c r="I188" s="106">
        <f t="shared" si="29"/>
        <v>426832</v>
      </c>
      <c r="J188" s="106">
        <f>산출집계!J191</f>
        <v>14</v>
      </c>
      <c r="K188" s="106">
        <f>합산자재!I59</f>
        <v>0</v>
      </c>
      <c r="L188" s="106">
        <f t="shared" si="30"/>
        <v>0</v>
      </c>
      <c r="M188" s="106">
        <f>합산자재!J59</f>
        <v>0</v>
      </c>
      <c r="N188" s="106">
        <f t="shared" si="31"/>
        <v>0</v>
      </c>
      <c r="O188" s="106"/>
      <c r="P188" s="106">
        <f t="shared" si="32"/>
        <v>426832</v>
      </c>
      <c r="Q188" s="53"/>
    </row>
    <row r="189" spans="1:31" ht="23.1" customHeight="1">
      <c r="D189" s="53"/>
      <c r="E189" s="53"/>
      <c r="F189" s="100"/>
      <c r="G189" s="101"/>
      <c r="H189" s="106"/>
      <c r="I189" s="106">
        <f t="shared" si="29"/>
        <v>0</v>
      </c>
      <c r="J189" s="106"/>
      <c r="K189" s="106"/>
      <c r="L189" s="106">
        <f t="shared" si="30"/>
        <v>0</v>
      </c>
      <c r="M189" s="106"/>
      <c r="N189" s="106">
        <f t="shared" si="31"/>
        <v>0</v>
      </c>
      <c r="O189" s="106"/>
      <c r="P189" s="106">
        <f t="shared" si="32"/>
        <v>0</v>
      </c>
      <c r="Q189" s="53"/>
      <c r="AE189" s="109">
        <f>TRUNC(SUM(AE186:AE188))</f>
        <v>0</v>
      </c>
    </row>
    <row r="190" spans="1:31" ht="23.1" customHeight="1">
      <c r="D190" s="53"/>
      <c r="E190" s="53"/>
      <c r="F190" s="100"/>
      <c r="G190" s="101"/>
      <c r="H190" s="106"/>
      <c r="I190" s="106">
        <f t="shared" si="29"/>
        <v>0</v>
      </c>
      <c r="J190" s="106"/>
      <c r="K190" s="106"/>
      <c r="L190" s="106">
        <f t="shared" si="30"/>
        <v>0</v>
      </c>
      <c r="M190" s="106"/>
      <c r="N190" s="106">
        <f t="shared" si="31"/>
        <v>0</v>
      </c>
      <c r="O190" s="106"/>
      <c r="P190" s="106">
        <f t="shared" si="32"/>
        <v>0</v>
      </c>
      <c r="Q190" s="53"/>
    </row>
    <row r="191" spans="1:31" ht="23.1" customHeight="1">
      <c r="D191" s="53"/>
      <c r="E191" s="53"/>
      <c r="F191" s="100"/>
      <c r="G191" s="101"/>
      <c r="H191" s="106"/>
      <c r="I191" s="106">
        <f t="shared" si="29"/>
        <v>0</v>
      </c>
      <c r="J191" s="106"/>
      <c r="K191" s="106"/>
      <c r="L191" s="106">
        <f t="shared" si="30"/>
        <v>0</v>
      </c>
      <c r="M191" s="106"/>
      <c r="N191" s="106">
        <f t="shared" si="31"/>
        <v>0</v>
      </c>
      <c r="O191" s="106"/>
      <c r="P191" s="106">
        <f t="shared" si="32"/>
        <v>0</v>
      </c>
      <c r="Q191" s="53"/>
    </row>
    <row r="192" spans="1:31" ht="23.1" customHeight="1">
      <c r="D192" s="53"/>
      <c r="E192" s="53"/>
      <c r="F192" s="100"/>
      <c r="G192" s="101"/>
      <c r="H192" s="106"/>
      <c r="I192" s="106">
        <f t="shared" si="29"/>
        <v>0</v>
      </c>
      <c r="J192" s="106"/>
      <c r="K192" s="106"/>
      <c r="L192" s="106">
        <f t="shared" si="30"/>
        <v>0</v>
      </c>
      <c r="M192" s="106"/>
      <c r="N192" s="106">
        <f t="shared" si="31"/>
        <v>0</v>
      </c>
      <c r="O192" s="106"/>
      <c r="P192" s="106">
        <f t="shared" si="32"/>
        <v>0</v>
      </c>
      <c r="Q192" s="53"/>
    </row>
    <row r="193" spans="4:17" s="70" customFormat="1" ht="23.1" customHeight="1">
      <c r="D193" s="53"/>
      <c r="E193" s="53"/>
      <c r="F193" s="100"/>
      <c r="G193" s="101"/>
      <c r="H193" s="106"/>
      <c r="I193" s="106">
        <f t="shared" si="29"/>
        <v>0</v>
      </c>
      <c r="J193" s="106"/>
      <c r="K193" s="106"/>
      <c r="L193" s="106">
        <f t="shared" si="30"/>
        <v>0</v>
      </c>
      <c r="M193" s="106"/>
      <c r="N193" s="106">
        <f t="shared" si="31"/>
        <v>0</v>
      </c>
      <c r="O193" s="106"/>
      <c r="P193" s="106">
        <f t="shared" si="32"/>
        <v>0</v>
      </c>
      <c r="Q193" s="53"/>
    </row>
    <row r="194" spans="4:17" s="70" customFormat="1" ht="23.1" customHeight="1">
      <c r="D194" s="53"/>
      <c r="E194" s="53"/>
      <c r="F194" s="100"/>
      <c r="G194" s="101"/>
      <c r="H194" s="106"/>
      <c r="I194" s="106">
        <f t="shared" si="29"/>
        <v>0</v>
      </c>
      <c r="J194" s="106"/>
      <c r="K194" s="106"/>
      <c r="L194" s="106">
        <f t="shared" si="30"/>
        <v>0</v>
      </c>
      <c r="M194" s="106"/>
      <c r="N194" s="106">
        <f t="shared" si="31"/>
        <v>0</v>
      </c>
      <c r="O194" s="106"/>
      <c r="P194" s="106">
        <f t="shared" si="32"/>
        <v>0</v>
      </c>
      <c r="Q194" s="53"/>
    </row>
    <row r="195" spans="4:17" s="70" customFormat="1" ht="23.1" customHeight="1">
      <c r="D195" s="53"/>
      <c r="E195" s="53"/>
      <c r="F195" s="100"/>
      <c r="G195" s="101"/>
      <c r="H195" s="106"/>
      <c r="I195" s="106">
        <f t="shared" si="29"/>
        <v>0</v>
      </c>
      <c r="J195" s="106"/>
      <c r="K195" s="106"/>
      <c r="L195" s="106">
        <f t="shared" si="30"/>
        <v>0</v>
      </c>
      <c r="M195" s="106"/>
      <c r="N195" s="106">
        <f t="shared" si="31"/>
        <v>0</v>
      </c>
      <c r="O195" s="106"/>
      <c r="P195" s="106">
        <f t="shared" si="32"/>
        <v>0</v>
      </c>
      <c r="Q195" s="53"/>
    </row>
    <row r="196" spans="4:17" s="70" customFormat="1" ht="23.1" customHeight="1">
      <c r="D196" s="53"/>
      <c r="E196" s="53"/>
      <c r="F196" s="100"/>
      <c r="G196" s="101"/>
      <c r="H196" s="106"/>
      <c r="I196" s="106">
        <f t="shared" si="29"/>
        <v>0</v>
      </c>
      <c r="J196" s="106"/>
      <c r="K196" s="106"/>
      <c r="L196" s="106">
        <f t="shared" si="30"/>
        <v>0</v>
      </c>
      <c r="M196" s="106"/>
      <c r="N196" s="106">
        <f t="shared" si="31"/>
        <v>0</v>
      </c>
      <c r="O196" s="106"/>
      <c r="P196" s="106">
        <f t="shared" si="32"/>
        <v>0</v>
      </c>
      <c r="Q196" s="53"/>
    </row>
    <row r="197" spans="4:17" s="70" customFormat="1" ht="23.1" customHeight="1">
      <c r="D197" s="53"/>
      <c r="E197" s="53"/>
      <c r="F197" s="100"/>
      <c r="G197" s="101"/>
      <c r="H197" s="106"/>
      <c r="I197" s="106">
        <f t="shared" si="29"/>
        <v>0</v>
      </c>
      <c r="J197" s="106"/>
      <c r="K197" s="106"/>
      <c r="L197" s="106">
        <f t="shared" si="30"/>
        <v>0</v>
      </c>
      <c r="M197" s="106"/>
      <c r="N197" s="106">
        <f t="shared" si="31"/>
        <v>0</v>
      </c>
      <c r="O197" s="106"/>
      <c r="P197" s="106">
        <f t="shared" si="32"/>
        <v>0</v>
      </c>
      <c r="Q197" s="53"/>
    </row>
    <row r="198" spans="4:17" s="70" customFormat="1" ht="23.1" customHeight="1">
      <c r="D198" s="53"/>
      <c r="E198" s="53"/>
      <c r="F198" s="100"/>
      <c r="G198" s="101"/>
      <c r="H198" s="106"/>
      <c r="I198" s="106">
        <f t="shared" si="29"/>
        <v>0</v>
      </c>
      <c r="J198" s="106"/>
      <c r="K198" s="106"/>
      <c r="L198" s="106">
        <f t="shared" si="30"/>
        <v>0</v>
      </c>
      <c r="M198" s="106"/>
      <c r="N198" s="106">
        <f t="shared" si="31"/>
        <v>0</v>
      </c>
      <c r="O198" s="106"/>
      <c r="P198" s="106">
        <f t="shared" si="32"/>
        <v>0</v>
      </c>
      <c r="Q198" s="53"/>
    </row>
    <row r="199" spans="4:17" s="70" customFormat="1" ht="23.1" customHeight="1">
      <c r="D199" s="53"/>
      <c r="E199" s="53"/>
      <c r="F199" s="100"/>
      <c r="G199" s="101"/>
      <c r="H199" s="106"/>
      <c r="I199" s="106">
        <f t="shared" si="29"/>
        <v>0</v>
      </c>
      <c r="J199" s="106"/>
      <c r="K199" s="106"/>
      <c r="L199" s="106">
        <f t="shared" si="30"/>
        <v>0</v>
      </c>
      <c r="M199" s="106"/>
      <c r="N199" s="106">
        <f t="shared" si="31"/>
        <v>0</v>
      </c>
      <c r="O199" s="106"/>
      <c r="P199" s="106">
        <f t="shared" si="32"/>
        <v>0</v>
      </c>
      <c r="Q199" s="53"/>
    </row>
    <row r="200" spans="4:17" s="70" customFormat="1" ht="23.1" customHeight="1">
      <c r="D200" s="53"/>
      <c r="E200" s="53"/>
      <c r="F200" s="100"/>
      <c r="G200" s="101"/>
      <c r="H200" s="106"/>
      <c r="I200" s="106">
        <f t="shared" si="29"/>
        <v>0</v>
      </c>
      <c r="J200" s="106"/>
      <c r="K200" s="106"/>
      <c r="L200" s="106">
        <f t="shared" si="30"/>
        <v>0</v>
      </c>
      <c r="M200" s="106"/>
      <c r="N200" s="106">
        <f t="shared" si="31"/>
        <v>0</v>
      </c>
      <c r="O200" s="106"/>
      <c r="P200" s="106">
        <f t="shared" si="32"/>
        <v>0</v>
      </c>
      <c r="Q200" s="53"/>
    </row>
    <row r="201" spans="4:17" s="70" customFormat="1" ht="23.1" customHeight="1">
      <c r="D201" s="53"/>
      <c r="E201" s="53"/>
      <c r="F201" s="100"/>
      <c r="G201" s="101"/>
      <c r="H201" s="106"/>
      <c r="I201" s="106">
        <f t="shared" si="29"/>
        <v>0</v>
      </c>
      <c r="J201" s="106"/>
      <c r="K201" s="106"/>
      <c r="L201" s="106">
        <f t="shared" si="30"/>
        <v>0</v>
      </c>
      <c r="M201" s="106"/>
      <c r="N201" s="106">
        <f t="shared" si="31"/>
        <v>0</v>
      </c>
      <c r="O201" s="106"/>
      <c r="P201" s="106">
        <f t="shared" si="32"/>
        <v>0</v>
      </c>
      <c r="Q201" s="53"/>
    </row>
    <row r="202" spans="4:17" s="70" customFormat="1" ht="23.1" customHeight="1">
      <c r="D202" s="53"/>
      <c r="E202" s="53"/>
      <c r="F202" s="100"/>
      <c r="G202" s="101"/>
      <c r="H202" s="106"/>
      <c r="I202" s="106">
        <f t="shared" si="29"/>
        <v>0</v>
      </c>
      <c r="J202" s="106"/>
      <c r="K202" s="106"/>
      <c r="L202" s="106">
        <f t="shared" si="30"/>
        <v>0</v>
      </c>
      <c r="M202" s="106"/>
      <c r="N202" s="106">
        <f t="shared" si="31"/>
        <v>0</v>
      </c>
      <c r="O202" s="106"/>
      <c r="P202" s="106">
        <f t="shared" si="32"/>
        <v>0</v>
      </c>
      <c r="Q202" s="53"/>
    </row>
    <row r="203" spans="4:17" s="70" customFormat="1" ht="23.1" customHeight="1">
      <c r="D203" s="53"/>
      <c r="E203" s="53"/>
      <c r="F203" s="100"/>
      <c r="G203" s="101"/>
      <c r="H203" s="106"/>
      <c r="I203" s="106">
        <f t="shared" si="29"/>
        <v>0</v>
      </c>
      <c r="J203" s="106"/>
      <c r="K203" s="106"/>
      <c r="L203" s="106">
        <f t="shared" si="30"/>
        <v>0</v>
      </c>
      <c r="M203" s="106"/>
      <c r="N203" s="106">
        <f t="shared" si="31"/>
        <v>0</v>
      </c>
      <c r="O203" s="106"/>
      <c r="P203" s="106">
        <f t="shared" si="32"/>
        <v>0</v>
      </c>
      <c r="Q203" s="53"/>
    </row>
    <row r="204" spans="4:17" s="70" customFormat="1" ht="23.1" customHeight="1">
      <c r="D204" s="53"/>
      <c r="E204" s="53"/>
      <c r="F204" s="100"/>
      <c r="G204" s="101"/>
      <c r="H204" s="106"/>
      <c r="I204" s="106">
        <f t="shared" si="29"/>
        <v>0</v>
      </c>
      <c r="J204" s="106"/>
      <c r="K204" s="106"/>
      <c r="L204" s="106">
        <f t="shared" si="30"/>
        <v>0</v>
      </c>
      <c r="M204" s="106"/>
      <c r="N204" s="106">
        <f t="shared" si="31"/>
        <v>0</v>
      </c>
      <c r="O204" s="106"/>
      <c r="P204" s="106">
        <f t="shared" si="32"/>
        <v>0</v>
      </c>
      <c r="Q204" s="53"/>
    </row>
    <row r="205" spans="4:17" s="70" customFormat="1" ht="23.1" customHeight="1">
      <c r="D205" s="53"/>
      <c r="E205" s="53"/>
      <c r="F205" s="100"/>
      <c r="G205" s="101"/>
      <c r="H205" s="106"/>
      <c r="I205" s="106">
        <f t="shared" si="29"/>
        <v>0</v>
      </c>
      <c r="J205" s="106"/>
      <c r="K205" s="106"/>
      <c r="L205" s="106">
        <f t="shared" si="30"/>
        <v>0</v>
      </c>
      <c r="M205" s="106"/>
      <c r="N205" s="106">
        <f t="shared" si="31"/>
        <v>0</v>
      </c>
      <c r="O205" s="106"/>
      <c r="P205" s="106">
        <f t="shared" si="32"/>
        <v>0</v>
      </c>
      <c r="Q205" s="53"/>
    </row>
    <row r="206" spans="4:17" s="70" customFormat="1" ht="23.1" customHeight="1">
      <c r="D206" s="53"/>
      <c r="E206" s="53"/>
      <c r="F206" s="100"/>
      <c r="G206" s="101"/>
      <c r="H206" s="106"/>
      <c r="I206" s="106">
        <f t="shared" si="29"/>
        <v>0</v>
      </c>
      <c r="J206" s="106"/>
      <c r="K206" s="106"/>
      <c r="L206" s="106">
        <f t="shared" si="30"/>
        <v>0</v>
      </c>
      <c r="M206" s="106"/>
      <c r="N206" s="106">
        <f t="shared" si="31"/>
        <v>0</v>
      </c>
      <c r="O206" s="106"/>
      <c r="P206" s="106">
        <f t="shared" si="32"/>
        <v>0</v>
      </c>
      <c r="Q206" s="53"/>
    </row>
    <row r="207" spans="4:17" s="70" customFormat="1" ht="23.1" customHeight="1">
      <c r="D207" s="53"/>
      <c r="E207" s="53"/>
      <c r="F207" s="100"/>
      <c r="G207" s="101"/>
      <c r="H207" s="106"/>
      <c r="I207" s="106">
        <f t="shared" si="29"/>
        <v>0</v>
      </c>
      <c r="J207" s="106"/>
      <c r="K207" s="106"/>
      <c r="L207" s="106">
        <f t="shared" si="30"/>
        <v>0</v>
      </c>
      <c r="M207" s="106"/>
      <c r="N207" s="106">
        <f t="shared" si="31"/>
        <v>0</v>
      </c>
      <c r="O207" s="106"/>
      <c r="P207" s="106">
        <f t="shared" si="32"/>
        <v>0</v>
      </c>
      <c r="Q207" s="53"/>
    </row>
    <row r="208" spans="4:17" s="70" customFormat="1" ht="23.1" customHeight="1">
      <c r="D208" s="53"/>
      <c r="E208" s="53"/>
      <c r="F208" s="100"/>
      <c r="G208" s="101"/>
      <c r="H208" s="106"/>
      <c r="I208" s="106">
        <f t="shared" si="29"/>
        <v>0</v>
      </c>
      <c r="J208" s="106"/>
      <c r="K208" s="106"/>
      <c r="L208" s="106">
        <f t="shared" si="30"/>
        <v>0</v>
      </c>
      <c r="M208" s="106"/>
      <c r="N208" s="106">
        <f t="shared" si="31"/>
        <v>0</v>
      </c>
      <c r="O208" s="106"/>
      <c r="P208" s="106">
        <f t="shared" si="32"/>
        <v>0</v>
      </c>
      <c r="Q208" s="53"/>
    </row>
    <row r="209" spans="2:17" s="70" customFormat="1" ht="23.1" customHeight="1">
      <c r="B209" s="86"/>
      <c r="C209" s="86"/>
      <c r="D209" s="53"/>
      <c r="E209" s="53"/>
      <c r="F209" s="100"/>
      <c r="G209" s="101"/>
      <c r="H209" s="106"/>
      <c r="I209" s="106">
        <f t="shared" si="29"/>
        <v>0</v>
      </c>
      <c r="J209" s="106"/>
      <c r="K209" s="106"/>
      <c r="L209" s="106">
        <f t="shared" si="30"/>
        <v>0</v>
      </c>
      <c r="M209" s="106"/>
      <c r="N209" s="106">
        <f t="shared" si="31"/>
        <v>0</v>
      </c>
      <c r="O209" s="106"/>
      <c r="P209" s="106">
        <f t="shared" si="32"/>
        <v>0</v>
      </c>
      <c r="Q209" s="53"/>
    </row>
    <row r="210" spans="2:17" s="70" customFormat="1" ht="23.1" customHeight="1">
      <c r="B210" s="86"/>
      <c r="C210" s="86"/>
      <c r="D210" s="53"/>
      <c r="E210" s="53"/>
      <c r="F210" s="100"/>
      <c r="G210" s="101"/>
      <c r="H210" s="106"/>
      <c r="I210" s="106">
        <f t="shared" si="29"/>
        <v>0</v>
      </c>
      <c r="J210" s="106"/>
      <c r="K210" s="106"/>
      <c r="L210" s="106">
        <f t="shared" si="30"/>
        <v>0</v>
      </c>
      <c r="M210" s="106"/>
      <c r="N210" s="106">
        <f t="shared" si="31"/>
        <v>0</v>
      </c>
      <c r="O210" s="106"/>
      <c r="P210" s="106">
        <f t="shared" si="32"/>
        <v>0</v>
      </c>
      <c r="Q210" s="53"/>
    </row>
    <row r="211" spans="2:17" s="70" customFormat="1" ht="23.1" customHeight="1">
      <c r="B211" s="86" t="s">
        <v>1151</v>
      </c>
      <c r="C211" s="86"/>
      <c r="D211" s="53" t="s">
        <v>1152</v>
      </c>
      <c r="E211" s="53"/>
      <c r="F211" s="100"/>
      <c r="G211" s="101"/>
      <c r="H211" s="106"/>
      <c r="I211" s="106">
        <f>TRUNC(SUM(I186:I210))</f>
        <v>650692</v>
      </c>
      <c r="J211" s="106"/>
      <c r="K211" s="106"/>
      <c r="L211" s="106">
        <f>TRUNC(SUM(L186:L210))</f>
        <v>0</v>
      </c>
      <c r="M211" s="106"/>
      <c r="N211" s="106">
        <f>TRUNC(SUM(N186:N210))</f>
        <v>0</v>
      </c>
      <c r="O211" s="106"/>
      <c r="P211" s="106">
        <f>TRUNC(SUM(P186:P210))</f>
        <v>650692</v>
      </c>
      <c r="Q211" s="53"/>
    </row>
  </sheetData>
  <mergeCells count="20">
    <mergeCell ref="D186:Q186"/>
    <mergeCell ref="D4:Q4"/>
    <mergeCell ref="D56:Q56"/>
    <mergeCell ref="D108:Q108"/>
    <mergeCell ref="D134:Q134"/>
    <mergeCell ref="D160:Q160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V147"/>
  <sheetViews>
    <sheetView showZeros="0" view="pageBreakPreview" topLeftCell="B2" zoomScaleNormal="100" zoomScaleSheetLayoutView="100" workbookViewId="0">
      <selection activeCell="N64" sqref="N64"/>
    </sheetView>
  </sheetViews>
  <sheetFormatPr defaultColWidth="8" defaultRowHeight="39.950000000000003" customHeight="1"/>
  <cols>
    <col min="1" max="1" width="5.44140625" style="268" hidden="1" customWidth="1"/>
    <col min="2" max="2" width="1" style="268" customWidth="1"/>
    <col min="3" max="3" width="2.33203125" style="268" customWidth="1"/>
    <col min="4" max="4" width="8.5546875" style="268" customWidth="1"/>
    <col min="5" max="5" width="26.21875" style="268" customWidth="1"/>
    <col min="6" max="6" width="13.6640625" style="268" customWidth="1"/>
    <col min="7" max="7" width="9.21875" style="268" customWidth="1"/>
    <col min="8" max="8" width="4.6640625" style="269" customWidth="1"/>
    <col min="9" max="9" width="7.6640625" style="270" customWidth="1"/>
    <col min="10" max="10" width="10.33203125" style="268" customWidth="1"/>
    <col min="11" max="11" width="6.77734375" style="268" customWidth="1"/>
    <col min="12" max="12" width="1.21875" style="268" customWidth="1"/>
    <col min="13" max="13" width="2.109375" style="268" customWidth="1"/>
    <col min="14" max="14" width="11.44140625" style="271" bestFit="1" customWidth="1"/>
    <col min="15" max="15" width="10.6640625" style="268" customWidth="1"/>
    <col min="16" max="16" width="9.88671875" style="268" customWidth="1"/>
    <col min="17" max="256" width="8" style="268"/>
    <col min="257" max="257" width="5.44140625" style="268" customWidth="1"/>
    <col min="258" max="258" width="1" style="268" customWidth="1"/>
    <col min="259" max="259" width="2.33203125" style="268" customWidth="1"/>
    <col min="260" max="260" width="8.6640625" style="268" customWidth="1"/>
    <col min="261" max="261" width="26.21875" style="268" customWidth="1"/>
    <col min="262" max="262" width="13.6640625" style="268" customWidth="1"/>
    <col min="263" max="263" width="9.21875" style="268" customWidth="1"/>
    <col min="264" max="264" width="4.6640625" style="268" customWidth="1"/>
    <col min="265" max="265" width="7.77734375" style="268" customWidth="1"/>
    <col min="266" max="266" width="12.44140625" style="268" customWidth="1"/>
    <col min="267" max="267" width="11" style="268" customWidth="1"/>
    <col min="268" max="268" width="1.21875" style="268" customWidth="1"/>
    <col min="269" max="269" width="2.109375" style="268" customWidth="1"/>
    <col min="270" max="270" width="11.44140625" style="268" bestFit="1" customWidth="1"/>
    <col min="271" max="271" width="10.6640625" style="268" customWidth="1"/>
    <col min="272" max="272" width="9.88671875" style="268" customWidth="1"/>
    <col min="273" max="512" width="8" style="268"/>
    <col min="513" max="513" width="5.44140625" style="268" customWidth="1"/>
    <col min="514" max="514" width="1" style="268" customWidth="1"/>
    <col min="515" max="515" width="2.33203125" style="268" customWidth="1"/>
    <col min="516" max="516" width="8.6640625" style="268" customWidth="1"/>
    <col min="517" max="517" width="26.21875" style="268" customWidth="1"/>
    <col min="518" max="518" width="13.6640625" style="268" customWidth="1"/>
    <col min="519" max="519" width="9.21875" style="268" customWidth="1"/>
    <col min="520" max="520" width="4.6640625" style="268" customWidth="1"/>
    <col min="521" max="521" width="7.77734375" style="268" customWidth="1"/>
    <col min="522" max="522" width="12.44140625" style="268" customWidth="1"/>
    <col min="523" max="523" width="11" style="268" customWidth="1"/>
    <col min="524" max="524" width="1.21875" style="268" customWidth="1"/>
    <col min="525" max="525" width="2.109375" style="268" customWidth="1"/>
    <col min="526" max="526" width="11.44140625" style="268" bestFit="1" customWidth="1"/>
    <col min="527" max="527" width="10.6640625" style="268" customWidth="1"/>
    <col min="528" max="528" width="9.88671875" style="268" customWidth="1"/>
    <col min="529" max="768" width="8" style="268"/>
    <col min="769" max="769" width="5.44140625" style="268" customWidth="1"/>
    <col min="770" max="770" width="1" style="268" customWidth="1"/>
    <col min="771" max="771" width="2.33203125" style="268" customWidth="1"/>
    <col min="772" max="772" width="8.6640625" style="268" customWidth="1"/>
    <col min="773" max="773" width="26.21875" style="268" customWidth="1"/>
    <col min="774" max="774" width="13.6640625" style="268" customWidth="1"/>
    <col min="775" max="775" width="9.21875" style="268" customWidth="1"/>
    <col min="776" max="776" width="4.6640625" style="268" customWidth="1"/>
    <col min="777" max="777" width="7.77734375" style="268" customWidth="1"/>
    <col min="778" max="778" width="12.44140625" style="268" customWidth="1"/>
    <col min="779" max="779" width="11" style="268" customWidth="1"/>
    <col min="780" max="780" width="1.21875" style="268" customWidth="1"/>
    <col min="781" max="781" width="2.109375" style="268" customWidth="1"/>
    <col min="782" max="782" width="11.44140625" style="268" bestFit="1" customWidth="1"/>
    <col min="783" max="783" width="10.6640625" style="268" customWidth="1"/>
    <col min="784" max="784" width="9.88671875" style="268" customWidth="1"/>
    <col min="785" max="1024" width="8" style="268"/>
    <col min="1025" max="1025" width="5.44140625" style="268" customWidth="1"/>
    <col min="1026" max="1026" width="1" style="268" customWidth="1"/>
    <col min="1027" max="1027" width="2.33203125" style="268" customWidth="1"/>
    <col min="1028" max="1028" width="8.6640625" style="268" customWidth="1"/>
    <col min="1029" max="1029" width="26.21875" style="268" customWidth="1"/>
    <col min="1030" max="1030" width="13.6640625" style="268" customWidth="1"/>
    <col min="1031" max="1031" width="9.21875" style="268" customWidth="1"/>
    <col min="1032" max="1032" width="4.6640625" style="268" customWidth="1"/>
    <col min="1033" max="1033" width="7.77734375" style="268" customWidth="1"/>
    <col min="1034" max="1034" width="12.44140625" style="268" customWidth="1"/>
    <col min="1035" max="1035" width="11" style="268" customWidth="1"/>
    <col min="1036" max="1036" width="1.21875" style="268" customWidth="1"/>
    <col min="1037" max="1037" width="2.109375" style="268" customWidth="1"/>
    <col min="1038" max="1038" width="11.44140625" style="268" bestFit="1" customWidth="1"/>
    <col min="1039" max="1039" width="10.6640625" style="268" customWidth="1"/>
    <col min="1040" max="1040" width="9.88671875" style="268" customWidth="1"/>
    <col min="1041" max="1280" width="8" style="268"/>
    <col min="1281" max="1281" width="5.44140625" style="268" customWidth="1"/>
    <col min="1282" max="1282" width="1" style="268" customWidth="1"/>
    <col min="1283" max="1283" width="2.33203125" style="268" customWidth="1"/>
    <col min="1284" max="1284" width="8.6640625" style="268" customWidth="1"/>
    <col min="1285" max="1285" width="26.21875" style="268" customWidth="1"/>
    <col min="1286" max="1286" width="13.6640625" style="268" customWidth="1"/>
    <col min="1287" max="1287" width="9.21875" style="268" customWidth="1"/>
    <col min="1288" max="1288" width="4.6640625" style="268" customWidth="1"/>
    <col min="1289" max="1289" width="7.77734375" style="268" customWidth="1"/>
    <col min="1290" max="1290" width="12.44140625" style="268" customWidth="1"/>
    <col min="1291" max="1291" width="11" style="268" customWidth="1"/>
    <col min="1292" max="1292" width="1.21875" style="268" customWidth="1"/>
    <col min="1293" max="1293" width="2.109375" style="268" customWidth="1"/>
    <col min="1294" max="1294" width="11.44140625" style="268" bestFit="1" customWidth="1"/>
    <col min="1295" max="1295" width="10.6640625" style="268" customWidth="1"/>
    <col min="1296" max="1296" width="9.88671875" style="268" customWidth="1"/>
    <col min="1297" max="1536" width="8" style="268"/>
    <col min="1537" max="1537" width="5.44140625" style="268" customWidth="1"/>
    <col min="1538" max="1538" width="1" style="268" customWidth="1"/>
    <col min="1539" max="1539" width="2.33203125" style="268" customWidth="1"/>
    <col min="1540" max="1540" width="8.6640625" style="268" customWidth="1"/>
    <col min="1541" max="1541" width="26.21875" style="268" customWidth="1"/>
    <col min="1542" max="1542" width="13.6640625" style="268" customWidth="1"/>
    <col min="1543" max="1543" width="9.21875" style="268" customWidth="1"/>
    <col min="1544" max="1544" width="4.6640625" style="268" customWidth="1"/>
    <col min="1545" max="1545" width="7.77734375" style="268" customWidth="1"/>
    <col min="1546" max="1546" width="12.44140625" style="268" customWidth="1"/>
    <col min="1547" max="1547" width="11" style="268" customWidth="1"/>
    <col min="1548" max="1548" width="1.21875" style="268" customWidth="1"/>
    <col min="1549" max="1549" width="2.109375" style="268" customWidth="1"/>
    <col min="1550" max="1550" width="11.44140625" style="268" bestFit="1" customWidth="1"/>
    <col min="1551" max="1551" width="10.6640625" style="268" customWidth="1"/>
    <col min="1552" max="1552" width="9.88671875" style="268" customWidth="1"/>
    <col min="1553" max="1792" width="8" style="268"/>
    <col min="1793" max="1793" width="5.44140625" style="268" customWidth="1"/>
    <col min="1794" max="1794" width="1" style="268" customWidth="1"/>
    <col min="1795" max="1795" width="2.33203125" style="268" customWidth="1"/>
    <col min="1796" max="1796" width="8.6640625" style="268" customWidth="1"/>
    <col min="1797" max="1797" width="26.21875" style="268" customWidth="1"/>
    <col min="1798" max="1798" width="13.6640625" style="268" customWidth="1"/>
    <col min="1799" max="1799" width="9.21875" style="268" customWidth="1"/>
    <col min="1800" max="1800" width="4.6640625" style="268" customWidth="1"/>
    <col min="1801" max="1801" width="7.77734375" style="268" customWidth="1"/>
    <col min="1802" max="1802" width="12.44140625" style="268" customWidth="1"/>
    <col min="1803" max="1803" width="11" style="268" customWidth="1"/>
    <col min="1804" max="1804" width="1.21875" style="268" customWidth="1"/>
    <col min="1805" max="1805" width="2.109375" style="268" customWidth="1"/>
    <col min="1806" max="1806" width="11.44140625" style="268" bestFit="1" customWidth="1"/>
    <col min="1807" max="1807" width="10.6640625" style="268" customWidth="1"/>
    <col min="1808" max="1808" width="9.88671875" style="268" customWidth="1"/>
    <col min="1809" max="2048" width="8" style="268"/>
    <col min="2049" max="2049" width="5.44140625" style="268" customWidth="1"/>
    <col min="2050" max="2050" width="1" style="268" customWidth="1"/>
    <col min="2051" max="2051" width="2.33203125" style="268" customWidth="1"/>
    <col min="2052" max="2052" width="8.6640625" style="268" customWidth="1"/>
    <col min="2053" max="2053" width="26.21875" style="268" customWidth="1"/>
    <col min="2054" max="2054" width="13.6640625" style="268" customWidth="1"/>
    <col min="2055" max="2055" width="9.21875" style="268" customWidth="1"/>
    <col min="2056" max="2056" width="4.6640625" style="268" customWidth="1"/>
    <col min="2057" max="2057" width="7.77734375" style="268" customWidth="1"/>
    <col min="2058" max="2058" width="12.44140625" style="268" customWidth="1"/>
    <col min="2059" max="2059" width="11" style="268" customWidth="1"/>
    <col min="2060" max="2060" width="1.21875" style="268" customWidth="1"/>
    <col min="2061" max="2061" width="2.109375" style="268" customWidth="1"/>
    <col min="2062" max="2062" width="11.44140625" style="268" bestFit="1" customWidth="1"/>
    <col min="2063" max="2063" width="10.6640625" style="268" customWidth="1"/>
    <col min="2064" max="2064" width="9.88671875" style="268" customWidth="1"/>
    <col min="2065" max="2304" width="8" style="268"/>
    <col min="2305" max="2305" width="5.44140625" style="268" customWidth="1"/>
    <col min="2306" max="2306" width="1" style="268" customWidth="1"/>
    <col min="2307" max="2307" width="2.33203125" style="268" customWidth="1"/>
    <col min="2308" max="2308" width="8.6640625" style="268" customWidth="1"/>
    <col min="2309" max="2309" width="26.21875" style="268" customWidth="1"/>
    <col min="2310" max="2310" width="13.6640625" style="268" customWidth="1"/>
    <col min="2311" max="2311" width="9.21875" style="268" customWidth="1"/>
    <col min="2312" max="2312" width="4.6640625" style="268" customWidth="1"/>
    <col min="2313" max="2313" width="7.77734375" style="268" customWidth="1"/>
    <col min="2314" max="2314" width="12.44140625" style="268" customWidth="1"/>
    <col min="2315" max="2315" width="11" style="268" customWidth="1"/>
    <col min="2316" max="2316" width="1.21875" style="268" customWidth="1"/>
    <col min="2317" max="2317" width="2.109375" style="268" customWidth="1"/>
    <col min="2318" max="2318" width="11.44140625" style="268" bestFit="1" customWidth="1"/>
    <col min="2319" max="2319" width="10.6640625" style="268" customWidth="1"/>
    <col min="2320" max="2320" width="9.88671875" style="268" customWidth="1"/>
    <col min="2321" max="2560" width="8" style="268"/>
    <col min="2561" max="2561" width="5.44140625" style="268" customWidth="1"/>
    <col min="2562" max="2562" width="1" style="268" customWidth="1"/>
    <col min="2563" max="2563" width="2.33203125" style="268" customWidth="1"/>
    <col min="2564" max="2564" width="8.6640625" style="268" customWidth="1"/>
    <col min="2565" max="2565" width="26.21875" style="268" customWidth="1"/>
    <col min="2566" max="2566" width="13.6640625" style="268" customWidth="1"/>
    <col min="2567" max="2567" width="9.21875" style="268" customWidth="1"/>
    <col min="2568" max="2568" width="4.6640625" style="268" customWidth="1"/>
    <col min="2569" max="2569" width="7.77734375" style="268" customWidth="1"/>
    <col min="2570" max="2570" width="12.44140625" style="268" customWidth="1"/>
    <col min="2571" max="2571" width="11" style="268" customWidth="1"/>
    <col min="2572" max="2572" width="1.21875" style="268" customWidth="1"/>
    <col min="2573" max="2573" width="2.109375" style="268" customWidth="1"/>
    <col min="2574" max="2574" width="11.44140625" style="268" bestFit="1" customWidth="1"/>
    <col min="2575" max="2575" width="10.6640625" style="268" customWidth="1"/>
    <col min="2576" max="2576" width="9.88671875" style="268" customWidth="1"/>
    <col min="2577" max="2816" width="8" style="268"/>
    <col min="2817" max="2817" width="5.44140625" style="268" customWidth="1"/>
    <col min="2818" max="2818" width="1" style="268" customWidth="1"/>
    <col min="2819" max="2819" width="2.33203125" style="268" customWidth="1"/>
    <col min="2820" max="2820" width="8.6640625" style="268" customWidth="1"/>
    <col min="2821" max="2821" width="26.21875" style="268" customWidth="1"/>
    <col min="2822" max="2822" width="13.6640625" style="268" customWidth="1"/>
    <col min="2823" max="2823" width="9.21875" style="268" customWidth="1"/>
    <col min="2824" max="2824" width="4.6640625" style="268" customWidth="1"/>
    <col min="2825" max="2825" width="7.77734375" style="268" customWidth="1"/>
    <col min="2826" max="2826" width="12.44140625" style="268" customWidth="1"/>
    <col min="2827" max="2827" width="11" style="268" customWidth="1"/>
    <col min="2828" max="2828" width="1.21875" style="268" customWidth="1"/>
    <col min="2829" max="2829" width="2.109375" style="268" customWidth="1"/>
    <col min="2830" max="2830" width="11.44140625" style="268" bestFit="1" customWidth="1"/>
    <col min="2831" max="2831" width="10.6640625" style="268" customWidth="1"/>
    <col min="2832" max="2832" width="9.88671875" style="268" customWidth="1"/>
    <col min="2833" max="3072" width="8" style="268"/>
    <col min="3073" max="3073" width="5.44140625" style="268" customWidth="1"/>
    <col min="3074" max="3074" width="1" style="268" customWidth="1"/>
    <col min="3075" max="3075" width="2.33203125" style="268" customWidth="1"/>
    <col min="3076" max="3076" width="8.6640625" style="268" customWidth="1"/>
    <col min="3077" max="3077" width="26.21875" style="268" customWidth="1"/>
    <col min="3078" max="3078" width="13.6640625" style="268" customWidth="1"/>
    <col min="3079" max="3079" width="9.21875" style="268" customWidth="1"/>
    <col min="3080" max="3080" width="4.6640625" style="268" customWidth="1"/>
    <col min="3081" max="3081" width="7.77734375" style="268" customWidth="1"/>
    <col min="3082" max="3082" width="12.44140625" style="268" customWidth="1"/>
    <col min="3083" max="3083" width="11" style="268" customWidth="1"/>
    <col min="3084" max="3084" width="1.21875" style="268" customWidth="1"/>
    <col min="3085" max="3085" width="2.109375" style="268" customWidth="1"/>
    <col min="3086" max="3086" width="11.44140625" style="268" bestFit="1" customWidth="1"/>
    <col min="3087" max="3087" width="10.6640625" style="268" customWidth="1"/>
    <col min="3088" max="3088" width="9.88671875" style="268" customWidth="1"/>
    <col min="3089" max="3328" width="8" style="268"/>
    <col min="3329" max="3329" width="5.44140625" style="268" customWidth="1"/>
    <col min="3330" max="3330" width="1" style="268" customWidth="1"/>
    <col min="3331" max="3331" width="2.33203125" style="268" customWidth="1"/>
    <col min="3332" max="3332" width="8.6640625" style="268" customWidth="1"/>
    <col min="3333" max="3333" width="26.21875" style="268" customWidth="1"/>
    <col min="3334" max="3334" width="13.6640625" style="268" customWidth="1"/>
    <col min="3335" max="3335" width="9.21875" style="268" customWidth="1"/>
    <col min="3336" max="3336" width="4.6640625" style="268" customWidth="1"/>
    <col min="3337" max="3337" width="7.77734375" style="268" customWidth="1"/>
    <col min="3338" max="3338" width="12.44140625" style="268" customWidth="1"/>
    <col min="3339" max="3339" width="11" style="268" customWidth="1"/>
    <col min="3340" max="3340" width="1.21875" style="268" customWidth="1"/>
    <col min="3341" max="3341" width="2.109375" style="268" customWidth="1"/>
    <col min="3342" max="3342" width="11.44140625" style="268" bestFit="1" customWidth="1"/>
    <col min="3343" max="3343" width="10.6640625" style="268" customWidth="1"/>
    <col min="3344" max="3344" width="9.88671875" style="268" customWidth="1"/>
    <col min="3345" max="3584" width="8" style="268"/>
    <col min="3585" max="3585" width="5.44140625" style="268" customWidth="1"/>
    <col min="3586" max="3586" width="1" style="268" customWidth="1"/>
    <col min="3587" max="3587" width="2.33203125" style="268" customWidth="1"/>
    <col min="3588" max="3588" width="8.6640625" style="268" customWidth="1"/>
    <col min="3589" max="3589" width="26.21875" style="268" customWidth="1"/>
    <col min="3590" max="3590" width="13.6640625" style="268" customWidth="1"/>
    <col min="3591" max="3591" width="9.21875" style="268" customWidth="1"/>
    <col min="3592" max="3592" width="4.6640625" style="268" customWidth="1"/>
    <col min="3593" max="3593" width="7.77734375" style="268" customWidth="1"/>
    <col min="3594" max="3594" width="12.44140625" style="268" customWidth="1"/>
    <col min="3595" max="3595" width="11" style="268" customWidth="1"/>
    <col min="3596" max="3596" width="1.21875" style="268" customWidth="1"/>
    <col min="3597" max="3597" width="2.109375" style="268" customWidth="1"/>
    <col min="3598" max="3598" width="11.44140625" style="268" bestFit="1" customWidth="1"/>
    <col min="3599" max="3599" width="10.6640625" style="268" customWidth="1"/>
    <col min="3600" max="3600" width="9.88671875" style="268" customWidth="1"/>
    <col min="3601" max="3840" width="8" style="268"/>
    <col min="3841" max="3841" width="5.44140625" style="268" customWidth="1"/>
    <col min="3842" max="3842" width="1" style="268" customWidth="1"/>
    <col min="3843" max="3843" width="2.33203125" style="268" customWidth="1"/>
    <col min="3844" max="3844" width="8.6640625" style="268" customWidth="1"/>
    <col min="3845" max="3845" width="26.21875" style="268" customWidth="1"/>
    <col min="3846" max="3846" width="13.6640625" style="268" customWidth="1"/>
    <col min="3847" max="3847" width="9.21875" style="268" customWidth="1"/>
    <col min="3848" max="3848" width="4.6640625" style="268" customWidth="1"/>
    <col min="3849" max="3849" width="7.77734375" style="268" customWidth="1"/>
    <col min="3850" max="3850" width="12.44140625" style="268" customWidth="1"/>
    <col min="3851" max="3851" width="11" style="268" customWidth="1"/>
    <col min="3852" max="3852" width="1.21875" style="268" customWidth="1"/>
    <col min="3853" max="3853" width="2.109375" style="268" customWidth="1"/>
    <col min="3854" max="3854" width="11.44140625" style="268" bestFit="1" customWidth="1"/>
    <col min="3855" max="3855" width="10.6640625" style="268" customWidth="1"/>
    <col min="3856" max="3856" width="9.88671875" style="268" customWidth="1"/>
    <col min="3857" max="4096" width="8" style="268"/>
    <col min="4097" max="4097" width="5.44140625" style="268" customWidth="1"/>
    <col min="4098" max="4098" width="1" style="268" customWidth="1"/>
    <col min="4099" max="4099" width="2.33203125" style="268" customWidth="1"/>
    <col min="4100" max="4100" width="8.6640625" style="268" customWidth="1"/>
    <col min="4101" max="4101" width="26.21875" style="268" customWidth="1"/>
    <col min="4102" max="4102" width="13.6640625" style="268" customWidth="1"/>
    <col min="4103" max="4103" width="9.21875" style="268" customWidth="1"/>
    <col min="4104" max="4104" width="4.6640625" style="268" customWidth="1"/>
    <col min="4105" max="4105" width="7.77734375" style="268" customWidth="1"/>
    <col min="4106" max="4106" width="12.44140625" style="268" customWidth="1"/>
    <col min="4107" max="4107" width="11" style="268" customWidth="1"/>
    <col min="4108" max="4108" width="1.21875" style="268" customWidth="1"/>
    <col min="4109" max="4109" width="2.109375" style="268" customWidth="1"/>
    <col min="4110" max="4110" width="11.44140625" style="268" bestFit="1" customWidth="1"/>
    <col min="4111" max="4111" width="10.6640625" style="268" customWidth="1"/>
    <col min="4112" max="4112" width="9.88671875" style="268" customWidth="1"/>
    <col min="4113" max="4352" width="8" style="268"/>
    <col min="4353" max="4353" width="5.44140625" style="268" customWidth="1"/>
    <col min="4354" max="4354" width="1" style="268" customWidth="1"/>
    <col min="4355" max="4355" width="2.33203125" style="268" customWidth="1"/>
    <col min="4356" max="4356" width="8.6640625" style="268" customWidth="1"/>
    <col min="4357" max="4357" width="26.21875" style="268" customWidth="1"/>
    <col min="4358" max="4358" width="13.6640625" style="268" customWidth="1"/>
    <col min="4359" max="4359" width="9.21875" style="268" customWidth="1"/>
    <col min="4360" max="4360" width="4.6640625" style="268" customWidth="1"/>
    <col min="4361" max="4361" width="7.77734375" style="268" customWidth="1"/>
    <col min="4362" max="4362" width="12.44140625" style="268" customWidth="1"/>
    <col min="4363" max="4363" width="11" style="268" customWidth="1"/>
    <col min="4364" max="4364" width="1.21875" style="268" customWidth="1"/>
    <col min="4365" max="4365" width="2.109375" style="268" customWidth="1"/>
    <col min="4366" max="4366" width="11.44140625" style="268" bestFit="1" customWidth="1"/>
    <col min="4367" max="4367" width="10.6640625" style="268" customWidth="1"/>
    <col min="4368" max="4368" width="9.88671875" style="268" customWidth="1"/>
    <col min="4369" max="4608" width="8" style="268"/>
    <col min="4609" max="4609" width="5.44140625" style="268" customWidth="1"/>
    <col min="4610" max="4610" width="1" style="268" customWidth="1"/>
    <col min="4611" max="4611" width="2.33203125" style="268" customWidth="1"/>
    <col min="4612" max="4612" width="8.6640625" style="268" customWidth="1"/>
    <col min="4613" max="4613" width="26.21875" style="268" customWidth="1"/>
    <col min="4614" max="4614" width="13.6640625" style="268" customWidth="1"/>
    <col min="4615" max="4615" width="9.21875" style="268" customWidth="1"/>
    <col min="4616" max="4616" width="4.6640625" style="268" customWidth="1"/>
    <col min="4617" max="4617" width="7.77734375" style="268" customWidth="1"/>
    <col min="4618" max="4618" width="12.44140625" style="268" customWidth="1"/>
    <col min="4619" max="4619" width="11" style="268" customWidth="1"/>
    <col min="4620" max="4620" width="1.21875" style="268" customWidth="1"/>
    <col min="4621" max="4621" width="2.109375" style="268" customWidth="1"/>
    <col min="4622" max="4622" width="11.44140625" style="268" bestFit="1" customWidth="1"/>
    <col min="4623" max="4623" width="10.6640625" style="268" customWidth="1"/>
    <col min="4624" max="4624" width="9.88671875" style="268" customWidth="1"/>
    <col min="4625" max="4864" width="8" style="268"/>
    <col min="4865" max="4865" width="5.44140625" style="268" customWidth="1"/>
    <col min="4866" max="4866" width="1" style="268" customWidth="1"/>
    <col min="4867" max="4867" width="2.33203125" style="268" customWidth="1"/>
    <col min="4868" max="4868" width="8.6640625" style="268" customWidth="1"/>
    <col min="4869" max="4869" width="26.21875" style="268" customWidth="1"/>
    <col min="4870" max="4870" width="13.6640625" style="268" customWidth="1"/>
    <col min="4871" max="4871" width="9.21875" style="268" customWidth="1"/>
    <col min="4872" max="4872" width="4.6640625" style="268" customWidth="1"/>
    <col min="4873" max="4873" width="7.77734375" style="268" customWidth="1"/>
    <col min="4874" max="4874" width="12.44140625" style="268" customWidth="1"/>
    <col min="4875" max="4875" width="11" style="268" customWidth="1"/>
    <col min="4876" max="4876" width="1.21875" style="268" customWidth="1"/>
    <col min="4877" max="4877" width="2.109375" style="268" customWidth="1"/>
    <col min="4878" max="4878" width="11.44140625" style="268" bestFit="1" customWidth="1"/>
    <col min="4879" max="4879" width="10.6640625" style="268" customWidth="1"/>
    <col min="4880" max="4880" width="9.88671875" style="268" customWidth="1"/>
    <col min="4881" max="5120" width="8" style="268"/>
    <col min="5121" max="5121" width="5.44140625" style="268" customWidth="1"/>
    <col min="5122" max="5122" width="1" style="268" customWidth="1"/>
    <col min="5123" max="5123" width="2.33203125" style="268" customWidth="1"/>
    <col min="5124" max="5124" width="8.6640625" style="268" customWidth="1"/>
    <col min="5125" max="5125" width="26.21875" style="268" customWidth="1"/>
    <col min="5126" max="5126" width="13.6640625" style="268" customWidth="1"/>
    <col min="5127" max="5127" width="9.21875" style="268" customWidth="1"/>
    <col min="5128" max="5128" width="4.6640625" style="268" customWidth="1"/>
    <col min="5129" max="5129" width="7.77734375" style="268" customWidth="1"/>
    <col min="5130" max="5130" width="12.44140625" style="268" customWidth="1"/>
    <col min="5131" max="5131" width="11" style="268" customWidth="1"/>
    <col min="5132" max="5132" width="1.21875" style="268" customWidth="1"/>
    <col min="5133" max="5133" width="2.109375" style="268" customWidth="1"/>
    <col min="5134" max="5134" width="11.44140625" style="268" bestFit="1" customWidth="1"/>
    <col min="5135" max="5135" width="10.6640625" style="268" customWidth="1"/>
    <col min="5136" max="5136" width="9.88671875" style="268" customWidth="1"/>
    <col min="5137" max="5376" width="8" style="268"/>
    <col min="5377" max="5377" width="5.44140625" style="268" customWidth="1"/>
    <col min="5378" max="5378" width="1" style="268" customWidth="1"/>
    <col min="5379" max="5379" width="2.33203125" style="268" customWidth="1"/>
    <col min="5380" max="5380" width="8.6640625" style="268" customWidth="1"/>
    <col min="5381" max="5381" width="26.21875" style="268" customWidth="1"/>
    <col min="5382" max="5382" width="13.6640625" style="268" customWidth="1"/>
    <col min="5383" max="5383" width="9.21875" style="268" customWidth="1"/>
    <col min="5384" max="5384" width="4.6640625" style="268" customWidth="1"/>
    <col min="5385" max="5385" width="7.77734375" style="268" customWidth="1"/>
    <col min="5386" max="5386" width="12.44140625" style="268" customWidth="1"/>
    <col min="5387" max="5387" width="11" style="268" customWidth="1"/>
    <col min="5388" max="5388" width="1.21875" style="268" customWidth="1"/>
    <col min="5389" max="5389" width="2.109375" style="268" customWidth="1"/>
    <col min="5390" max="5390" width="11.44140625" style="268" bestFit="1" customWidth="1"/>
    <col min="5391" max="5391" width="10.6640625" style="268" customWidth="1"/>
    <col min="5392" max="5392" width="9.88671875" style="268" customWidth="1"/>
    <col min="5393" max="5632" width="8" style="268"/>
    <col min="5633" max="5633" width="5.44140625" style="268" customWidth="1"/>
    <col min="5634" max="5634" width="1" style="268" customWidth="1"/>
    <col min="5635" max="5635" width="2.33203125" style="268" customWidth="1"/>
    <col min="5636" max="5636" width="8.6640625" style="268" customWidth="1"/>
    <col min="5637" max="5637" width="26.21875" style="268" customWidth="1"/>
    <col min="5638" max="5638" width="13.6640625" style="268" customWidth="1"/>
    <col min="5639" max="5639" width="9.21875" style="268" customWidth="1"/>
    <col min="5640" max="5640" width="4.6640625" style="268" customWidth="1"/>
    <col min="5641" max="5641" width="7.77734375" style="268" customWidth="1"/>
    <col min="5642" max="5642" width="12.44140625" style="268" customWidth="1"/>
    <col min="5643" max="5643" width="11" style="268" customWidth="1"/>
    <col min="5644" max="5644" width="1.21875" style="268" customWidth="1"/>
    <col min="5645" max="5645" width="2.109375" style="268" customWidth="1"/>
    <col min="5646" max="5646" width="11.44140625" style="268" bestFit="1" customWidth="1"/>
    <col min="5647" max="5647" width="10.6640625" style="268" customWidth="1"/>
    <col min="5648" max="5648" width="9.88671875" style="268" customWidth="1"/>
    <col min="5649" max="5888" width="8" style="268"/>
    <col min="5889" max="5889" width="5.44140625" style="268" customWidth="1"/>
    <col min="5890" max="5890" width="1" style="268" customWidth="1"/>
    <col min="5891" max="5891" width="2.33203125" style="268" customWidth="1"/>
    <col min="5892" max="5892" width="8.6640625" style="268" customWidth="1"/>
    <col min="5893" max="5893" width="26.21875" style="268" customWidth="1"/>
    <col min="5894" max="5894" width="13.6640625" style="268" customWidth="1"/>
    <col min="5895" max="5895" width="9.21875" style="268" customWidth="1"/>
    <col min="5896" max="5896" width="4.6640625" style="268" customWidth="1"/>
    <col min="5897" max="5897" width="7.77734375" style="268" customWidth="1"/>
    <col min="5898" max="5898" width="12.44140625" style="268" customWidth="1"/>
    <col min="5899" max="5899" width="11" style="268" customWidth="1"/>
    <col min="5900" max="5900" width="1.21875" style="268" customWidth="1"/>
    <col min="5901" max="5901" width="2.109375" style="268" customWidth="1"/>
    <col min="5902" max="5902" width="11.44140625" style="268" bestFit="1" customWidth="1"/>
    <col min="5903" max="5903" width="10.6640625" style="268" customWidth="1"/>
    <col min="5904" max="5904" width="9.88671875" style="268" customWidth="1"/>
    <col min="5905" max="6144" width="8" style="268"/>
    <col min="6145" max="6145" width="5.44140625" style="268" customWidth="1"/>
    <col min="6146" max="6146" width="1" style="268" customWidth="1"/>
    <col min="6147" max="6147" width="2.33203125" style="268" customWidth="1"/>
    <col min="6148" max="6148" width="8.6640625" style="268" customWidth="1"/>
    <col min="6149" max="6149" width="26.21875" style="268" customWidth="1"/>
    <col min="6150" max="6150" width="13.6640625" style="268" customWidth="1"/>
    <col min="6151" max="6151" width="9.21875" style="268" customWidth="1"/>
    <col min="6152" max="6152" width="4.6640625" style="268" customWidth="1"/>
    <col min="6153" max="6153" width="7.77734375" style="268" customWidth="1"/>
    <col min="6154" max="6154" width="12.44140625" style="268" customWidth="1"/>
    <col min="6155" max="6155" width="11" style="268" customWidth="1"/>
    <col min="6156" max="6156" width="1.21875" style="268" customWidth="1"/>
    <col min="6157" max="6157" width="2.109375" style="268" customWidth="1"/>
    <col min="6158" max="6158" width="11.44140625" style="268" bestFit="1" customWidth="1"/>
    <col min="6159" max="6159" width="10.6640625" style="268" customWidth="1"/>
    <col min="6160" max="6160" width="9.88671875" style="268" customWidth="1"/>
    <col min="6161" max="6400" width="8" style="268"/>
    <col min="6401" max="6401" width="5.44140625" style="268" customWidth="1"/>
    <col min="6402" max="6402" width="1" style="268" customWidth="1"/>
    <col min="6403" max="6403" width="2.33203125" style="268" customWidth="1"/>
    <col min="6404" max="6404" width="8.6640625" style="268" customWidth="1"/>
    <col min="6405" max="6405" width="26.21875" style="268" customWidth="1"/>
    <col min="6406" max="6406" width="13.6640625" style="268" customWidth="1"/>
    <col min="6407" max="6407" width="9.21875" style="268" customWidth="1"/>
    <col min="6408" max="6408" width="4.6640625" style="268" customWidth="1"/>
    <col min="6409" max="6409" width="7.77734375" style="268" customWidth="1"/>
    <col min="6410" max="6410" width="12.44140625" style="268" customWidth="1"/>
    <col min="6411" max="6411" width="11" style="268" customWidth="1"/>
    <col min="6412" max="6412" width="1.21875" style="268" customWidth="1"/>
    <col min="6413" max="6413" width="2.109375" style="268" customWidth="1"/>
    <col min="6414" max="6414" width="11.44140625" style="268" bestFit="1" customWidth="1"/>
    <col min="6415" max="6415" width="10.6640625" style="268" customWidth="1"/>
    <col min="6416" max="6416" width="9.88671875" style="268" customWidth="1"/>
    <col min="6417" max="6656" width="8" style="268"/>
    <col min="6657" max="6657" width="5.44140625" style="268" customWidth="1"/>
    <col min="6658" max="6658" width="1" style="268" customWidth="1"/>
    <col min="6659" max="6659" width="2.33203125" style="268" customWidth="1"/>
    <col min="6660" max="6660" width="8.6640625" style="268" customWidth="1"/>
    <col min="6661" max="6661" width="26.21875" style="268" customWidth="1"/>
    <col min="6662" max="6662" width="13.6640625" style="268" customWidth="1"/>
    <col min="6663" max="6663" width="9.21875" style="268" customWidth="1"/>
    <col min="6664" max="6664" width="4.6640625" style="268" customWidth="1"/>
    <col min="6665" max="6665" width="7.77734375" style="268" customWidth="1"/>
    <col min="6666" max="6666" width="12.44140625" style="268" customWidth="1"/>
    <col min="6667" max="6667" width="11" style="268" customWidth="1"/>
    <col min="6668" max="6668" width="1.21875" style="268" customWidth="1"/>
    <col min="6669" max="6669" width="2.109375" style="268" customWidth="1"/>
    <col min="6670" max="6670" width="11.44140625" style="268" bestFit="1" customWidth="1"/>
    <col min="6671" max="6671" width="10.6640625" style="268" customWidth="1"/>
    <col min="6672" max="6672" width="9.88671875" style="268" customWidth="1"/>
    <col min="6673" max="6912" width="8" style="268"/>
    <col min="6913" max="6913" width="5.44140625" style="268" customWidth="1"/>
    <col min="6914" max="6914" width="1" style="268" customWidth="1"/>
    <col min="6915" max="6915" width="2.33203125" style="268" customWidth="1"/>
    <col min="6916" max="6916" width="8.6640625" style="268" customWidth="1"/>
    <col min="6917" max="6917" width="26.21875" style="268" customWidth="1"/>
    <col min="6918" max="6918" width="13.6640625" style="268" customWidth="1"/>
    <col min="6919" max="6919" width="9.21875" style="268" customWidth="1"/>
    <col min="6920" max="6920" width="4.6640625" style="268" customWidth="1"/>
    <col min="6921" max="6921" width="7.77734375" style="268" customWidth="1"/>
    <col min="6922" max="6922" width="12.44140625" style="268" customWidth="1"/>
    <col min="6923" max="6923" width="11" style="268" customWidth="1"/>
    <col min="6924" max="6924" width="1.21875" style="268" customWidth="1"/>
    <col min="6925" max="6925" width="2.109375" style="268" customWidth="1"/>
    <col min="6926" max="6926" width="11.44140625" style="268" bestFit="1" customWidth="1"/>
    <col min="6927" max="6927" width="10.6640625" style="268" customWidth="1"/>
    <col min="6928" max="6928" width="9.88671875" style="268" customWidth="1"/>
    <col min="6929" max="7168" width="8" style="268"/>
    <col min="7169" max="7169" width="5.44140625" style="268" customWidth="1"/>
    <col min="7170" max="7170" width="1" style="268" customWidth="1"/>
    <col min="7171" max="7171" width="2.33203125" style="268" customWidth="1"/>
    <col min="7172" max="7172" width="8.6640625" style="268" customWidth="1"/>
    <col min="7173" max="7173" width="26.21875" style="268" customWidth="1"/>
    <col min="7174" max="7174" width="13.6640625" style="268" customWidth="1"/>
    <col min="7175" max="7175" width="9.21875" style="268" customWidth="1"/>
    <col min="7176" max="7176" width="4.6640625" style="268" customWidth="1"/>
    <col min="7177" max="7177" width="7.77734375" style="268" customWidth="1"/>
    <col min="7178" max="7178" width="12.44140625" style="268" customWidth="1"/>
    <col min="7179" max="7179" width="11" style="268" customWidth="1"/>
    <col min="7180" max="7180" width="1.21875" style="268" customWidth="1"/>
    <col min="7181" max="7181" width="2.109375" style="268" customWidth="1"/>
    <col min="7182" max="7182" width="11.44140625" style="268" bestFit="1" customWidth="1"/>
    <col min="7183" max="7183" width="10.6640625" style="268" customWidth="1"/>
    <col min="7184" max="7184" width="9.88671875" style="268" customWidth="1"/>
    <col min="7185" max="7424" width="8" style="268"/>
    <col min="7425" max="7425" width="5.44140625" style="268" customWidth="1"/>
    <col min="7426" max="7426" width="1" style="268" customWidth="1"/>
    <col min="7427" max="7427" width="2.33203125" style="268" customWidth="1"/>
    <col min="7428" max="7428" width="8.6640625" style="268" customWidth="1"/>
    <col min="7429" max="7429" width="26.21875" style="268" customWidth="1"/>
    <col min="7430" max="7430" width="13.6640625" style="268" customWidth="1"/>
    <col min="7431" max="7431" width="9.21875" style="268" customWidth="1"/>
    <col min="7432" max="7432" width="4.6640625" style="268" customWidth="1"/>
    <col min="7433" max="7433" width="7.77734375" style="268" customWidth="1"/>
    <col min="7434" max="7434" width="12.44140625" style="268" customWidth="1"/>
    <col min="7435" max="7435" width="11" style="268" customWidth="1"/>
    <col min="7436" max="7436" width="1.21875" style="268" customWidth="1"/>
    <col min="7437" max="7437" width="2.109375" style="268" customWidth="1"/>
    <col min="7438" max="7438" width="11.44140625" style="268" bestFit="1" customWidth="1"/>
    <col min="7439" max="7439" width="10.6640625" style="268" customWidth="1"/>
    <col min="7440" max="7440" width="9.88671875" style="268" customWidth="1"/>
    <col min="7441" max="7680" width="8" style="268"/>
    <col min="7681" max="7681" width="5.44140625" style="268" customWidth="1"/>
    <col min="7682" max="7682" width="1" style="268" customWidth="1"/>
    <col min="7683" max="7683" width="2.33203125" style="268" customWidth="1"/>
    <col min="7684" max="7684" width="8.6640625" style="268" customWidth="1"/>
    <col min="7685" max="7685" width="26.21875" style="268" customWidth="1"/>
    <col min="7686" max="7686" width="13.6640625" style="268" customWidth="1"/>
    <col min="7687" max="7687" width="9.21875" style="268" customWidth="1"/>
    <col min="7688" max="7688" width="4.6640625" style="268" customWidth="1"/>
    <col min="7689" max="7689" width="7.77734375" style="268" customWidth="1"/>
    <col min="7690" max="7690" width="12.44140625" style="268" customWidth="1"/>
    <col min="7691" max="7691" width="11" style="268" customWidth="1"/>
    <col min="7692" max="7692" width="1.21875" style="268" customWidth="1"/>
    <col min="7693" max="7693" width="2.109375" style="268" customWidth="1"/>
    <col min="7694" max="7694" width="11.44140625" style="268" bestFit="1" customWidth="1"/>
    <col min="7695" max="7695" width="10.6640625" style="268" customWidth="1"/>
    <col min="7696" max="7696" width="9.88671875" style="268" customWidth="1"/>
    <col min="7697" max="7936" width="8" style="268"/>
    <col min="7937" max="7937" width="5.44140625" style="268" customWidth="1"/>
    <col min="7938" max="7938" width="1" style="268" customWidth="1"/>
    <col min="7939" max="7939" width="2.33203125" style="268" customWidth="1"/>
    <col min="7940" max="7940" width="8.6640625" style="268" customWidth="1"/>
    <col min="7941" max="7941" width="26.21875" style="268" customWidth="1"/>
    <col min="7942" max="7942" width="13.6640625" style="268" customWidth="1"/>
    <col min="7943" max="7943" width="9.21875" style="268" customWidth="1"/>
    <col min="7944" max="7944" width="4.6640625" style="268" customWidth="1"/>
    <col min="7945" max="7945" width="7.77734375" style="268" customWidth="1"/>
    <col min="7946" max="7946" width="12.44140625" style="268" customWidth="1"/>
    <col min="7947" max="7947" width="11" style="268" customWidth="1"/>
    <col min="7948" max="7948" width="1.21875" style="268" customWidth="1"/>
    <col min="7949" max="7949" width="2.109375" style="268" customWidth="1"/>
    <col min="7950" max="7950" width="11.44140625" style="268" bestFit="1" customWidth="1"/>
    <col min="7951" max="7951" width="10.6640625" style="268" customWidth="1"/>
    <col min="7952" max="7952" width="9.88671875" style="268" customWidth="1"/>
    <col min="7953" max="8192" width="8" style="268"/>
    <col min="8193" max="8193" width="5.44140625" style="268" customWidth="1"/>
    <col min="8194" max="8194" width="1" style="268" customWidth="1"/>
    <col min="8195" max="8195" width="2.33203125" style="268" customWidth="1"/>
    <col min="8196" max="8196" width="8.6640625" style="268" customWidth="1"/>
    <col min="8197" max="8197" width="26.21875" style="268" customWidth="1"/>
    <col min="8198" max="8198" width="13.6640625" style="268" customWidth="1"/>
    <col min="8199" max="8199" width="9.21875" style="268" customWidth="1"/>
    <col min="8200" max="8200" width="4.6640625" style="268" customWidth="1"/>
    <col min="8201" max="8201" width="7.77734375" style="268" customWidth="1"/>
    <col min="8202" max="8202" width="12.44140625" style="268" customWidth="1"/>
    <col min="8203" max="8203" width="11" style="268" customWidth="1"/>
    <col min="8204" max="8204" width="1.21875" style="268" customWidth="1"/>
    <col min="8205" max="8205" width="2.109375" style="268" customWidth="1"/>
    <col min="8206" max="8206" width="11.44140625" style="268" bestFit="1" customWidth="1"/>
    <col min="8207" max="8207" width="10.6640625" style="268" customWidth="1"/>
    <col min="8208" max="8208" width="9.88671875" style="268" customWidth="1"/>
    <col min="8209" max="8448" width="8" style="268"/>
    <col min="8449" max="8449" width="5.44140625" style="268" customWidth="1"/>
    <col min="8450" max="8450" width="1" style="268" customWidth="1"/>
    <col min="8451" max="8451" width="2.33203125" style="268" customWidth="1"/>
    <col min="8452" max="8452" width="8.6640625" style="268" customWidth="1"/>
    <col min="8453" max="8453" width="26.21875" style="268" customWidth="1"/>
    <col min="8454" max="8454" width="13.6640625" style="268" customWidth="1"/>
    <col min="8455" max="8455" width="9.21875" style="268" customWidth="1"/>
    <col min="8456" max="8456" width="4.6640625" style="268" customWidth="1"/>
    <col min="8457" max="8457" width="7.77734375" style="268" customWidth="1"/>
    <col min="8458" max="8458" width="12.44140625" style="268" customWidth="1"/>
    <col min="8459" max="8459" width="11" style="268" customWidth="1"/>
    <col min="8460" max="8460" width="1.21875" style="268" customWidth="1"/>
    <col min="8461" max="8461" width="2.109375" style="268" customWidth="1"/>
    <col min="8462" max="8462" width="11.44140625" style="268" bestFit="1" customWidth="1"/>
    <col min="8463" max="8463" width="10.6640625" style="268" customWidth="1"/>
    <col min="8464" max="8464" width="9.88671875" style="268" customWidth="1"/>
    <col min="8465" max="8704" width="8" style="268"/>
    <col min="8705" max="8705" width="5.44140625" style="268" customWidth="1"/>
    <col min="8706" max="8706" width="1" style="268" customWidth="1"/>
    <col min="8707" max="8707" width="2.33203125" style="268" customWidth="1"/>
    <col min="8708" max="8708" width="8.6640625" style="268" customWidth="1"/>
    <col min="8709" max="8709" width="26.21875" style="268" customWidth="1"/>
    <col min="8710" max="8710" width="13.6640625" style="268" customWidth="1"/>
    <col min="8711" max="8711" width="9.21875" style="268" customWidth="1"/>
    <col min="8712" max="8712" width="4.6640625" style="268" customWidth="1"/>
    <col min="8713" max="8713" width="7.77734375" style="268" customWidth="1"/>
    <col min="8714" max="8714" width="12.44140625" style="268" customWidth="1"/>
    <col min="8715" max="8715" width="11" style="268" customWidth="1"/>
    <col min="8716" max="8716" width="1.21875" style="268" customWidth="1"/>
    <col min="8717" max="8717" width="2.109375" style="268" customWidth="1"/>
    <col min="8718" max="8718" width="11.44140625" style="268" bestFit="1" customWidth="1"/>
    <col min="8719" max="8719" width="10.6640625" style="268" customWidth="1"/>
    <col min="8720" max="8720" width="9.88671875" style="268" customWidth="1"/>
    <col min="8721" max="8960" width="8" style="268"/>
    <col min="8961" max="8961" width="5.44140625" style="268" customWidth="1"/>
    <col min="8962" max="8962" width="1" style="268" customWidth="1"/>
    <col min="8963" max="8963" width="2.33203125" style="268" customWidth="1"/>
    <col min="8964" max="8964" width="8.6640625" style="268" customWidth="1"/>
    <col min="8965" max="8965" width="26.21875" style="268" customWidth="1"/>
    <col min="8966" max="8966" width="13.6640625" style="268" customWidth="1"/>
    <col min="8967" max="8967" width="9.21875" style="268" customWidth="1"/>
    <col min="8968" max="8968" width="4.6640625" style="268" customWidth="1"/>
    <col min="8969" max="8969" width="7.77734375" style="268" customWidth="1"/>
    <col min="8970" max="8970" width="12.44140625" style="268" customWidth="1"/>
    <col min="8971" max="8971" width="11" style="268" customWidth="1"/>
    <col min="8972" max="8972" width="1.21875" style="268" customWidth="1"/>
    <col min="8973" max="8973" width="2.109375" style="268" customWidth="1"/>
    <col min="8974" max="8974" width="11.44140625" style="268" bestFit="1" customWidth="1"/>
    <col min="8975" max="8975" width="10.6640625" style="268" customWidth="1"/>
    <col min="8976" max="8976" width="9.88671875" style="268" customWidth="1"/>
    <col min="8977" max="9216" width="8" style="268"/>
    <col min="9217" max="9217" width="5.44140625" style="268" customWidth="1"/>
    <col min="9218" max="9218" width="1" style="268" customWidth="1"/>
    <col min="9219" max="9219" width="2.33203125" style="268" customWidth="1"/>
    <col min="9220" max="9220" width="8.6640625" style="268" customWidth="1"/>
    <col min="9221" max="9221" width="26.21875" style="268" customWidth="1"/>
    <col min="9222" max="9222" width="13.6640625" style="268" customWidth="1"/>
    <col min="9223" max="9223" width="9.21875" style="268" customWidth="1"/>
    <col min="9224" max="9224" width="4.6640625" style="268" customWidth="1"/>
    <col min="9225" max="9225" width="7.77734375" style="268" customWidth="1"/>
    <col min="9226" max="9226" width="12.44140625" style="268" customWidth="1"/>
    <col min="9227" max="9227" width="11" style="268" customWidth="1"/>
    <col min="9228" max="9228" width="1.21875" style="268" customWidth="1"/>
    <col min="9229" max="9229" width="2.109375" style="268" customWidth="1"/>
    <col min="9230" max="9230" width="11.44140625" style="268" bestFit="1" customWidth="1"/>
    <col min="9231" max="9231" width="10.6640625" style="268" customWidth="1"/>
    <col min="9232" max="9232" width="9.88671875" style="268" customWidth="1"/>
    <col min="9233" max="9472" width="8" style="268"/>
    <col min="9473" max="9473" width="5.44140625" style="268" customWidth="1"/>
    <col min="9474" max="9474" width="1" style="268" customWidth="1"/>
    <col min="9475" max="9475" width="2.33203125" style="268" customWidth="1"/>
    <col min="9476" max="9476" width="8.6640625" style="268" customWidth="1"/>
    <col min="9477" max="9477" width="26.21875" style="268" customWidth="1"/>
    <col min="9478" max="9478" width="13.6640625" style="268" customWidth="1"/>
    <col min="9479" max="9479" width="9.21875" style="268" customWidth="1"/>
    <col min="9480" max="9480" width="4.6640625" style="268" customWidth="1"/>
    <col min="9481" max="9481" width="7.77734375" style="268" customWidth="1"/>
    <col min="9482" max="9482" width="12.44140625" style="268" customWidth="1"/>
    <col min="9483" max="9483" width="11" style="268" customWidth="1"/>
    <col min="9484" max="9484" width="1.21875" style="268" customWidth="1"/>
    <col min="9485" max="9485" width="2.109375" style="268" customWidth="1"/>
    <col min="9486" max="9486" width="11.44140625" style="268" bestFit="1" customWidth="1"/>
    <col min="9487" max="9487" width="10.6640625" style="268" customWidth="1"/>
    <col min="9488" max="9488" width="9.88671875" style="268" customWidth="1"/>
    <col min="9489" max="9728" width="8" style="268"/>
    <col min="9729" max="9729" width="5.44140625" style="268" customWidth="1"/>
    <col min="9730" max="9730" width="1" style="268" customWidth="1"/>
    <col min="9731" max="9731" width="2.33203125" style="268" customWidth="1"/>
    <col min="9732" max="9732" width="8.6640625" style="268" customWidth="1"/>
    <col min="9733" max="9733" width="26.21875" style="268" customWidth="1"/>
    <col min="9734" max="9734" width="13.6640625" style="268" customWidth="1"/>
    <col min="9735" max="9735" width="9.21875" style="268" customWidth="1"/>
    <col min="9736" max="9736" width="4.6640625" style="268" customWidth="1"/>
    <col min="9737" max="9737" width="7.77734375" style="268" customWidth="1"/>
    <col min="9738" max="9738" width="12.44140625" style="268" customWidth="1"/>
    <col min="9739" max="9739" width="11" style="268" customWidth="1"/>
    <col min="9740" max="9740" width="1.21875" style="268" customWidth="1"/>
    <col min="9741" max="9741" width="2.109375" style="268" customWidth="1"/>
    <col min="9742" max="9742" width="11.44140625" style="268" bestFit="1" customWidth="1"/>
    <col min="9743" max="9743" width="10.6640625" style="268" customWidth="1"/>
    <col min="9744" max="9744" width="9.88671875" style="268" customWidth="1"/>
    <col min="9745" max="9984" width="8" style="268"/>
    <col min="9985" max="9985" width="5.44140625" style="268" customWidth="1"/>
    <col min="9986" max="9986" width="1" style="268" customWidth="1"/>
    <col min="9987" max="9987" width="2.33203125" style="268" customWidth="1"/>
    <col min="9988" max="9988" width="8.6640625" style="268" customWidth="1"/>
    <col min="9989" max="9989" width="26.21875" style="268" customWidth="1"/>
    <col min="9990" max="9990" width="13.6640625" style="268" customWidth="1"/>
    <col min="9991" max="9991" width="9.21875" style="268" customWidth="1"/>
    <col min="9992" max="9992" width="4.6640625" style="268" customWidth="1"/>
    <col min="9993" max="9993" width="7.77734375" style="268" customWidth="1"/>
    <col min="9994" max="9994" width="12.44140625" style="268" customWidth="1"/>
    <col min="9995" max="9995" width="11" style="268" customWidth="1"/>
    <col min="9996" max="9996" width="1.21875" style="268" customWidth="1"/>
    <col min="9997" max="9997" width="2.109375" style="268" customWidth="1"/>
    <col min="9998" max="9998" width="11.44140625" style="268" bestFit="1" customWidth="1"/>
    <col min="9999" max="9999" width="10.6640625" style="268" customWidth="1"/>
    <col min="10000" max="10000" width="9.88671875" style="268" customWidth="1"/>
    <col min="10001" max="10240" width="8" style="268"/>
    <col min="10241" max="10241" width="5.44140625" style="268" customWidth="1"/>
    <col min="10242" max="10242" width="1" style="268" customWidth="1"/>
    <col min="10243" max="10243" width="2.33203125" style="268" customWidth="1"/>
    <col min="10244" max="10244" width="8.6640625" style="268" customWidth="1"/>
    <col min="10245" max="10245" width="26.21875" style="268" customWidth="1"/>
    <col min="10246" max="10246" width="13.6640625" style="268" customWidth="1"/>
    <col min="10247" max="10247" width="9.21875" style="268" customWidth="1"/>
    <col min="10248" max="10248" width="4.6640625" style="268" customWidth="1"/>
    <col min="10249" max="10249" width="7.77734375" style="268" customWidth="1"/>
    <col min="10250" max="10250" width="12.44140625" style="268" customWidth="1"/>
    <col min="10251" max="10251" width="11" style="268" customWidth="1"/>
    <col min="10252" max="10252" width="1.21875" style="268" customWidth="1"/>
    <col min="10253" max="10253" width="2.109375" style="268" customWidth="1"/>
    <col min="10254" max="10254" width="11.44140625" style="268" bestFit="1" customWidth="1"/>
    <col min="10255" max="10255" width="10.6640625" style="268" customWidth="1"/>
    <col min="10256" max="10256" width="9.88671875" style="268" customWidth="1"/>
    <col min="10257" max="10496" width="8" style="268"/>
    <col min="10497" max="10497" width="5.44140625" style="268" customWidth="1"/>
    <col min="10498" max="10498" width="1" style="268" customWidth="1"/>
    <col min="10499" max="10499" width="2.33203125" style="268" customWidth="1"/>
    <col min="10500" max="10500" width="8.6640625" style="268" customWidth="1"/>
    <col min="10501" max="10501" width="26.21875" style="268" customWidth="1"/>
    <col min="10502" max="10502" width="13.6640625" style="268" customWidth="1"/>
    <col min="10503" max="10503" width="9.21875" style="268" customWidth="1"/>
    <col min="10504" max="10504" width="4.6640625" style="268" customWidth="1"/>
    <col min="10505" max="10505" width="7.77734375" style="268" customWidth="1"/>
    <col min="10506" max="10506" width="12.44140625" style="268" customWidth="1"/>
    <col min="10507" max="10507" width="11" style="268" customWidth="1"/>
    <col min="10508" max="10508" width="1.21875" style="268" customWidth="1"/>
    <col min="10509" max="10509" width="2.109375" style="268" customWidth="1"/>
    <col min="10510" max="10510" width="11.44140625" style="268" bestFit="1" customWidth="1"/>
    <col min="10511" max="10511" width="10.6640625" style="268" customWidth="1"/>
    <col min="10512" max="10512" width="9.88671875" style="268" customWidth="1"/>
    <col min="10513" max="10752" width="8" style="268"/>
    <col min="10753" max="10753" width="5.44140625" style="268" customWidth="1"/>
    <col min="10754" max="10754" width="1" style="268" customWidth="1"/>
    <col min="10755" max="10755" width="2.33203125" style="268" customWidth="1"/>
    <col min="10756" max="10756" width="8.6640625" style="268" customWidth="1"/>
    <col min="10757" max="10757" width="26.21875" style="268" customWidth="1"/>
    <col min="10758" max="10758" width="13.6640625" style="268" customWidth="1"/>
    <col min="10759" max="10759" width="9.21875" style="268" customWidth="1"/>
    <col min="10760" max="10760" width="4.6640625" style="268" customWidth="1"/>
    <col min="10761" max="10761" width="7.77734375" style="268" customWidth="1"/>
    <col min="10762" max="10762" width="12.44140625" style="268" customWidth="1"/>
    <col min="10763" max="10763" width="11" style="268" customWidth="1"/>
    <col min="10764" max="10764" width="1.21875" style="268" customWidth="1"/>
    <col min="10765" max="10765" width="2.109375" style="268" customWidth="1"/>
    <col min="10766" max="10766" width="11.44140625" style="268" bestFit="1" customWidth="1"/>
    <col min="10767" max="10767" width="10.6640625" style="268" customWidth="1"/>
    <col min="10768" max="10768" width="9.88671875" style="268" customWidth="1"/>
    <col min="10769" max="11008" width="8" style="268"/>
    <col min="11009" max="11009" width="5.44140625" style="268" customWidth="1"/>
    <col min="11010" max="11010" width="1" style="268" customWidth="1"/>
    <col min="11011" max="11011" width="2.33203125" style="268" customWidth="1"/>
    <col min="11012" max="11012" width="8.6640625" style="268" customWidth="1"/>
    <col min="11013" max="11013" width="26.21875" style="268" customWidth="1"/>
    <col min="11014" max="11014" width="13.6640625" style="268" customWidth="1"/>
    <col min="11015" max="11015" width="9.21875" style="268" customWidth="1"/>
    <col min="11016" max="11016" width="4.6640625" style="268" customWidth="1"/>
    <col min="11017" max="11017" width="7.77734375" style="268" customWidth="1"/>
    <col min="11018" max="11018" width="12.44140625" style="268" customWidth="1"/>
    <col min="11019" max="11019" width="11" style="268" customWidth="1"/>
    <col min="11020" max="11020" width="1.21875" style="268" customWidth="1"/>
    <col min="11021" max="11021" width="2.109375" style="268" customWidth="1"/>
    <col min="11022" max="11022" width="11.44140625" style="268" bestFit="1" customWidth="1"/>
    <col min="11023" max="11023" width="10.6640625" style="268" customWidth="1"/>
    <col min="11024" max="11024" width="9.88671875" style="268" customWidth="1"/>
    <col min="11025" max="11264" width="8" style="268"/>
    <col min="11265" max="11265" width="5.44140625" style="268" customWidth="1"/>
    <col min="11266" max="11266" width="1" style="268" customWidth="1"/>
    <col min="11267" max="11267" width="2.33203125" style="268" customWidth="1"/>
    <col min="11268" max="11268" width="8.6640625" style="268" customWidth="1"/>
    <col min="11269" max="11269" width="26.21875" style="268" customWidth="1"/>
    <col min="11270" max="11270" width="13.6640625" style="268" customWidth="1"/>
    <col min="11271" max="11271" width="9.21875" style="268" customWidth="1"/>
    <col min="11272" max="11272" width="4.6640625" style="268" customWidth="1"/>
    <col min="11273" max="11273" width="7.77734375" style="268" customWidth="1"/>
    <col min="11274" max="11274" width="12.44140625" style="268" customWidth="1"/>
    <col min="11275" max="11275" width="11" style="268" customWidth="1"/>
    <col min="11276" max="11276" width="1.21875" style="268" customWidth="1"/>
    <col min="11277" max="11277" width="2.109375" style="268" customWidth="1"/>
    <col min="11278" max="11278" width="11.44140625" style="268" bestFit="1" customWidth="1"/>
    <col min="11279" max="11279" width="10.6640625" style="268" customWidth="1"/>
    <col min="11280" max="11280" width="9.88671875" style="268" customWidth="1"/>
    <col min="11281" max="11520" width="8" style="268"/>
    <col min="11521" max="11521" width="5.44140625" style="268" customWidth="1"/>
    <col min="11522" max="11522" width="1" style="268" customWidth="1"/>
    <col min="11523" max="11523" width="2.33203125" style="268" customWidth="1"/>
    <col min="11524" max="11524" width="8.6640625" style="268" customWidth="1"/>
    <col min="11525" max="11525" width="26.21875" style="268" customWidth="1"/>
    <col min="11526" max="11526" width="13.6640625" style="268" customWidth="1"/>
    <col min="11527" max="11527" width="9.21875" style="268" customWidth="1"/>
    <col min="11528" max="11528" width="4.6640625" style="268" customWidth="1"/>
    <col min="11529" max="11529" width="7.77734375" style="268" customWidth="1"/>
    <col min="11530" max="11530" width="12.44140625" style="268" customWidth="1"/>
    <col min="11531" max="11531" width="11" style="268" customWidth="1"/>
    <col min="11532" max="11532" width="1.21875" style="268" customWidth="1"/>
    <col min="11533" max="11533" width="2.109375" style="268" customWidth="1"/>
    <col min="11534" max="11534" width="11.44140625" style="268" bestFit="1" customWidth="1"/>
    <col min="11535" max="11535" width="10.6640625" style="268" customWidth="1"/>
    <col min="11536" max="11536" width="9.88671875" style="268" customWidth="1"/>
    <col min="11537" max="11776" width="8" style="268"/>
    <col min="11777" max="11777" width="5.44140625" style="268" customWidth="1"/>
    <col min="11778" max="11778" width="1" style="268" customWidth="1"/>
    <col min="11779" max="11779" width="2.33203125" style="268" customWidth="1"/>
    <col min="11780" max="11780" width="8.6640625" style="268" customWidth="1"/>
    <col min="11781" max="11781" width="26.21875" style="268" customWidth="1"/>
    <col min="11782" max="11782" width="13.6640625" style="268" customWidth="1"/>
    <col min="11783" max="11783" width="9.21875" style="268" customWidth="1"/>
    <col min="11784" max="11784" width="4.6640625" style="268" customWidth="1"/>
    <col min="11785" max="11785" width="7.77734375" style="268" customWidth="1"/>
    <col min="11786" max="11786" width="12.44140625" style="268" customWidth="1"/>
    <col min="11787" max="11787" width="11" style="268" customWidth="1"/>
    <col min="11788" max="11788" width="1.21875" style="268" customWidth="1"/>
    <col min="11789" max="11789" width="2.109375" style="268" customWidth="1"/>
    <col min="11790" max="11790" width="11.44140625" style="268" bestFit="1" customWidth="1"/>
    <col min="11791" max="11791" width="10.6640625" style="268" customWidth="1"/>
    <col min="11792" max="11792" width="9.88671875" style="268" customWidth="1"/>
    <col min="11793" max="12032" width="8" style="268"/>
    <col min="12033" max="12033" width="5.44140625" style="268" customWidth="1"/>
    <col min="12034" max="12034" width="1" style="268" customWidth="1"/>
    <col min="12035" max="12035" width="2.33203125" style="268" customWidth="1"/>
    <col min="12036" max="12036" width="8.6640625" style="268" customWidth="1"/>
    <col min="12037" max="12037" width="26.21875" style="268" customWidth="1"/>
    <col min="12038" max="12038" width="13.6640625" style="268" customWidth="1"/>
    <col min="12039" max="12039" width="9.21875" style="268" customWidth="1"/>
    <col min="12040" max="12040" width="4.6640625" style="268" customWidth="1"/>
    <col min="12041" max="12041" width="7.77734375" style="268" customWidth="1"/>
    <col min="12042" max="12042" width="12.44140625" style="268" customWidth="1"/>
    <col min="12043" max="12043" width="11" style="268" customWidth="1"/>
    <col min="12044" max="12044" width="1.21875" style="268" customWidth="1"/>
    <col min="12045" max="12045" width="2.109375" style="268" customWidth="1"/>
    <col min="12046" max="12046" width="11.44140625" style="268" bestFit="1" customWidth="1"/>
    <col min="12047" max="12047" width="10.6640625" style="268" customWidth="1"/>
    <col min="12048" max="12048" width="9.88671875" style="268" customWidth="1"/>
    <col min="12049" max="12288" width="8" style="268"/>
    <col min="12289" max="12289" width="5.44140625" style="268" customWidth="1"/>
    <col min="12290" max="12290" width="1" style="268" customWidth="1"/>
    <col min="12291" max="12291" width="2.33203125" style="268" customWidth="1"/>
    <col min="12292" max="12292" width="8.6640625" style="268" customWidth="1"/>
    <col min="12293" max="12293" width="26.21875" style="268" customWidth="1"/>
    <col min="12294" max="12294" width="13.6640625" style="268" customWidth="1"/>
    <col min="12295" max="12295" width="9.21875" style="268" customWidth="1"/>
    <col min="12296" max="12296" width="4.6640625" style="268" customWidth="1"/>
    <col min="12297" max="12297" width="7.77734375" style="268" customWidth="1"/>
    <col min="12298" max="12298" width="12.44140625" style="268" customWidth="1"/>
    <col min="12299" max="12299" width="11" style="268" customWidth="1"/>
    <col min="12300" max="12300" width="1.21875" style="268" customWidth="1"/>
    <col min="12301" max="12301" width="2.109375" style="268" customWidth="1"/>
    <col min="12302" max="12302" width="11.44140625" style="268" bestFit="1" customWidth="1"/>
    <col min="12303" max="12303" width="10.6640625" style="268" customWidth="1"/>
    <col min="12304" max="12304" width="9.88671875" style="268" customWidth="1"/>
    <col min="12305" max="12544" width="8" style="268"/>
    <col min="12545" max="12545" width="5.44140625" style="268" customWidth="1"/>
    <col min="12546" max="12546" width="1" style="268" customWidth="1"/>
    <col min="12547" max="12547" width="2.33203125" style="268" customWidth="1"/>
    <col min="12548" max="12548" width="8.6640625" style="268" customWidth="1"/>
    <col min="12549" max="12549" width="26.21875" style="268" customWidth="1"/>
    <col min="12550" max="12550" width="13.6640625" style="268" customWidth="1"/>
    <col min="12551" max="12551" width="9.21875" style="268" customWidth="1"/>
    <col min="12552" max="12552" width="4.6640625" style="268" customWidth="1"/>
    <col min="12553" max="12553" width="7.77734375" style="268" customWidth="1"/>
    <col min="12554" max="12554" width="12.44140625" style="268" customWidth="1"/>
    <col min="12555" max="12555" width="11" style="268" customWidth="1"/>
    <col min="12556" max="12556" width="1.21875" style="268" customWidth="1"/>
    <col min="12557" max="12557" width="2.109375" style="268" customWidth="1"/>
    <col min="12558" max="12558" width="11.44140625" style="268" bestFit="1" customWidth="1"/>
    <col min="12559" max="12559" width="10.6640625" style="268" customWidth="1"/>
    <col min="12560" max="12560" width="9.88671875" style="268" customWidth="1"/>
    <col min="12561" max="12800" width="8" style="268"/>
    <col min="12801" max="12801" width="5.44140625" style="268" customWidth="1"/>
    <col min="12802" max="12802" width="1" style="268" customWidth="1"/>
    <col min="12803" max="12803" width="2.33203125" style="268" customWidth="1"/>
    <col min="12804" max="12804" width="8.6640625" style="268" customWidth="1"/>
    <col min="12805" max="12805" width="26.21875" style="268" customWidth="1"/>
    <col min="12806" max="12806" width="13.6640625" style="268" customWidth="1"/>
    <col min="12807" max="12807" width="9.21875" style="268" customWidth="1"/>
    <col min="12808" max="12808" width="4.6640625" style="268" customWidth="1"/>
    <col min="12809" max="12809" width="7.77734375" style="268" customWidth="1"/>
    <col min="12810" max="12810" width="12.44140625" style="268" customWidth="1"/>
    <col min="12811" max="12811" width="11" style="268" customWidth="1"/>
    <col min="12812" max="12812" width="1.21875" style="268" customWidth="1"/>
    <col min="12813" max="12813" width="2.109375" style="268" customWidth="1"/>
    <col min="12814" max="12814" width="11.44140625" style="268" bestFit="1" customWidth="1"/>
    <col min="12815" max="12815" width="10.6640625" style="268" customWidth="1"/>
    <col min="12816" max="12816" width="9.88671875" style="268" customWidth="1"/>
    <col min="12817" max="13056" width="8" style="268"/>
    <col min="13057" max="13057" width="5.44140625" style="268" customWidth="1"/>
    <col min="13058" max="13058" width="1" style="268" customWidth="1"/>
    <col min="13059" max="13059" width="2.33203125" style="268" customWidth="1"/>
    <col min="13060" max="13060" width="8.6640625" style="268" customWidth="1"/>
    <col min="13061" max="13061" width="26.21875" style="268" customWidth="1"/>
    <col min="13062" max="13062" width="13.6640625" style="268" customWidth="1"/>
    <col min="13063" max="13063" width="9.21875" style="268" customWidth="1"/>
    <col min="13064" max="13064" width="4.6640625" style="268" customWidth="1"/>
    <col min="13065" max="13065" width="7.77734375" style="268" customWidth="1"/>
    <col min="13066" max="13066" width="12.44140625" style="268" customWidth="1"/>
    <col min="13067" max="13067" width="11" style="268" customWidth="1"/>
    <col min="13068" max="13068" width="1.21875" style="268" customWidth="1"/>
    <col min="13069" max="13069" width="2.109375" style="268" customWidth="1"/>
    <col min="13070" max="13070" width="11.44140625" style="268" bestFit="1" customWidth="1"/>
    <col min="13071" max="13071" width="10.6640625" style="268" customWidth="1"/>
    <col min="13072" max="13072" width="9.88671875" style="268" customWidth="1"/>
    <col min="13073" max="13312" width="8" style="268"/>
    <col min="13313" max="13313" width="5.44140625" style="268" customWidth="1"/>
    <col min="13314" max="13314" width="1" style="268" customWidth="1"/>
    <col min="13315" max="13315" width="2.33203125" style="268" customWidth="1"/>
    <col min="13316" max="13316" width="8.6640625" style="268" customWidth="1"/>
    <col min="13317" max="13317" width="26.21875" style="268" customWidth="1"/>
    <col min="13318" max="13318" width="13.6640625" style="268" customWidth="1"/>
    <col min="13319" max="13319" width="9.21875" style="268" customWidth="1"/>
    <col min="13320" max="13320" width="4.6640625" style="268" customWidth="1"/>
    <col min="13321" max="13321" width="7.77734375" style="268" customWidth="1"/>
    <col min="13322" max="13322" width="12.44140625" style="268" customWidth="1"/>
    <col min="13323" max="13323" width="11" style="268" customWidth="1"/>
    <col min="13324" max="13324" width="1.21875" style="268" customWidth="1"/>
    <col min="13325" max="13325" width="2.109375" style="268" customWidth="1"/>
    <col min="13326" max="13326" width="11.44140625" style="268" bestFit="1" customWidth="1"/>
    <col min="13327" max="13327" width="10.6640625" style="268" customWidth="1"/>
    <col min="13328" max="13328" width="9.88671875" style="268" customWidth="1"/>
    <col min="13329" max="13568" width="8" style="268"/>
    <col min="13569" max="13569" width="5.44140625" style="268" customWidth="1"/>
    <col min="13570" max="13570" width="1" style="268" customWidth="1"/>
    <col min="13571" max="13571" width="2.33203125" style="268" customWidth="1"/>
    <col min="13572" max="13572" width="8.6640625" style="268" customWidth="1"/>
    <col min="13573" max="13573" width="26.21875" style="268" customWidth="1"/>
    <col min="13574" max="13574" width="13.6640625" style="268" customWidth="1"/>
    <col min="13575" max="13575" width="9.21875" style="268" customWidth="1"/>
    <col min="13576" max="13576" width="4.6640625" style="268" customWidth="1"/>
    <col min="13577" max="13577" width="7.77734375" style="268" customWidth="1"/>
    <col min="13578" max="13578" width="12.44140625" style="268" customWidth="1"/>
    <col min="13579" max="13579" width="11" style="268" customWidth="1"/>
    <col min="13580" max="13580" width="1.21875" style="268" customWidth="1"/>
    <col min="13581" max="13581" width="2.109375" style="268" customWidth="1"/>
    <col min="13582" max="13582" width="11.44140625" style="268" bestFit="1" customWidth="1"/>
    <col min="13583" max="13583" width="10.6640625" style="268" customWidth="1"/>
    <col min="13584" max="13584" width="9.88671875" style="268" customWidth="1"/>
    <col min="13585" max="13824" width="8" style="268"/>
    <col min="13825" max="13825" width="5.44140625" style="268" customWidth="1"/>
    <col min="13826" max="13826" width="1" style="268" customWidth="1"/>
    <col min="13827" max="13827" width="2.33203125" style="268" customWidth="1"/>
    <col min="13828" max="13828" width="8.6640625" style="268" customWidth="1"/>
    <col min="13829" max="13829" width="26.21875" style="268" customWidth="1"/>
    <col min="13830" max="13830" width="13.6640625" style="268" customWidth="1"/>
    <col min="13831" max="13831" width="9.21875" style="268" customWidth="1"/>
    <col min="13832" max="13832" width="4.6640625" style="268" customWidth="1"/>
    <col min="13833" max="13833" width="7.77734375" style="268" customWidth="1"/>
    <col min="13834" max="13834" width="12.44140625" style="268" customWidth="1"/>
    <col min="13835" max="13835" width="11" style="268" customWidth="1"/>
    <col min="13836" max="13836" width="1.21875" style="268" customWidth="1"/>
    <col min="13837" max="13837" width="2.109375" style="268" customWidth="1"/>
    <col min="13838" max="13838" width="11.44140625" style="268" bestFit="1" customWidth="1"/>
    <col min="13839" max="13839" width="10.6640625" style="268" customWidth="1"/>
    <col min="13840" max="13840" width="9.88671875" style="268" customWidth="1"/>
    <col min="13841" max="14080" width="8" style="268"/>
    <col min="14081" max="14081" width="5.44140625" style="268" customWidth="1"/>
    <col min="14082" max="14082" width="1" style="268" customWidth="1"/>
    <col min="14083" max="14083" width="2.33203125" style="268" customWidth="1"/>
    <col min="14084" max="14084" width="8.6640625" style="268" customWidth="1"/>
    <col min="14085" max="14085" width="26.21875" style="268" customWidth="1"/>
    <col min="14086" max="14086" width="13.6640625" style="268" customWidth="1"/>
    <col min="14087" max="14087" width="9.21875" style="268" customWidth="1"/>
    <col min="14088" max="14088" width="4.6640625" style="268" customWidth="1"/>
    <col min="14089" max="14089" width="7.77734375" style="268" customWidth="1"/>
    <col min="14090" max="14090" width="12.44140625" style="268" customWidth="1"/>
    <col min="14091" max="14091" width="11" style="268" customWidth="1"/>
    <col min="14092" max="14092" width="1.21875" style="268" customWidth="1"/>
    <col min="14093" max="14093" width="2.109375" style="268" customWidth="1"/>
    <col min="14094" max="14094" width="11.44140625" style="268" bestFit="1" customWidth="1"/>
    <col min="14095" max="14095" width="10.6640625" style="268" customWidth="1"/>
    <col min="14096" max="14096" width="9.88671875" style="268" customWidth="1"/>
    <col min="14097" max="14336" width="8" style="268"/>
    <col min="14337" max="14337" width="5.44140625" style="268" customWidth="1"/>
    <col min="14338" max="14338" width="1" style="268" customWidth="1"/>
    <col min="14339" max="14339" width="2.33203125" style="268" customWidth="1"/>
    <col min="14340" max="14340" width="8.6640625" style="268" customWidth="1"/>
    <col min="14341" max="14341" width="26.21875" style="268" customWidth="1"/>
    <col min="14342" max="14342" width="13.6640625" style="268" customWidth="1"/>
    <col min="14343" max="14343" width="9.21875" style="268" customWidth="1"/>
    <col min="14344" max="14344" width="4.6640625" style="268" customWidth="1"/>
    <col min="14345" max="14345" width="7.77734375" style="268" customWidth="1"/>
    <col min="14346" max="14346" width="12.44140625" style="268" customWidth="1"/>
    <col min="14347" max="14347" width="11" style="268" customWidth="1"/>
    <col min="14348" max="14348" width="1.21875" style="268" customWidth="1"/>
    <col min="14349" max="14349" width="2.109375" style="268" customWidth="1"/>
    <col min="14350" max="14350" width="11.44140625" style="268" bestFit="1" customWidth="1"/>
    <col min="14351" max="14351" width="10.6640625" style="268" customWidth="1"/>
    <col min="14352" max="14352" width="9.88671875" style="268" customWidth="1"/>
    <col min="14353" max="14592" width="8" style="268"/>
    <col min="14593" max="14593" width="5.44140625" style="268" customWidth="1"/>
    <col min="14594" max="14594" width="1" style="268" customWidth="1"/>
    <col min="14595" max="14595" width="2.33203125" style="268" customWidth="1"/>
    <col min="14596" max="14596" width="8.6640625" style="268" customWidth="1"/>
    <col min="14597" max="14597" width="26.21875" style="268" customWidth="1"/>
    <col min="14598" max="14598" width="13.6640625" style="268" customWidth="1"/>
    <col min="14599" max="14599" width="9.21875" style="268" customWidth="1"/>
    <col min="14600" max="14600" width="4.6640625" style="268" customWidth="1"/>
    <col min="14601" max="14601" width="7.77734375" style="268" customWidth="1"/>
    <col min="14602" max="14602" width="12.44140625" style="268" customWidth="1"/>
    <col min="14603" max="14603" width="11" style="268" customWidth="1"/>
    <col min="14604" max="14604" width="1.21875" style="268" customWidth="1"/>
    <col min="14605" max="14605" width="2.109375" style="268" customWidth="1"/>
    <col min="14606" max="14606" width="11.44140625" style="268" bestFit="1" customWidth="1"/>
    <col min="14607" max="14607" width="10.6640625" style="268" customWidth="1"/>
    <col min="14608" max="14608" width="9.88671875" style="268" customWidth="1"/>
    <col min="14609" max="14848" width="8" style="268"/>
    <col min="14849" max="14849" width="5.44140625" style="268" customWidth="1"/>
    <col min="14850" max="14850" width="1" style="268" customWidth="1"/>
    <col min="14851" max="14851" width="2.33203125" style="268" customWidth="1"/>
    <col min="14852" max="14852" width="8.6640625" style="268" customWidth="1"/>
    <col min="14853" max="14853" width="26.21875" style="268" customWidth="1"/>
    <col min="14854" max="14854" width="13.6640625" style="268" customWidth="1"/>
    <col min="14855" max="14855" width="9.21875" style="268" customWidth="1"/>
    <col min="14856" max="14856" width="4.6640625" style="268" customWidth="1"/>
    <col min="14857" max="14857" width="7.77734375" style="268" customWidth="1"/>
    <col min="14858" max="14858" width="12.44140625" style="268" customWidth="1"/>
    <col min="14859" max="14859" width="11" style="268" customWidth="1"/>
    <col min="14860" max="14860" width="1.21875" style="268" customWidth="1"/>
    <col min="14861" max="14861" width="2.109375" style="268" customWidth="1"/>
    <col min="14862" max="14862" width="11.44140625" style="268" bestFit="1" customWidth="1"/>
    <col min="14863" max="14863" width="10.6640625" style="268" customWidth="1"/>
    <col min="14864" max="14864" width="9.88671875" style="268" customWidth="1"/>
    <col min="14865" max="15104" width="8" style="268"/>
    <col min="15105" max="15105" width="5.44140625" style="268" customWidth="1"/>
    <col min="15106" max="15106" width="1" style="268" customWidth="1"/>
    <col min="15107" max="15107" width="2.33203125" style="268" customWidth="1"/>
    <col min="15108" max="15108" width="8.6640625" style="268" customWidth="1"/>
    <col min="15109" max="15109" width="26.21875" style="268" customWidth="1"/>
    <col min="15110" max="15110" width="13.6640625" style="268" customWidth="1"/>
    <col min="15111" max="15111" width="9.21875" style="268" customWidth="1"/>
    <col min="15112" max="15112" width="4.6640625" style="268" customWidth="1"/>
    <col min="15113" max="15113" width="7.77734375" style="268" customWidth="1"/>
    <col min="15114" max="15114" width="12.44140625" style="268" customWidth="1"/>
    <col min="15115" max="15115" width="11" style="268" customWidth="1"/>
    <col min="15116" max="15116" width="1.21875" style="268" customWidth="1"/>
    <col min="15117" max="15117" width="2.109375" style="268" customWidth="1"/>
    <col min="15118" max="15118" width="11.44140625" style="268" bestFit="1" customWidth="1"/>
    <col min="15119" max="15119" width="10.6640625" style="268" customWidth="1"/>
    <col min="15120" max="15120" width="9.88671875" style="268" customWidth="1"/>
    <col min="15121" max="15360" width="8" style="268"/>
    <col min="15361" max="15361" width="5.44140625" style="268" customWidth="1"/>
    <col min="15362" max="15362" width="1" style="268" customWidth="1"/>
    <col min="15363" max="15363" width="2.33203125" style="268" customWidth="1"/>
    <col min="15364" max="15364" width="8.6640625" style="268" customWidth="1"/>
    <col min="15365" max="15365" width="26.21875" style="268" customWidth="1"/>
    <col min="15366" max="15366" width="13.6640625" style="268" customWidth="1"/>
    <col min="15367" max="15367" width="9.21875" style="268" customWidth="1"/>
    <col min="15368" max="15368" width="4.6640625" style="268" customWidth="1"/>
    <col min="15369" max="15369" width="7.77734375" style="268" customWidth="1"/>
    <col min="15370" max="15370" width="12.44140625" style="268" customWidth="1"/>
    <col min="15371" max="15371" width="11" style="268" customWidth="1"/>
    <col min="15372" max="15372" width="1.21875" style="268" customWidth="1"/>
    <col min="15373" max="15373" width="2.109375" style="268" customWidth="1"/>
    <col min="15374" max="15374" width="11.44140625" style="268" bestFit="1" customWidth="1"/>
    <col min="15375" max="15375" width="10.6640625" style="268" customWidth="1"/>
    <col min="15376" max="15376" width="9.88671875" style="268" customWidth="1"/>
    <col min="15377" max="15616" width="8" style="268"/>
    <col min="15617" max="15617" width="5.44140625" style="268" customWidth="1"/>
    <col min="15618" max="15618" width="1" style="268" customWidth="1"/>
    <col min="15619" max="15619" width="2.33203125" style="268" customWidth="1"/>
    <col min="15620" max="15620" width="8.6640625" style="268" customWidth="1"/>
    <col min="15621" max="15621" width="26.21875" style="268" customWidth="1"/>
    <col min="15622" max="15622" width="13.6640625" style="268" customWidth="1"/>
    <col min="15623" max="15623" width="9.21875" style="268" customWidth="1"/>
    <col min="15624" max="15624" width="4.6640625" style="268" customWidth="1"/>
    <col min="15625" max="15625" width="7.77734375" style="268" customWidth="1"/>
    <col min="15626" max="15626" width="12.44140625" style="268" customWidth="1"/>
    <col min="15627" max="15627" width="11" style="268" customWidth="1"/>
    <col min="15628" max="15628" width="1.21875" style="268" customWidth="1"/>
    <col min="15629" max="15629" width="2.109375" style="268" customWidth="1"/>
    <col min="15630" max="15630" width="11.44140625" style="268" bestFit="1" customWidth="1"/>
    <col min="15631" max="15631" width="10.6640625" style="268" customWidth="1"/>
    <col min="15632" max="15632" width="9.88671875" style="268" customWidth="1"/>
    <col min="15633" max="15872" width="8" style="268"/>
    <col min="15873" max="15873" width="5.44140625" style="268" customWidth="1"/>
    <col min="15874" max="15874" width="1" style="268" customWidth="1"/>
    <col min="15875" max="15875" width="2.33203125" style="268" customWidth="1"/>
    <col min="15876" max="15876" width="8.6640625" style="268" customWidth="1"/>
    <col min="15877" max="15877" width="26.21875" style="268" customWidth="1"/>
    <col min="15878" max="15878" width="13.6640625" style="268" customWidth="1"/>
    <col min="15879" max="15879" width="9.21875" style="268" customWidth="1"/>
    <col min="15880" max="15880" width="4.6640625" style="268" customWidth="1"/>
    <col min="15881" max="15881" width="7.77734375" style="268" customWidth="1"/>
    <col min="15882" max="15882" width="12.44140625" style="268" customWidth="1"/>
    <col min="15883" max="15883" width="11" style="268" customWidth="1"/>
    <col min="15884" max="15884" width="1.21875" style="268" customWidth="1"/>
    <col min="15885" max="15885" width="2.109375" style="268" customWidth="1"/>
    <col min="15886" max="15886" width="11.44140625" style="268" bestFit="1" customWidth="1"/>
    <col min="15887" max="15887" width="10.6640625" style="268" customWidth="1"/>
    <col min="15888" max="15888" width="9.88671875" style="268" customWidth="1"/>
    <col min="15889" max="16128" width="8" style="268"/>
    <col min="16129" max="16129" width="5.44140625" style="268" customWidth="1"/>
    <col min="16130" max="16130" width="1" style="268" customWidth="1"/>
    <col min="16131" max="16131" width="2.33203125" style="268" customWidth="1"/>
    <col min="16132" max="16132" width="8.6640625" style="268" customWidth="1"/>
    <col min="16133" max="16133" width="26.21875" style="268" customWidth="1"/>
    <col min="16134" max="16134" width="13.6640625" style="268" customWidth="1"/>
    <col min="16135" max="16135" width="9.21875" style="268" customWidth="1"/>
    <col min="16136" max="16136" width="4.6640625" style="268" customWidth="1"/>
    <col min="16137" max="16137" width="7.77734375" style="268" customWidth="1"/>
    <col min="16138" max="16138" width="12.44140625" style="268" customWidth="1"/>
    <col min="16139" max="16139" width="11" style="268" customWidth="1"/>
    <col min="16140" max="16140" width="1.21875" style="268" customWidth="1"/>
    <col min="16141" max="16141" width="2.109375" style="268" customWidth="1"/>
    <col min="16142" max="16142" width="11.44140625" style="268" bestFit="1" customWidth="1"/>
    <col min="16143" max="16143" width="10.6640625" style="268" customWidth="1"/>
    <col min="16144" max="16144" width="9.88671875" style="268" customWidth="1"/>
    <col min="16145" max="16384" width="8" style="268"/>
  </cols>
  <sheetData>
    <row r="1" spans="2:20" ht="13.5" hidden="1" customHeight="1"/>
    <row r="2" spans="2:20" ht="21.95" customHeight="1">
      <c r="B2" s="493" t="s">
        <v>1385</v>
      </c>
      <c r="C2" s="493"/>
      <c r="D2" s="493"/>
      <c r="E2" s="493"/>
      <c r="F2" s="493"/>
      <c r="G2" s="493"/>
      <c r="H2" s="493"/>
      <c r="I2" s="493"/>
      <c r="J2" s="493"/>
      <c r="K2" s="493"/>
      <c r="L2" s="272"/>
      <c r="M2" s="273"/>
    </row>
    <row r="3" spans="2:20" s="280" customFormat="1" ht="21.95" customHeight="1">
      <c r="B3" s="494" t="s">
        <v>1487</v>
      </c>
      <c r="C3" s="494"/>
      <c r="D3" s="494"/>
      <c r="E3" s="494"/>
      <c r="F3" s="494"/>
      <c r="G3" s="274"/>
      <c r="H3" s="274"/>
      <c r="I3" s="275"/>
      <c r="J3" s="274"/>
      <c r="K3" s="276"/>
      <c r="L3" s="277"/>
      <c r="M3" s="277"/>
      <c r="N3" s="278"/>
      <c r="O3" s="279"/>
    </row>
    <row r="4" spans="2:20" s="280" customFormat="1" ht="14.25" customHeight="1">
      <c r="B4" s="281"/>
      <c r="C4" s="281"/>
      <c r="D4" s="282" t="s">
        <v>1488</v>
      </c>
      <c r="E4" s="281"/>
      <c r="F4" s="281"/>
      <c r="G4" s="281"/>
      <c r="H4" s="277"/>
      <c r="I4" s="281"/>
      <c r="J4" s="281"/>
      <c r="K4" s="281"/>
      <c r="L4" s="281"/>
      <c r="M4" s="281"/>
      <c r="N4" s="278"/>
    </row>
    <row r="5" spans="2:20" s="287" customFormat="1" ht="15" customHeight="1">
      <c r="B5" s="495" t="s">
        <v>1386</v>
      </c>
      <c r="C5" s="496"/>
      <c r="D5" s="496"/>
      <c r="E5" s="496"/>
      <c r="F5" s="497"/>
      <c r="G5" s="283" t="s">
        <v>1387</v>
      </c>
      <c r="H5" s="283" t="s">
        <v>5</v>
      </c>
      <c r="I5" s="284" t="s">
        <v>1388</v>
      </c>
      <c r="J5" s="283" t="s">
        <v>1389</v>
      </c>
      <c r="K5" s="495" t="s">
        <v>1390</v>
      </c>
      <c r="L5" s="497"/>
      <c r="M5" s="285"/>
      <c r="N5" s="286"/>
    </row>
    <row r="6" spans="2:20" s="294" customFormat="1" ht="12" customHeight="1">
      <c r="B6" s="288" t="s">
        <v>1391</v>
      </c>
      <c r="C6" s="281"/>
      <c r="D6" s="289"/>
      <c r="E6" s="289"/>
      <c r="F6" s="289"/>
      <c r="G6" s="290"/>
      <c r="H6" s="291"/>
      <c r="I6" s="290"/>
      <c r="J6" s="290"/>
      <c r="K6" s="289"/>
      <c r="L6" s="292"/>
      <c r="M6" s="281"/>
      <c r="N6" s="293"/>
      <c r="O6" s="293"/>
      <c r="P6" s="293"/>
    </row>
    <row r="7" spans="2:20" s="294" customFormat="1" ht="12" customHeight="1">
      <c r="B7" s="295"/>
      <c r="C7" s="281" t="s">
        <v>1392</v>
      </c>
      <c r="D7" s="289"/>
      <c r="E7" s="289"/>
      <c r="F7" s="289"/>
      <c r="G7" s="290"/>
      <c r="H7" s="291"/>
      <c r="I7" s="290"/>
      <c r="J7" s="290"/>
      <c r="K7" s="296"/>
      <c r="L7" s="292"/>
      <c r="M7" s="281"/>
      <c r="N7" s="293"/>
      <c r="O7" s="293"/>
      <c r="P7" s="293"/>
    </row>
    <row r="8" spans="2:20" s="294" customFormat="1" ht="12" customHeight="1">
      <c r="B8" s="295"/>
      <c r="C8" s="281"/>
      <c r="D8" s="484" t="s">
        <v>1393</v>
      </c>
      <c r="E8" s="297" t="s">
        <v>1394</v>
      </c>
      <c r="F8" s="297" t="s">
        <v>1395</v>
      </c>
      <c r="G8" s="298">
        <v>306000</v>
      </c>
      <c r="H8" s="299" t="s">
        <v>1396</v>
      </c>
      <c r="I8" s="298">
        <v>1</v>
      </c>
      <c r="J8" s="298">
        <f t="shared" ref="J8:J13" si="0">G8*I8</f>
        <v>306000</v>
      </c>
      <c r="K8" s="297"/>
      <c r="L8" s="292"/>
      <c r="M8" s="281"/>
      <c r="N8" s="492"/>
      <c r="O8" s="492"/>
      <c r="P8" s="492"/>
      <c r="Q8" s="492"/>
      <c r="R8" s="492"/>
      <c r="S8" s="492"/>
    </row>
    <row r="9" spans="2:20" s="294" customFormat="1" ht="12" customHeight="1">
      <c r="B9" s="295"/>
      <c r="C9" s="281"/>
      <c r="D9" s="484"/>
      <c r="E9" s="297" t="s">
        <v>1397</v>
      </c>
      <c r="F9" s="297" t="s">
        <v>1395</v>
      </c>
      <c r="G9" s="298">
        <v>121000</v>
      </c>
      <c r="H9" s="299" t="s">
        <v>1398</v>
      </c>
      <c r="I9" s="298">
        <v>2</v>
      </c>
      <c r="J9" s="298">
        <f t="shared" si="0"/>
        <v>242000</v>
      </c>
      <c r="K9" s="297"/>
      <c r="L9" s="292"/>
      <c r="M9" s="281"/>
      <c r="N9" s="492"/>
      <c r="O9" s="492"/>
      <c r="P9" s="492"/>
      <c r="Q9" s="492"/>
      <c r="R9" s="492"/>
      <c r="S9" s="492"/>
    </row>
    <row r="10" spans="2:20" s="294" customFormat="1" ht="12" customHeight="1">
      <c r="B10" s="295"/>
      <c r="C10" s="281"/>
      <c r="D10" s="484"/>
      <c r="E10" s="297" t="s">
        <v>1399</v>
      </c>
      <c r="F10" s="297" t="s">
        <v>1400</v>
      </c>
      <c r="G10" s="298">
        <v>24000</v>
      </c>
      <c r="H10" s="299" t="s">
        <v>1398</v>
      </c>
      <c r="I10" s="298"/>
      <c r="J10" s="298">
        <f t="shared" si="0"/>
        <v>0</v>
      </c>
      <c r="K10" s="297"/>
      <c r="L10" s="292"/>
      <c r="M10" s="281"/>
      <c r="N10" s="492"/>
      <c r="O10" s="492"/>
      <c r="P10" s="492"/>
      <c r="Q10" s="492"/>
      <c r="R10" s="492"/>
      <c r="S10" s="492"/>
    </row>
    <row r="11" spans="2:20" s="294" customFormat="1" ht="12" customHeight="1">
      <c r="B11" s="295"/>
      <c r="C11" s="281"/>
      <c r="D11" s="484" t="s">
        <v>1401</v>
      </c>
      <c r="E11" s="297" t="s">
        <v>1394</v>
      </c>
      <c r="F11" s="297" t="s">
        <v>1395</v>
      </c>
      <c r="G11" s="298">
        <v>588000</v>
      </c>
      <c r="H11" s="299" t="s">
        <v>1396</v>
      </c>
      <c r="I11" s="298"/>
      <c r="J11" s="298">
        <f t="shared" si="0"/>
        <v>0</v>
      </c>
      <c r="K11" s="297"/>
      <c r="L11" s="292"/>
      <c r="M11" s="281"/>
      <c r="N11" s="492"/>
      <c r="O11" s="492"/>
      <c r="P11" s="492"/>
      <c r="Q11" s="492"/>
      <c r="R11" s="492"/>
      <c r="S11" s="492"/>
    </row>
    <row r="12" spans="2:20" s="294" customFormat="1" ht="12" customHeight="1">
      <c r="B12" s="295"/>
      <c r="C12" s="281"/>
      <c r="D12" s="484"/>
      <c r="E12" s="297" t="s">
        <v>1397</v>
      </c>
      <c r="F12" s="297" t="s">
        <v>1395</v>
      </c>
      <c r="G12" s="298">
        <v>141000</v>
      </c>
      <c r="H12" s="299" t="s">
        <v>1398</v>
      </c>
      <c r="I12" s="298"/>
      <c r="J12" s="298">
        <f t="shared" si="0"/>
        <v>0</v>
      </c>
      <c r="K12" s="297"/>
      <c r="L12" s="292"/>
      <c r="M12" s="281"/>
      <c r="N12" s="492"/>
      <c r="O12" s="492"/>
      <c r="P12" s="492"/>
      <c r="Q12" s="492"/>
      <c r="R12" s="492"/>
      <c r="S12" s="492"/>
    </row>
    <row r="13" spans="2:20" s="294" customFormat="1" ht="12" customHeight="1">
      <c r="B13" s="295"/>
      <c r="C13" s="281"/>
      <c r="D13" s="484"/>
      <c r="E13" s="297" t="s">
        <v>1399</v>
      </c>
      <c r="F13" s="297" t="s">
        <v>1400</v>
      </c>
      <c r="G13" s="298">
        <v>50000</v>
      </c>
      <c r="H13" s="299" t="s">
        <v>1398</v>
      </c>
      <c r="I13" s="298"/>
      <c r="J13" s="298">
        <f t="shared" si="0"/>
        <v>0</v>
      </c>
      <c r="K13" s="297"/>
      <c r="L13" s="292"/>
      <c r="M13" s="281"/>
      <c r="N13" s="492"/>
      <c r="O13" s="492"/>
      <c r="P13" s="492"/>
      <c r="Q13" s="492"/>
      <c r="R13" s="492"/>
      <c r="S13" s="492"/>
    </row>
    <row r="14" spans="2:20" s="294" customFormat="1" ht="12" customHeight="1">
      <c r="B14" s="295"/>
      <c r="C14" s="281"/>
      <c r="D14" s="297"/>
      <c r="E14" s="297"/>
      <c r="F14" s="297"/>
      <c r="G14" s="298"/>
      <c r="H14" s="299" t="s">
        <v>1402</v>
      </c>
      <c r="I14" s="298"/>
      <c r="J14" s="300">
        <f>SUM(J8:J13)</f>
        <v>548000</v>
      </c>
      <c r="K14" s="297"/>
      <c r="L14" s="292"/>
      <c r="M14" s="281"/>
      <c r="N14" s="293"/>
      <c r="O14" s="293"/>
      <c r="P14" s="293"/>
    </row>
    <row r="15" spans="2:20" s="294" customFormat="1" ht="12" customHeight="1">
      <c r="B15" s="295"/>
      <c r="C15" s="281" t="s">
        <v>1403</v>
      </c>
      <c r="D15" s="289"/>
      <c r="E15" s="301"/>
      <c r="F15" s="289"/>
      <c r="G15" s="302"/>
      <c r="H15" s="291"/>
      <c r="I15" s="302"/>
      <c r="J15" s="302"/>
      <c r="K15" s="303"/>
      <c r="L15" s="292"/>
      <c r="M15" s="281"/>
      <c r="N15" s="293"/>
      <c r="O15" s="293"/>
      <c r="P15" s="293"/>
    </row>
    <row r="16" spans="2:20" s="294" customFormat="1" ht="12" customHeight="1">
      <c r="B16" s="295"/>
      <c r="C16" s="281"/>
      <c r="D16" s="484" t="s">
        <v>1393</v>
      </c>
      <c r="E16" s="485" t="s">
        <v>1404</v>
      </c>
      <c r="F16" s="297" t="s">
        <v>1405</v>
      </c>
      <c r="G16" s="298">
        <v>48000</v>
      </c>
      <c r="H16" s="299" t="s">
        <v>1406</v>
      </c>
      <c r="I16" s="298"/>
      <c r="J16" s="298">
        <f>G16*I16</f>
        <v>0</v>
      </c>
      <c r="K16" s="297"/>
      <c r="L16" s="292"/>
      <c r="M16" s="281"/>
      <c r="N16" s="489"/>
      <c r="O16" s="489"/>
      <c r="P16" s="489"/>
      <c r="Q16" s="489"/>
      <c r="R16" s="489"/>
      <c r="S16" s="489"/>
      <c r="T16" s="489"/>
    </row>
    <row r="17" spans="2:22" s="294" customFormat="1" ht="12" customHeight="1">
      <c r="B17" s="295"/>
      <c r="C17" s="281"/>
      <c r="D17" s="484"/>
      <c r="E17" s="485"/>
      <c r="F17" s="297" t="s">
        <v>1407</v>
      </c>
      <c r="G17" s="298">
        <v>53000</v>
      </c>
      <c r="H17" s="299" t="s">
        <v>1406</v>
      </c>
      <c r="I17" s="298"/>
      <c r="J17" s="298">
        <f>G17*I17</f>
        <v>0</v>
      </c>
      <c r="K17" s="297"/>
      <c r="L17" s="292"/>
      <c r="M17" s="281"/>
      <c r="N17" s="489"/>
      <c r="O17" s="489"/>
      <c r="P17" s="489"/>
      <c r="Q17" s="489"/>
      <c r="R17" s="489"/>
      <c r="S17" s="489"/>
      <c r="T17" s="489"/>
    </row>
    <row r="18" spans="2:22" s="294" customFormat="1" ht="12" customHeight="1">
      <c r="B18" s="295"/>
      <c r="C18" s="281"/>
      <c r="D18" s="484"/>
      <c r="E18" s="485"/>
      <c r="F18" s="297" t="s">
        <v>1400</v>
      </c>
      <c r="G18" s="298">
        <v>53000</v>
      </c>
      <c r="H18" s="299" t="s">
        <v>1406</v>
      </c>
      <c r="I18" s="298"/>
      <c r="J18" s="298">
        <f>G18*I18</f>
        <v>0</v>
      </c>
      <c r="K18" s="297"/>
      <c r="L18" s="292"/>
      <c r="M18" s="281"/>
      <c r="N18" s="489"/>
      <c r="O18" s="489"/>
      <c r="P18" s="489"/>
      <c r="Q18" s="489"/>
      <c r="R18" s="489"/>
      <c r="S18" s="489"/>
      <c r="T18" s="489"/>
    </row>
    <row r="19" spans="2:22" s="294" customFormat="1" ht="12" customHeight="1">
      <c r="B19" s="295"/>
      <c r="C19" s="281"/>
      <c r="D19" s="484" t="s">
        <v>1401</v>
      </c>
      <c r="E19" s="485" t="s">
        <v>1404</v>
      </c>
      <c r="F19" s="297" t="s">
        <v>1395</v>
      </c>
      <c r="G19" s="298">
        <v>75000</v>
      </c>
      <c r="H19" s="299" t="s">
        <v>1406</v>
      </c>
      <c r="I19" s="298"/>
      <c r="J19" s="298">
        <f>G19*I19</f>
        <v>0</v>
      </c>
      <c r="K19" s="297"/>
      <c r="L19" s="292"/>
      <c r="M19" s="281"/>
      <c r="N19" s="489"/>
      <c r="O19" s="489"/>
      <c r="P19" s="489"/>
      <c r="Q19" s="489"/>
      <c r="R19" s="489"/>
      <c r="S19" s="489"/>
      <c r="T19" s="489"/>
    </row>
    <row r="20" spans="2:22" s="294" customFormat="1" ht="12" customHeight="1">
      <c r="B20" s="295"/>
      <c r="C20" s="281"/>
      <c r="D20" s="484"/>
      <c r="E20" s="485"/>
      <c r="F20" s="297" t="s">
        <v>1400</v>
      </c>
      <c r="G20" s="298">
        <v>137000</v>
      </c>
      <c r="H20" s="299" t="s">
        <v>1406</v>
      </c>
      <c r="I20" s="298"/>
      <c r="J20" s="298">
        <f>G20*I20</f>
        <v>0</v>
      </c>
      <c r="K20" s="297"/>
      <c r="L20" s="292"/>
      <c r="M20" s="281"/>
      <c r="N20" s="489"/>
      <c r="O20" s="489"/>
      <c r="P20" s="489"/>
      <c r="Q20" s="489"/>
      <c r="R20" s="489"/>
      <c r="S20" s="489"/>
      <c r="T20" s="489"/>
    </row>
    <row r="21" spans="2:22" s="294" customFormat="1" ht="12" customHeight="1">
      <c r="B21" s="295"/>
      <c r="C21" s="281" t="s">
        <v>1408</v>
      </c>
      <c r="D21" s="289"/>
      <c r="E21" s="289"/>
      <c r="F21" s="289"/>
      <c r="G21" s="302"/>
      <c r="H21" s="291"/>
      <c r="I21" s="302"/>
      <c r="J21" s="302"/>
      <c r="K21" s="303"/>
      <c r="L21" s="292"/>
      <c r="M21" s="281"/>
      <c r="N21" s="489"/>
      <c r="O21" s="489"/>
      <c r="P21" s="489"/>
      <c r="Q21" s="489"/>
      <c r="R21" s="489"/>
      <c r="S21" s="489"/>
      <c r="T21" s="489"/>
    </row>
    <row r="22" spans="2:22" s="294" customFormat="1" ht="12" customHeight="1">
      <c r="B22" s="295"/>
      <c r="C22" s="281"/>
      <c r="D22" s="484" t="s">
        <v>1393</v>
      </c>
      <c r="E22" s="485" t="s">
        <v>1409</v>
      </c>
      <c r="F22" s="297" t="s">
        <v>1395</v>
      </c>
      <c r="G22" s="298">
        <v>7000</v>
      </c>
      <c r="H22" s="299" t="s">
        <v>1406</v>
      </c>
      <c r="I22" s="298"/>
      <c r="J22" s="298">
        <f>G22*I22</f>
        <v>0</v>
      </c>
      <c r="K22" s="297"/>
      <c r="L22" s="292"/>
      <c r="M22" s="281"/>
      <c r="N22" s="489"/>
      <c r="O22" s="489"/>
      <c r="P22" s="489"/>
      <c r="Q22" s="489"/>
      <c r="R22" s="489"/>
      <c r="S22" s="489"/>
      <c r="T22" s="489"/>
    </row>
    <row r="23" spans="2:22" s="294" customFormat="1" ht="12" customHeight="1">
      <c r="B23" s="295"/>
      <c r="C23" s="281"/>
      <c r="D23" s="484"/>
      <c r="E23" s="485"/>
      <c r="F23" s="297" t="s">
        <v>1400</v>
      </c>
      <c r="G23" s="298">
        <v>12000</v>
      </c>
      <c r="H23" s="299" t="s">
        <v>1406</v>
      </c>
      <c r="I23" s="298"/>
      <c r="J23" s="298">
        <f>G23*I23</f>
        <v>0</v>
      </c>
      <c r="K23" s="297"/>
      <c r="L23" s="292"/>
      <c r="M23" s="281"/>
      <c r="N23" s="489"/>
      <c r="O23" s="489"/>
      <c r="P23" s="489"/>
      <c r="Q23" s="489"/>
      <c r="R23" s="489"/>
      <c r="S23" s="489"/>
      <c r="T23" s="489"/>
    </row>
    <row r="24" spans="2:22" s="294" customFormat="1" ht="12" customHeight="1">
      <c r="B24" s="295"/>
      <c r="C24" s="281"/>
      <c r="D24" s="297"/>
      <c r="E24" s="297"/>
      <c r="F24" s="297"/>
      <c r="G24" s="298"/>
      <c r="H24" s="299" t="s">
        <v>1402</v>
      </c>
      <c r="I24" s="298"/>
      <c r="J24" s="298">
        <f>SUM(J16:J23)</f>
        <v>0</v>
      </c>
      <c r="K24" s="297"/>
      <c r="L24" s="292"/>
      <c r="M24" s="281"/>
      <c r="N24" s="304"/>
    </row>
    <row r="25" spans="2:22" s="294" customFormat="1" ht="12" customHeight="1">
      <c r="B25" s="295"/>
      <c r="C25" s="281"/>
      <c r="D25" s="297"/>
      <c r="E25" s="297"/>
      <c r="F25" s="297"/>
      <c r="G25" s="298"/>
      <c r="H25" s="305" t="s">
        <v>12</v>
      </c>
      <c r="I25" s="300"/>
      <c r="J25" s="300">
        <f>(J24+J14)</f>
        <v>548000</v>
      </c>
      <c r="K25" s="297"/>
      <c r="L25" s="292"/>
      <c r="M25" s="281"/>
      <c r="N25" s="304"/>
    </row>
    <row r="26" spans="2:22" s="294" customFormat="1" ht="12" customHeight="1">
      <c r="B26" s="288" t="s">
        <v>1410</v>
      </c>
      <c r="C26" s="281"/>
      <c r="D26" s="289"/>
      <c r="E26" s="289"/>
      <c r="F26" s="289"/>
      <c r="G26" s="302"/>
      <c r="H26" s="291"/>
      <c r="I26" s="302"/>
      <c r="J26" s="302"/>
      <c r="K26" s="306"/>
      <c r="L26" s="292"/>
      <c r="M26" s="281"/>
      <c r="N26" s="304"/>
    </row>
    <row r="27" spans="2:22" s="280" customFormat="1" ht="12" customHeight="1">
      <c r="B27" s="295"/>
      <c r="C27" s="281" t="s">
        <v>1411</v>
      </c>
      <c r="D27" s="289"/>
      <c r="E27" s="289"/>
      <c r="F27" s="289"/>
      <c r="G27" s="302"/>
      <c r="H27" s="291"/>
      <c r="I27" s="302"/>
      <c r="J27" s="302"/>
      <c r="K27" s="296"/>
      <c r="L27" s="292"/>
      <c r="M27" s="281"/>
      <c r="N27" s="293"/>
      <c r="O27" s="293"/>
      <c r="P27" s="293"/>
      <c r="Q27" s="307"/>
      <c r="R27" s="307"/>
      <c r="S27" s="307"/>
      <c r="T27" s="307"/>
      <c r="U27" s="307"/>
    </row>
    <row r="28" spans="2:22" s="280" customFormat="1" ht="12" customHeight="1">
      <c r="B28" s="295"/>
      <c r="C28" s="281"/>
      <c r="D28" s="297"/>
      <c r="E28" s="297" t="s">
        <v>1412</v>
      </c>
      <c r="F28" s="297"/>
      <c r="G28" s="298">
        <v>228750</v>
      </c>
      <c r="H28" s="299" t="s">
        <v>1413</v>
      </c>
      <c r="I28" s="298"/>
      <c r="J28" s="298">
        <f>G28*I28</f>
        <v>0</v>
      </c>
      <c r="K28" s="297"/>
      <c r="L28" s="292"/>
      <c r="M28" s="281"/>
      <c r="N28" s="293"/>
      <c r="O28" s="293"/>
      <c r="P28" s="293"/>
      <c r="Q28" s="307"/>
      <c r="R28" s="307"/>
      <c r="S28" s="307"/>
      <c r="T28" s="307"/>
      <c r="U28" s="307"/>
    </row>
    <row r="29" spans="2:22" s="280" customFormat="1" ht="12" customHeight="1">
      <c r="B29" s="295"/>
      <c r="C29" s="281"/>
      <c r="D29" s="484" t="s">
        <v>1414</v>
      </c>
      <c r="E29" s="297" t="s">
        <v>1415</v>
      </c>
      <c r="F29" s="297" t="s">
        <v>1414</v>
      </c>
      <c r="G29" s="298">
        <v>94000</v>
      </c>
      <c r="H29" s="299" t="s">
        <v>1413</v>
      </c>
      <c r="I29" s="298"/>
      <c r="J29" s="298">
        <f>G29*I29</f>
        <v>0</v>
      </c>
      <c r="K29" s="297"/>
      <c r="L29" s="292"/>
      <c r="M29" s="281"/>
      <c r="N29" s="304"/>
      <c r="O29" s="308"/>
      <c r="P29" s="308"/>
    </row>
    <row r="30" spans="2:22" s="280" customFormat="1" ht="12" customHeight="1">
      <c r="B30" s="295"/>
      <c r="C30" s="281"/>
      <c r="D30" s="484"/>
      <c r="E30" s="297" t="s">
        <v>1416</v>
      </c>
      <c r="F30" s="297" t="s">
        <v>1414</v>
      </c>
      <c r="G30" s="298">
        <v>298000</v>
      </c>
      <c r="H30" s="299" t="s">
        <v>1413</v>
      </c>
      <c r="I30" s="298"/>
      <c r="J30" s="298">
        <f>G30*I30</f>
        <v>0</v>
      </c>
      <c r="K30" s="297"/>
      <c r="L30" s="292"/>
      <c r="M30" s="281"/>
      <c r="N30" s="304"/>
      <c r="O30" s="308"/>
      <c r="P30" s="308"/>
    </row>
    <row r="31" spans="2:22" s="280" customFormat="1" ht="12" customHeight="1">
      <c r="B31" s="295"/>
      <c r="C31" s="281"/>
      <c r="D31" s="484"/>
      <c r="E31" s="297" t="s">
        <v>1417</v>
      </c>
      <c r="F31" s="297" t="s">
        <v>1414</v>
      </c>
      <c r="G31" s="298">
        <v>559000</v>
      </c>
      <c r="H31" s="299" t="s">
        <v>1413</v>
      </c>
      <c r="I31" s="298"/>
      <c r="J31" s="298">
        <f>G31*I31</f>
        <v>0</v>
      </c>
      <c r="K31" s="297"/>
      <c r="L31" s="292"/>
      <c r="M31" s="281"/>
      <c r="N31" s="304"/>
      <c r="O31" s="308"/>
      <c r="P31" s="308"/>
      <c r="V31" s="488"/>
    </row>
    <row r="32" spans="2:22" s="280" customFormat="1" ht="12" customHeight="1">
      <c r="B32" s="295"/>
      <c r="C32" s="281"/>
      <c r="D32" s="484"/>
      <c r="E32" s="297" t="s">
        <v>1418</v>
      </c>
      <c r="F32" s="297" t="s">
        <v>1414</v>
      </c>
      <c r="G32" s="298">
        <v>678000</v>
      </c>
      <c r="H32" s="299" t="s">
        <v>1396</v>
      </c>
      <c r="I32" s="298"/>
      <c r="J32" s="298">
        <f t="shared" ref="J32" si="1">G32*I32</f>
        <v>0</v>
      </c>
      <c r="K32" s="297"/>
      <c r="L32" s="292"/>
      <c r="M32" s="281"/>
      <c r="N32" s="304"/>
      <c r="O32" s="308"/>
      <c r="P32" s="308"/>
      <c r="V32" s="488"/>
    </row>
    <row r="33" spans="2:22" s="280" customFormat="1" ht="12" customHeight="1">
      <c r="B33" s="295"/>
      <c r="C33" s="281"/>
      <c r="D33" s="484" t="s">
        <v>1419</v>
      </c>
      <c r="E33" s="297" t="s">
        <v>1415</v>
      </c>
      <c r="F33" s="297" t="s">
        <v>1420</v>
      </c>
      <c r="G33" s="298">
        <v>391</v>
      </c>
      <c r="H33" s="299" t="s">
        <v>1421</v>
      </c>
      <c r="I33" s="298"/>
      <c r="J33" s="298">
        <f>G33*I33</f>
        <v>0</v>
      </c>
      <c r="K33" s="309"/>
      <c r="L33" s="292"/>
      <c r="M33" s="281"/>
      <c r="N33" s="489"/>
      <c r="O33" s="489"/>
      <c r="P33" s="489"/>
      <c r="Q33" s="489"/>
      <c r="R33" s="489"/>
      <c r="S33" s="489"/>
      <c r="V33" s="488"/>
    </row>
    <row r="34" spans="2:22" s="280" customFormat="1" ht="12" customHeight="1">
      <c r="B34" s="295"/>
      <c r="C34" s="281"/>
      <c r="D34" s="484"/>
      <c r="E34" s="297" t="s">
        <v>1416</v>
      </c>
      <c r="F34" s="297" t="s">
        <v>1420</v>
      </c>
      <c r="G34" s="298">
        <v>660</v>
      </c>
      <c r="H34" s="299" t="s">
        <v>1421</v>
      </c>
      <c r="I34" s="298"/>
      <c r="J34" s="298">
        <f>G34*I34</f>
        <v>0</v>
      </c>
      <c r="K34" s="309"/>
      <c r="L34" s="292"/>
      <c r="M34" s="281"/>
      <c r="N34" s="489"/>
      <c r="O34" s="489"/>
      <c r="P34" s="489"/>
      <c r="Q34" s="489"/>
      <c r="R34" s="489"/>
      <c r="S34" s="489"/>
      <c r="V34" s="488"/>
    </row>
    <row r="35" spans="2:22" s="280" customFormat="1" ht="12" customHeight="1">
      <c r="B35" s="295"/>
      <c r="C35" s="281"/>
      <c r="D35" s="484"/>
      <c r="E35" s="297" t="s">
        <v>1422</v>
      </c>
      <c r="F35" s="297" t="s">
        <v>1420</v>
      </c>
      <c r="G35" s="298">
        <v>315</v>
      </c>
      <c r="H35" s="299" t="s">
        <v>1421</v>
      </c>
      <c r="I35" s="298"/>
      <c r="J35" s="298">
        <f>G35*I35</f>
        <v>0</v>
      </c>
      <c r="K35" s="309"/>
      <c r="L35" s="292"/>
      <c r="M35" s="281"/>
      <c r="N35" s="489"/>
      <c r="O35" s="489"/>
      <c r="P35" s="489"/>
      <c r="Q35" s="489"/>
      <c r="R35" s="489"/>
      <c r="S35" s="489"/>
      <c r="V35" s="488"/>
    </row>
    <row r="36" spans="2:22" s="280" customFormat="1" ht="12" customHeight="1">
      <c r="B36" s="295"/>
      <c r="C36" s="281"/>
      <c r="D36" s="484"/>
      <c r="E36" s="297" t="s">
        <v>1423</v>
      </c>
      <c r="F36" s="297" t="s">
        <v>1420</v>
      </c>
      <c r="G36" s="298">
        <v>268</v>
      </c>
      <c r="H36" s="299" t="s">
        <v>1421</v>
      </c>
      <c r="I36" s="298"/>
      <c r="J36" s="298">
        <f t="shared" ref="J36:J37" si="2">G36*I36</f>
        <v>0</v>
      </c>
      <c r="K36" s="309"/>
      <c r="L36" s="292"/>
      <c r="M36" s="281"/>
      <c r="N36" s="489"/>
      <c r="O36" s="489"/>
      <c r="P36" s="489"/>
      <c r="Q36" s="489"/>
      <c r="R36" s="489"/>
      <c r="S36" s="489"/>
      <c r="V36" s="488"/>
    </row>
    <row r="37" spans="2:22" s="280" customFormat="1" ht="12" customHeight="1">
      <c r="B37" s="295"/>
      <c r="C37" s="281"/>
      <c r="D37" s="484"/>
      <c r="E37" s="297" t="s">
        <v>1424</v>
      </c>
      <c r="F37" s="297" t="s">
        <v>1420</v>
      </c>
      <c r="G37" s="298">
        <v>152</v>
      </c>
      <c r="H37" s="299" t="s">
        <v>1421</v>
      </c>
      <c r="I37" s="298"/>
      <c r="J37" s="298">
        <f t="shared" si="2"/>
        <v>0</v>
      </c>
      <c r="K37" s="309"/>
      <c r="L37" s="292"/>
      <c r="M37" s="281"/>
      <c r="N37" s="489"/>
      <c r="O37" s="489"/>
      <c r="P37" s="489"/>
      <c r="Q37" s="489"/>
      <c r="R37" s="489"/>
      <c r="S37" s="489"/>
      <c r="V37" s="488"/>
    </row>
    <row r="38" spans="2:22" s="280" customFormat="1" ht="12" customHeight="1">
      <c r="B38" s="295"/>
      <c r="C38" s="281"/>
      <c r="D38" s="484"/>
      <c r="E38" s="297" t="s">
        <v>1425</v>
      </c>
      <c r="F38" s="297" t="s">
        <v>1420</v>
      </c>
      <c r="G38" s="298">
        <v>32</v>
      </c>
      <c r="H38" s="299" t="s">
        <v>1421</v>
      </c>
      <c r="I38" s="298"/>
      <c r="J38" s="298">
        <f>G38*I38</f>
        <v>0</v>
      </c>
      <c r="K38" s="309"/>
      <c r="L38" s="292"/>
      <c r="M38" s="281"/>
      <c r="N38" s="489"/>
      <c r="O38" s="489"/>
      <c r="P38" s="489"/>
      <c r="Q38" s="489"/>
      <c r="R38" s="489"/>
      <c r="S38" s="489"/>
      <c r="V38" s="488"/>
    </row>
    <row r="39" spans="2:22" s="312" customFormat="1" ht="12" customHeight="1">
      <c r="B39" s="295"/>
      <c r="C39" s="281"/>
      <c r="D39" s="486" t="s">
        <v>1426</v>
      </c>
      <c r="E39" s="297" t="s">
        <v>1423</v>
      </c>
      <c r="F39" s="297" t="s">
        <v>1420</v>
      </c>
      <c r="G39" s="298">
        <v>268</v>
      </c>
      <c r="H39" s="299" t="s">
        <v>1421</v>
      </c>
      <c r="I39" s="298"/>
      <c r="J39" s="298"/>
      <c r="K39" s="309"/>
      <c r="L39" s="292"/>
      <c r="M39" s="310"/>
      <c r="N39" s="311"/>
      <c r="O39" s="311"/>
      <c r="P39" s="311"/>
      <c r="Q39" s="311"/>
      <c r="R39" s="311"/>
      <c r="S39" s="311"/>
      <c r="V39" s="488"/>
    </row>
    <row r="40" spans="2:22" s="280" customFormat="1" ht="12" customHeight="1">
      <c r="B40" s="295"/>
      <c r="C40" s="281"/>
      <c r="D40" s="490"/>
      <c r="E40" s="297" t="s">
        <v>1424</v>
      </c>
      <c r="F40" s="297" t="s">
        <v>1420</v>
      </c>
      <c r="G40" s="298">
        <v>152</v>
      </c>
      <c r="H40" s="299" t="s">
        <v>1421</v>
      </c>
      <c r="I40" s="298"/>
      <c r="J40" s="298">
        <f t="shared" ref="J40" si="3">G40*I40</f>
        <v>0</v>
      </c>
      <c r="K40" s="309"/>
      <c r="L40" s="292"/>
      <c r="M40" s="281"/>
      <c r="N40" s="489"/>
      <c r="O40" s="489"/>
      <c r="P40" s="489"/>
      <c r="Q40" s="489"/>
      <c r="R40" s="489"/>
      <c r="S40" s="489"/>
      <c r="V40" s="488"/>
    </row>
    <row r="41" spans="2:22" s="280" customFormat="1" ht="12" customHeight="1">
      <c r="B41" s="295"/>
      <c r="C41" s="281"/>
      <c r="D41" s="491"/>
      <c r="E41" s="297" t="s">
        <v>1425</v>
      </c>
      <c r="F41" s="297" t="s">
        <v>1420</v>
      </c>
      <c r="G41" s="298">
        <v>32</v>
      </c>
      <c r="H41" s="299" t="s">
        <v>1421</v>
      </c>
      <c r="I41" s="298"/>
      <c r="J41" s="298">
        <f>G41*I41</f>
        <v>0</v>
      </c>
      <c r="K41" s="309"/>
      <c r="L41" s="292"/>
      <c r="M41" s="281"/>
      <c r="N41" s="489"/>
      <c r="O41" s="489"/>
      <c r="P41" s="489"/>
      <c r="Q41" s="489"/>
      <c r="R41" s="489"/>
      <c r="S41" s="489"/>
      <c r="V41" s="488"/>
    </row>
    <row r="42" spans="2:22" s="280" customFormat="1" ht="12" customHeight="1">
      <c r="B42" s="295"/>
      <c r="C42" s="281"/>
      <c r="D42" s="486" t="s">
        <v>1427</v>
      </c>
      <c r="E42" s="297" t="s">
        <v>1428</v>
      </c>
      <c r="F42" s="297" t="s">
        <v>1429</v>
      </c>
      <c r="G42" s="298">
        <v>10300</v>
      </c>
      <c r="H42" s="299" t="s">
        <v>1429</v>
      </c>
      <c r="I42" s="298"/>
      <c r="J42" s="298">
        <f>G42*I42</f>
        <v>0</v>
      </c>
      <c r="K42" s="309"/>
      <c r="L42" s="292"/>
      <c r="M42" s="281"/>
      <c r="N42" s="489"/>
      <c r="O42" s="489"/>
      <c r="P42" s="489"/>
      <c r="Q42" s="489"/>
      <c r="R42" s="489"/>
      <c r="S42" s="489"/>
      <c r="V42" s="488"/>
    </row>
    <row r="43" spans="2:22" s="280" customFormat="1" ht="12" customHeight="1">
      <c r="B43" s="295"/>
      <c r="C43" s="281"/>
      <c r="D43" s="483"/>
      <c r="E43" s="297" t="s">
        <v>1430</v>
      </c>
      <c r="F43" s="297" t="s">
        <v>1429</v>
      </c>
      <c r="G43" s="298">
        <v>45400</v>
      </c>
      <c r="H43" s="299" t="s">
        <v>1429</v>
      </c>
      <c r="I43" s="298"/>
      <c r="J43" s="298">
        <f>G43*I43*2</f>
        <v>0</v>
      </c>
      <c r="K43" s="309"/>
      <c r="L43" s="292"/>
      <c r="M43" s="281"/>
      <c r="N43" s="489"/>
      <c r="O43" s="489"/>
      <c r="P43" s="489"/>
      <c r="Q43" s="489"/>
      <c r="R43" s="489"/>
      <c r="S43" s="489"/>
      <c r="V43" s="488"/>
    </row>
    <row r="44" spans="2:22" s="280" customFormat="1" ht="12" customHeight="1">
      <c r="B44" s="295"/>
      <c r="C44" s="281"/>
      <c r="D44" s="487"/>
      <c r="E44" s="297" t="s">
        <v>1431</v>
      </c>
      <c r="F44" s="297" t="s">
        <v>1432</v>
      </c>
      <c r="G44" s="298">
        <v>50500</v>
      </c>
      <c r="H44" s="299" t="s">
        <v>1432</v>
      </c>
      <c r="I44" s="298"/>
      <c r="J44" s="298">
        <f>G44*I44</f>
        <v>0</v>
      </c>
      <c r="K44" s="309"/>
      <c r="L44" s="292"/>
      <c r="M44" s="281"/>
      <c r="N44" s="489"/>
      <c r="O44" s="489"/>
      <c r="P44" s="489"/>
      <c r="Q44" s="489"/>
      <c r="R44" s="489"/>
      <c r="S44" s="489"/>
      <c r="V44" s="488"/>
    </row>
    <row r="45" spans="2:22" s="280" customFormat="1" ht="12" customHeight="1">
      <c r="B45" s="295"/>
      <c r="C45" s="281"/>
      <c r="D45" s="297"/>
      <c r="E45" s="297"/>
      <c r="F45" s="297"/>
      <c r="G45" s="298"/>
      <c r="H45" s="305" t="s">
        <v>1402</v>
      </c>
      <c r="I45" s="300"/>
      <c r="J45" s="300">
        <f>SUM(J29:J44)</f>
        <v>0</v>
      </c>
      <c r="K45" s="297"/>
      <c r="L45" s="292"/>
      <c r="M45" s="281"/>
      <c r="N45" s="304"/>
      <c r="O45" s="308"/>
      <c r="P45" s="308"/>
      <c r="V45" s="488"/>
    </row>
    <row r="46" spans="2:22" s="280" customFormat="1" ht="12" customHeight="1">
      <c r="B46" s="295"/>
      <c r="C46" s="281" t="s">
        <v>1433</v>
      </c>
      <c r="D46" s="289"/>
      <c r="E46" s="289"/>
      <c r="F46" s="289"/>
      <c r="G46" s="302"/>
      <c r="H46" s="291"/>
      <c r="I46" s="302"/>
      <c r="J46" s="302"/>
      <c r="K46" s="313"/>
      <c r="L46" s="292"/>
      <c r="M46" s="281"/>
      <c r="N46" s="304"/>
      <c r="O46" s="308"/>
      <c r="P46" s="308"/>
      <c r="V46" s="488"/>
    </row>
    <row r="47" spans="2:22" s="280" customFormat="1" ht="12" customHeight="1">
      <c r="B47" s="295"/>
      <c r="C47" s="281"/>
      <c r="D47" s="484" t="s">
        <v>1414</v>
      </c>
      <c r="E47" s="297" t="s">
        <v>1434</v>
      </c>
      <c r="F47" s="297" t="s">
        <v>1414</v>
      </c>
      <c r="G47" s="298">
        <v>88000</v>
      </c>
      <c r="H47" s="299" t="s">
        <v>1396</v>
      </c>
      <c r="I47" s="298"/>
      <c r="J47" s="298">
        <f t="shared" ref="J47:J57" si="4">G47*I47</f>
        <v>0</v>
      </c>
      <c r="K47" s="297"/>
      <c r="L47" s="292"/>
      <c r="M47" s="281"/>
      <c r="N47" s="314"/>
      <c r="O47" s="314"/>
      <c r="P47" s="314"/>
      <c r="Q47" s="315"/>
      <c r="V47" s="316"/>
    </row>
    <row r="48" spans="2:22" s="280" customFormat="1" ht="12" customHeight="1">
      <c r="B48" s="295"/>
      <c r="C48" s="281"/>
      <c r="D48" s="484"/>
      <c r="E48" s="297" t="s">
        <v>1435</v>
      </c>
      <c r="F48" s="297" t="s">
        <v>1414</v>
      </c>
      <c r="G48" s="298">
        <v>293000</v>
      </c>
      <c r="H48" s="299" t="s">
        <v>1396</v>
      </c>
      <c r="I48" s="298"/>
      <c r="J48" s="298">
        <f t="shared" si="4"/>
        <v>0</v>
      </c>
      <c r="K48" s="297"/>
      <c r="L48" s="292"/>
      <c r="M48" s="281"/>
      <c r="N48" s="314"/>
      <c r="O48" s="314"/>
      <c r="P48" s="314"/>
      <c r="Q48" s="315"/>
      <c r="V48" s="316"/>
    </row>
    <row r="49" spans="2:22" s="280" customFormat="1" ht="12" customHeight="1">
      <c r="B49" s="295"/>
      <c r="C49" s="281"/>
      <c r="D49" s="484"/>
      <c r="E49" s="297" t="s">
        <v>1436</v>
      </c>
      <c r="F49" s="297" t="s">
        <v>1414</v>
      </c>
      <c r="G49" s="298">
        <v>3804000</v>
      </c>
      <c r="H49" s="299" t="s">
        <v>1396</v>
      </c>
      <c r="I49" s="298"/>
      <c r="J49" s="298">
        <f t="shared" si="4"/>
        <v>0</v>
      </c>
      <c r="K49" s="297"/>
      <c r="L49" s="292"/>
      <c r="M49" s="281"/>
      <c r="N49" s="314"/>
      <c r="O49" s="314"/>
      <c r="P49" s="314"/>
      <c r="Q49" s="315"/>
      <c r="V49" s="316"/>
    </row>
    <row r="50" spans="2:22" s="280" customFormat="1" ht="12" customHeight="1">
      <c r="B50" s="295"/>
      <c r="C50" s="281"/>
      <c r="D50" s="484" t="s">
        <v>1419</v>
      </c>
      <c r="E50" s="297" t="s">
        <v>1434</v>
      </c>
      <c r="F50" s="317"/>
      <c r="G50" s="298">
        <v>203</v>
      </c>
      <c r="H50" s="299" t="s">
        <v>1421</v>
      </c>
      <c r="I50" s="298"/>
      <c r="J50" s="298">
        <f t="shared" si="4"/>
        <v>0</v>
      </c>
      <c r="K50" s="297"/>
      <c r="L50" s="292"/>
      <c r="M50" s="281"/>
      <c r="N50" s="304"/>
      <c r="O50" s="308"/>
      <c r="P50" s="308"/>
    </row>
    <row r="51" spans="2:22" s="280" customFormat="1" ht="12" customHeight="1">
      <c r="B51" s="295"/>
      <c r="C51" s="281"/>
      <c r="D51" s="484"/>
      <c r="E51" s="485" t="s">
        <v>1435</v>
      </c>
      <c r="F51" s="317" t="s">
        <v>1437</v>
      </c>
      <c r="G51" s="298">
        <v>177</v>
      </c>
      <c r="H51" s="299" t="s">
        <v>1421</v>
      </c>
      <c r="I51" s="298"/>
      <c r="J51" s="298">
        <f t="shared" si="4"/>
        <v>0</v>
      </c>
      <c r="K51" s="297"/>
      <c r="L51" s="292"/>
      <c r="M51" s="281"/>
      <c r="N51" s="304"/>
      <c r="O51" s="308"/>
      <c r="P51" s="308"/>
    </row>
    <row r="52" spans="2:22" s="280" customFormat="1" ht="12" customHeight="1">
      <c r="B52" s="295"/>
      <c r="C52" s="281"/>
      <c r="D52" s="484"/>
      <c r="E52" s="485"/>
      <c r="F52" s="317" t="s">
        <v>1438</v>
      </c>
      <c r="G52" s="298">
        <v>109</v>
      </c>
      <c r="H52" s="299" t="s">
        <v>1421</v>
      </c>
      <c r="I52" s="298"/>
      <c r="J52" s="298">
        <f t="shared" si="4"/>
        <v>0</v>
      </c>
      <c r="K52" s="297"/>
      <c r="L52" s="292"/>
      <c r="M52" s="281"/>
      <c r="N52" s="304"/>
      <c r="O52" s="308"/>
      <c r="P52" s="308"/>
    </row>
    <row r="53" spans="2:22" s="280" customFormat="1" ht="12" customHeight="1">
      <c r="B53" s="295"/>
      <c r="C53" s="281"/>
      <c r="D53" s="484"/>
      <c r="E53" s="485"/>
      <c r="F53" s="317" t="s">
        <v>1439</v>
      </c>
      <c r="G53" s="298">
        <v>86</v>
      </c>
      <c r="H53" s="299" t="s">
        <v>1421</v>
      </c>
      <c r="I53" s="298"/>
      <c r="J53" s="298">
        <f t="shared" si="4"/>
        <v>0</v>
      </c>
      <c r="K53" s="297"/>
      <c r="L53" s="292"/>
      <c r="M53" s="281"/>
      <c r="N53" s="304"/>
      <c r="O53" s="308"/>
      <c r="P53" s="308"/>
    </row>
    <row r="54" spans="2:22" s="280" customFormat="1" ht="12" customHeight="1">
      <c r="B54" s="295"/>
      <c r="C54" s="281"/>
      <c r="D54" s="484"/>
      <c r="E54" s="485"/>
      <c r="F54" s="317" t="s">
        <v>1440</v>
      </c>
      <c r="G54" s="298">
        <v>47</v>
      </c>
      <c r="H54" s="299" t="s">
        <v>1421</v>
      </c>
      <c r="I54" s="298"/>
      <c r="J54" s="298">
        <f t="shared" si="4"/>
        <v>0</v>
      </c>
      <c r="K54" s="297"/>
      <c r="L54" s="292"/>
      <c r="M54" s="281"/>
      <c r="N54" s="304"/>
      <c r="O54" s="308"/>
      <c r="P54" s="308"/>
    </row>
    <row r="55" spans="2:22" s="280" customFormat="1" ht="12" customHeight="1">
      <c r="B55" s="295"/>
      <c r="C55" s="281"/>
      <c r="D55" s="484"/>
      <c r="E55" s="485"/>
      <c r="F55" s="317" t="s">
        <v>1441</v>
      </c>
      <c r="G55" s="298">
        <v>7</v>
      </c>
      <c r="H55" s="299" t="s">
        <v>1421</v>
      </c>
      <c r="I55" s="298"/>
      <c r="J55" s="298">
        <f t="shared" si="4"/>
        <v>0</v>
      </c>
      <c r="K55" s="297"/>
      <c r="L55" s="292"/>
      <c r="M55" s="281"/>
      <c r="N55" s="304"/>
      <c r="O55" s="308"/>
      <c r="P55" s="308"/>
    </row>
    <row r="56" spans="2:22" s="280" customFormat="1" ht="12" customHeight="1">
      <c r="B56" s="295"/>
      <c r="C56" s="281"/>
      <c r="D56" s="484"/>
      <c r="E56" s="485" t="s">
        <v>1436</v>
      </c>
      <c r="F56" s="317" t="s">
        <v>1442</v>
      </c>
      <c r="G56" s="298">
        <v>34</v>
      </c>
      <c r="H56" s="299" t="s">
        <v>1421</v>
      </c>
      <c r="I56" s="298"/>
      <c r="J56" s="298">
        <f t="shared" si="4"/>
        <v>0</v>
      </c>
      <c r="K56" s="297"/>
      <c r="L56" s="292"/>
      <c r="M56" s="281"/>
      <c r="N56" s="304"/>
      <c r="O56" s="308"/>
      <c r="P56" s="308"/>
    </row>
    <row r="57" spans="2:22" s="280" customFormat="1" ht="12" customHeight="1">
      <c r="B57" s="295"/>
      <c r="C57" s="281"/>
      <c r="D57" s="484"/>
      <c r="E57" s="485"/>
      <c r="F57" s="317" t="s">
        <v>1443</v>
      </c>
      <c r="G57" s="298">
        <v>18</v>
      </c>
      <c r="H57" s="299" t="s">
        <v>1421</v>
      </c>
      <c r="I57" s="298"/>
      <c r="J57" s="298">
        <f t="shared" si="4"/>
        <v>0</v>
      </c>
      <c r="K57" s="297"/>
      <c r="L57" s="292"/>
      <c r="M57" s="281"/>
      <c r="N57" s="304"/>
      <c r="O57" s="308"/>
      <c r="P57" s="308"/>
    </row>
    <row r="58" spans="2:22" s="280" customFormat="1" ht="12" customHeight="1">
      <c r="B58" s="295"/>
      <c r="C58" s="281"/>
      <c r="D58" s="297"/>
      <c r="E58" s="297"/>
      <c r="F58" s="297"/>
      <c r="G58" s="298"/>
      <c r="H58" s="305" t="s">
        <v>1402</v>
      </c>
      <c r="I58" s="300"/>
      <c r="J58" s="300">
        <f>SUM(J47:J57)</f>
        <v>0</v>
      </c>
      <c r="K58" s="297"/>
      <c r="L58" s="292"/>
      <c r="M58" s="281"/>
      <c r="N58" s="304"/>
    </row>
    <row r="59" spans="2:22" s="280" customFormat="1" ht="12" customHeight="1">
      <c r="B59" s="295"/>
      <c r="C59" s="281" t="s">
        <v>1444</v>
      </c>
      <c r="D59" s="313"/>
      <c r="E59" s="313"/>
      <c r="F59" s="313"/>
      <c r="G59" s="318"/>
      <c r="H59" s="319"/>
      <c r="I59" s="318"/>
      <c r="J59" s="318"/>
      <c r="K59" s="313"/>
      <c r="L59" s="292"/>
      <c r="M59" s="281"/>
      <c r="N59" s="304"/>
    </row>
    <row r="60" spans="2:22" s="280" customFormat="1" ht="12" customHeight="1">
      <c r="B60" s="295"/>
      <c r="C60" s="281"/>
      <c r="D60" s="486" t="s">
        <v>1445</v>
      </c>
      <c r="E60" s="297" t="s">
        <v>1446</v>
      </c>
      <c r="F60" s="297" t="s">
        <v>1414</v>
      </c>
      <c r="G60" s="298">
        <v>81300</v>
      </c>
      <c r="H60" s="299" t="s">
        <v>1396</v>
      </c>
      <c r="I60" s="298"/>
      <c r="J60" s="298">
        <f t="shared" ref="J60:J67" si="5">G60*I60</f>
        <v>0</v>
      </c>
      <c r="K60" s="297"/>
      <c r="L60" s="292"/>
      <c r="M60" s="281"/>
      <c r="N60" s="308"/>
      <c r="P60" s="308"/>
    </row>
    <row r="61" spans="2:22" s="280" customFormat="1" ht="12" customHeight="1">
      <c r="B61" s="295"/>
      <c r="C61" s="281"/>
      <c r="D61" s="487"/>
      <c r="E61" s="297" t="s">
        <v>1447</v>
      </c>
      <c r="F61" s="297" t="s">
        <v>1414</v>
      </c>
      <c r="G61" s="298">
        <v>138000</v>
      </c>
      <c r="H61" s="299" t="s">
        <v>1396</v>
      </c>
      <c r="I61" s="298"/>
      <c r="J61" s="298">
        <f t="shared" si="5"/>
        <v>0</v>
      </c>
      <c r="K61" s="297"/>
      <c r="L61" s="292"/>
      <c r="M61" s="281"/>
      <c r="N61" s="308"/>
      <c r="P61" s="308"/>
    </row>
    <row r="62" spans="2:22" s="280" customFormat="1" ht="12" customHeight="1">
      <c r="B62" s="295"/>
      <c r="C62" s="281"/>
      <c r="D62" s="486" t="s">
        <v>1448</v>
      </c>
      <c r="E62" s="297" t="s">
        <v>1449</v>
      </c>
      <c r="F62" s="297" t="s">
        <v>1414</v>
      </c>
      <c r="G62" s="298">
        <v>239600</v>
      </c>
      <c r="H62" s="299" t="s">
        <v>1396</v>
      </c>
      <c r="I62" s="298"/>
      <c r="J62" s="298">
        <f t="shared" si="5"/>
        <v>0</v>
      </c>
      <c r="K62" s="297"/>
      <c r="L62" s="292"/>
      <c r="M62" s="281"/>
      <c r="N62" s="308"/>
      <c r="P62" s="308"/>
    </row>
    <row r="63" spans="2:22" s="280" customFormat="1" ht="12" customHeight="1">
      <c r="B63" s="295"/>
      <c r="C63" s="281"/>
      <c r="D63" s="487"/>
      <c r="E63" s="297" t="s">
        <v>1450</v>
      </c>
      <c r="F63" s="297" t="s">
        <v>1414</v>
      </c>
      <c r="G63" s="298">
        <v>351900</v>
      </c>
      <c r="H63" s="299" t="s">
        <v>1396</v>
      </c>
      <c r="I63" s="298"/>
      <c r="J63" s="298">
        <f t="shared" si="5"/>
        <v>0</v>
      </c>
      <c r="K63" s="297"/>
      <c r="L63" s="292"/>
      <c r="M63" s="281"/>
      <c r="N63" s="308"/>
      <c r="P63" s="308"/>
    </row>
    <row r="64" spans="2:22" s="280" customFormat="1" ht="12" customHeight="1">
      <c r="B64" s="295"/>
      <c r="C64" s="281"/>
      <c r="D64" s="486" t="s">
        <v>1445</v>
      </c>
      <c r="E64" s="297" t="s">
        <v>1446</v>
      </c>
      <c r="F64" s="297" t="s">
        <v>1420</v>
      </c>
      <c r="G64" s="298">
        <v>292</v>
      </c>
      <c r="H64" s="299" t="s">
        <v>1398</v>
      </c>
      <c r="I64" s="298"/>
      <c r="J64" s="298">
        <f t="shared" si="5"/>
        <v>0</v>
      </c>
      <c r="K64" s="297"/>
      <c r="L64" s="292"/>
      <c r="M64" s="281"/>
      <c r="N64" s="308"/>
      <c r="P64" s="308"/>
    </row>
    <row r="65" spans="2:16" s="280" customFormat="1" ht="12" customHeight="1">
      <c r="B65" s="295"/>
      <c r="C65" s="281"/>
      <c r="D65" s="487"/>
      <c r="E65" s="297" t="s">
        <v>1447</v>
      </c>
      <c r="F65" s="297" t="s">
        <v>1420</v>
      </c>
      <c r="G65" s="298">
        <v>611</v>
      </c>
      <c r="H65" s="299" t="s">
        <v>1398</v>
      </c>
      <c r="I65" s="298"/>
      <c r="J65" s="298">
        <f t="shared" si="5"/>
        <v>0</v>
      </c>
      <c r="K65" s="297"/>
      <c r="L65" s="292"/>
      <c r="M65" s="281"/>
      <c r="N65" s="308"/>
      <c r="P65" s="308"/>
    </row>
    <row r="66" spans="2:16" s="280" customFormat="1" ht="12" customHeight="1">
      <c r="B66" s="295"/>
      <c r="C66" s="281"/>
      <c r="D66" s="486" t="s">
        <v>1448</v>
      </c>
      <c r="E66" s="297" t="s">
        <v>1449</v>
      </c>
      <c r="F66" s="297" t="s">
        <v>1420</v>
      </c>
      <c r="G66" s="298">
        <v>426</v>
      </c>
      <c r="H66" s="299" t="s">
        <v>1398</v>
      </c>
      <c r="I66" s="298"/>
      <c r="J66" s="298">
        <f t="shared" si="5"/>
        <v>0</v>
      </c>
      <c r="K66" s="297"/>
      <c r="L66" s="292"/>
      <c r="M66" s="281"/>
      <c r="N66" s="308"/>
      <c r="P66" s="308"/>
    </row>
    <row r="67" spans="2:16" s="280" customFormat="1" ht="12" customHeight="1">
      <c r="B67" s="295"/>
      <c r="C67" s="281"/>
      <c r="D67" s="487"/>
      <c r="E67" s="297" t="s">
        <v>1450</v>
      </c>
      <c r="F67" s="297" t="s">
        <v>1420</v>
      </c>
      <c r="G67" s="298">
        <v>349</v>
      </c>
      <c r="H67" s="299" t="s">
        <v>1398</v>
      </c>
      <c r="I67" s="298"/>
      <c r="J67" s="298">
        <f t="shared" si="5"/>
        <v>0</v>
      </c>
      <c r="K67" s="297"/>
      <c r="L67" s="292"/>
      <c r="M67" s="281"/>
      <c r="N67" s="308"/>
      <c r="P67" s="308"/>
    </row>
    <row r="68" spans="2:16" s="294" customFormat="1" ht="12" customHeight="1">
      <c r="B68" s="295"/>
      <c r="C68" s="281"/>
      <c r="D68" s="297"/>
      <c r="E68" s="297"/>
      <c r="F68" s="297"/>
      <c r="G68" s="298"/>
      <c r="H68" s="305" t="s">
        <v>1402</v>
      </c>
      <c r="I68" s="300"/>
      <c r="J68" s="300">
        <f>SUM(J60:J67)</f>
        <v>0</v>
      </c>
      <c r="K68" s="297"/>
      <c r="L68" s="292"/>
      <c r="M68" s="281"/>
      <c r="N68" s="304"/>
    </row>
    <row r="69" spans="2:16" s="280" customFormat="1" ht="12" hidden="1" customHeight="1">
      <c r="B69" s="295"/>
      <c r="C69" s="281" t="s">
        <v>1451</v>
      </c>
      <c r="D69" s="313"/>
      <c r="E69" s="313"/>
      <c r="F69" s="313"/>
      <c r="G69" s="318"/>
      <c r="H69" s="319"/>
      <c r="I69" s="318"/>
      <c r="J69" s="318"/>
      <c r="K69" s="313"/>
      <c r="L69" s="292"/>
      <c r="M69" s="281"/>
      <c r="N69" s="304"/>
    </row>
    <row r="70" spans="2:16" s="280" customFormat="1" ht="12" hidden="1" customHeight="1">
      <c r="B70" s="295"/>
      <c r="C70" s="281"/>
      <c r="D70" s="482" t="s">
        <v>1414</v>
      </c>
      <c r="E70" s="297" t="s">
        <v>1452</v>
      </c>
      <c r="F70" s="297" t="s">
        <v>1414</v>
      </c>
      <c r="G70" s="298">
        <v>236400</v>
      </c>
      <c r="H70" s="299" t="s">
        <v>1413</v>
      </c>
      <c r="I70" s="298"/>
      <c r="J70" s="298">
        <f t="shared" ref="J70:J77" si="6">G70*I70</f>
        <v>0</v>
      </c>
      <c r="K70" s="297"/>
      <c r="L70" s="292"/>
      <c r="M70" s="281"/>
      <c r="N70" s="308"/>
      <c r="P70" s="308"/>
    </row>
    <row r="71" spans="2:16" s="280" customFormat="1" ht="12" hidden="1" customHeight="1">
      <c r="B71" s="295"/>
      <c r="C71" s="281"/>
      <c r="D71" s="483"/>
      <c r="E71" s="297" t="s">
        <v>1449</v>
      </c>
      <c r="F71" s="297" t="s">
        <v>1414</v>
      </c>
      <c r="G71" s="298">
        <v>331200</v>
      </c>
      <c r="H71" s="299" t="s">
        <v>1413</v>
      </c>
      <c r="I71" s="298"/>
      <c r="J71" s="298">
        <f t="shared" si="6"/>
        <v>0</v>
      </c>
      <c r="K71" s="297"/>
      <c r="L71" s="292"/>
      <c r="M71" s="281"/>
      <c r="N71" s="308"/>
      <c r="P71" s="308"/>
    </row>
    <row r="72" spans="2:16" s="280" customFormat="1" ht="12" hidden="1" customHeight="1">
      <c r="B72" s="295"/>
      <c r="C72" s="281"/>
      <c r="D72" s="483"/>
      <c r="E72" s="297" t="s">
        <v>1453</v>
      </c>
      <c r="F72" s="297" t="s">
        <v>1414</v>
      </c>
      <c r="G72" s="298">
        <v>532700</v>
      </c>
      <c r="H72" s="299" t="s">
        <v>1396</v>
      </c>
      <c r="I72" s="298"/>
      <c r="J72" s="298">
        <f t="shared" si="6"/>
        <v>0</v>
      </c>
      <c r="K72" s="297"/>
      <c r="L72" s="292"/>
      <c r="M72" s="281"/>
      <c r="N72" s="308"/>
      <c r="P72" s="308"/>
    </row>
    <row r="73" spans="2:16" s="280" customFormat="1" ht="12" hidden="1" customHeight="1">
      <c r="B73" s="295"/>
      <c r="C73" s="281"/>
      <c r="D73" s="487"/>
      <c r="E73" s="297" t="s">
        <v>1454</v>
      </c>
      <c r="F73" s="297" t="s">
        <v>1414</v>
      </c>
      <c r="G73" s="298">
        <v>612200</v>
      </c>
      <c r="H73" s="299" t="s">
        <v>1396</v>
      </c>
      <c r="I73" s="298"/>
      <c r="J73" s="298">
        <f t="shared" si="6"/>
        <v>0</v>
      </c>
      <c r="K73" s="297"/>
      <c r="L73" s="292"/>
      <c r="M73" s="281"/>
      <c r="N73" s="308"/>
      <c r="P73" s="308"/>
    </row>
    <row r="74" spans="2:16" s="280" customFormat="1" ht="12" hidden="1" customHeight="1">
      <c r="B74" s="295"/>
      <c r="C74" s="281"/>
      <c r="D74" s="482" t="s">
        <v>1419</v>
      </c>
      <c r="E74" s="297" t="s">
        <v>1452</v>
      </c>
      <c r="F74" s="297" t="s">
        <v>1420</v>
      </c>
      <c r="G74" s="298">
        <v>1557</v>
      </c>
      <c r="H74" s="299" t="s">
        <v>1398</v>
      </c>
      <c r="I74" s="298"/>
      <c r="J74" s="298">
        <f t="shared" si="6"/>
        <v>0</v>
      </c>
      <c r="K74" s="297"/>
      <c r="L74" s="292"/>
      <c r="M74" s="281"/>
      <c r="N74" s="308"/>
      <c r="P74" s="308"/>
    </row>
    <row r="75" spans="2:16" s="280" customFormat="1" ht="12" hidden="1" customHeight="1">
      <c r="B75" s="295"/>
      <c r="C75" s="281"/>
      <c r="D75" s="483"/>
      <c r="E75" s="297" t="s">
        <v>1449</v>
      </c>
      <c r="F75" s="297" t="s">
        <v>1420</v>
      </c>
      <c r="G75" s="298">
        <v>869</v>
      </c>
      <c r="H75" s="299" t="s">
        <v>1398</v>
      </c>
      <c r="I75" s="298"/>
      <c r="J75" s="298">
        <f t="shared" si="6"/>
        <v>0</v>
      </c>
      <c r="K75" s="297"/>
      <c r="L75" s="292"/>
      <c r="M75" s="281"/>
      <c r="N75" s="308"/>
      <c r="P75" s="308"/>
    </row>
    <row r="76" spans="2:16" s="280" customFormat="1" ht="12" hidden="1" customHeight="1">
      <c r="B76" s="295"/>
      <c r="C76" s="281"/>
      <c r="D76" s="483"/>
      <c r="E76" s="297" t="s">
        <v>1453</v>
      </c>
      <c r="F76" s="297" t="s">
        <v>1420</v>
      </c>
      <c r="G76" s="298">
        <v>687</v>
      </c>
      <c r="H76" s="299" t="s">
        <v>1398</v>
      </c>
      <c r="I76" s="298"/>
      <c r="J76" s="298">
        <f t="shared" si="6"/>
        <v>0</v>
      </c>
      <c r="K76" s="297"/>
      <c r="L76" s="292"/>
      <c r="M76" s="281"/>
      <c r="N76" s="308"/>
      <c r="P76" s="308"/>
    </row>
    <row r="77" spans="2:16" s="280" customFormat="1" ht="12" hidden="1" customHeight="1">
      <c r="B77" s="295"/>
      <c r="C77" s="281"/>
      <c r="D77" s="487"/>
      <c r="E77" s="297" t="s">
        <v>1454</v>
      </c>
      <c r="F77" s="297" t="s">
        <v>1420</v>
      </c>
      <c r="G77" s="298">
        <v>610</v>
      </c>
      <c r="H77" s="299" t="s">
        <v>1398</v>
      </c>
      <c r="I77" s="298"/>
      <c r="J77" s="298">
        <f t="shared" si="6"/>
        <v>0</v>
      </c>
      <c r="K77" s="297"/>
      <c r="L77" s="292"/>
      <c r="M77" s="281"/>
      <c r="N77" s="308"/>
      <c r="P77" s="308"/>
    </row>
    <row r="78" spans="2:16" s="294" customFormat="1" ht="12" hidden="1" customHeight="1">
      <c r="B78" s="295"/>
      <c r="C78" s="281"/>
      <c r="D78" s="297"/>
      <c r="E78" s="297"/>
      <c r="F78" s="297"/>
      <c r="G78" s="298"/>
      <c r="H78" s="305" t="s">
        <v>1402</v>
      </c>
      <c r="I78" s="300"/>
      <c r="J78" s="300">
        <f>SUM(J70:J77)</f>
        <v>0</v>
      </c>
      <c r="K78" s="297"/>
      <c r="L78" s="292"/>
      <c r="M78" s="281"/>
      <c r="N78" s="304"/>
    </row>
    <row r="79" spans="2:16" s="280" customFormat="1" ht="12" hidden="1" customHeight="1">
      <c r="B79" s="295"/>
      <c r="C79" s="281" t="s">
        <v>1455</v>
      </c>
      <c r="D79" s="313"/>
      <c r="E79" s="313"/>
      <c r="F79" s="313"/>
      <c r="G79" s="318"/>
      <c r="H79" s="319"/>
      <c r="I79" s="318"/>
      <c r="J79" s="318"/>
      <c r="K79" s="313"/>
      <c r="L79" s="292"/>
      <c r="M79" s="281"/>
      <c r="N79" s="304"/>
    </row>
    <row r="80" spans="2:16" s="280" customFormat="1" ht="12" hidden="1" customHeight="1">
      <c r="B80" s="295"/>
      <c r="C80" s="281"/>
      <c r="D80" s="482" t="s">
        <v>1414</v>
      </c>
      <c r="E80" s="297" t="s">
        <v>1446</v>
      </c>
      <c r="F80" s="297" t="s">
        <v>1414</v>
      </c>
      <c r="G80" s="298">
        <v>83500</v>
      </c>
      <c r="H80" s="299" t="s">
        <v>1413</v>
      </c>
      <c r="I80" s="298"/>
      <c r="J80" s="298">
        <f t="shared" ref="J80:J85" si="7">G80*I80</f>
        <v>0</v>
      </c>
      <c r="K80" s="297"/>
      <c r="L80" s="292"/>
      <c r="M80" s="281"/>
      <c r="N80" s="308"/>
      <c r="P80" s="308"/>
    </row>
    <row r="81" spans="2:16" s="280" customFormat="1" ht="12" hidden="1" customHeight="1">
      <c r="B81" s="295"/>
      <c r="C81" s="281"/>
      <c r="D81" s="483"/>
      <c r="E81" s="297" t="s">
        <v>1456</v>
      </c>
      <c r="F81" s="297" t="s">
        <v>1414</v>
      </c>
      <c r="G81" s="298">
        <v>1003300</v>
      </c>
      <c r="H81" s="299" t="s">
        <v>1413</v>
      </c>
      <c r="I81" s="298"/>
      <c r="J81" s="298">
        <f t="shared" si="7"/>
        <v>0</v>
      </c>
      <c r="K81" s="297"/>
      <c r="L81" s="292"/>
      <c r="M81" s="281"/>
      <c r="N81" s="308"/>
      <c r="P81" s="308"/>
    </row>
    <row r="82" spans="2:16" s="280" customFormat="1" ht="12" hidden="1" customHeight="1">
      <c r="B82" s="295"/>
      <c r="C82" s="281"/>
      <c r="D82" s="483"/>
      <c r="E82" s="297" t="s">
        <v>1457</v>
      </c>
      <c r="F82" s="297" t="s">
        <v>1414</v>
      </c>
      <c r="G82" s="298">
        <v>1668200</v>
      </c>
      <c r="H82" s="299" t="s">
        <v>1396</v>
      </c>
      <c r="I82" s="298"/>
      <c r="J82" s="298">
        <f t="shared" si="7"/>
        <v>0</v>
      </c>
      <c r="K82" s="297"/>
      <c r="L82" s="292"/>
      <c r="M82" s="281"/>
      <c r="N82" s="308"/>
      <c r="P82" s="308"/>
    </row>
    <row r="83" spans="2:16" s="280" customFormat="1" ht="12" hidden="1" customHeight="1">
      <c r="B83" s="295"/>
      <c r="C83" s="281"/>
      <c r="D83" s="482" t="s">
        <v>1419</v>
      </c>
      <c r="E83" s="297" t="s">
        <v>1446</v>
      </c>
      <c r="F83" s="297" t="s">
        <v>1420</v>
      </c>
      <c r="G83" s="298">
        <v>469</v>
      </c>
      <c r="H83" s="299" t="s">
        <v>1398</v>
      </c>
      <c r="I83" s="298"/>
      <c r="J83" s="298">
        <f t="shared" si="7"/>
        <v>0</v>
      </c>
      <c r="K83" s="297"/>
      <c r="L83" s="292"/>
      <c r="M83" s="281"/>
      <c r="N83" s="308"/>
      <c r="P83" s="308"/>
    </row>
    <row r="84" spans="2:16" s="280" customFormat="1" ht="12" hidden="1" customHeight="1">
      <c r="B84" s="295"/>
      <c r="C84" s="281"/>
      <c r="D84" s="483"/>
      <c r="E84" s="297" t="s">
        <v>1456</v>
      </c>
      <c r="F84" s="297" t="s">
        <v>1420</v>
      </c>
      <c r="G84" s="298">
        <v>267</v>
      </c>
      <c r="H84" s="299" t="s">
        <v>1398</v>
      </c>
      <c r="I84" s="298"/>
      <c r="J84" s="298">
        <f t="shared" si="7"/>
        <v>0</v>
      </c>
      <c r="K84" s="297"/>
      <c r="L84" s="292"/>
      <c r="M84" s="281"/>
      <c r="N84" s="308"/>
      <c r="P84" s="308"/>
    </row>
    <row r="85" spans="2:16" s="280" customFormat="1" ht="12" hidden="1" customHeight="1">
      <c r="B85" s="295"/>
      <c r="C85" s="281"/>
      <c r="D85" s="483"/>
      <c r="E85" s="297" t="s">
        <v>1457</v>
      </c>
      <c r="F85" s="297" t="s">
        <v>1420</v>
      </c>
      <c r="G85" s="298">
        <v>137</v>
      </c>
      <c r="H85" s="299" t="s">
        <v>1398</v>
      </c>
      <c r="I85" s="298"/>
      <c r="J85" s="298">
        <f t="shared" si="7"/>
        <v>0</v>
      </c>
      <c r="K85" s="297"/>
      <c r="L85" s="292"/>
      <c r="M85" s="281"/>
      <c r="N85" s="308"/>
      <c r="P85" s="308"/>
    </row>
    <row r="86" spans="2:16" s="294" customFormat="1" ht="12" hidden="1" customHeight="1">
      <c r="B86" s="295"/>
      <c r="C86" s="281"/>
      <c r="D86" s="297"/>
      <c r="E86" s="297"/>
      <c r="F86" s="297"/>
      <c r="G86" s="298"/>
      <c r="H86" s="305" t="s">
        <v>1402</v>
      </c>
      <c r="I86" s="300"/>
      <c r="J86" s="300">
        <f>SUM(J80:J85)</f>
        <v>0</v>
      </c>
      <c r="K86" s="297"/>
      <c r="L86" s="292"/>
      <c r="M86" s="281"/>
      <c r="N86" s="304"/>
    </row>
    <row r="87" spans="2:16" s="280" customFormat="1" ht="12" hidden="1" customHeight="1">
      <c r="B87" s="295"/>
      <c r="C87" s="281" t="s">
        <v>1458</v>
      </c>
      <c r="D87" s="313"/>
      <c r="E87" s="313"/>
      <c r="F87" s="313"/>
      <c r="G87" s="318"/>
      <c r="H87" s="319"/>
      <c r="I87" s="318"/>
      <c r="J87" s="318"/>
      <c r="K87" s="313"/>
      <c r="L87" s="292"/>
      <c r="M87" s="281"/>
      <c r="N87" s="304"/>
    </row>
    <row r="88" spans="2:16" s="280" customFormat="1" ht="12" hidden="1" customHeight="1">
      <c r="B88" s="295"/>
      <c r="C88" s="281"/>
      <c r="D88" s="482" t="s">
        <v>1414</v>
      </c>
      <c r="E88" s="297" t="s">
        <v>1446</v>
      </c>
      <c r="F88" s="297" t="s">
        <v>1414</v>
      </c>
      <c r="G88" s="298">
        <v>38660</v>
      </c>
      <c r="H88" s="299" t="s">
        <v>1413</v>
      </c>
      <c r="I88" s="298"/>
      <c r="J88" s="298">
        <f t="shared" ref="J88:J93" si="8">G88*I88</f>
        <v>0</v>
      </c>
      <c r="K88" s="297"/>
      <c r="L88" s="292"/>
      <c r="M88" s="281"/>
      <c r="N88" s="308"/>
      <c r="P88" s="308"/>
    </row>
    <row r="89" spans="2:16" s="280" customFormat="1" ht="12" hidden="1" customHeight="1">
      <c r="B89" s="295"/>
      <c r="C89" s="281"/>
      <c r="D89" s="483"/>
      <c r="E89" s="320" t="s">
        <v>1447</v>
      </c>
      <c r="F89" s="297" t="s">
        <v>1414</v>
      </c>
      <c r="G89" s="298">
        <v>44800</v>
      </c>
      <c r="H89" s="299" t="s">
        <v>1413</v>
      </c>
      <c r="I89" s="298"/>
      <c r="J89" s="298">
        <f t="shared" si="8"/>
        <v>0</v>
      </c>
      <c r="K89" s="297"/>
      <c r="L89" s="292"/>
      <c r="M89" s="281"/>
      <c r="N89" s="308"/>
      <c r="P89" s="308"/>
    </row>
    <row r="90" spans="2:16" s="280" customFormat="1" ht="12" hidden="1" customHeight="1">
      <c r="B90" s="295"/>
      <c r="C90" s="281"/>
      <c r="D90" s="483"/>
      <c r="E90" s="297" t="s">
        <v>1459</v>
      </c>
      <c r="F90" s="297" t="s">
        <v>1414</v>
      </c>
      <c r="G90" s="298">
        <v>60000</v>
      </c>
      <c r="H90" s="299" t="s">
        <v>1396</v>
      </c>
      <c r="I90" s="298"/>
      <c r="J90" s="298">
        <f t="shared" si="8"/>
        <v>0</v>
      </c>
      <c r="K90" s="297"/>
      <c r="L90" s="292"/>
      <c r="M90" s="281"/>
      <c r="N90" s="308"/>
      <c r="P90" s="308"/>
    </row>
    <row r="91" spans="2:16" s="280" customFormat="1" ht="12" hidden="1" customHeight="1">
      <c r="B91" s="295"/>
      <c r="C91" s="281"/>
      <c r="D91" s="483"/>
      <c r="E91" s="297" t="s">
        <v>1460</v>
      </c>
      <c r="F91" s="297" t="s">
        <v>1414</v>
      </c>
      <c r="G91" s="298">
        <v>126630</v>
      </c>
      <c r="H91" s="299" t="s">
        <v>1396</v>
      </c>
      <c r="I91" s="298"/>
      <c r="J91" s="298">
        <f t="shared" si="8"/>
        <v>0</v>
      </c>
      <c r="K91" s="297"/>
      <c r="L91" s="292"/>
      <c r="M91" s="281"/>
      <c r="N91" s="308"/>
      <c r="P91" s="308"/>
    </row>
    <row r="92" spans="2:16" s="280" customFormat="1" ht="12" hidden="1" customHeight="1">
      <c r="B92" s="295"/>
      <c r="C92" s="281"/>
      <c r="D92" s="482" t="s">
        <v>1419</v>
      </c>
      <c r="E92" s="297" t="s">
        <v>1446</v>
      </c>
      <c r="F92" s="297" t="s">
        <v>1420</v>
      </c>
      <c r="G92" s="298">
        <v>195</v>
      </c>
      <c r="H92" s="299" t="s">
        <v>1398</v>
      </c>
      <c r="I92" s="298"/>
      <c r="J92" s="298">
        <f t="shared" si="8"/>
        <v>0</v>
      </c>
      <c r="K92" s="297"/>
      <c r="L92" s="292"/>
      <c r="M92" s="281"/>
      <c r="N92" s="308"/>
      <c r="P92" s="308"/>
    </row>
    <row r="93" spans="2:16" s="280" customFormat="1" ht="12" hidden="1" customHeight="1">
      <c r="B93" s="295"/>
      <c r="C93" s="281"/>
      <c r="D93" s="483"/>
      <c r="E93" s="320" t="s">
        <v>1447</v>
      </c>
      <c r="F93" s="297" t="s">
        <v>1420</v>
      </c>
      <c r="G93" s="298">
        <v>457</v>
      </c>
      <c r="H93" s="299" t="s">
        <v>1398</v>
      </c>
      <c r="I93" s="298"/>
      <c r="J93" s="298">
        <f t="shared" si="8"/>
        <v>0</v>
      </c>
      <c r="K93" s="297"/>
      <c r="L93" s="292"/>
      <c r="M93" s="281"/>
      <c r="N93" s="308"/>
      <c r="P93" s="308"/>
    </row>
    <row r="94" spans="2:16" s="280" customFormat="1" ht="12" hidden="1" customHeight="1">
      <c r="B94" s="295"/>
      <c r="C94" s="281"/>
      <c r="D94" s="483"/>
      <c r="E94" s="297" t="s">
        <v>1459</v>
      </c>
      <c r="F94" s="297" t="s">
        <v>1420</v>
      </c>
      <c r="G94" s="298" t="s">
        <v>1461</v>
      </c>
      <c r="H94" s="299" t="s">
        <v>1398</v>
      </c>
      <c r="I94" s="298"/>
      <c r="J94" s="298"/>
      <c r="K94" s="297"/>
      <c r="L94" s="292"/>
      <c r="M94" s="281"/>
      <c r="N94" s="308"/>
      <c r="P94" s="308"/>
    </row>
    <row r="95" spans="2:16" s="280" customFormat="1" ht="12" hidden="1" customHeight="1">
      <c r="B95" s="295"/>
      <c r="C95" s="281"/>
      <c r="D95" s="483"/>
      <c r="E95" s="297" t="s">
        <v>1460</v>
      </c>
      <c r="F95" s="297" t="s">
        <v>1420</v>
      </c>
      <c r="G95" s="298" t="s">
        <v>1461</v>
      </c>
      <c r="H95" s="299" t="s">
        <v>1398</v>
      </c>
      <c r="I95" s="298"/>
      <c r="J95" s="298"/>
      <c r="K95" s="297"/>
      <c r="L95" s="292"/>
      <c r="M95" s="281"/>
      <c r="N95" s="308"/>
      <c r="P95" s="308"/>
    </row>
    <row r="96" spans="2:16" s="294" customFormat="1" ht="12" hidden="1" customHeight="1">
      <c r="B96" s="295"/>
      <c r="C96" s="281"/>
      <c r="D96" s="297"/>
      <c r="E96" s="297"/>
      <c r="F96" s="297"/>
      <c r="G96" s="298"/>
      <c r="H96" s="305" t="s">
        <v>1402</v>
      </c>
      <c r="I96" s="300"/>
      <c r="J96" s="300">
        <f>SUM(J88:J95)</f>
        <v>0</v>
      </c>
      <c r="K96" s="297"/>
      <c r="L96" s="292"/>
      <c r="M96" s="281"/>
      <c r="N96" s="304"/>
    </row>
    <row r="97" spans="2:16" s="280" customFormat="1" ht="12" hidden="1" customHeight="1">
      <c r="B97" s="295"/>
      <c r="C97" s="281" t="s">
        <v>1462</v>
      </c>
      <c r="D97" s="313"/>
      <c r="E97" s="313"/>
      <c r="F97" s="313"/>
      <c r="G97" s="318"/>
      <c r="H97" s="319"/>
      <c r="I97" s="318"/>
      <c r="J97" s="318"/>
      <c r="K97" s="313"/>
      <c r="L97" s="292"/>
      <c r="M97" s="281"/>
      <c r="N97" s="304"/>
    </row>
    <row r="98" spans="2:16" s="280" customFormat="1" ht="12" hidden="1" customHeight="1">
      <c r="B98" s="295"/>
      <c r="C98" s="281"/>
      <c r="D98" s="482" t="s">
        <v>1414</v>
      </c>
      <c r="E98" s="297" t="s">
        <v>1446</v>
      </c>
      <c r="F98" s="297" t="s">
        <v>1414</v>
      </c>
      <c r="G98" s="298">
        <v>47630</v>
      </c>
      <c r="H98" s="299" t="s">
        <v>1413</v>
      </c>
      <c r="I98" s="298"/>
      <c r="J98" s="298">
        <f t="shared" ref="J98:J106" si="9">G98*I98</f>
        <v>0</v>
      </c>
      <c r="K98" s="297"/>
      <c r="L98" s="292"/>
      <c r="M98" s="281"/>
      <c r="N98" s="308"/>
      <c r="P98" s="308"/>
    </row>
    <row r="99" spans="2:16" s="280" customFormat="1" ht="12" hidden="1" customHeight="1">
      <c r="B99" s="295"/>
      <c r="C99" s="281"/>
      <c r="D99" s="483"/>
      <c r="E99" s="297" t="s">
        <v>1456</v>
      </c>
      <c r="F99" s="297" t="s">
        <v>1414</v>
      </c>
      <c r="G99" s="298">
        <v>539400</v>
      </c>
      <c r="H99" s="299" t="s">
        <v>1413</v>
      </c>
      <c r="I99" s="298"/>
      <c r="J99" s="298">
        <f t="shared" si="9"/>
        <v>0</v>
      </c>
      <c r="K99" s="297"/>
      <c r="L99" s="292"/>
      <c r="M99" s="281"/>
      <c r="N99" s="308"/>
      <c r="P99" s="308"/>
    </row>
    <row r="100" spans="2:16" s="280" customFormat="1" ht="12" hidden="1" customHeight="1">
      <c r="B100" s="295"/>
      <c r="C100" s="281"/>
      <c r="D100" s="483"/>
      <c r="E100" s="297" t="s">
        <v>1457</v>
      </c>
      <c r="F100" s="297" t="s">
        <v>1414</v>
      </c>
      <c r="G100" s="298">
        <v>841600</v>
      </c>
      <c r="H100" s="299" t="s">
        <v>1396</v>
      </c>
      <c r="I100" s="298"/>
      <c r="J100" s="298">
        <f t="shared" si="9"/>
        <v>0</v>
      </c>
      <c r="K100" s="297"/>
      <c r="L100" s="292"/>
      <c r="M100" s="281"/>
      <c r="N100" s="308"/>
      <c r="P100" s="308"/>
    </row>
    <row r="101" spans="2:16" s="280" customFormat="1" ht="12" hidden="1" customHeight="1">
      <c r="B101" s="295"/>
      <c r="C101" s="281"/>
      <c r="D101" s="483"/>
      <c r="E101" s="297" t="s">
        <v>1460</v>
      </c>
      <c r="F101" s="297" t="s">
        <v>1414</v>
      </c>
      <c r="G101" s="298">
        <v>33970</v>
      </c>
      <c r="H101" s="299" t="s">
        <v>1396</v>
      </c>
      <c r="I101" s="298"/>
      <c r="J101" s="298">
        <f t="shared" si="9"/>
        <v>0</v>
      </c>
      <c r="K101" s="297"/>
      <c r="L101" s="292"/>
      <c r="M101" s="281"/>
      <c r="N101" s="308"/>
      <c r="P101" s="308"/>
    </row>
    <row r="102" spans="2:16" s="280" customFormat="1" ht="12" hidden="1" customHeight="1">
      <c r="B102" s="295"/>
      <c r="C102" s="281"/>
      <c r="D102" s="483"/>
      <c r="E102" s="297" t="s">
        <v>1463</v>
      </c>
      <c r="F102" s="297" t="s">
        <v>1414</v>
      </c>
      <c r="G102" s="298">
        <v>203850</v>
      </c>
      <c r="H102" s="299" t="s">
        <v>1396</v>
      </c>
      <c r="I102" s="298"/>
      <c r="J102" s="298">
        <f t="shared" si="9"/>
        <v>0</v>
      </c>
      <c r="K102" s="297"/>
      <c r="L102" s="292"/>
      <c r="M102" s="281"/>
      <c r="N102" s="308"/>
      <c r="P102" s="308"/>
    </row>
    <row r="103" spans="2:16" s="280" customFormat="1" ht="12" hidden="1" customHeight="1">
      <c r="B103" s="295"/>
      <c r="C103" s="281"/>
      <c r="D103" s="483"/>
      <c r="E103" s="297" t="s">
        <v>1464</v>
      </c>
      <c r="F103" s="297" t="s">
        <v>1414</v>
      </c>
      <c r="G103" s="298">
        <v>339750</v>
      </c>
      <c r="H103" s="299" t="s">
        <v>1396</v>
      </c>
      <c r="I103" s="298"/>
      <c r="J103" s="298">
        <f t="shared" si="9"/>
        <v>0</v>
      </c>
      <c r="K103" s="297"/>
      <c r="L103" s="292"/>
      <c r="M103" s="281"/>
      <c r="N103" s="308"/>
      <c r="P103" s="308"/>
    </row>
    <row r="104" spans="2:16" s="280" customFormat="1" ht="12" hidden="1" customHeight="1">
      <c r="B104" s="295"/>
      <c r="C104" s="281"/>
      <c r="D104" s="482" t="s">
        <v>1419</v>
      </c>
      <c r="E104" s="297" t="s">
        <v>1446</v>
      </c>
      <c r="F104" s="297" t="s">
        <v>1420</v>
      </c>
      <c r="G104" s="298">
        <v>387</v>
      </c>
      <c r="H104" s="299" t="s">
        <v>1398</v>
      </c>
      <c r="I104" s="298"/>
      <c r="J104" s="298">
        <f t="shared" si="9"/>
        <v>0</v>
      </c>
      <c r="K104" s="297"/>
      <c r="L104" s="292"/>
      <c r="M104" s="281"/>
      <c r="N104" s="308"/>
      <c r="P104" s="308"/>
    </row>
    <row r="105" spans="2:16" s="280" customFormat="1" ht="12" hidden="1" customHeight="1">
      <c r="B105" s="295"/>
      <c r="C105" s="281"/>
      <c r="D105" s="483"/>
      <c r="E105" s="297" t="s">
        <v>1456</v>
      </c>
      <c r="F105" s="297" t="s">
        <v>1420</v>
      </c>
      <c r="G105" s="298">
        <v>192</v>
      </c>
      <c r="H105" s="299" t="s">
        <v>1398</v>
      </c>
      <c r="I105" s="298"/>
      <c r="J105" s="298">
        <f t="shared" si="9"/>
        <v>0</v>
      </c>
      <c r="K105" s="297"/>
      <c r="L105" s="292"/>
      <c r="M105" s="281"/>
      <c r="N105" s="308"/>
      <c r="P105" s="308"/>
    </row>
    <row r="106" spans="2:16" s="280" customFormat="1" ht="12" hidden="1" customHeight="1">
      <c r="B106" s="295"/>
      <c r="C106" s="281"/>
      <c r="D106" s="483"/>
      <c r="E106" s="297" t="s">
        <v>1457</v>
      </c>
      <c r="F106" s="297" t="s">
        <v>1420</v>
      </c>
      <c r="G106" s="321">
        <v>54</v>
      </c>
      <c r="H106" s="299" t="s">
        <v>1398</v>
      </c>
      <c r="I106" s="298"/>
      <c r="J106" s="298">
        <f t="shared" si="9"/>
        <v>0</v>
      </c>
      <c r="K106" s="297"/>
      <c r="L106" s="292"/>
      <c r="M106" s="281"/>
      <c r="N106" s="308"/>
      <c r="P106" s="308"/>
    </row>
    <row r="107" spans="2:16" s="280" customFormat="1" ht="12" hidden="1" customHeight="1">
      <c r="B107" s="295"/>
      <c r="C107" s="281"/>
      <c r="D107" s="483"/>
      <c r="E107" s="297" t="s">
        <v>1460</v>
      </c>
      <c r="F107" s="297" t="s">
        <v>1420</v>
      </c>
      <c r="G107" s="298" t="s">
        <v>1461</v>
      </c>
      <c r="H107" s="299" t="s">
        <v>1398</v>
      </c>
      <c r="I107" s="298"/>
      <c r="J107" s="298"/>
      <c r="K107" s="297"/>
      <c r="L107" s="292"/>
      <c r="M107" s="281"/>
      <c r="N107" s="308"/>
      <c r="P107" s="308"/>
    </row>
    <row r="108" spans="2:16" s="280" customFormat="1" ht="12" hidden="1" customHeight="1">
      <c r="B108" s="295"/>
      <c r="C108" s="281"/>
      <c r="D108" s="483"/>
      <c r="E108" s="297" t="s">
        <v>1463</v>
      </c>
      <c r="F108" s="297" t="s">
        <v>1420</v>
      </c>
      <c r="G108" s="298" t="s">
        <v>1461</v>
      </c>
      <c r="H108" s="299" t="s">
        <v>1398</v>
      </c>
      <c r="I108" s="298"/>
      <c r="J108" s="298"/>
      <c r="K108" s="297"/>
      <c r="L108" s="292"/>
      <c r="M108" s="281"/>
      <c r="N108" s="308"/>
      <c r="P108" s="308"/>
    </row>
    <row r="109" spans="2:16" s="280" customFormat="1" ht="12" hidden="1" customHeight="1">
      <c r="B109" s="295"/>
      <c r="C109" s="281"/>
      <c r="D109" s="483"/>
      <c r="E109" s="297" t="s">
        <v>1464</v>
      </c>
      <c r="F109" s="297" t="s">
        <v>1420</v>
      </c>
      <c r="G109" s="298" t="s">
        <v>1461</v>
      </c>
      <c r="H109" s="299" t="s">
        <v>1398</v>
      </c>
      <c r="I109" s="298"/>
      <c r="J109" s="298"/>
      <c r="K109" s="297"/>
      <c r="L109" s="292"/>
      <c r="M109" s="281"/>
      <c r="N109" s="308"/>
      <c r="P109" s="308"/>
    </row>
    <row r="110" spans="2:16" s="294" customFormat="1" ht="12" hidden="1" customHeight="1">
      <c r="B110" s="295"/>
      <c r="C110" s="281"/>
      <c r="D110" s="297"/>
      <c r="E110" s="297"/>
      <c r="F110" s="297"/>
      <c r="G110" s="298"/>
      <c r="H110" s="305" t="s">
        <v>1402</v>
      </c>
      <c r="I110" s="300"/>
      <c r="J110" s="300">
        <f>SUM(J98:J109)</f>
        <v>0</v>
      </c>
      <c r="K110" s="297"/>
      <c r="L110" s="292"/>
      <c r="M110" s="281"/>
      <c r="N110" s="304"/>
    </row>
    <row r="111" spans="2:16" s="280" customFormat="1" ht="12" hidden="1" customHeight="1">
      <c r="B111" s="295"/>
      <c r="C111" s="281" t="s">
        <v>1465</v>
      </c>
      <c r="D111" s="313"/>
      <c r="E111" s="313"/>
      <c r="F111" s="313"/>
      <c r="G111" s="318"/>
      <c r="H111" s="319"/>
      <c r="I111" s="318"/>
      <c r="J111" s="318"/>
      <c r="K111" s="313"/>
      <c r="L111" s="292"/>
      <c r="M111" s="281"/>
      <c r="N111" s="304"/>
    </row>
    <row r="112" spans="2:16" s="280" customFormat="1" ht="12" hidden="1" customHeight="1">
      <c r="B112" s="295"/>
      <c r="C112" s="281"/>
      <c r="D112" s="482" t="s">
        <v>1466</v>
      </c>
      <c r="E112" s="297" t="s">
        <v>1467</v>
      </c>
      <c r="F112" s="297" t="s">
        <v>1466</v>
      </c>
      <c r="G112" s="298">
        <v>183000</v>
      </c>
      <c r="H112" s="299" t="s">
        <v>1413</v>
      </c>
      <c r="I112" s="298"/>
      <c r="J112" s="298">
        <f t="shared" ref="J112:J119" si="10">G112*I112</f>
        <v>0</v>
      </c>
      <c r="K112" s="297"/>
      <c r="L112" s="292"/>
      <c r="M112" s="281"/>
      <c r="N112" s="308"/>
      <c r="P112" s="308"/>
    </row>
    <row r="113" spans="2:16" s="280" customFormat="1" ht="12" hidden="1" customHeight="1">
      <c r="B113" s="295"/>
      <c r="C113" s="281"/>
      <c r="D113" s="483"/>
      <c r="E113" s="297" t="s">
        <v>1468</v>
      </c>
      <c r="F113" s="297" t="s">
        <v>1466</v>
      </c>
      <c r="G113" s="298">
        <v>197000</v>
      </c>
      <c r="H113" s="299" t="s">
        <v>1413</v>
      </c>
      <c r="I113" s="298"/>
      <c r="J113" s="298">
        <f t="shared" si="10"/>
        <v>0</v>
      </c>
      <c r="K113" s="297"/>
      <c r="L113" s="292"/>
      <c r="M113" s="281"/>
      <c r="N113" s="308"/>
      <c r="P113" s="308"/>
    </row>
    <row r="114" spans="2:16" s="280" customFormat="1" ht="12" hidden="1" customHeight="1">
      <c r="B114" s="295"/>
      <c r="C114" s="281"/>
      <c r="D114" s="483"/>
      <c r="E114" s="297" t="s">
        <v>1469</v>
      </c>
      <c r="F114" s="297"/>
      <c r="G114" s="298"/>
      <c r="H114" s="299"/>
      <c r="I114" s="298"/>
      <c r="J114" s="298">
        <f t="shared" si="10"/>
        <v>0</v>
      </c>
      <c r="K114" s="297"/>
      <c r="L114" s="292"/>
      <c r="M114" s="281"/>
      <c r="N114" s="308"/>
      <c r="P114" s="308"/>
    </row>
    <row r="115" spans="2:16" s="280" customFormat="1" ht="12" hidden="1" customHeight="1">
      <c r="B115" s="295"/>
      <c r="C115" s="281"/>
      <c r="D115" s="483"/>
      <c r="E115" s="297" t="s">
        <v>1470</v>
      </c>
      <c r="F115" s="297" t="s">
        <v>1466</v>
      </c>
      <c r="G115" s="298">
        <v>154000</v>
      </c>
      <c r="H115" s="299" t="s">
        <v>1396</v>
      </c>
      <c r="I115" s="298"/>
      <c r="J115" s="298">
        <f t="shared" si="10"/>
        <v>0</v>
      </c>
      <c r="K115" s="297"/>
      <c r="L115" s="292"/>
      <c r="M115" s="281"/>
      <c r="N115" s="308"/>
      <c r="P115" s="308"/>
    </row>
    <row r="116" spans="2:16" s="280" customFormat="1" ht="12" hidden="1" customHeight="1">
      <c r="B116" s="295"/>
      <c r="C116" s="281"/>
      <c r="D116" s="483"/>
      <c r="E116" s="297" t="s">
        <v>1471</v>
      </c>
      <c r="F116" s="297" t="s">
        <v>1466</v>
      </c>
      <c r="G116" s="298">
        <v>229000</v>
      </c>
      <c r="H116" s="299" t="s">
        <v>1396</v>
      </c>
      <c r="I116" s="298"/>
      <c r="J116" s="298">
        <f t="shared" si="10"/>
        <v>0</v>
      </c>
      <c r="K116" s="297"/>
      <c r="L116" s="292"/>
      <c r="M116" s="281"/>
      <c r="N116" s="308"/>
      <c r="P116" s="308"/>
    </row>
    <row r="117" spans="2:16" s="280" customFormat="1" ht="12" hidden="1" customHeight="1">
      <c r="B117" s="295"/>
      <c r="C117" s="281"/>
      <c r="D117" s="483"/>
      <c r="E117" s="297" t="s">
        <v>1472</v>
      </c>
      <c r="F117" s="297" t="s">
        <v>1466</v>
      </c>
      <c r="G117" s="298">
        <v>191000</v>
      </c>
      <c r="H117" s="299" t="s">
        <v>1396</v>
      </c>
      <c r="I117" s="298"/>
      <c r="J117" s="298">
        <f t="shared" si="10"/>
        <v>0</v>
      </c>
      <c r="K117" s="297"/>
      <c r="L117" s="292"/>
      <c r="M117" s="281"/>
      <c r="N117" s="308"/>
      <c r="P117" s="308"/>
    </row>
    <row r="118" spans="2:16" s="280" customFormat="1" ht="12" hidden="1" customHeight="1">
      <c r="B118" s="295"/>
      <c r="C118" s="281"/>
      <c r="D118" s="482" t="s">
        <v>1473</v>
      </c>
      <c r="E118" s="297" t="s">
        <v>1474</v>
      </c>
      <c r="F118" s="297" t="s">
        <v>1473</v>
      </c>
      <c r="G118" s="298">
        <v>40400</v>
      </c>
      <c r="H118" s="299" t="s">
        <v>1475</v>
      </c>
      <c r="I118" s="298"/>
      <c r="J118" s="298">
        <f t="shared" si="10"/>
        <v>0</v>
      </c>
      <c r="K118" s="297"/>
      <c r="L118" s="292"/>
      <c r="M118" s="281"/>
      <c r="N118" s="308"/>
      <c r="P118" s="308"/>
    </row>
    <row r="119" spans="2:16" s="280" customFormat="1" ht="12" hidden="1" customHeight="1">
      <c r="B119" s="295"/>
      <c r="C119" s="281"/>
      <c r="D119" s="483"/>
      <c r="E119" s="297" t="s">
        <v>1476</v>
      </c>
      <c r="F119" s="297" t="s">
        <v>1473</v>
      </c>
      <c r="G119" s="298">
        <v>57700</v>
      </c>
      <c r="H119" s="299" t="s">
        <v>1475</v>
      </c>
      <c r="I119" s="298"/>
      <c r="J119" s="298">
        <f t="shared" si="10"/>
        <v>0</v>
      </c>
      <c r="K119" s="297"/>
      <c r="L119" s="292"/>
      <c r="M119" s="281"/>
      <c r="N119" s="308"/>
      <c r="P119" s="308"/>
    </row>
    <row r="120" spans="2:16" s="280" customFormat="1" ht="12" hidden="1" customHeight="1">
      <c r="B120" s="295"/>
      <c r="C120" s="281"/>
      <c r="D120" s="483"/>
      <c r="E120" s="297" t="s">
        <v>1469</v>
      </c>
      <c r="F120" s="297"/>
      <c r="G120" s="298"/>
      <c r="H120" s="299"/>
      <c r="I120" s="298"/>
      <c r="J120" s="298"/>
      <c r="K120" s="297"/>
      <c r="L120" s="292"/>
      <c r="M120" s="281"/>
      <c r="N120" s="308"/>
      <c r="P120" s="308"/>
    </row>
    <row r="121" spans="2:16" s="280" customFormat="1" ht="24" hidden="1" customHeight="1">
      <c r="B121" s="295"/>
      <c r="C121" s="281"/>
      <c r="D121" s="483"/>
      <c r="E121" s="322" t="s">
        <v>1477</v>
      </c>
      <c r="F121" s="297" t="s">
        <v>1473</v>
      </c>
      <c r="G121" s="298">
        <v>10300</v>
      </c>
      <c r="H121" s="299" t="s">
        <v>1429</v>
      </c>
      <c r="I121" s="298"/>
      <c r="J121" s="298">
        <f>G121*I121</f>
        <v>0</v>
      </c>
      <c r="K121" s="297"/>
      <c r="L121" s="292"/>
      <c r="M121" s="281"/>
      <c r="N121" s="308"/>
      <c r="P121" s="308"/>
    </row>
    <row r="122" spans="2:16" s="280" customFormat="1" ht="12" hidden="1" customHeight="1">
      <c r="B122" s="295"/>
      <c r="C122" s="281"/>
      <c r="D122" s="483"/>
      <c r="E122" s="297" t="s">
        <v>1478</v>
      </c>
      <c r="F122" s="297" t="s">
        <v>1473</v>
      </c>
      <c r="G122" s="298">
        <v>45400</v>
      </c>
      <c r="H122" s="299" t="s">
        <v>1429</v>
      </c>
      <c r="I122" s="298"/>
      <c r="J122" s="298">
        <f>G122*I122</f>
        <v>0</v>
      </c>
      <c r="K122" s="297"/>
      <c r="L122" s="292"/>
      <c r="M122" s="281"/>
      <c r="N122" s="308"/>
      <c r="P122" s="308"/>
    </row>
    <row r="123" spans="2:16" s="280" customFormat="1" ht="12" hidden="1" customHeight="1">
      <c r="B123" s="295"/>
      <c r="C123" s="281"/>
      <c r="D123" s="483"/>
      <c r="E123" s="297" t="s">
        <v>1479</v>
      </c>
      <c r="F123" s="297" t="s">
        <v>1473</v>
      </c>
      <c r="G123" s="298">
        <v>50500</v>
      </c>
      <c r="H123" s="299" t="s">
        <v>1480</v>
      </c>
      <c r="I123" s="298"/>
      <c r="J123" s="298">
        <f>G123*I123</f>
        <v>0</v>
      </c>
      <c r="K123" s="297"/>
      <c r="L123" s="292"/>
      <c r="M123" s="281"/>
      <c r="N123" s="308"/>
      <c r="P123" s="308"/>
    </row>
    <row r="124" spans="2:16" s="294" customFormat="1" ht="12" hidden="1" customHeight="1">
      <c r="B124" s="295"/>
      <c r="C124" s="281"/>
      <c r="D124" s="297"/>
      <c r="E124" s="297"/>
      <c r="F124" s="297"/>
      <c r="G124" s="298"/>
      <c r="H124" s="305" t="s">
        <v>1402</v>
      </c>
      <c r="I124" s="300"/>
      <c r="J124" s="300">
        <f>SUM(J112:J123)</f>
        <v>0</v>
      </c>
      <c r="K124" s="297"/>
      <c r="L124" s="292"/>
      <c r="M124" s="281"/>
      <c r="N124" s="304"/>
    </row>
    <row r="125" spans="2:16" s="280" customFormat="1" ht="12" hidden="1" customHeight="1">
      <c r="B125" s="295"/>
      <c r="C125" s="281" t="s">
        <v>1481</v>
      </c>
      <c r="D125" s="313"/>
      <c r="E125" s="313"/>
      <c r="F125" s="313"/>
      <c r="G125" s="318"/>
      <c r="H125" s="319"/>
      <c r="I125" s="318"/>
      <c r="J125" s="318"/>
      <c r="K125" s="313"/>
      <c r="L125" s="292"/>
      <c r="M125" s="281"/>
      <c r="N125" s="304"/>
    </row>
    <row r="126" spans="2:16" s="280" customFormat="1" ht="12" hidden="1" customHeight="1">
      <c r="B126" s="295"/>
      <c r="C126" s="281"/>
      <c r="D126" s="482" t="s">
        <v>1466</v>
      </c>
      <c r="E126" s="297" t="s">
        <v>1467</v>
      </c>
      <c r="F126" s="297" t="s">
        <v>1466</v>
      </c>
      <c r="G126" s="298">
        <v>183000</v>
      </c>
      <c r="H126" s="299" t="s">
        <v>1413</v>
      </c>
      <c r="I126" s="298"/>
      <c r="J126" s="298">
        <f>G126*I126</f>
        <v>0</v>
      </c>
      <c r="K126" s="297"/>
      <c r="L126" s="292"/>
      <c r="M126" s="281"/>
      <c r="N126" s="308"/>
      <c r="P126" s="308"/>
    </row>
    <row r="127" spans="2:16" s="280" customFormat="1" ht="12" hidden="1" customHeight="1">
      <c r="B127" s="295"/>
      <c r="C127" s="281"/>
      <c r="D127" s="483"/>
      <c r="E127" s="297" t="s">
        <v>1468</v>
      </c>
      <c r="F127" s="297" t="s">
        <v>1466</v>
      </c>
      <c r="G127" s="298">
        <v>197000</v>
      </c>
      <c r="H127" s="299" t="s">
        <v>1413</v>
      </c>
      <c r="I127" s="298"/>
      <c r="J127" s="298">
        <f>G127*I127</f>
        <v>0</v>
      </c>
      <c r="K127" s="297"/>
      <c r="L127" s="292"/>
      <c r="M127" s="281"/>
      <c r="N127" s="308"/>
      <c r="P127" s="308"/>
    </row>
    <row r="128" spans="2:16" s="280" customFormat="1" ht="12" hidden="1" customHeight="1">
      <c r="B128" s="295"/>
      <c r="C128" s="281"/>
      <c r="D128" s="483"/>
      <c r="E128" s="297" t="s">
        <v>1469</v>
      </c>
      <c r="F128" s="297"/>
      <c r="G128" s="298"/>
      <c r="H128" s="299"/>
      <c r="I128" s="298"/>
      <c r="J128" s="298"/>
      <c r="K128" s="297"/>
      <c r="L128" s="292"/>
      <c r="M128" s="281"/>
      <c r="N128" s="308"/>
      <c r="P128" s="308"/>
    </row>
    <row r="129" spans="2:16" s="280" customFormat="1" ht="12" hidden="1" customHeight="1">
      <c r="B129" s="295"/>
      <c r="C129" s="281"/>
      <c r="D129" s="483"/>
      <c r="E129" s="297" t="s">
        <v>1470</v>
      </c>
      <c r="F129" s="297" t="s">
        <v>1466</v>
      </c>
      <c r="G129" s="298">
        <v>154000</v>
      </c>
      <c r="H129" s="299" t="s">
        <v>1396</v>
      </c>
      <c r="I129" s="298"/>
      <c r="J129" s="298">
        <f>G129*I129</f>
        <v>0</v>
      </c>
      <c r="K129" s="297"/>
      <c r="L129" s="292"/>
      <c r="M129" s="281"/>
      <c r="N129" s="308"/>
      <c r="P129" s="308"/>
    </row>
    <row r="130" spans="2:16" s="280" customFormat="1" ht="12" hidden="1" customHeight="1">
      <c r="B130" s="295"/>
      <c r="C130" s="281"/>
      <c r="D130" s="483"/>
      <c r="E130" s="297" t="s">
        <v>1471</v>
      </c>
      <c r="F130" s="297" t="s">
        <v>1466</v>
      </c>
      <c r="G130" s="298">
        <v>229000</v>
      </c>
      <c r="H130" s="299" t="s">
        <v>1396</v>
      </c>
      <c r="I130" s="298"/>
      <c r="J130" s="298">
        <f>G130*I130</f>
        <v>0</v>
      </c>
      <c r="K130" s="297"/>
      <c r="L130" s="292"/>
      <c r="M130" s="281"/>
      <c r="N130" s="308"/>
      <c r="P130" s="308"/>
    </row>
    <row r="131" spans="2:16" s="280" customFormat="1" ht="12" hidden="1" customHeight="1">
      <c r="B131" s="295"/>
      <c r="C131" s="281"/>
      <c r="D131" s="483"/>
      <c r="E131" s="297" t="s">
        <v>1472</v>
      </c>
      <c r="F131" s="297" t="s">
        <v>1466</v>
      </c>
      <c r="G131" s="298">
        <v>191000</v>
      </c>
      <c r="H131" s="299" t="s">
        <v>1396</v>
      </c>
      <c r="I131" s="298"/>
      <c r="J131" s="298">
        <f>G131*I131</f>
        <v>0</v>
      </c>
      <c r="K131" s="297"/>
      <c r="L131" s="292"/>
      <c r="M131" s="281"/>
      <c r="N131" s="308"/>
      <c r="P131" s="308"/>
    </row>
    <row r="132" spans="2:16" s="280" customFormat="1" ht="12" hidden="1" customHeight="1">
      <c r="B132" s="295"/>
      <c r="C132" s="281"/>
      <c r="D132" s="482" t="s">
        <v>1473</v>
      </c>
      <c r="E132" s="297" t="s">
        <v>1474</v>
      </c>
      <c r="F132" s="297" t="s">
        <v>1473</v>
      </c>
      <c r="G132" s="298">
        <v>40400</v>
      </c>
      <c r="H132" s="299" t="s">
        <v>1475</v>
      </c>
      <c r="I132" s="298"/>
      <c r="J132" s="298">
        <f>G132*I132</f>
        <v>0</v>
      </c>
      <c r="K132" s="297"/>
      <c r="L132" s="292"/>
      <c r="M132" s="281"/>
      <c r="N132" s="308"/>
      <c r="P132" s="308"/>
    </row>
    <row r="133" spans="2:16" s="280" customFormat="1" ht="12" hidden="1" customHeight="1">
      <c r="B133" s="295"/>
      <c r="C133" s="281"/>
      <c r="D133" s="483"/>
      <c r="E133" s="297" t="s">
        <v>1476</v>
      </c>
      <c r="F133" s="297" t="s">
        <v>1473</v>
      </c>
      <c r="G133" s="298">
        <v>57700</v>
      </c>
      <c r="H133" s="299" t="s">
        <v>1475</v>
      </c>
      <c r="I133" s="298"/>
      <c r="J133" s="298">
        <f>G133*I133</f>
        <v>0</v>
      </c>
      <c r="K133" s="297"/>
      <c r="L133" s="292"/>
      <c r="M133" s="281"/>
      <c r="N133" s="308"/>
      <c r="P133" s="308"/>
    </row>
    <row r="134" spans="2:16" s="280" customFormat="1" ht="12" hidden="1" customHeight="1">
      <c r="B134" s="295"/>
      <c r="C134" s="281"/>
      <c r="D134" s="483"/>
      <c r="E134" s="297" t="s">
        <v>1469</v>
      </c>
      <c r="F134" s="297"/>
      <c r="G134" s="298"/>
      <c r="H134" s="299"/>
      <c r="I134" s="298"/>
      <c r="J134" s="298"/>
      <c r="K134" s="297"/>
      <c r="L134" s="292"/>
      <c r="M134" s="281"/>
      <c r="N134" s="308"/>
      <c r="P134" s="308"/>
    </row>
    <row r="135" spans="2:16" s="280" customFormat="1" ht="24" hidden="1" customHeight="1">
      <c r="B135" s="295"/>
      <c r="C135" s="281"/>
      <c r="D135" s="483"/>
      <c r="E135" s="322" t="s">
        <v>1477</v>
      </c>
      <c r="F135" s="297" t="s">
        <v>1473</v>
      </c>
      <c r="G135" s="298">
        <v>10300</v>
      </c>
      <c r="H135" s="299" t="s">
        <v>1429</v>
      </c>
      <c r="I135" s="298"/>
      <c r="J135" s="298">
        <f>G135*I135</f>
        <v>0</v>
      </c>
      <c r="K135" s="297"/>
      <c r="L135" s="292"/>
      <c r="M135" s="281"/>
      <c r="N135" s="308"/>
      <c r="P135" s="308"/>
    </row>
    <row r="136" spans="2:16" s="280" customFormat="1" ht="12" hidden="1" customHeight="1">
      <c r="B136" s="295"/>
      <c r="C136" s="281"/>
      <c r="D136" s="483"/>
      <c r="E136" s="297" t="s">
        <v>1478</v>
      </c>
      <c r="F136" s="297" t="s">
        <v>1473</v>
      </c>
      <c r="G136" s="298">
        <v>45400</v>
      </c>
      <c r="H136" s="299" t="s">
        <v>1429</v>
      </c>
      <c r="I136" s="298"/>
      <c r="J136" s="298">
        <f>G136*I136</f>
        <v>0</v>
      </c>
      <c r="K136" s="297"/>
      <c r="L136" s="292"/>
      <c r="M136" s="281"/>
      <c r="N136" s="308"/>
      <c r="P136" s="308"/>
    </row>
    <row r="137" spans="2:16" s="280" customFormat="1" ht="12" hidden="1" customHeight="1">
      <c r="B137" s="295"/>
      <c r="C137" s="281"/>
      <c r="D137" s="483"/>
      <c r="E137" s="297" t="s">
        <v>1479</v>
      </c>
      <c r="F137" s="297" t="s">
        <v>1473</v>
      </c>
      <c r="G137" s="298">
        <v>50500</v>
      </c>
      <c r="H137" s="299" t="s">
        <v>1482</v>
      </c>
      <c r="I137" s="298"/>
      <c r="J137" s="298">
        <f>G137*I137</f>
        <v>0</v>
      </c>
      <c r="K137" s="297"/>
      <c r="L137" s="292"/>
      <c r="M137" s="281"/>
      <c r="N137" s="308"/>
      <c r="P137" s="308"/>
    </row>
    <row r="138" spans="2:16" s="294" customFormat="1" ht="12" hidden="1" customHeight="1">
      <c r="B138" s="295"/>
      <c r="C138" s="281"/>
      <c r="D138" s="297"/>
      <c r="E138" s="297"/>
      <c r="F138" s="297"/>
      <c r="G138" s="298"/>
      <c r="H138" s="305" t="s">
        <v>1402</v>
      </c>
      <c r="I138" s="300"/>
      <c r="J138" s="300">
        <f>SUM(J126:J137)</f>
        <v>0</v>
      </c>
      <c r="K138" s="297"/>
      <c r="L138" s="292"/>
      <c r="M138" s="281"/>
      <c r="N138" s="304"/>
    </row>
    <row r="139" spans="2:16" s="294" customFormat="1" ht="12" customHeight="1">
      <c r="B139" s="295"/>
      <c r="C139" s="281"/>
      <c r="D139" s="297"/>
      <c r="E139" s="297"/>
      <c r="F139" s="297"/>
      <c r="G139" s="298"/>
      <c r="H139" s="305" t="s">
        <v>12</v>
      </c>
      <c r="I139" s="300"/>
      <c r="J139" s="300">
        <f>TRUNC(J45+J58+J68+J78+J86+J96+J110+J124+J138,-2)</f>
        <v>0</v>
      </c>
      <c r="K139" s="297" t="s">
        <v>1483</v>
      </c>
      <c r="L139" s="292"/>
      <c r="M139" s="281"/>
      <c r="N139" s="304"/>
    </row>
    <row r="140" spans="2:16" s="280" customFormat="1" ht="12" customHeight="1">
      <c r="B140" s="295"/>
      <c r="C140" s="281"/>
      <c r="D140" s="323"/>
      <c r="E140" s="323"/>
      <c r="F140" s="323" t="s">
        <v>1484</v>
      </c>
      <c r="G140" s="300"/>
      <c r="H140" s="305" t="s">
        <v>1258</v>
      </c>
      <c r="I140" s="300"/>
      <c r="J140" s="300">
        <f>J25+J139</f>
        <v>548000</v>
      </c>
      <c r="K140" s="297"/>
      <c r="L140" s="292"/>
      <c r="M140" s="281"/>
      <c r="N140" s="304"/>
    </row>
    <row r="141" spans="2:16" s="280" customFormat="1" ht="12" customHeight="1">
      <c r="B141" s="295"/>
      <c r="C141" s="281"/>
      <c r="D141" s="323"/>
      <c r="E141" s="324"/>
      <c r="F141" s="323" t="s">
        <v>1485</v>
      </c>
      <c r="G141" s="325">
        <v>0.1</v>
      </c>
      <c r="H141" s="305" t="s">
        <v>1258</v>
      </c>
      <c r="I141" s="300"/>
      <c r="J141" s="300">
        <f>J140*G141</f>
        <v>54800</v>
      </c>
      <c r="K141" s="297"/>
      <c r="L141" s="292"/>
      <c r="M141" s="281"/>
      <c r="N141" s="304"/>
    </row>
    <row r="142" spans="2:16" s="280" customFormat="1" ht="12" customHeight="1">
      <c r="B142" s="326"/>
      <c r="D142" s="323"/>
      <c r="E142" s="327"/>
      <c r="F142" s="323" t="s">
        <v>1486</v>
      </c>
      <c r="G142" s="328"/>
      <c r="H142" s="305" t="s">
        <v>1258</v>
      </c>
      <c r="I142" s="300"/>
      <c r="J142" s="300">
        <f>ROUNDUP((J140+J141),-3)</f>
        <v>603000</v>
      </c>
      <c r="K142" s="329"/>
      <c r="L142" s="330"/>
      <c r="N142" s="278"/>
    </row>
    <row r="143" spans="2:16" ht="6" customHeight="1">
      <c r="B143" s="331"/>
      <c r="C143" s="332"/>
      <c r="D143" s="332"/>
      <c r="E143" s="332"/>
      <c r="F143" s="332"/>
      <c r="G143" s="332"/>
      <c r="H143" s="333"/>
      <c r="I143" s="334"/>
      <c r="J143" s="332"/>
      <c r="K143" s="335"/>
      <c r="L143" s="336"/>
    </row>
    <row r="144" spans="2:16" ht="15" customHeight="1"/>
    <row r="145" spans="4:19" ht="15" customHeight="1">
      <c r="D145" s="337"/>
      <c r="E145" s="337"/>
      <c r="S145" s="338"/>
    </row>
    <row r="146" spans="4:19" ht="15" customHeight="1">
      <c r="D146" s="337"/>
      <c r="E146" s="337"/>
      <c r="S146" s="338"/>
    </row>
    <row r="147" spans="4:19" ht="15" customHeight="1">
      <c r="E147" s="339"/>
    </row>
  </sheetData>
  <mergeCells count="41">
    <mergeCell ref="N8:S13"/>
    <mergeCell ref="D11:D13"/>
    <mergeCell ref="B2:K2"/>
    <mergeCell ref="B3:F3"/>
    <mergeCell ref="B5:F5"/>
    <mergeCell ref="K5:L5"/>
    <mergeCell ref="D8:D10"/>
    <mergeCell ref="D16:D18"/>
    <mergeCell ref="E16:E18"/>
    <mergeCell ref="N16:T23"/>
    <mergeCell ref="D19:D20"/>
    <mergeCell ref="E19:E20"/>
    <mergeCell ref="D22:D23"/>
    <mergeCell ref="E22:E23"/>
    <mergeCell ref="D29:D32"/>
    <mergeCell ref="V31:V46"/>
    <mergeCell ref="D33:D38"/>
    <mergeCell ref="N33:S38"/>
    <mergeCell ref="D39:D41"/>
    <mergeCell ref="N40:S44"/>
    <mergeCell ref="D42:D44"/>
    <mergeCell ref="D83:D85"/>
    <mergeCell ref="D47:D49"/>
    <mergeCell ref="D50:D57"/>
    <mergeCell ref="E51:E55"/>
    <mergeCell ref="E56:E57"/>
    <mergeCell ref="D60:D61"/>
    <mergeCell ref="D62:D63"/>
    <mergeCell ref="D64:D65"/>
    <mergeCell ref="D66:D67"/>
    <mergeCell ref="D70:D73"/>
    <mergeCell ref="D74:D77"/>
    <mergeCell ref="D80:D82"/>
    <mergeCell ref="D126:D131"/>
    <mergeCell ref="D132:D137"/>
    <mergeCell ref="D88:D91"/>
    <mergeCell ref="D92:D95"/>
    <mergeCell ref="D98:D103"/>
    <mergeCell ref="D104:D109"/>
    <mergeCell ref="D112:D117"/>
    <mergeCell ref="D118:D123"/>
  </mergeCells>
  <phoneticPr fontId="3" type="noConversion"/>
  <printOptions horizontalCentered="1" gridLinesSet="0"/>
  <pageMargins left="0.27559055118110237" right="0.31496062992125984" top="0.47244094488188981" bottom="0.23622047244094491" header="0.43307086614173229" footer="0.19685039370078741"/>
  <pageSetup paperSize="9" scale="8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1371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9"/>
  <sheetViews>
    <sheetView workbookViewId="0">
      <pane xSplit="2" ySplit="3" topLeftCell="C4" activePane="bottomRight" state="frozen"/>
      <selection activeCell="J20" sqref="J20"/>
      <selection pane="topRight" activeCell="J20" sqref="J20"/>
      <selection pane="bottomLeft" activeCell="J20" sqref="J20"/>
      <selection pane="bottomRight" activeCell="H9" sqref="H9:H10"/>
    </sheetView>
  </sheetViews>
  <sheetFormatPr defaultRowHeight="23.1" customHeight="1"/>
  <cols>
    <col min="1" max="1" width="9.109375" style="86" hidden="1" customWidth="1"/>
    <col min="2" max="2" width="9.88671875" style="86" hidden="1" customWidth="1"/>
    <col min="3" max="3" width="12.77734375" style="124" customWidth="1"/>
    <col min="4" max="4" width="23.109375" style="124" customWidth="1"/>
    <col min="5" max="5" width="23.77734375" style="124" customWidth="1"/>
    <col min="6" max="6" width="4.6640625" style="123" customWidth="1"/>
    <col min="7" max="7" width="6.44140625" style="123" hidden="1" customWidth="1"/>
    <col min="8" max="9" width="11.21875" style="125" customWidth="1"/>
    <col min="10" max="10" width="5" style="125" hidden="1" customWidth="1"/>
    <col min="11" max="13" width="11.21875" style="125" customWidth="1"/>
    <col min="14" max="14" width="11.109375" style="125" customWidth="1"/>
    <col min="15" max="15" width="7" style="125" hidden="1" customWidth="1"/>
    <col min="16" max="16" width="11.21875" style="125" customWidth="1"/>
    <col min="17" max="17" width="12.21875" style="123" customWidth="1"/>
    <col min="18" max="16384" width="8.88671875" style="123"/>
  </cols>
  <sheetData>
    <row r="1" spans="1:17" s="70" customFormat="1" ht="23.1" customHeight="1">
      <c r="A1" s="86" t="s">
        <v>133</v>
      </c>
      <c r="B1" s="86" t="s">
        <v>1148</v>
      </c>
      <c r="C1" s="478" t="s">
        <v>1378</v>
      </c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</row>
    <row r="2" spans="1:17" s="112" customFormat="1" ht="23.1" customHeight="1">
      <c r="A2" s="471" t="s">
        <v>1</v>
      </c>
      <c r="B2" s="471" t="s">
        <v>0</v>
      </c>
      <c r="C2" s="472" t="s">
        <v>18</v>
      </c>
      <c r="D2" s="472" t="s">
        <v>48</v>
      </c>
      <c r="E2" s="472" t="s">
        <v>49</v>
      </c>
      <c r="F2" s="474" t="s">
        <v>5</v>
      </c>
      <c r="G2" s="498" t="s">
        <v>9</v>
      </c>
      <c r="H2" s="476" t="s">
        <v>41</v>
      </c>
      <c r="I2" s="476"/>
      <c r="J2" s="476" t="s">
        <v>42</v>
      </c>
      <c r="K2" s="476"/>
      <c r="L2" s="476"/>
      <c r="M2" s="476" t="s">
        <v>43</v>
      </c>
      <c r="N2" s="476"/>
      <c r="O2" s="117" t="s">
        <v>12</v>
      </c>
      <c r="P2" s="476" t="s">
        <v>12</v>
      </c>
      <c r="Q2" s="472" t="s">
        <v>44</v>
      </c>
    </row>
    <row r="3" spans="1:17" s="112" customFormat="1" ht="23.1" customHeight="1">
      <c r="A3" s="471"/>
      <c r="B3" s="471"/>
      <c r="C3" s="473"/>
      <c r="D3" s="473"/>
      <c r="E3" s="473"/>
      <c r="F3" s="475"/>
      <c r="G3" s="499"/>
      <c r="H3" s="118" t="s">
        <v>45</v>
      </c>
      <c r="I3" s="118" t="s">
        <v>36</v>
      </c>
      <c r="J3" s="118" t="s">
        <v>9</v>
      </c>
      <c r="K3" s="118" t="s">
        <v>45</v>
      </c>
      <c r="L3" s="118" t="s">
        <v>36</v>
      </c>
      <c r="M3" s="118" t="s">
        <v>45</v>
      </c>
      <c r="N3" s="118" t="s">
        <v>36</v>
      </c>
      <c r="O3" s="118" t="s">
        <v>45</v>
      </c>
      <c r="P3" s="477"/>
      <c r="Q3" s="473"/>
    </row>
    <row r="4" spans="1:17" s="70" customFormat="1" ht="23.1" customHeight="1">
      <c r="A4" s="86" t="s">
        <v>1104</v>
      </c>
      <c r="B4" s="86" t="s">
        <v>1105</v>
      </c>
      <c r="C4" s="75" t="s">
        <v>1106</v>
      </c>
      <c r="D4" s="53" t="s">
        <v>1107</v>
      </c>
      <c r="E4" s="53" t="s">
        <v>1108</v>
      </c>
      <c r="F4" s="100" t="s">
        <v>1109</v>
      </c>
      <c r="G4" s="119"/>
      <c r="H4" s="106">
        <f>일위대가!I6</f>
        <v>0</v>
      </c>
      <c r="I4" s="106">
        <f t="shared" ref="I4:I21" si="0">H4</f>
        <v>0</v>
      </c>
      <c r="J4" s="106"/>
      <c r="K4" s="106">
        <f>일위대가!L6</f>
        <v>34413</v>
      </c>
      <c r="L4" s="106">
        <f t="shared" ref="L4:L21" si="1">K4</f>
        <v>34413</v>
      </c>
      <c r="M4" s="106">
        <f>일위대가!N6</f>
        <v>0</v>
      </c>
      <c r="N4" s="106">
        <f t="shared" ref="N4:N21" si="2">M4</f>
        <v>0</v>
      </c>
      <c r="O4" s="106"/>
      <c r="P4" s="106">
        <f t="shared" ref="P4:P21" si="3">I4+L4+N4</f>
        <v>34413</v>
      </c>
      <c r="Q4" s="53"/>
    </row>
    <row r="5" spans="1:17" s="70" customFormat="1" ht="23.1" customHeight="1">
      <c r="A5" s="86" t="s">
        <v>1110</v>
      </c>
      <c r="B5" s="86" t="s">
        <v>1111</v>
      </c>
      <c r="C5" s="75" t="s">
        <v>1112</v>
      </c>
      <c r="D5" s="53" t="s">
        <v>1113</v>
      </c>
      <c r="E5" s="53" t="s">
        <v>1108</v>
      </c>
      <c r="F5" s="100" t="s">
        <v>1109</v>
      </c>
      <c r="G5" s="119"/>
      <c r="H5" s="106">
        <f>일위대가!I10</f>
        <v>0</v>
      </c>
      <c r="I5" s="106">
        <f t="shared" si="0"/>
        <v>0</v>
      </c>
      <c r="J5" s="106"/>
      <c r="K5" s="106">
        <f>일위대가!L10</f>
        <v>17206</v>
      </c>
      <c r="L5" s="106">
        <f t="shared" si="1"/>
        <v>17206</v>
      </c>
      <c r="M5" s="106">
        <f>일위대가!N10</f>
        <v>0</v>
      </c>
      <c r="N5" s="106">
        <f t="shared" si="2"/>
        <v>0</v>
      </c>
      <c r="O5" s="106"/>
      <c r="P5" s="106">
        <f t="shared" si="3"/>
        <v>17206</v>
      </c>
      <c r="Q5" s="53"/>
    </row>
    <row r="6" spans="1:17" ht="23.1" customHeight="1">
      <c r="A6" s="86" t="s">
        <v>405</v>
      </c>
      <c r="B6" s="86" t="s">
        <v>1114</v>
      </c>
      <c r="C6" s="120" t="s">
        <v>1115</v>
      </c>
      <c r="D6" s="120" t="s">
        <v>406</v>
      </c>
      <c r="E6" s="120" t="s">
        <v>407</v>
      </c>
      <c r="F6" s="121" t="s">
        <v>408</v>
      </c>
      <c r="G6" s="121"/>
      <c r="H6" s="122">
        <f>일위대가!I15</f>
        <v>397</v>
      </c>
      <c r="I6" s="122">
        <f t="shared" si="0"/>
        <v>397</v>
      </c>
      <c r="J6" s="122"/>
      <c r="K6" s="122">
        <f>일위대가!L15</f>
        <v>4659</v>
      </c>
      <c r="L6" s="122">
        <f t="shared" si="1"/>
        <v>4659</v>
      </c>
      <c r="M6" s="122">
        <f>일위대가!N15</f>
        <v>483</v>
      </c>
      <c r="N6" s="122">
        <f t="shared" si="2"/>
        <v>483</v>
      </c>
      <c r="O6" s="122"/>
      <c r="P6" s="122">
        <f t="shared" si="3"/>
        <v>5539</v>
      </c>
      <c r="Q6" s="121"/>
    </row>
    <row r="7" spans="1:17" ht="23.1" customHeight="1">
      <c r="A7" s="86" t="s">
        <v>411</v>
      </c>
      <c r="B7" s="86" t="s">
        <v>1116</v>
      </c>
      <c r="C7" s="120" t="s">
        <v>1117</v>
      </c>
      <c r="D7" s="120" t="s">
        <v>412</v>
      </c>
      <c r="E7" s="120" t="s">
        <v>407</v>
      </c>
      <c r="F7" s="121" t="s">
        <v>408</v>
      </c>
      <c r="G7" s="121"/>
      <c r="H7" s="122">
        <f>일위대가!I20</f>
        <v>397</v>
      </c>
      <c r="I7" s="122">
        <f t="shared" si="0"/>
        <v>397</v>
      </c>
      <c r="J7" s="122"/>
      <c r="K7" s="122">
        <f>일위대가!L20</f>
        <v>2939</v>
      </c>
      <c r="L7" s="122">
        <f t="shared" si="1"/>
        <v>2939</v>
      </c>
      <c r="M7" s="122">
        <f>일위대가!N20</f>
        <v>483</v>
      </c>
      <c r="N7" s="122">
        <f t="shared" si="2"/>
        <v>483</v>
      </c>
      <c r="O7" s="122"/>
      <c r="P7" s="122">
        <f t="shared" si="3"/>
        <v>3819</v>
      </c>
      <c r="Q7" s="121"/>
    </row>
    <row r="8" spans="1:17" ht="23.1" customHeight="1">
      <c r="A8" s="86" t="s">
        <v>428</v>
      </c>
      <c r="B8" s="86" t="s">
        <v>1118</v>
      </c>
      <c r="C8" s="120" t="s">
        <v>1119</v>
      </c>
      <c r="D8" s="120" t="s">
        <v>429</v>
      </c>
      <c r="E8" s="120" t="s">
        <v>430</v>
      </c>
      <c r="F8" s="121" t="s">
        <v>731</v>
      </c>
      <c r="G8" s="121"/>
      <c r="H8" s="122">
        <f>일위대가!I24</f>
        <v>1239</v>
      </c>
      <c r="I8" s="122">
        <f t="shared" si="0"/>
        <v>1239</v>
      </c>
      <c r="J8" s="122"/>
      <c r="K8" s="122">
        <f>일위대가!L24</f>
        <v>1208</v>
      </c>
      <c r="L8" s="122">
        <f t="shared" si="1"/>
        <v>1208</v>
      </c>
      <c r="M8" s="122">
        <f>일위대가!N24</f>
        <v>125</v>
      </c>
      <c r="N8" s="122">
        <f t="shared" si="2"/>
        <v>125</v>
      </c>
      <c r="O8" s="122"/>
      <c r="P8" s="122">
        <f t="shared" si="3"/>
        <v>2572</v>
      </c>
      <c r="Q8" s="121"/>
    </row>
    <row r="9" spans="1:17" ht="23.1" customHeight="1">
      <c r="A9" s="86" t="s">
        <v>434</v>
      </c>
      <c r="B9" s="86" t="s">
        <v>1120</v>
      </c>
      <c r="C9" s="120" t="s">
        <v>1121</v>
      </c>
      <c r="D9" s="120" t="s">
        <v>435</v>
      </c>
      <c r="E9" s="120" t="s">
        <v>430</v>
      </c>
      <c r="F9" s="121" t="s">
        <v>436</v>
      </c>
      <c r="G9" s="121"/>
      <c r="H9" s="122">
        <f>일위대가!I28</f>
        <v>2427</v>
      </c>
      <c r="I9" s="122">
        <f t="shared" si="0"/>
        <v>2427</v>
      </c>
      <c r="J9" s="122"/>
      <c r="K9" s="122">
        <f>일위대가!L28</f>
        <v>7125</v>
      </c>
      <c r="L9" s="122">
        <f t="shared" si="1"/>
        <v>7125</v>
      </c>
      <c r="M9" s="122">
        <f>일위대가!N28</f>
        <v>4151</v>
      </c>
      <c r="N9" s="122">
        <f t="shared" si="2"/>
        <v>4151</v>
      </c>
      <c r="O9" s="122"/>
      <c r="P9" s="122">
        <f t="shared" si="3"/>
        <v>13703</v>
      </c>
      <c r="Q9" s="121"/>
    </row>
    <row r="10" spans="1:17" ht="23.1" customHeight="1">
      <c r="A10" s="86" t="s">
        <v>439</v>
      </c>
      <c r="B10" s="86" t="s">
        <v>1122</v>
      </c>
      <c r="C10" s="120" t="s">
        <v>1123</v>
      </c>
      <c r="D10" s="120" t="s">
        <v>440</v>
      </c>
      <c r="E10" s="120" t="s">
        <v>441</v>
      </c>
      <c r="F10" s="121" t="s">
        <v>408</v>
      </c>
      <c r="G10" s="121"/>
      <c r="H10" s="122">
        <f>일위대가!I35</f>
        <v>47708</v>
      </c>
      <c r="I10" s="122">
        <f t="shared" si="0"/>
        <v>47708</v>
      </c>
      <c r="J10" s="122"/>
      <c r="K10" s="122">
        <f>일위대가!L35</f>
        <v>4847</v>
      </c>
      <c r="L10" s="122">
        <f t="shared" si="1"/>
        <v>4847</v>
      </c>
      <c r="M10" s="122">
        <f>일위대가!N35</f>
        <v>512</v>
      </c>
      <c r="N10" s="122">
        <f t="shared" si="2"/>
        <v>512</v>
      </c>
      <c r="O10" s="122"/>
      <c r="P10" s="122">
        <f t="shared" si="3"/>
        <v>53067</v>
      </c>
      <c r="Q10" s="121"/>
    </row>
    <row r="11" spans="1:17" ht="23.1" customHeight="1">
      <c r="A11" s="86" t="s">
        <v>494</v>
      </c>
      <c r="B11" s="86" t="s">
        <v>1124</v>
      </c>
      <c r="C11" s="120" t="s">
        <v>1125</v>
      </c>
      <c r="D11" s="120" t="s">
        <v>495</v>
      </c>
      <c r="E11" s="120" t="s">
        <v>496</v>
      </c>
      <c r="F11" s="121" t="s">
        <v>313</v>
      </c>
      <c r="G11" s="121"/>
      <c r="H11" s="122">
        <f>일위대가!I43</f>
        <v>18059</v>
      </c>
      <c r="I11" s="122">
        <f t="shared" si="0"/>
        <v>18059</v>
      </c>
      <c r="J11" s="122"/>
      <c r="K11" s="122">
        <f>일위대가!L43</f>
        <v>100095</v>
      </c>
      <c r="L11" s="122">
        <f t="shared" si="1"/>
        <v>100095</v>
      </c>
      <c r="M11" s="122">
        <f>일위대가!N43</f>
        <v>0</v>
      </c>
      <c r="N11" s="122">
        <f t="shared" si="2"/>
        <v>0</v>
      </c>
      <c r="O11" s="122"/>
      <c r="P11" s="122">
        <f t="shared" si="3"/>
        <v>118154</v>
      </c>
      <c r="Q11" s="121"/>
    </row>
    <row r="12" spans="1:17" ht="23.1" customHeight="1">
      <c r="A12" s="86" t="s">
        <v>421</v>
      </c>
      <c r="B12" s="86" t="s">
        <v>1126</v>
      </c>
      <c r="C12" s="120" t="s">
        <v>1127</v>
      </c>
      <c r="D12" s="120" t="s">
        <v>422</v>
      </c>
      <c r="E12" s="120" t="s">
        <v>423</v>
      </c>
      <c r="F12" s="121" t="s">
        <v>112</v>
      </c>
      <c r="G12" s="121"/>
      <c r="H12" s="122">
        <f>일위대가!I59</f>
        <v>544428</v>
      </c>
      <c r="I12" s="122">
        <f t="shared" si="0"/>
        <v>544428</v>
      </c>
      <c r="J12" s="122"/>
      <c r="K12" s="122">
        <f>일위대가!L59</f>
        <v>755270</v>
      </c>
      <c r="L12" s="122">
        <f t="shared" si="1"/>
        <v>755270</v>
      </c>
      <c r="M12" s="122">
        <f>일위대가!N59</f>
        <v>54389</v>
      </c>
      <c r="N12" s="122">
        <f t="shared" si="2"/>
        <v>54389</v>
      </c>
      <c r="O12" s="122"/>
      <c r="P12" s="122">
        <f t="shared" si="3"/>
        <v>1354087</v>
      </c>
      <c r="Q12" s="121"/>
    </row>
    <row r="13" spans="1:17" ht="23.1" customHeight="1">
      <c r="A13" s="86" t="s">
        <v>459</v>
      </c>
      <c r="B13" s="86" t="s">
        <v>1128</v>
      </c>
      <c r="C13" s="120" t="s">
        <v>1129</v>
      </c>
      <c r="D13" s="120" t="s">
        <v>460</v>
      </c>
      <c r="E13" s="120" t="s">
        <v>461</v>
      </c>
      <c r="F13" s="121" t="s">
        <v>313</v>
      </c>
      <c r="G13" s="121"/>
      <c r="H13" s="122">
        <f>일위대가!I69</f>
        <v>2109</v>
      </c>
      <c r="I13" s="122">
        <f t="shared" si="0"/>
        <v>2109</v>
      </c>
      <c r="J13" s="122"/>
      <c r="K13" s="122">
        <f>일위대가!L69</f>
        <v>14778</v>
      </c>
      <c r="L13" s="122">
        <f t="shared" si="1"/>
        <v>14778</v>
      </c>
      <c r="M13" s="122">
        <f>일위대가!N69</f>
        <v>0</v>
      </c>
      <c r="N13" s="122">
        <f t="shared" si="2"/>
        <v>0</v>
      </c>
      <c r="O13" s="122"/>
      <c r="P13" s="122">
        <f t="shared" si="3"/>
        <v>16887</v>
      </c>
      <c r="Q13" s="121"/>
    </row>
    <row r="14" spans="1:17" ht="23.1" customHeight="1">
      <c r="A14" s="86" t="s">
        <v>310</v>
      </c>
      <c r="B14" s="86" t="s">
        <v>1130</v>
      </c>
      <c r="C14" s="120" t="s">
        <v>1131</v>
      </c>
      <c r="D14" s="120" t="s">
        <v>311</v>
      </c>
      <c r="E14" s="120" t="s">
        <v>312</v>
      </c>
      <c r="F14" s="121" t="s">
        <v>313</v>
      </c>
      <c r="G14" s="121"/>
      <c r="H14" s="122">
        <f>일위대가!I74</f>
        <v>1424</v>
      </c>
      <c r="I14" s="122">
        <f t="shared" si="0"/>
        <v>1424</v>
      </c>
      <c r="J14" s="122"/>
      <c r="K14" s="122">
        <f>일위대가!L74</f>
        <v>47485</v>
      </c>
      <c r="L14" s="122">
        <f t="shared" si="1"/>
        <v>47485</v>
      </c>
      <c r="M14" s="122">
        <f>일위대가!N74</f>
        <v>0</v>
      </c>
      <c r="N14" s="122">
        <f t="shared" si="2"/>
        <v>0</v>
      </c>
      <c r="O14" s="122"/>
      <c r="P14" s="122">
        <f t="shared" si="3"/>
        <v>48909</v>
      </c>
      <c r="Q14" s="121"/>
    </row>
    <row r="15" spans="1:17" ht="23.1" customHeight="1">
      <c r="A15" s="86" t="s">
        <v>1132</v>
      </c>
      <c r="B15" s="86" t="s">
        <v>1133</v>
      </c>
      <c r="C15" s="120" t="s">
        <v>1134</v>
      </c>
      <c r="D15" s="120" t="s">
        <v>272</v>
      </c>
      <c r="E15" s="120" t="s">
        <v>273</v>
      </c>
      <c r="F15" s="121" t="s">
        <v>274</v>
      </c>
      <c r="G15" s="121"/>
      <c r="H15" s="122">
        <f>일위대가!I81</f>
        <v>16637</v>
      </c>
      <c r="I15" s="122">
        <f t="shared" si="0"/>
        <v>16637</v>
      </c>
      <c r="J15" s="122"/>
      <c r="K15" s="122">
        <f>일위대가!L81</f>
        <v>54598</v>
      </c>
      <c r="L15" s="122">
        <f t="shared" si="1"/>
        <v>54598</v>
      </c>
      <c r="M15" s="122">
        <f>일위대가!N81</f>
        <v>0</v>
      </c>
      <c r="N15" s="122">
        <f t="shared" si="2"/>
        <v>0</v>
      </c>
      <c r="O15" s="122"/>
      <c r="P15" s="122">
        <f t="shared" si="3"/>
        <v>71235</v>
      </c>
      <c r="Q15" s="121"/>
    </row>
    <row r="16" spans="1:17" ht="23.1" customHeight="1">
      <c r="A16" s="86" t="s">
        <v>1135</v>
      </c>
      <c r="B16" s="86" t="s">
        <v>1136</v>
      </c>
      <c r="C16" s="120" t="s">
        <v>1137</v>
      </c>
      <c r="D16" s="120" t="s">
        <v>339</v>
      </c>
      <c r="E16" s="120" t="s">
        <v>340</v>
      </c>
      <c r="F16" s="121" t="s">
        <v>274</v>
      </c>
      <c r="G16" s="121"/>
      <c r="H16" s="122">
        <f>일위대가!I88</f>
        <v>4261</v>
      </c>
      <c r="I16" s="122">
        <f t="shared" si="0"/>
        <v>4261</v>
      </c>
      <c r="J16" s="122"/>
      <c r="K16" s="122">
        <f>일위대가!L88</f>
        <v>142037</v>
      </c>
      <c r="L16" s="122">
        <f t="shared" si="1"/>
        <v>142037</v>
      </c>
      <c r="M16" s="122">
        <f>일위대가!N88</f>
        <v>0</v>
      </c>
      <c r="N16" s="122">
        <f t="shared" si="2"/>
        <v>0</v>
      </c>
      <c r="O16" s="122"/>
      <c r="P16" s="122">
        <f t="shared" si="3"/>
        <v>146298</v>
      </c>
      <c r="Q16" s="121"/>
    </row>
    <row r="17" spans="1:17" ht="23.1" customHeight="1">
      <c r="A17" s="86" t="s">
        <v>150</v>
      </c>
      <c r="B17" s="86" t="s">
        <v>1138</v>
      </c>
      <c r="C17" s="120" t="s">
        <v>1139</v>
      </c>
      <c r="D17" s="120" t="s">
        <v>151</v>
      </c>
      <c r="E17" s="120" t="s">
        <v>152</v>
      </c>
      <c r="F17" s="121" t="s">
        <v>731</v>
      </c>
      <c r="G17" s="121"/>
      <c r="H17" s="122">
        <f>일위대가!I95</f>
        <v>645</v>
      </c>
      <c r="I17" s="122">
        <f t="shared" si="0"/>
        <v>645</v>
      </c>
      <c r="J17" s="122"/>
      <c r="K17" s="122">
        <f>일위대가!L95</f>
        <v>2370</v>
      </c>
      <c r="L17" s="122">
        <f t="shared" si="1"/>
        <v>2370</v>
      </c>
      <c r="M17" s="122">
        <f>일위대가!N95</f>
        <v>0</v>
      </c>
      <c r="N17" s="122">
        <f t="shared" si="2"/>
        <v>0</v>
      </c>
      <c r="O17" s="122"/>
      <c r="P17" s="122">
        <f t="shared" si="3"/>
        <v>3015</v>
      </c>
      <c r="Q17" s="121"/>
    </row>
    <row r="18" spans="1:17" ht="23.1" customHeight="1">
      <c r="A18" s="86" t="s">
        <v>520</v>
      </c>
      <c r="B18" s="86" t="s">
        <v>1140</v>
      </c>
      <c r="C18" s="120" t="s">
        <v>1141</v>
      </c>
      <c r="D18" s="120" t="s">
        <v>151</v>
      </c>
      <c r="E18" s="120" t="s">
        <v>521</v>
      </c>
      <c r="F18" s="121" t="s">
        <v>731</v>
      </c>
      <c r="G18" s="121"/>
      <c r="H18" s="122">
        <f>일위대가!I102</f>
        <v>644</v>
      </c>
      <c r="I18" s="122">
        <f t="shared" si="0"/>
        <v>644</v>
      </c>
      <c r="J18" s="122"/>
      <c r="K18" s="122">
        <f>일위대가!L102</f>
        <v>2326</v>
      </c>
      <c r="L18" s="122">
        <f t="shared" si="1"/>
        <v>2326</v>
      </c>
      <c r="M18" s="122">
        <f>일위대가!N102</f>
        <v>0</v>
      </c>
      <c r="N18" s="122">
        <f t="shared" si="2"/>
        <v>0</v>
      </c>
      <c r="O18" s="122"/>
      <c r="P18" s="122">
        <f t="shared" si="3"/>
        <v>2970</v>
      </c>
      <c r="Q18" s="121"/>
    </row>
    <row r="19" spans="1:17" ht="23.1" customHeight="1">
      <c r="A19" s="86" t="s">
        <v>239</v>
      </c>
      <c r="B19" s="86" t="s">
        <v>1142</v>
      </c>
      <c r="C19" s="120" t="s">
        <v>1143</v>
      </c>
      <c r="D19" s="120" t="s">
        <v>151</v>
      </c>
      <c r="E19" s="120" t="s">
        <v>240</v>
      </c>
      <c r="F19" s="121" t="s">
        <v>731</v>
      </c>
      <c r="G19" s="121"/>
      <c r="H19" s="122">
        <f>일위대가!I109</f>
        <v>945</v>
      </c>
      <c r="I19" s="122">
        <f t="shared" si="0"/>
        <v>945</v>
      </c>
      <c r="J19" s="122"/>
      <c r="K19" s="122">
        <f>일위대가!L109</f>
        <v>2370</v>
      </c>
      <c r="L19" s="122">
        <f t="shared" si="1"/>
        <v>2370</v>
      </c>
      <c r="M19" s="122">
        <f>일위대가!N109</f>
        <v>0</v>
      </c>
      <c r="N19" s="122">
        <f t="shared" si="2"/>
        <v>0</v>
      </c>
      <c r="O19" s="122"/>
      <c r="P19" s="122">
        <f t="shared" si="3"/>
        <v>3315</v>
      </c>
      <c r="Q19" s="121"/>
    </row>
    <row r="20" spans="1:17" ht="23.1" customHeight="1">
      <c r="A20" s="86" t="s">
        <v>573</v>
      </c>
      <c r="B20" s="86" t="s">
        <v>1144</v>
      </c>
      <c r="C20" s="120" t="s">
        <v>1145</v>
      </c>
      <c r="D20" s="120" t="s">
        <v>574</v>
      </c>
      <c r="E20" s="120" t="s">
        <v>240</v>
      </c>
      <c r="F20" s="121" t="s">
        <v>731</v>
      </c>
      <c r="G20" s="121"/>
      <c r="H20" s="122">
        <f>일위대가!I116</f>
        <v>931</v>
      </c>
      <c r="I20" s="122">
        <f t="shared" si="0"/>
        <v>931</v>
      </c>
      <c r="J20" s="122"/>
      <c r="K20" s="122">
        <f>일위대가!L116</f>
        <v>1896</v>
      </c>
      <c r="L20" s="122">
        <f t="shared" si="1"/>
        <v>1896</v>
      </c>
      <c r="M20" s="122">
        <f>일위대가!N116</f>
        <v>0</v>
      </c>
      <c r="N20" s="122">
        <f t="shared" si="2"/>
        <v>0</v>
      </c>
      <c r="O20" s="122"/>
      <c r="P20" s="122">
        <f t="shared" si="3"/>
        <v>2827</v>
      </c>
      <c r="Q20" s="121"/>
    </row>
    <row r="21" spans="1:17" ht="23.1" customHeight="1">
      <c r="A21" s="86" t="s">
        <v>296</v>
      </c>
      <c r="B21" s="86" t="s">
        <v>1146</v>
      </c>
      <c r="C21" s="120" t="s">
        <v>1147</v>
      </c>
      <c r="D21" s="120" t="s">
        <v>297</v>
      </c>
      <c r="E21" s="120" t="s">
        <v>298</v>
      </c>
      <c r="F21" s="121" t="s">
        <v>731</v>
      </c>
      <c r="G21" s="121"/>
      <c r="H21" s="122">
        <f>일위대가!I123</f>
        <v>634</v>
      </c>
      <c r="I21" s="122">
        <f t="shared" si="0"/>
        <v>634</v>
      </c>
      <c r="J21" s="122"/>
      <c r="K21" s="122">
        <f>일위대가!L123</f>
        <v>6543</v>
      </c>
      <c r="L21" s="122">
        <f t="shared" si="1"/>
        <v>6543</v>
      </c>
      <c r="M21" s="122">
        <f>일위대가!N123</f>
        <v>0</v>
      </c>
      <c r="N21" s="122">
        <f t="shared" si="2"/>
        <v>0</v>
      </c>
      <c r="O21" s="122"/>
      <c r="P21" s="122">
        <f t="shared" si="3"/>
        <v>7177</v>
      </c>
      <c r="Q21" s="121"/>
    </row>
    <row r="22" spans="1:17" ht="23.1" customHeight="1">
      <c r="C22" s="120"/>
      <c r="D22" s="120"/>
      <c r="E22" s="120"/>
      <c r="F22" s="121"/>
      <c r="G22" s="121"/>
      <c r="H22" s="122"/>
      <c r="I22" s="122"/>
      <c r="J22" s="122"/>
      <c r="K22" s="122"/>
      <c r="L22" s="122"/>
      <c r="M22" s="122"/>
      <c r="N22" s="122"/>
      <c r="O22" s="122"/>
      <c r="P22" s="122"/>
      <c r="Q22" s="121"/>
    </row>
    <row r="23" spans="1:17" ht="23.1" customHeight="1">
      <c r="C23" s="120"/>
      <c r="D23" s="120"/>
      <c r="E23" s="120"/>
      <c r="F23" s="121"/>
      <c r="G23" s="121"/>
      <c r="H23" s="122"/>
      <c r="I23" s="122"/>
      <c r="J23" s="122"/>
      <c r="K23" s="122"/>
      <c r="L23" s="122"/>
      <c r="M23" s="122"/>
      <c r="N23" s="122"/>
      <c r="O23" s="122"/>
      <c r="P23" s="122"/>
      <c r="Q23" s="121"/>
    </row>
    <row r="24" spans="1:17" ht="23.1" customHeight="1">
      <c r="C24" s="120"/>
      <c r="D24" s="120"/>
      <c r="E24" s="120"/>
      <c r="F24" s="121"/>
      <c r="G24" s="121"/>
      <c r="H24" s="122"/>
      <c r="I24" s="122"/>
      <c r="J24" s="122"/>
      <c r="K24" s="122"/>
      <c r="L24" s="122"/>
      <c r="M24" s="122"/>
      <c r="N24" s="122"/>
      <c r="O24" s="122"/>
      <c r="P24" s="122"/>
      <c r="Q24" s="121"/>
    </row>
    <row r="25" spans="1:17" ht="23.1" customHeight="1">
      <c r="C25" s="120"/>
      <c r="D25" s="120"/>
      <c r="E25" s="120"/>
      <c r="F25" s="121"/>
      <c r="G25" s="121"/>
      <c r="H25" s="122"/>
      <c r="I25" s="122"/>
      <c r="J25" s="122"/>
      <c r="K25" s="122"/>
      <c r="L25" s="122"/>
      <c r="M25" s="122"/>
      <c r="N25" s="122"/>
      <c r="O25" s="122"/>
      <c r="P25" s="122"/>
      <c r="Q25" s="121"/>
    </row>
    <row r="26" spans="1:17" ht="23.1" customHeight="1">
      <c r="C26" s="120"/>
      <c r="D26" s="120"/>
      <c r="E26" s="120"/>
      <c r="F26" s="121"/>
      <c r="G26" s="121"/>
      <c r="H26" s="122"/>
      <c r="I26" s="122"/>
      <c r="J26" s="122"/>
      <c r="K26" s="122"/>
      <c r="L26" s="122"/>
      <c r="M26" s="122"/>
      <c r="N26" s="122"/>
      <c r="O26" s="122"/>
      <c r="P26" s="122"/>
      <c r="Q26" s="121"/>
    </row>
    <row r="27" spans="1:17" ht="23.1" customHeight="1">
      <c r="C27" s="120"/>
      <c r="D27" s="120"/>
      <c r="E27" s="120"/>
      <c r="F27" s="121"/>
      <c r="G27" s="121"/>
      <c r="H27" s="122"/>
      <c r="I27" s="122"/>
      <c r="J27" s="122"/>
      <c r="K27" s="122"/>
      <c r="L27" s="122"/>
      <c r="M27" s="122"/>
      <c r="N27" s="122"/>
      <c r="O27" s="122"/>
      <c r="P27" s="122"/>
      <c r="Q27" s="121"/>
    </row>
    <row r="28" spans="1:17" ht="23.1" customHeight="1">
      <c r="C28" s="120"/>
      <c r="D28" s="120"/>
      <c r="E28" s="120"/>
      <c r="F28" s="121"/>
      <c r="G28" s="121"/>
      <c r="H28" s="122"/>
      <c r="I28" s="122"/>
      <c r="J28" s="122"/>
      <c r="K28" s="122"/>
      <c r="L28" s="122"/>
      <c r="M28" s="122"/>
      <c r="N28" s="122"/>
      <c r="O28" s="122"/>
      <c r="P28" s="122"/>
      <c r="Q28" s="121"/>
    </row>
    <row r="29" spans="1:17" ht="23.1" customHeight="1">
      <c r="C29" s="120"/>
      <c r="D29" s="120"/>
      <c r="E29" s="120"/>
      <c r="F29" s="121"/>
      <c r="G29" s="121"/>
      <c r="H29" s="122"/>
      <c r="I29" s="122"/>
      <c r="J29" s="122"/>
      <c r="K29" s="122"/>
      <c r="L29" s="122"/>
      <c r="M29" s="122"/>
      <c r="N29" s="122"/>
      <c r="O29" s="122"/>
      <c r="P29" s="122"/>
      <c r="Q29" s="121"/>
    </row>
  </sheetData>
  <mergeCells count="13">
    <mergeCell ref="M2:N2"/>
    <mergeCell ref="P2:P3"/>
    <mergeCell ref="Q2:Q3"/>
    <mergeCell ref="C1:Q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133"/>
  <sheetViews>
    <sheetView topLeftCell="D1" workbookViewId="0">
      <pane ySplit="3" topLeftCell="A7" activePane="bottomLeft" state="frozen"/>
      <selection activeCell="J20" sqref="J20"/>
      <selection pane="bottomLeft" activeCell="H7" sqref="H7"/>
    </sheetView>
  </sheetViews>
  <sheetFormatPr defaultRowHeight="23.25" customHeight="1"/>
  <cols>
    <col min="1" max="1" width="11.5546875" style="86" hidden="1" customWidth="1"/>
    <col min="2" max="2" width="10.77734375" style="86" hidden="1" customWidth="1"/>
    <col min="3" max="3" width="11.109375" style="69" hidden="1" customWidth="1"/>
    <col min="4" max="4" width="24.33203125" style="86" customWidth="1"/>
    <col min="5" max="5" width="25.33203125" style="86" customWidth="1"/>
    <col min="6" max="6" width="4.21875" style="73" customWidth="1"/>
    <col min="7" max="7" width="8.33203125" style="70" customWidth="1"/>
    <col min="8" max="8" width="11.88671875" style="70" customWidth="1"/>
    <col min="9" max="9" width="12.44140625" style="70" customWidth="1"/>
    <col min="10" max="10" width="6.6640625" style="70" customWidth="1"/>
    <col min="11" max="12" width="11.44140625" style="70" customWidth="1"/>
    <col min="13" max="13" width="6.33203125" style="70" customWidth="1"/>
    <col min="14" max="14" width="8.5546875" style="70" customWidth="1"/>
    <col min="15" max="15" width="9.109375" style="70" hidden="1" customWidth="1"/>
    <col min="16" max="16" width="11" style="70" customWidth="1"/>
    <col min="17" max="17" width="11.5546875" style="86" customWidth="1"/>
    <col min="18" max="16384" width="8.88671875" style="70"/>
  </cols>
  <sheetData>
    <row r="1" spans="1:31" ht="23.25" customHeight="1">
      <c r="A1" s="113" t="s">
        <v>133</v>
      </c>
      <c r="B1" s="86" t="s">
        <v>1064</v>
      </c>
      <c r="D1" s="500" t="s">
        <v>1379</v>
      </c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W1" s="470" t="s">
        <v>46</v>
      </c>
      <c r="X1" s="470"/>
      <c r="Y1" s="470"/>
      <c r="Z1" s="73"/>
      <c r="AA1" s="73" t="s">
        <v>47</v>
      </c>
      <c r="AB1" s="73"/>
      <c r="AC1" s="73"/>
      <c r="AD1" s="73"/>
      <c r="AE1" s="73"/>
    </row>
    <row r="2" spans="1:31" s="112" customFormat="1" ht="23.25" customHeight="1">
      <c r="A2" s="471" t="s">
        <v>1</v>
      </c>
      <c r="B2" s="471" t="s">
        <v>69</v>
      </c>
      <c r="C2" s="471" t="s">
        <v>18</v>
      </c>
      <c r="D2" s="472" t="s">
        <v>48</v>
      </c>
      <c r="E2" s="472" t="s">
        <v>49</v>
      </c>
      <c r="F2" s="474" t="s">
        <v>5</v>
      </c>
      <c r="G2" s="474" t="s">
        <v>9</v>
      </c>
      <c r="H2" s="474" t="s">
        <v>41</v>
      </c>
      <c r="I2" s="474"/>
      <c r="J2" s="474" t="s">
        <v>42</v>
      </c>
      <c r="K2" s="474"/>
      <c r="L2" s="474"/>
      <c r="M2" s="474" t="s">
        <v>43</v>
      </c>
      <c r="N2" s="474"/>
      <c r="O2" s="114"/>
      <c r="P2" s="474" t="s">
        <v>12</v>
      </c>
      <c r="Q2" s="472" t="s">
        <v>44</v>
      </c>
      <c r="W2" s="112" t="s">
        <v>50</v>
      </c>
      <c r="X2" s="112" t="s">
        <v>51</v>
      </c>
      <c r="Y2" s="112" t="s">
        <v>52</v>
      </c>
      <c r="Z2" s="112" t="s">
        <v>53</v>
      </c>
      <c r="AA2" s="115" t="s">
        <v>54</v>
      </c>
      <c r="AB2" s="115" t="s">
        <v>55</v>
      </c>
      <c r="AC2" s="115" t="s">
        <v>56</v>
      </c>
      <c r="AD2" s="115" t="s">
        <v>57</v>
      </c>
      <c r="AE2" s="115" t="s">
        <v>50</v>
      </c>
    </row>
    <row r="3" spans="1:31" s="112" customFormat="1" ht="23.25" customHeight="1">
      <c r="A3" s="471"/>
      <c r="B3" s="471"/>
      <c r="C3" s="471"/>
      <c r="D3" s="473"/>
      <c r="E3" s="473"/>
      <c r="F3" s="475"/>
      <c r="G3" s="475"/>
      <c r="H3" s="89" t="s">
        <v>45</v>
      </c>
      <c r="I3" s="89" t="s">
        <v>36</v>
      </c>
      <c r="J3" s="89" t="s">
        <v>9</v>
      </c>
      <c r="K3" s="89" t="s">
        <v>45</v>
      </c>
      <c r="L3" s="89" t="s">
        <v>36</v>
      </c>
      <c r="M3" s="89" t="s">
        <v>45</v>
      </c>
      <c r="N3" s="89" t="s">
        <v>36</v>
      </c>
      <c r="O3" s="89" t="s">
        <v>45</v>
      </c>
      <c r="P3" s="475"/>
      <c r="Q3" s="473"/>
      <c r="W3" s="70"/>
      <c r="X3" s="70"/>
      <c r="Y3" s="70"/>
      <c r="Z3" s="70"/>
      <c r="AA3" s="109"/>
      <c r="AB3" s="109"/>
      <c r="AC3" s="109"/>
      <c r="AD3" s="109">
        <v>1</v>
      </c>
      <c r="AE3" s="109">
        <v>1</v>
      </c>
    </row>
    <row r="4" spans="1:31" ht="23.25" customHeight="1">
      <c r="A4" s="86" t="s">
        <v>1104</v>
      </c>
      <c r="B4" s="86" t="s">
        <v>1149</v>
      </c>
      <c r="C4" s="69" t="s">
        <v>1105</v>
      </c>
      <c r="D4" s="479" t="s">
        <v>1150</v>
      </c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1"/>
    </row>
    <row r="5" spans="1:31" ht="23.25" customHeight="1">
      <c r="A5" s="86" t="s">
        <v>1070</v>
      </c>
      <c r="B5" s="86" t="s">
        <v>1106</v>
      </c>
      <c r="C5" s="69" t="s">
        <v>1049</v>
      </c>
      <c r="D5" s="53" t="s">
        <v>1038</v>
      </c>
      <c r="E5" s="53" t="s">
        <v>1050</v>
      </c>
      <c r="F5" s="100" t="s">
        <v>1040</v>
      </c>
      <c r="G5" s="101">
        <f>일위노임!G6</f>
        <v>0.2</v>
      </c>
      <c r="H5" s="101">
        <f>합산자재!H108</f>
        <v>0</v>
      </c>
      <c r="I5" s="116" t="str">
        <f>IF(G5*H5&lt;&gt;0, TRUNC(G5*H5,1),"")</f>
        <v/>
      </c>
      <c r="J5" s="101">
        <v>0.2</v>
      </c>
      <c r="K5" s="101">
        <f>합산자재!I108</f>
        <v>172068</v>
      </c>
      <c r="L5" s="116">
        <f>IF(G5*K5&lt;&gt;0, TRUNC(G5*K5,1),"")</f>
        <v>34413.599999999999</v>
      </c>
      <c r="M5" s="101">
        <f>합산자재!J108</f>
        <v>0</v>
      </c>
      <c r="N5" s="116" t="str">
        <f>IF(G5*M5&lt;&gt;0, TRUNC(G5*M5,1),"")</f>
        <v/>
      </c>
      <c r="O5" s="101"/>
      <c r="P5" s="101">
        <f>IF(SUM(I5,L5,N5)&lt;&gt;0,TRUNC(SUM(I5,L5,N5),1),"")</f>
        <v>34413.599999999999</v>
      </c>
      <c r="Q5" s="53"/>
      <c r="AE5" s="70">
        <f>L5</f>
        <v>34413.599999999999</v>
      </c>
    </row>
    <row r="6" spans="1:31" ht="23.25" customHeight="1">
      <c r="B6" s="86" t="s">
        <v>1151</v>
      </c>
      <c r="D6" s="53" t="s">
        <v>1152</v>
      </c>
      <c r="E6" s="53"/>
      <c r="F6" s="100"/>
      <c r="G6" s="101"/>
      <c r="H6" s="101"/>
      <c r="I6" s="101">
        <f>TRUNC(SUM(I4:I5))</f>
        <v>0</v>
      </c>
      <c r="J6" s="101"/>
      <c r="K6" s="101"/>
      <c r="L6" s="101">
        <f>TRUNC(SUM(L4:L5))</f>
        <v>34413</v>
      </c>
      <c r="M6" s="101"/>
      <c r="N6" s="101">
        <f>TRUNC(SUM(N4:N5))</f>
        <v>0</v>
      </c>
      <c r="O6" s="101"/>
      <c r="P6" s="101">
        <f>IF(SUM(I6,L6,N6)&lt;&gt;0,TRUNC(SUM(I6,L6,N6),1),"")</f>
        <v>34413</v>
      </c>
      <c r="Q6" s="53"/>
      <c r="Z6" s="70" t="s">
        <v>1153</v>
      </c>
      <c r="AE6" s="70">
        <f>TRUNC(SUM(AE4:AE5))</f>
        <v>34413</v>
      </c>
    </row>
    <row r="7" spans="1:31" ht="23.25" customHeight="1">
      <c r="D7" s="53"/>
      <c r="E7" s="53"/>
      <c r="F7" s="100"/>
      <c r="G7" s="101"/>
      <c r="H7" s="101"/>
      <c r="I7" s="101" t="str">
        <f>IF(G7*H7&lt;&gt;0, TRUNC(G7*H7,1),"")</f>
        <v/>
      </c>
      <c r="J7" s="101"/>
      <c r="K7" s="101"/>
      <c r="L7" s="101" t="str">
        <f>IF(G7*K7&lt;&gt;0, TRUNC(G7*K7,1),"")</f>
        <v/>
      </c>
      <c r="M7" s="101"/>
      <c r="N7" s="101" t="str">
        <f>IF(G7*M7&lt;&gt;0, TRUNC(G7*M7,1),"")</f>
        <v/>
      </c>
      <c r="O7" s="101"/>
      <c r="P7" s="101" t="str">
        <f>IF(SUM(I7,L7,N7)&lt;&gt;0,TRUNC(SUM(I7,L7,N7),1),"")</f>
        <v/>
      </c>
      <c r="Q7" s="53"/>
    </row>
    <row r="8" spans="1:31" ht="23.25" customHeight="1">
      <c r="A8" s="86" t="s">
        <v>1110</v>
      </c>
      <c r="B8" s="86" t="s">
        <v>1149</v>
      </c>
      <c r="C8" s="69" t="s">
        <v>1111</v>
      </c>
      <c r="D8" s="479" t="s">
        <v>1154</v>
      </c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1"/>
    </row>
    <row r="9" spans="1:31" ht="23.25" customHeight="1">
      <c r="A9" s="86" t="s">
        <v>1070</v>
      </c>
      <c r="B9" s="86" t="s">
        <v>1112</v>
      </c>
      <c r="C9" s="69" t="s">
        <v>1049</v>
      </c>
      <c r="D9" s="53" t="s">
        <v>1038</v>
      </c>
      <c r="E9" s="53" t="s">
        <v>1050</v>
      </c>
      <c r="F9" s="100" t="s">
        <v>1040</v>
      </c>
      <c r="G9" s="101">
        <f>일위노임!G9</f>
        <v>0.1</v>
      </c>
      <c r="H9" s="101">
        <f>합산자재!H108</f>
        <v>0</v>
      </c>
      <c r="I9" s="101" t="str">
        <f>IF(G9*H9&lt;&gt;0, TRUNC(G9*H9,1),"")</f>
        <v/>
      </c>
      <c r="J9" s="101">
        <v>0.1</v>
      </c>
      <c r="K9" s="101">
        <f>합산자재!I108</f>
        <v>172068</v>
      </c>
      <c r="L9" s="101">
        <f>IF(G9*K9&lt;&gt;0, TRUNC(G9*K9,1),"")</f>
        <v>17206.8</v>
      </c>
      <c r="M9" s="101">
        <f>합산자재!J108</f>
        <v>0</v>
      </c>
      <c r="N9" s="101" t="str">
        <f>IF(G9*M9&lt;&gt;0, TRUNC(G9*M9,1),"")</f>
        <v/>
      </c>
      <c r="O9" s="101"/>
      <c r="P9" s="101">
        <f>IF(SUM(I9,L9,N9)&lt;&gt;0,TRUNC(SUM(I9,L9,N9),1),"")</f>
        <v>17206.8</v>
      </c>
      <c r="Q9" s="53"/>
      <c r="Z9" s="70" t="s">
        <v>1153</v>
      </c>
      <c r="AE9" s="70">
        <f>L9</f>
        <v>17206.8</v>
      </c>
    </row>
    <row r="10" spans="1:31" ht="23.25" customHeight="1">
      <c r="B10" s="86" t="s">
        <v>1151</v>
      </c>
      <c r="D10" s="53" t="s">
        <v>1152</v>
      </c>
      <c r="E10" s="53"/>
      <c r="F10" s="100"/>
      <c r="G10" s="101"/>
      <c r="H10" s="101"/>
      <c r="I10" s="101">
        <f>TRUNC(SUM(I8:I9))</f>
        <v>0</v>
      </c>
      <c r="J10" s="101"/>
      <c r="K10" s="101"/>
      <c r="L10" s="101">
        <f>TRUNC(SUM(L8:L9))</f>
        <v>17206</v>
      </c>
      <c r="M10" s="101"/>
      <c r="N10" s="101">
        <f>TRUNC(SUM(N8:N9))</f>
        <v>0</v>
      </c>
      <c r="O10" s="101"/>
      <c r="P10" s="101">
        <f>IF(SUM(I10,L10,N10)&lt;&gt;0,TRUNC(SUM(I10,L10,N10),1),"")</f>
        <v>17206</v>
      </c>
      <c r="Q10" s="53"/>
      <c r="AE10" s="70">
        <f>TRUNC(SUM(AE8:AE9))</f>
        <v>17206</v>
      </c>
    </row>
    <row r="11" spans="1:31" ht="23.25" customHeight="1">
      <c r="D11" s="53"/>
      <c r="E11" s="53"/>
      <c r="F11" s="100"/>
      <c r="G11" s="101"/>
      <c r="H11" s="101"/>
      <c r="I11" s="101" t="str">
        <f>IF(G11*H11&lt;&gt;0, TRUNC(G11*H11,1),"")</f>
        <v/>
      </c>
      <c r="J11" s="101"/>
      <c r="K11" s="101"/>
      <c r="L11" s="101" t="str">
        <f>IF(G11*K11&lt;&gt;0, TRUNC(G11*K11,1),"")</f>
        <v/>
      </c>
      <c r="M11" s="101"/>
      <c r="N11" s="101" t="str">
        <f>IF(G11*M11&lt;&gt;0, TRUNC(G11*M11,1),"")</f>
        <v/>
      </c>
      <c r="O11" s="101"/>
      <c r="P11" s="101" t="str">
        <f>IF(SUM(I11,L11,N11)&lt;&gt;0,TRUNC(SUM(I11,L11,N11),1),"")</f>
        <v/>
      </c>
      <c r="Q11" s="53"/>
    </row>
    <row r="12" spans="1:31" ht="23.25" customHeight="1">
      <c r="A12" s="86" t="s">
        <v>405</v>
      </c>
      <c r="B12" s="86" t="s">
        <v>1149</v>
      </c>
      <c r="C12" s="69" t="s">
        <v>1114</v>
      </c>
      <c r="D12" s="479" t="s">
        <v>1155</v>
      </c>
      <c r="E12" s="480"/>
      <c r="F12" s="480"/>
      <c r="G12" s="480"/>
      <c r="H12" s="480"/>
      <c r="I12" s="480"/>
      <c r="J12" s="480"/>
      <c r="K12" s="480"/>
      <c r="L12" s="480"/>
      <c r="M12" s="480"/>
      <c r="N12" s="480"/>
      <c r="O12" s="480"/>
      <c r="P12" s="480"/>
      <c r="Q12" s="481"/>
    </row>
    <row r="13" spans="1:31" ht="23.25" customHeight="1">
      <c r="A13" s="86" t="s">
        <v>1104</v>
      </c>
      <c r="B13" s="86" t="s">
        <v>1115</v>
      </c>
      <c r="C13" s="69" t="s">
        <v>1105</v>
      </c>
      <c r="D13" s="53" t="s">
        <v>1107</v>
      </c>
      <c r="E13" s="53" t="s">
        <v>1108</v>
      </c>
      <c r="F13" s="100" t="s">
        <v>408</v>
      </c>
      <c r="G13" s="101">
        <v>0.1</v>
      </c>
      <c r="H13" s="101">
        <f>일대목차!H4</f>
        <v>0</v>
      </c>
      <c r="I13" s="101" t="str">
        <f>IF(G13*H13&lt;&gt;0, TRUNC(G13*H13,1),"")</f>
        <v/>
      </c>
      <c r="J13" s="101">
        <v>0.1</v>
      </c>
      <c r="K13" s="101">
        <f>일대목차!K4</f>
        <v>34413</v>
      </c>
      <c r="L13" s="101">
        <f>IF(G13*K13&lt;&gt;0, TRUNC(G13*K13,1),"")</f>
        <v>3441.3</v>
      </c>
      <c r="M13" s="101">
        <f>일대목차!M4</f>
        <v>0</v>
      </c>
      <c r="N13" s="101" t="str">
        <f>IF(G13*M13&lt;&gt;0, TRUNC(G13*M13,1),"")</f>
        <v/>
      </c>
      <c r="O13" s="101"/>
      <c r="P13" s="101">
        <f>IF(SUM(I13,L13,N13)&lt;&gt;0,TRUNC(SUM(I13,L13,N13),1),"")</f>
        <v>3441.3</v>
      </c>
      <c r="Q13" s="53" t="s">
        <v>1106</v>
      </c>
      <c r="R13" s="70" t="s">
        <v>1156</v>
      </c>
      <c r="Z13" s="70" t="s">
        <v>1153</v>
      </c>
    </row>
    <row r="14" spans="1:31" ht="23.25" customHeight="1">
      <c r="A14" s="86" t="s">
        <v>1157</v>
      </c>
      <c r="B14" s="86" t="s">
        <v>1115</v>
      </c>
      <c r="C14" s="69" t="s">
        <v>1028</v>
      </c>
      <c r="D14" s="53" t="s">
        <v>1029</v>
      </c>
      <c r="E14" s="53" t="s">
        <v>1030</v>
      </c>
      <c r="F14" s="100" t="s">
        <v>408</v>
      </c>
      <c r="G14" s="101">
        <v>0.9</v>
      </c>
      <c r="H14" s="101">
        <f>합산자재!H100</f>
        <v>442</v>
      </c>
      <c r="I14" s="101">
        <f>IF(G14*H14&lt;&gt;0, TRUNC(G14*H14,1),"")</f>
        <v>397.8</v>
      </c>
      <c r="J14" s="101">
        <v>0.9</v>
      </c>
      <c r="K14" s="101">
        <f>합산자재!I100</f>
        <v>1354</v>
      </c>
      <c r="L14" s="101">
        <f>IF(G14*K14&lt;&gt;0, TRUNC(G14*K14,1),"")</f>
        <v>1218.5999999999999</v>
      </c>
      <c r="M14" s="101">
        <f>합산자재!J100</f>
        <v>537</v>
      </c>
      <c r="N14" s="101">
        <f>IF(G14*M14&lt;&gt;0, TRUNC(G14*M14,1),"")</f>
        <v>483.3</v>
      </c>
      <c r="O14" s="101"/>
      <c r="P14" s="101">
        <f>IF(SUM(I14,L14,N14)&lt;&gt;0,TRUNC(SUM(I14,L14,N14),1),"")</f>
        <v>2099.6999999999998</v>
      </c>
      <c r="Q14" s="53" t="s">
        <v>1062</v>
      </c>
      <c r="R14" s="70" t="s">
        <v>1158</v>
      </c>
    </row>
    <row r="15" spans="1:31" ht="23.25" customHeight="1">
      <c r="B15" s="86" t="s">
        <v>1151</v>
      </c>
      <c r="D15" s="53" t="s">
        <v>1152</v>
      </c>
      <c r="E15" s="53"/>
      <c r="F15" s="100"/>
      <c r="G15" s="101"/>
      <c r="H15" s="101"/>
      <c r="I15" s="101">
        <f>TRUNC(SUM(I12:I14))</f>
        <v>397</v>
      </c>
      <c r="J15" s="101"/>
      <c r="K15" s="101"/>
      <c r="L15" s="101">
        <f>TRUNC(SUM(L12:L14))</f>
        <v>4659</v>
      </c>
      <c r="M15" s="101"/>
      <c r="N15" s="101">
        <f>TRUNC(SUM(N12:N14))</f>
        <v>483</v>
      </c>
      <c r="O15" s="101"/>
      <c r="P15" s="101">
        <f>IF(SUM(I15,L15,N15)&lt;&gt;0,TRUNC(SUM(I15,L15,N15),1),"")</f>
        <v>5539</v>
      </c>
      <c r="Q15" s="53"/>
      <c r="AE15" s="70">
        <f>TRUNC(SUM(AE12:AE14))</f>
        <v>0</v>
      </c>
    </row>
    <row r="16" spans="1:31" ht="23.25" customHeight="1">
      <c r="D16" s="53"/>
      <c r="E16" s="53"/>
      <c r="F16" s="100"/>
      <c r="G16" s="101"/>
      <c r="H16" s="101"/>
      <c r="I16" s="101" t="str">
        <f>IF(G16*H16&lt;&gt;0, TRUNC(G16*H16,1),"")</f>
        <v/>
      </c>
      <c r="J16" s="101"/>
      <c r="K16" s="101"/>
      <c r="L16" s="101" t="str">
        <f>IF(G16*K16&lt;&gt;0, TRUNC(G16*K16,1),"")</f>
        <v/>
      </c>
      <c r="M16" s="101"/>
      <c r="N16" s="101" t="str">
        <f>IF(G16*M16&lt;&gt;0, TRUNC(G16*M16,1),"")</f>
        <v/>
      </c>
      <c r="O16" s="101"/>
      <c r="P16" s="101" t="str">
        <f>IF(SUM(I16,L16,N16)&lt;&gt;0,TRUNC(SUM(I16,L16,N16),1),"")</f>
        <v/>
      </c>
      <c r="Q16" s="53"/>
    </row>
    <row r="17" spans="1:31" ht="23.25" customHeight="1">
      <c r="A17" s="86" t="s">
        <v>411</v>
      </c>
      <c r="B17" s="86" t="s">
        <v>1149</v>
      </c>
      <c r="C17" s="69" t="s">
        <v>1116</v>
      </c>
      <c r="D17" s="479" t="s">
        <v>1159</v>
      </c>
      <c r="E17" s="480"/>
      <c r="F17" s="480"/>
      <c r="G17" s="480"/>
      <c r="H17" s="480"/>
      <c r="I17" s="480"/>
      <c r="J17" s="480"/>
      <c r="K17" s="480"/>
      <c r="L17" s="480"/>
      <c r="M17" s="480"/>
      <c r="N17" s="480"/>
      <c r="O17" s="480"/>
      <c r="P17" s="480"/>
      <c r="Q17" s="481"/>
    </row>
    <row r="18" spans="1:31" ht="23.25" customHeight="1">
      <c r="A18" s="86" t="s">
        <v>1110</v>
      </c>
      <c r="B18" s="86" t="s">
        <v>1117</v>
      </c>
      <c r="C18" s="69" t="s">
        <v>1111</v>
      </c>
      <c r="D18" s="53" t="s">
        <v>1113</v>
      </c>
      <c r="E18" s="53" t="s">
        <v>1108</v>
      </c>
      <c r="F18" s="100" t="s">
        <v>408</v>
      </c>
      <c r="G18" s="101">
        <v>0.1</v>
      </c>
      <c r="H18" s="101">
        <f>일대목차!H5</f>
        <v>0</v>
      </c>
      <c r="I18" s="101" t="str">
        <f>IF(G18*H18&lt;&gt;0, TRUNC(G18*H18,1),"")</f>
        <v/>
      </c>
      <c r="J18" s="101">
        <v>0.1</v>
      </c>
      <c r="K18" s="101">
        <f>일대목차!K5</f>
        <v>17206</v>
      </c>
      <c r="L18" s="101">
        <f>IF(G18*K18&lt;&gt;0, TRUNC(G18*K18,1),"")</f>
        <v>1720.6</v>
      </c>
      <c r="M18" s="101">
        <f>일대목차!M5</f>
        <v>0</v>
      </c>
      <c r="N18" s="101" t="str">
        <f>IF(G18*M18&lt;&gt;0, TRUNC(G18*M18,1),"")</f>
        <v/>
      </c>
      <c r="O18" s="101"/>
      <c r="P18" s="101">
        <f>IF(SUM(I18,L18,N18)&lt;&gt;0,TRUNC(SUM(I18,L18,N18),1),"")</f>
        <v>1720.6</v>
      </c>
      <c r="Q18" s="53" t="s">
        <v>1112</v>
      </c>
      <c r="R18" s="70" t="s">
        <v>1156</v>
      </c>
    </row>
    <row r="19" spans="1:31" ht="23.25" customHeight="1">
      <c r="A19" s="86" t="s">
        <v>1160</v>
      </c>
      <c r="B19" s="86" t="s">
        <v>1117</v>
      </c>
      <c r="C19" s="69" t="s">
        <v>1031</v>
      </c>
      <c r="D19" s="53" t="s">
        <v>1032</v>
      </c>
      <c r="E19" s="53" t="s">
        <v>1030</v>
      </c>
      <c r="F19" s="100" t="s">
        <v>408</v>
      </c>
      <c r="G19" s="101">
        <v>0.9</v>
      </c>
      <c r="H19" s="101">
        <f>합산자재!H101</f>
        <v>442</v>
      </c>
      <c r="I19" s="101">
        <f>IF(G19*H19&lt;&gt;0, TRUNC(G19*H19,1),"")</f>
        <v>397.8</v>
      </c>
      <c r="J19" s="101">
        <v>0.9</v>
      </c>
      <c r="K19" s="101">
        <f>합산자재!I101</f>
        <v>1354</v>
      </c>
      <c r="L19" s="101">
        <f>IF(G19*K19&lt;&gt;0, TRUNC(G19*K19,1),"")</f>
        <v>1218.5999999999999</v>
      </c>
      <c r="M19" s="101">
        <f>합산자재!J101</f>
        <v>537</v>
      </c>
      <c r="N19" s="101">
        <f>IF(G19*M19&lt;&gt;0, TRUNC(G19*M19,1),"")</f>
        <v>483.3</v>
      </c>
      <c r="O19" s="101"/>
      <c r="P19" s="101">
        <f>IF(SUM(I19,L19,N19)&lt;&gt;0,TRUNC(SUM(I19,L19,N19),1),"")</f>
        <v>2099.6999999999998</v>
      </c>
      <c r="Q19" s="53" t="s">
        <v>1062</v>
      </c>
      <c r="R19" s="70" t="s">
        <v>1158</v>
      </c>
    </row>
    <row r="20" spans="1:31" ht="23.25" customHeight="1">
      <c r="B20" s="86" t="s">
        <v>1151</v>
      </c>
      <c r="D20" s="53" t="s">
        <v>1152</v>
      </c>
      <c r="E20" s="53"/>
      <c r="F20" s="100"/>
      <c r="G20" s="101"/>
      <c r="H20" s="101"/>
      <c r="I20" s="101">
        <f>TRUNC(SUM(I17:I19))</f>
        <v>397</v>
      </c>
      <c r="J20" s="101"/>
      <c r="K20" s="101"/>
      <c r="L20" s="101">
        <f>TRUNC(SUM(L17:L19))</f>
        <v>2939</v>
      </c>
      <c r="M20" s="101"/>
      <c r="N20" s="101">
        <f>TRUNC(SUM(N17:N19))</f>
        <v>483</v>
      </c>
      <c r="O20" s="101"/>
      <c r="P20" s="101">
        <f>IF(SUM(I20,L20,N20)&lt;&gt;0,TRUNC(SUM(I20,L20,N20),1),"")</f>
        <v>3819</v>
      </c>
      <c r="Q20" s="53"/>
      <c r="AE20" s="70">
        <f>TRUNC(SUM(AE17:AE19))</f>
        <v>0</v>
      </c>
    </row>
    <row r="21" spans="1:31" ht="23.25" customHeight="1">
      <c r="D21" s="53"/>
      <c r="E21" s="53"/>
      <c r="F21" s="100"/>
      <c r="G21" s="101"/>
      <c r="H21" s="101"/>
      <c r="I21" s="101" t="str">
        <f>IF(G21*H21&lt;&gt;0, TRUNC(G21*H21,1),"")</f>
        <v/>
      </c>
      <c r="J21" s="101"/>
      <c r="K21" s="101"/>
      <c r="L21" s="101" t="str">
        <f>IF(G21*K21&lt;&gt;0, TRUNC(G21*K21,1),"")</f>
        <v/>
      </c>
      <c r="M21" s="101"/>
      <c r="N21" s="101" t="str">
        <f>IF(G21*M21&lt;&gt;0, TRUNC(G21*M21,1),"")</f>
        <v/>
      </c>
      <c r="O21" s="101"/>
      <c r="P21" s="101" t="str">
        <f>IF(SUM(I21,L21,N21)&lt;&gt;0,TRUNC(SUM(I21,L21,N21),1),"")</f>
        <v/>
      </c>
      <c r="Q21" s="53"/>
    </row>
    <row r="22" spans="1:31" ht="23.25" customHeight="1">
      <c r="A22" s="86" t="s">
        <v>428</v>
      </c>
      <c r="B22" s="86" t="s">
        <v>1149</v>
      </c>
      <c r="C22" s="69" t="s">
        <v>1118</v>
      </c>
      <c r="D22" s="479" t="s">
        <v>1161</v>
      </c>
      <c r="E22" s="480"/>
      <c r="F22" s="480"/>
      <c r="G22" s="480"/>
      <c r="H22" s="480"/>
      <c r="I22" s="480"/>
      <c r="J22" s="480"/>
      <c r="K22" s="480"/>
      <c r="L22" s="480"/>
      <c r="M22" s="480"/>
      <c r="N22" s="480"/>
      <c r="O22" s="480"/>
      <c r="P22" s="480"/>
      <c r="Q22" s="481"/>
    </row>
    <row r="23" spans="1:31" ht="23.25" customHeight="1">
      <c r="A23" s="86" t="s">
        <v>1162</v>
      </c>
      <c r="B23" s="86" t="s">
        <v>1119</v>
      </c>
      <c r="C23" s="69" t="s">
        <v>1022</v>
      </c>
      <c r="D23" s="53" t="s">
        <v>1023</v>
      </c>
      <c r="E23" s="53" t="s">
        <v>139</v>
      </c>
      <c r="F23" s="100" t="s">
        <v>731</v>
      </c>
      <c r="G23" s="101">
        <v>1</v>
      </c>
      <c r="H23" s="101">
        <f>합산자재!H98</f>
        <v>1239</v>
      </c>
      <c r="I23" s="101">
        <f>IF(G23*H23&lt;&gt;0, TRUNC(G23*H23,1),"")</f>
        <v>1239</v>
      </c>
      <c r="J23" s="101">
        <v>1</v>
      </c>
      <c r="K23" s="101">
        <f>합산자재!I98</f>
        <v>1208</v>
      </c>
      <c r="L23" s="101">
        <f>TRUNC(J23*K23, 1)</f>
        <v>1208</v>
      </c>
      <c r="M23" s="101">
        <f>합산자재!J98</f>
        <v>125</v>
      </c>
      <c r="N23" s="101">
        <f>IF(G23*M23&lt;&gt;0, TRUNC(G23*M23,1),"")</f>
        <v>125</v>
      </c>
      <c r="O23" s="101"/>
      <c r="P23" s="101">
        <f>IF(SUM(I23,L23,N23)&lt;&gt;0,TRUNC(SUM(I23,L23,N23),1),"")</f>
        <v>2572</v>
      </c>
      <c r="Q23" s="53"/>
      <c r="R23" s="70" t="s">
        <v>1156</v>
      </c>
    </row>
    <row r="24" spans="1:31" ht="23.25" customHeight="1">
      <c r="B24" s="86" t="s">
        <v>1151</v>
      </c>
      <c r="D24" s="53" t="s">
        <v>1152</v>
      </c>
      <c r="E24" s="53"/>
      <c r="F24" s="100"/>
      <c r="G24" s="101"/>
      <c r="H24" s="101"/>
      <c r="I24" s="101">
        <f>TRUNC(SUM(I22:I23))</f>
        <v>1239</v>
      </c>
      <c r="J24" s="101"/>
      <c r="K24" s="101"/>
      <c r="L24" s="101">
        <f>TRUNC(SUM(L22:L23))</f>
        <v>1208</v>
      </c>
      <c r="M24" s="101"/>
      <c r="N24" s="101">
        <f>TRUNC(SUM(N22:N23))</f>
        <v>125</v>
      </c>
      <c r="O24" s="101"/>
      <c r="P24" s="101">
        <f>IF(SUM(I24,L24,N24)&lt;&gt;0,TRUNC(SUM(I24,L24,N24),1),"")</f>
        <v>2572</v>
      </c>
      <c r="Q24" s="53"/>
      <c r="Z24" s="70" t="s">
        <v>1153</v>
      </c>
      <c r="AE24" s="70">
        <f>TRUNC(SUM(AE22:AE23))</f>
        <v>0</v>
      </c>
    </row>
    <row r="25" spans="1:31" ht="23.25" customHeight="1">
      <c r="D25" s="53"/>
      <c r="E25" s="53"/>
      <c r="F25" s="100"/>
      <c r="G25" s="101"/>
      <c r="H25" s="101"/>
      <c r="I25" s="101" t="str">
        <f>IF(G25*H25&lt;&gt;0, TRUNC(G25*H25,1),"")</f>
        <v/>
      </c>
      <c r="J25" s="101"/>
      <c r="K25" s="101"/>
      <c r="L25" s="101" t="str">
        <f>IF(G25*K25&lt;&gt;0, TRUNC(G25*K25,1),"")</f>
        <v/>
      </c>
      <c r="M25" s="101"/>
      <c r="N25" s="101" t="str">
        <f>IF(G25*M25&lt;&gt;0, TRUNC(G25*M25,1),"")</f>
        <v/>
      </c>
      <c r="O25" s="101"/>
      <c r="P25" s="101" t="str">
        <f>IF(SUM(I25,L25,N25)&lt;&gt;0,TRUNC(SUM(I25,L25,N25),1),"")</f>
        <v/>
      </c>
      <c r="Q25" s="53"/>
    </row>
    <row r="26" spans="1:31" ht="23.25" customHeight="1">
      <c r="A26" s="86" t="s">
        <v>434</v>
      </c>
      <c r="B26" s="86" t="s">
        <v>1149</v>
      </c>
      <c r="C26" s="69" t="s">
        <v>1120</v>
      </c>
      <c r="D26" s="479" t="s">
        <v>1163</v>
      </c>
      <c r="E26" s="480"/>
      <c r="F26" s="480"/>
      <c r="G26" s="480"/>
      <c r="H26" s="480"/>
      <c r="I26" s="480"/>
      <c r="J26" s="480"/>
      <c r="K26" s="480"/>
      <c r="L26" s="480"/>
      <c r="M26" s="480"/>
      <c r="N26" s="480"/>
      <c r="O26" s="480"/>
      <c r="P26" s="480"/>
      <c r="Q26" s="481"/>
    </row>
    <row r="27" spans="1:31" ht="23.25" customHeight="1">
      <c r="A27" s="86" t="s">
        <v>1164</v>
      </c>
      <c r="B27" s="86" t="s">
        <v>1121</v>
      </c>
      <c r="C27" s="69" t="s">
        <v>1017</v>
      </c>
      <c r="D27" s="53" t="s">
        <v>1018</v>
      </c>
      <c r="E27" s="53" t="s">
        <v>1019</v>
      </c>
      <c r="F27" s="100" t="s">
        <v>1020</v>
      </c>
      <c r="G27" s="101">
        <v>1</v>
      </c>
      <c r="H27" s="101">
        <f>합산자재!H97</f>
        <v>2427</v>
      </c>
      <c r="I27" s="101">
        <f>IF(G27*H27&lt;&gt;0, TRUNC(G27*H27,1),"")</f>
        <v>2427</v>
      </c>
      <c r="J27" s="101">
        <v>1</v>
      </c>
      <c r="K27" s="101">
        <f>합산자재!I97</f>
        <v>7125</v>
      </c>
      <c r="L27" s="101">
        <f>TRUNC(J27*K27, 1)</f>
        <v>7125</v>
      </c>
      <c r="M27" s="101">
        <f>합산자재!J97</f>
        <v>4151</v>
      </c>
      <c r="N27" s="101">
        <f>IF(G27*M27&lt;&gt;0, TRUNC(G27*M27,1),"")</f>
        <v>4151</v>
      </c>
      <c r="O27" s="101"/>
      <c r="P27" s="101">
        <f>IF(SUM(I27,L27,N27)&lt;&gt;0,TRUNC(SUM(I27,L27,N27),1),"")</f>
        <v>13703</v>
      </c>
      <c r="Q27" s="53"/>
      <c r="R27" s="70" t="s">
        <v>1156</v>
      </c>
    </row>
    <row r="28" spans="1:31" ht="23.25" customHeight="1">
      <c r="B28" s="86" t="s">
        <v>1151</v>
      </c>
      <c r="D28" s="53" t="s">
        <v>1152</v>
      </c>
      <c r="E28" s="53"/>
      <c r="F28" s="100"/>
      <c r="G28" s="101"/>
      <c r="H28" s="101"/>
      <c r="I28" s="101">
        <f>TRUNC(SUM(I26:I27))</f>
        <v>2427</v>
      </c>
      <c r="J28" s="101"/>
      <c r="K28" s="101"/>
      <c r="L28" s="101">
        <f>TRUNC(SUM(L26:L27))</f>
        <v>7125</v>
      </c>
      <c r="M28" s="101"/>
      <c r="N28" s="101">
        <f>TRUNC(SUM(N26:N27))</f>
        <v>4151</v>
      </c>
      <c r="O28" s="101"/>
      <c r="P28" s="101">
        <f>IF(SUM(I28,L28,N28)&lt;&gt;0,TRUNC(SUM(I28,L28,N28),1),"")</f>
        <v>13703</v>
      </c>
      <c r="Q28" s="53"/>
      <c r="AE28" s="70">
        <f>TRUNC(SUM(AE26:AE27))</f>
        <v>0</v>
      </c>
    </row>
    <row r="29" spans="1:31" ht="23.25" customHeight="1">
      <c r="D29" s="53"/>
      <c r="E29" s="53"/>
      <c r="F29" s="100"/>
      <c r="G29" s="101"/>
      <c r="H29" s="101"/>
      <c r="I29" s="101" t="str">
        <f>IF(G29*H29&lt;&gt;0, TRUNC(G29*H29,1),"")</f>
        <v/>
      </c>
      <c r="J29" s="101"/>
      <c r="K29" s="101"/>
      <c r="L29" s="101" t="str">
        <f>IF(G29*K29&lt;&gt;0, TRUNC(G29*K29,1),"")</f>
        <v/>
      </c>
      <c r="M29" s="101"/>
      <c r="N29" s="101" t="str">
        <f>IF(G29*M29&lt;&gt;0, TRUNC(G29*M29,1),"")</f>
        <v/>
      </c>
      <c r="O29" s="101"/>
      <c r="P29" s="101" t="str">
        <f>IF(SUM(I29,L29,N29)&lt;&gt;0,TRUNC(SUM(I29,L29,N29),1),"")</f>
        <v/>
      </c>
      <c r="Q29" s="53"/>
    </row>
    <row r="30" spans="1:31" ht="23.25" customHeight="1">
      <c r="A30" s="86" t="s">
        <v>439</v>
      </c>
      <c r="B30" s="86" t="s">
        <v>1149</v>
      </c>
      <c r="C30" s="69" t="s">
        <v>1122</v>
      </c>
      <c r="D30" s="479" t="s">
        <v>1165</v>
      </c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1"/>
    </row>
    <row r="31" spans="1:31" ht="23.25" customHeight="1">
      <c r="A31" s="86" t="s">
        <v>1166</v>
      </c>
      <c r="B31" s="86" t="s">
        <v>1123</v>
      </c>
      <c r="C31" s="69" t="s">
        <v>968</v>
      </c>
      <c r="D31" s="53" t="s">
        <v>969</v>
      </c>
      <c r="E31" s="53" t="s">
        <v>970</v>
      </c>
      <c r="F31" s="100" t="s">
        <v>971</v>
      </c>
      <c r="G31" s="101">
        <v>0.47</v>
      </c>
      <c r="H31" s="101">
        <f>합산자재!H67</f>
        <v>100040</v>
      </c>
      <c r="I31" s="101">
        <f>IF(G31*H31&lt;&gt;0, TRUNC(G31*H31,1),"")</f>
        <v>47018.8</v>
      </c>
      <c r="J31" s="101">
        <v>0.47</v>
      </c>
      <c r="K31" s="101">
        <f>합산자재!I67</f>
        <v>0</v>
      </c>
      <c r="L31" s="101" t="str">
        <f>IF(G31*K31&lt;&gt;0, TRUNC(G31*K31,1),"")</f>
        <v/>
      </c>
      <c r="M31" s="101">
        <f>합산자재!J67</f>
        <v>0</v>
      </c>
      <c r="N31" s="101" t="str">
        <f>IF(G31*M31&lt;&gt;0, TRUNC(G31*M31,1),"")</f>
        <v/>
      </c>
      <c r="O31" s="101"/>
      <c r="P31" s="101">
        <f t="shared" ref="P31:P36" si="0">IF(SUM(I31,L31,N31)&lt;&gt;0,TRUNC(SUM(I31,L31,N31),1),"")</f>
        <v>47018.8</v>
      </c>
      <c r="Q31" s="53"/>
    </row>
    <row r="32" spans="1:31" ht="23.25" customHeight="1">
      <c r="A32" s="86" t="s">
        <v>1167</v>
      </c>
      <c r="B32" s="86" t="s">
        <v>1123</v>
      </c>
      <c r="C32" s="69" t="s">
        <v>1024</v>
      </c>
      <c r="D32" s="53" t="s">
        <v>1025</v>
      </c>
      <c r="E32" s="53" t="s">
        <v>1026</v>
      </c>
      <c r="F32" s="100" t="s">
        <v>1027</v>
      </c>
      <c r="G32" s="101">
        <v>1</v>
      </c>
      <c r="H32" s="101">
        <f>합산자재!H99</f>
        <v>150</v>
      </c>
      <c r="I32" s="101">
        <f>IF(G32*H32&lt;&gt;0, TRUNC(G32*H32,1),"")</f>
        <v>150</v>
      </c>
      <c r="J32" s="101">
        <v>1</v>
      </c>
      <c r="K32" s="101">
        <f>합산자재!I99</f>
        <v>383</v>
      </c>
      <c r="L32" s="101">
        <f>TRUNC(J32*K32, 1)</f>
        <v>383</v>
      </c>
      <c r="M32" s="101">
        <f>합산자재!J99</f>
        <v>176</v>
      </c>
      <c r="N32" s="101">
        <f>IF(G32*M32&lt;&gt;0, TRUNC(G32*M32,1),"")</f>
        <v>176</v>
      </c>
      <c r="O32" s="101"/>
      <c r="P32" s="101">
        <f t="shared" si="0"/>
        <v>709</v>
      </c>
      <c r="Q32" s="53"/>
      <c r="R32" s="70" t="s">
        <v>1158</v>
      </c>
      <c r="Z32" s="70" t="s">
        <v>1153</v>
      </c>
    </row>
    <row r="33" spans="1:31" ht="23.25" customHeight="1">
      <c r="A33" s="86" t="s">
        <v>1168</v>
      </c>
      <c r="B33" s="86" t="s">
        <v>1123</v>
      </c>
      <c r="C33" s="69" t="s">
        <v>973</v>
      </c>
      <c r="D33" s="53" t="s">
        <v>974</v>
      </c>
      <c r="E33" s="53" t="s">
        <v>441</v>
      </c>
      <c r="F33" s="100" t="s">
        <v>436</v>
      </c>
      <c r="G33" s="101">
        <v>1</v>
      </c>
      <c r="H33" s="101">
        <f>합산자재!H68</f>
        <v>540</v>
      </c>
      <c r="I33" s="101">
        <f>IF(G33*H33&lt;&gt;0, TRUNC(G33*H33,1),"")</f>
        <v>540</v>
      </c>
      <c r="J33" s="101">
        <v>1</v>
      </c>
      <c r="K33" s="101">
        <f>합산자재!I68</f>
        <v>4464</v>
      </c>
      <c r="L33" s="101">
        <f>IF(G33*K33&lt;&gt;0, TRUNC(G33*K33,1),"")</f>
        <v>4464</v>
      </c>
      <c r="M33" s="101">
        <f>합산자재!J68</f>
        <v>336</v>
      </c>
      <c r="N33" s="101">
        <f>IF(G33*M33&lt;&gt;0, TRUNC(G33*M33,1),"")</f>
        <v>336</v>
      </c>
      <c r="O33" s="101"/>
      <c r="P33" s="101">
        <f t="shared" si="0"/>
        <v>5340</v>
      </c>
      <c r="Q33" s="53" t="s">
        <v>1061</v>
      </c>
      <c r="R33" s="70" t="s">
        <v>1158</v>
      </c>
    </row>
    <row r="34" spans="1:31" ht="23.25" customHeight="1">
      <c r="A34" s="86" t="s">
        <v>1169</v>
      </c>
      <c r="B34" s="86" t="s">
        <v>1123</v>
      </c>
      <c r="C34" s="69" t="s">
        <v>1170</v>
      </c>
      <c r="D34" s="53" t="s">
        <v>1171</v>
      </c>
      <c r="E34" s="53" t="s">
        <v>1172</v>
      </c>
      <c r="F34" s="100" t="s">
        <v>112</v>
      </c>
      <c r="G34" s="101">
        <v>1</v>
      </c>
      <c r="H34" s="101">
        <f>IF(TRUNC((AD35+AC35)/$AE$3,1)*$AE$3-AD35 &lt;0, AC35, TRUNC((AD35+AC35)/$AE$3,1)*$AE$3-AD35)</f>
        <v>0</v>
      </c>
      <c r="I34" s="101">
        <f>H34</f>
        <v>0</v>
      </c>
      <c r="J34" s="101">
        <v>1</v>
      </c>
      <c r="K34" s="101"/>
      <c r="L34" s="101" t="str">
        <f>IF(G34*K34&lt;&gt;0, TRUNC(G34*K34,1),"")</f>
        <v/>
      </c>
      <c r="M34" s="101"/>
      <c r="N34" s="101" t="str">
        <f>IF(G34*M34&lt;&gt;0, TRUNC(G34*M34,1),"")</f>
        <v/>
      </c>
      <c r="O34" s="101"/>
      <c r="P34" s="101" t="str">
        <f t="shared" si="0"/>
        <v/>
      </c>
      <c r="Q34" s="53"/>
    </row>
    <row r="35" spans="1:31" ht="23.25" customHeight="1">
      <c r="B35" s="86" t="s">
        <v>1151</v>
      </c>
      <c r="D35" s="53" t="s">
        <v>1152</v>
      </c>
      <c r="E35" s="53"/>
      <c r="F35" s="100"/>
      <c r="G35" s="101"/>
      <c r="H35" s="101"/>
      <c r="I35" s="101">
        <f>TRUNC(SUM(I30:I34))</f>
        <v>47708</v>
      </c>
      <c r="J35" s="101"/>
      <c r="K35" s="101"/>
      <c r="L35" s="101">
        <f>TRUNC(SUM(L30:L34))</f>
        <v>4847</v>
      </c>
      <c r="M35" s="101"/>
      <c r="N35" s="101">
        <f>TRUNC(SUM(N30:N34))</f>
        <v>512</v>
      </c>
      <c r="O35" s="101"/>
      <c r="P35" s="101">
        <f t="shared" si="0"/>
        <v>53067</v>
      </c>
      <c r="Q35" s="53"/>
      <c r="Z35" s="70" t="s">
        <v>1153</v>
      </c>
      <c r="AC35" s="70">
        <f>TRUNC(AE35*옵션!$B$36/100,1)</f>
        <v>0</v>
      </c>
      <c r="AD35" s="70">
        <f>TRUNC(SUM(L30:L33))</f>
        <v>4847</v>
      </c>
      <c r="AE35" s="70">
        <f>TRUNC(SUM(AE30:AE34))</f>
        <v>0</v>
      </c>
    </row>
    <row r="36" spans="1:31" ht="23.25" customHeight="1">
      <c r="D36" s="53"/>
      <c r="E36" s="53"/>
      <c r="F36" s="100"/>
      <c r="G36" s="101"/>
      <c r="H36" s="101"/>
      <c r="I36" s="101" t="str">
        <f>IF(G36*H36&lt;&gt;0, TRUNC(G36*H36,1),"")</f>
        <v/>
      </c>
      <c r="J36" s="101"/>
      <c r="K36" s="101"/>
      <c r="L36" s="101" t="str">
        <f>IF(G36*K36&lt;&gt;0, TRUNC(G36*K36,1),"")</f>
        <v/>
      </c>
      <c r="M36" s="101"/>
      <c r="N36" s="101" t="str">
        <f>IF(G36*M36&lt;&gt;0, TRUNC(G36*M36,1),"")</f>
        <v/>
      </c>
      <c r="O36" s="101"/>
      <c r="P36" s="101" t="str">
        <f t="shared" si="0"/>
        <v/>
      </c>
      <c r="Q36" s="53"/>
    </row>
    <row r="37" spans="1:31" ht="23.25" customHeight="1">
      <c r="A37" s="86" t="s">
        <v>494</v>
      </c>
      <c r="B37" s="86" t="s">
        <v>1149</v>
      </c>
      <c r="C37" s="69" t="s">
        <v>1124</v>
      </c>
      <c r="D37" s="479" t="s">
        <v>1173</v>
      </c>
      <c r="E37" s="480"/>
      <c r="F37" s="480"/>
      <c r="G37" s="480"/>
      <c r="H37" s="480"/>
      <c r="I37" s="480"/>
      <c r="J37" s="480"/>
      <c r="K37" s="480"/>
      <c r="L37" s="480"/>
      <c r="M37" s="480"/>
      <c r="N37" s="480"/>
      <c r="O37" s="480"/>
      <c r="P37" s="480"/>
      <c r="Q37" s="481"/>
    </row>
    <row r="38" spans="1:31" ht="23.25" customHeight="1">
      <c r="A38" s="86" t="s">
        <v>1174</v>
      </c>
      <c r="B38" s="86" t="s">
        <v>1125</v>
      </c>
      <c r="C38" s="69" t="s">
        <v>925</v>
      </c>
      <c r="D38" s="53" t="s">
        <v>922</v>
      </c>
      <c r="E38" s="53" t="s">
        <v>926</v>
      </c>
      <c r="F38" s="100" t="s">
        <v>156</v>
      </c>
      <c r="G38" s="101">
        <v>3</v>
      </c>
      <c r="H38" s="101">
        <f>합산자재!H50</f>
        <v>5019</v>
      </c>
      <c r="I38" s="101">
        <f>IF(G38*H38&lt;&gt;0, TRUNC(G38*H38,1),"")</f>
        <v>15057</v>
      </c>
      <c r="J38" s="101">
        <v>3</v>
      </c>
      <c r="K38" s="101">
        <f>합산자재!I50</f>
        <v>0</v>
      </c>
      <c r="L38" s="101" t="str">
        <f>IF(G38*K38&lt;&gt;0, TRUNC(G38*K38,1),"")</f>
        <v/>
      </c>
      <c r="M38" s="101">
        <f>합산자재!J50</f>
        <v>0</v>
      </c>
      <c r="N38" s="101" t="str">
        <f>IF(G38*M38&lt;&gt;0, TRUNC(G38*M38,1),"")</f>
        <v/>
      </c>
      <c r="O38" s="101"/>
      <c r="P38" s="101">
        <f t="shared" ref="P38:P44" si="1">IF(SUM(I38,L38,N38)&lt;&gt;0,TRUNC(SUM(I38,L38,N38),1),"")</f>
        <v>15057</v>
      </c>
      <c r="Q38" s="53"/>
    </row>
    <row r="39" spans="1:31" ht="23.25" customHeight="1">
      <c r="A39" s="86" t="s">
        <v>1175</v>
      </c>
      <c r="B39" s="86" t="s">
        <v>1125</v>
      </c>
      <c r="C39" s="69" t="s">
        <v>979</v>
      </c>
      <c r="D39" s="53" t="s">
        <v>980</v>
      </c>
      <c r="E39" s="53" t="s">
        <v>981</v>
      </c>
      <c r="F39" s="100" t="s">
        <v>112</v>
      </c>
      <c r="G39" s="101">
        <v>1</v>
      </c>
      <c r="H39" s="101">
        <f>합산자재!H70</f>
        <v>0</v>
      </c>
      <c r="I39" s="101" t="str">
        <f>IF(G39*H39&lt;&gt;0, TRUNC(G39*H39,1),"")</f>
        <v/>
      </c>
      <c r="J39" s="101">
        <v>1</v>
      </c>
      <c r="K39" s="101">
        <f>합산자재!I70</f>
        <v>0</v>
      </c>
      <c r="L39" s="101" t="str">
        <f>IF(G39*K39&lt;&gt;0, TRUNC(G39*K39,1),"")</f>
        <v/>
      </c>
      <c r="M39" s="101">
        <f>합산자재!J70</f>
        <v>0</v>
      </c>
      <c r="N39" s="101" t="str">
        <f>IF(G39*M39&lt;&gt;0, TRUNC(G39*M39,1),"")</f>
        <v/>
      </c>
      <c r="O39" s="101"/>
      <c r="P39" s="101" t="str">
        <f t="shared" si="1"/>
        <v/>
      </c>
      <c r="Q39" s="53"/>
      <c r="Z39" s="70" t="s">
        <v>1153</v>
      </c>
    </row>
    <row r="40" spans="1:31" ht="23.25" customHeight="1">
      <c r="A40" s="86" t="s">
        <v>1076</v>
      </c>
      <c r="B40" s="86" t="s">
        <v>1125</v>
      </c>
      <c r="C40" s="69" t="s">
        <v>1037</v>
      </c>
      <c r="D40" s="53" t="s">
        <v>1038</v>
      </c>
      <c r="E40" s="53" t="s">
        <v>1039</v>
      </c>
      <c r="F40" s="100" t="s">
        <v>1040</v>
      </c>
      <c r="G40" s="101">
        <f>일위노임!G13</f>
        <v>0.24</v>
      </c>
      <c r="H40" s="101">
        <f>합산자재!H103</f>
        <v>0</v>
      </c>
      <c r="I40" s="101" t="str">
        <f>IF(G40*H40&lt;&gt;0, TRUNC(G40*H40,1),"")</f>
        <v/>
      </c>
      <c r="J40" s="101">
        <v>0.24</v>
      </c>
      <c r="K40" s="101">
        <f>합산자재!I103</f>
        <v>273676</v>
      </c>
      <c r="L40" s="101">
        <f>IF(G40*K40&lt;&gt;0, TRUNC(G40*K40,1),"")</f>
        <v>65682.2</v>
      </c>
      <c r="M40" s="101">
        <f>합산자재!J103</f>
        <v>0</v>
      </c>
      <c r="N40" s="101" t="str">
        <f>IF(G40*M40&lt;&gt;0, TRUNC(G40*M40,1),"")</f>
        <v/>
      </c>
      <c r="O40" s="101"/>
      <c r="P40" s="101">
        <f t="shared" si="1"/>
        <v>65682.2</v>
      </c>
      <c r="Q40" s="53"/>
      <c r="AE40" s="70">
        <f>L40</f>
        <v>65682.2</v>
      </c>
    </row>
    <row r="41" spans="1:31" ht="23.25" customHeight="1">
      <c r="A41" s="86" t="s">
        <v>1070</v>
      </c>
      <c r="B41" s="86" t="s">
        <v>1125</v>
      </c>
      <c r="C41" s="69" t="s">
        <v>1049</v>
      </c>
      <c r="D41" s="53" t="s">
        <v>1038</v>
      </c>
      <c r="E41" s="53" t="s">
        <v>1050</v>
      </c>
      <c r="F41" s="100" t="s">
        <v>1040</v>
      </c>
      <c r="G41" s="101">
        <f>일위노임!G14</f>
        <v>0.2</v>
      </c>
      <c r="H41" s="101">
        <f>합산자재!H108</f>
        <v>0</v>
      </c>
      <c r="I41" s="101" t="str">
        <f>IF(G41*H41&lt;&gt;0, TRUNC(G41*H41,1),"")</f>
        <v/>
      </c>
      <c r="J41" s="101">
        <v>0.2</v>
      </c>
      <c r="K41" s="101">
        <f>합산자재!I108</f>
        <v>172068</v>
      </c>
      <c r="L41" s="101">
        <f>IF(G41*K41&lt;&gt;0, TRUNC(G41*K41,1),"")</f>
        <v>34413.599999999999</v>
      </c>
      <c r="M41" s="101">
        <f>합산자재!J108</f>
        <v>0</v>
      </c>
      <c r="N41" s="101" t="str">
        <f>IF(G41*M41&lt;&gt;0, TRUNC(G41*M41,1),"")</f>
        <v/>
      </c>
      <c r="O41" s="101"/>
      <c r="P41" s="101">
        <f t="shared" si="1"/>
        <v>34413.599999999999</v>
      </c>
      <c r="Q41" s="53"/>
      <c r="AE41" s="70">
        <f>L41</f>
        <v>34413.599999999999</v>
      </c>
    </row>
    <row r="42" spans="1:31" ht="23.25" customHeight="1">
      <c r="A42" s="86" t="s">
        <v>1169</v>
      </c>
      <c r="B42" s="86" t="s">
        <v>1125</v>
      </c>
      <c r="C42" s="69" t="s">
        <v>1170</v>
      </c>
      <c r="D42" s="53" t="s">
        <v>1171</v>
      </c>
      <c r="E42" s="53" t="s">
        <v>1172</v>
      </c>
      <c r="F42" s="100" t="s">
        <v>112</v>
      </c>
      <c r="G42" s="101">
        <v>1</v>
      </c>
      <c r="H42" s="101">
        <f>IF(TRUNC((AD43+AC43)/$AE$3,1)*$AE$3-AD43 &lt;0, AC43, TRUNC((AD43+AC43)/$AE$3,1)*$AE$3-AD43)</f>
        <v>3002.8000000000029</v>
      </c>
      <c r="I42" s="101">
        <f>H42</f>
        <v>3002.8000000000029</v>
      </c>
      <c r="J42" s="101">
        <v>1</v>
      </c>
      <c r="K42" s="101"/>
      <c r="L42" s="101" t="str">
        <f>IF(G42*K42&lt;&gt;0, TRUNC(G42*K42,1),"")</f>
        <v/>
      </c>
      <c r="M42" s="101"/>
      <c r="N42" s="101" t="str">
        <f>IF(G42*M42&lt;&gt;0, TRUNC(G42*M42,1),"")</f>
        <v/>
      </c>
      <c r="O42" s="101"/>
      <c r="P42" s="101">
        <f t="shared" si="1"/>
        <v>3002.8</v>
      </c>
      <c r="Q42" s="53"/>
    </row>
    <row r="43" spans="1:31" ht="23.25" customHeight="1">
      <c r="B43" s="86" t="s">
        <v>1151</v>
      </c>
      <c r="D43" s="53" t="s">
        <v>1152</v>
      </c>
      <c r="E43" s="53"/>
      <c r="F43" s="100"/>
      <c r="G43" s="101"/>
      <c r="H43" s="101"/>
      <c r="I43" s="101">
        <f>TRUNC(SUM(I37:I42))</f>
        <v>18059</v>
      </c>
      <c r="J43" s="101"/>
      <c r="K43" s="101"/>
      <c r="L43" s="101">
        <f>TRUNC(SUM(L37:L42))</f>
        <v>100095</v>
      </c>
      <c r="M43" s="101"/>
      <c r="N43" s="101">
        <f>TRUNC(SUM(N37:N42))</f>
        <v>0</v>
      </c>
      <c r="O43" s="101"/>
      <c r="P43" s="101">
        <f t="shared" si="1"/>
        <v>118154</v>
      </c>
      <c r="Q43" s="53"/>
      <c r="Z43" s="70" t="s">
        <v>1153</v>
      </c>
      <c r="AC43" s="70">
        <f>TRUNC(AE43*옵션!$B$36/100,1)</f>
        <v>3002.8</v>
      </c>
      <c r="AD43" s="70">
        <f>TRUNC(SUM(L37:L41))</f>
        <v>100095</v>
      </c>
      <c r="AE43" s="70">
        <f>TRUNC(SUM(AE37:AE42))</f>
        <v>100095</v>
      </c>
    </row>
    <row r="44" spans="1:31" ht="23.25" customHeight="1">
      <c r="D44" s="53"/>
      <c r="E44" s="53"/>
      <c r="F44" s="100"/>
      <c r="G44" s="101"/>
      <c r="H44" s="101"/>
      <c r="I44" s="101" t="str">
        <f>IF(G44*H44&lt;&gt;0, TRUNC(G44*H44,1),"")</f>
        <v/>
      </c>
      <c r="J44" s="101"/>
      <c r="K44" s="101"/>
      <c r="L44" s="101" t="str">
        <f>IF(G44*K44&lt;&gt;0, TRUNC(G44*K44,1),"")</f>
        <v/>
      </c>
      <c r="M44" s="101"/>
      <c r="N44" s="101" t="str">
        <f>IF(G44*M44&lt;&gt;0, TRUNC(G44*M44,1),"")</f>
        <v/>
      </c>
      <c r="O44" s="101"/>
      <c r="P44" s="101" t="str">
        <f t="shared" si="1"/>
        <v/>
      </c>
      <c r="Q44" s="53"/>
    </row>
    <row r="45" spans="1:31" ht="23.25" customHeight="1">
      <c r="A45" s="86" t="s">
        <v>421</v>
      </c>
      <c r="B45" s="86" t="s">
        <v>1149</v>
      </c>
      <c r="C45" s="69" t="s">
        <v>1126</v>
      </c>
      <c r="D45" s="479" t="s">
        <v>1176</v>
      </c>
      <c r="E45" s="480"/>
      <c r="F45" s="480"/>
      <c r="G45" s="480"/>
      <c r="H45" s="480"/>
      <c r="I45" s="480"/>
      <c r="J45" s="480"/>
      <c r="K45" s="480"/>
      <c r="L45" s="480"/>
      <c r="M45" s="480"/>
      <c r="N45" s="480"/>
      <c r="O45" s="480"/>
      <c r="P45" s="480"/>
      <c r="Q45" s="481"/>
    </row>
    <row r="46" spans="1:31" ht="23.25" customHeight="1">
      <c r="A46" s="86" t="s">
        <v>1177</v>
      </c>
      <c r="B46" s="86" t="s">
        <v>1127</v>
      </c>
      <c r="C46" s="69" t="s">
        <v>934</v>
      </c>
      <c r="D46" s="53" t="s">
        <v>740</v>
      </c>
      <c r="E46" s="53" t="s">
        <v>423</v>
      </c>
      <c r="F46" s="100" t="s">
        <v>935</v>
      </c>
      <c r="G46" s="101">
        <v>1</v>
      </c>
      <c r="H46" s="101">
        <f>합산자재!H53</f>
        <v>220000</v>
      </c>
      <c r="I46" s="101">
        <f>IF(G46*H46&lt;&gt;0, TRUNC(G46*H46,1),"")</f>
        <v>220000</v>
      </c>
      <c r="J46" s="101">
        <v>1</v>
      </c>
      <c r="K46" s="101">
        <f>합산자재!I53</f>
        <v>0</v>
      </c>
      <c r="L46" s="101" t="str">
        <f t="shared" ref="L46:L58" si="2">IF(G46*K46&lt;&gt;0, TRUNC(G46*K46,1),"")</f>
        <v/>
      </c>
      <c r="M46" s="101">
        <f>합산자재!J53</f>
        <v>0</v>
      </c>
      <c r="N46" s="101" t="str">
        <f t="shared" ref="N46:N58" si="3">IF(G46*M46&lt;&gt;0, TRUNC(G46*M46,1),"")</f>
        <v/>
      </c>
      <c r="O46" s="101"/>
      <c r="P46" s="101">
        <f t="shared" ref="P46:P60" si="4">IF(SUM(I46,L46,N46)&lt;&gt;0,TRUNC(SUM(I46,L46,N46),1),"")</f>
        <v>220000</v>
      </c>
      <c r="Q46" s="53"/>
      <c r="Z46" s="70" t="s">
        <v>1153</v>
      </c>
    </row>
    <row r="47" spans="1:31" ht="23.25" customHeight="1">
      <c r="A47" s="86" t="s">
        <v>1178</v>
      </c>
      <c r="B47" s="86" t="s">
        <v>1127</v>
      </c>
      <c r="C47" s="69" t="s">
        <v>937</v>
      </c>
      <c r="D47" s="53" t="s">
        <v>938</v>
      </c>
      <c r="E47" s="53" t="s">
        <v>939</v>
      </c>
      <c r="F47" s="100" t="s">
        <v>935</v>
      </c>
      <c r="G47" s="101">
        <v>1</v>
      </c>
      <c r="H47" s="101">
        <f>합산자재!H54</f>
        <v>230000</v>
      </c>
      <c r="I47" s="101">
        <f>IF(G47*H47&lt;&gt;0, TRUNC(G47*H47,1),"")</f>
        <v>230000</v>
      </c>
      <c r="J47" s="101">
        <v>1</v>
      </c>
      <c r="K47" s="101">
        <f>합산자재!I54</f>
        <v>0</v>
      </c>
      <c r="L47" s="101" t="str">
        <f t="shared" si="2"/>
        <v/>
      </c>
      <c r="M47" s="101">
        <f>합산자재!J54</f>
        <v>0</v>
      </c>
      <c r="N47" s="101" t="str">
        <f t="shared" si="3"/>
        <v/>
      </c>
      <c r="O47" s="101"/>
      <c r="P47" s="101">
        <f t="shared" si="4"/>
        <v>230000</v>
      </c>
      <c r="Q47" s="53"/>
    </row>
    <row r="48" spans="1:31" ht="23.25" customHeight="1">
      <c r="A48" s="86" t="s">
        <v>1179</v>
      </c>
      <c r="B48" s="86" t="s">
        <v>1127</v>
      </c>
      <c r="C48" s="69" t="s">
        <v>921</v>
      </c>
      <c r="D48" s="53" t="s">
        <v>922</v>
      </c>
      <c r="E48" s="53" t="s">
        <v>923</v>
      </c>
      <c r="F48" s="100" t="s">
        <v>156</v>
      </c>
      <c r="G48" s="101">
        <v>1</v>
      </c>
      <c r="H48" s="101">
        <f>합산자재!H49</f>
        <v>3316</v>
      </c>
      <c r="I48" s="101">
        <f>IF(G48*H48&lt;&gt;0, TRUNC(G48*H48,1),"")</f>
        <v>3316</v>
      </c>
      <c r="J48" s="101">
        <v>1</v>
      </c>
      <c r="K48" s="101">
        <f>합산자재!I49</f>
        <v>0</v>
      </c>
      <c r="L48" s="101" t="str">
        <f t="shared" si="2"/>
        <v/>
      </c>
      <c r="M48" s="101">
        <f>합산자재!J49</f>
        <v>0</v>
      </c>
      <c r="N48" s="101" t="str">
        <f t="shared" si="3"/>
        <v/>
      </c>
      <c r="O48" s="101"/>
      <c r="P48" s="101">
        <f t="shared" si="4"/>
        <v>3316</v>
      </c>
      <c r="Q48" s="53"/>
    </row>
    <row r="49" spans="1:31" ht="23.25" customHeight="1">
      <c r="A49" s="86" t="s">
        <v>1180</v>
      </c>
      <c r="B49" s="86" t="s">
        <v>1127</v>
      </c>
      <c r="C49" s="69" t="s">
        <v>898</v>
      </c>
      <c r="D49" s="53" t="s">
        <v>456</v>
      </c>
      <c r="E49" s="53" t="s">
        <v>899</v>
      </c>
      <c r="F49" s="100" t="s">
        <v>731</v>
      </c>
      <c r="G49" s="101">
        <v>5</v>
      </c>
      <c r="H49" s="101">
        <f>합산자재!H35</f>
        <v>5522</v>
      </c>
      <c r="I49" s="101">
        <f>IF(G49*H49&lt;&gt;0, TRUNC(G49*H49,1),"")</f>
        <v>27610</v>
      </c>
      <c r="J49" s="101">
        <v>5</v>
      </c>
      <c r="K49" s="101">
        <f>합산자재!I35</f>
        <v>0</v>
      </c>
      <c r="L49" s="101" t="str">
        <f t="shared" si="2"/>
        <v/>
      </c>
      <c r="M49" s="101">
        <f>합산자재!J35</f>
        <v>0</v>
      </c>
      <c r="N49" s="101" t="str">
        <f t="shared" si="3"/>
        <v/>
      </c>
      <c r="O49" s="101"/>
      <c r="P49" s="101">
        <f t="shared" si="4"/>
        <v>27610</v>
      </c>
      <c r="Q49" s="53"/>
      <c r="Z49" s="70" t="s">
        <v>1153</v>
      </c>
      <c r="AC49" s="70">
        <f>J49*H49</f>
        <v>27610</v>
      </c>
    </row>
    <row r="50" spans="1:31" ht="23.25" customHeight="1">
      <c r="A50" s="86" t="s">
        <v>1181</v>
      </c>
      <c r="B50" s="86" t="s">
        <v>1127</v>
      </c>
      <c r="C50" s="69" t="s">
        <v>1033</v>
      </c>
      <c r="D50" s="53" t="s">
        <v>1034</v>
      </c>
      <c r="E50" s="53" t="s">
        <v>1035</v>
      </c>
      <c r="F50" s="100" t="s">
        <v>1036</v>
      </c>
      <c r="G50" s="101">
        <v>137</v>
      </c>
      <c r="H50" s="101">
        <f>합산자재!H102</f>
        <v>319</v>
      </c>
      <c r="I50" s="101">
        <f>IF(G50*H50&lt;&gt;0, TRUNC(G50*H50,1),"")</f>
        <v>43703</v>
      </c>
      <c r="J50" s="101">
        <v>137</v>
      </c>
      <c r="K50" s="101">
        <f>합산자재!I102</f>
        <v>830</v>
      </c>
      <c r="L50" s="101">
        <f t="shared" si="2"/>
        <v>113710</v>
      </c>
      <c r="M50" s="101">
        <f>합산자재!J102</f>
        <v>397</v>
      </c>
      <c r="N50" s="101">
        <f t="shared" si="3"/>
        <v>54389</v>
      </c>
      <c r="O50" s="101"/>
      <c r="P50" s="101">
        <f t="shared" si="4"/>
        <v>211802</v>
      </c>
      <c r="Q50" s="53" t="s">
        <v>1063</v>
      </c>
      <c r="R50" s="70" t="s">
        <v>1158</v>
      </c>
    </row>
    <row r="51" spans="1:31" ht="23.25" customHeight="1">
      <c r="A51" s="86" t="s">
        <v>1182</v>
      </c>
      <c r="B51" s="86" t="s">
        <v>1127</v>
      </c>
      <c r="C51" s="69" t="s">
        <v>1183</v>
      </c>
      <c r="D51" s="53" t="s">
        <v>1184</v>
      </c>
      <c r="E51" s="53" t="s">
        <v>1185</v>
      </c>
      <c r="F51" s="100" t="s">
        <v>112</v>
      </c>
      <c r="G51" s="101">
        <v>1</v>
      </c>
      <c r="H51" s="101">
        <f>IF(TRUNC((AD51+AC51)/$AD$3,1)*$AD$3-AD51 &lt;0, AC51, TRUNC((AD51+AC51)/$AD$3,1)*$AD$3-AD51)</f>
        <v>552.19999999995343</v>
      </c>
      <c r="I51" s="101">
        <f>H51</f>
        <v>552.19999999995343</v>
      </c>
      <c r="J51" s="101">
        <v>1</v>
      </c>
      <c r="K51" s="101"/>
      <c r="L51" s="101" t="str">
        <f t="shared" si="2"/>
        <v/>
      </c>
      <c r="M51" s="101"/>
      <c r="N51" s="101" t="str">
        <f t="shared" si="3"/>
        <v/>
      </c>
      <c r="O51" s="101"/>
      <c r="P51" s="101">
        <f t="shared" si="4"/>
        <v>552.1</v>
      </c>
      <c r="Q51" s="53"/>
      <c r="AC51" s="70">
        <f>TRUNC(TRUNC(SUM(AC45:AC50))*옵션!$B$33/100,1)</f>
        <v>552.20000000000005</v>
      </c>
      <c r="AD51" s="70">
        <f>TRUNC(SUM(I45:I50))+TRUNC(SUM(N45:N50))</f>
        <v>579018</v>
      </c>
    </row>
    <row r="52" spans="1:31" ht="23.25" customHeight="1">
      <c r="A52" s="86" t="s">
        <v>1076</v>
      </c>
      <c r="B52" s="86" t="s">
        <v>1127</v>
      </c>
      <c r="C52" s="69" t="s">
        <v>1037</v>
      </c>
      <c r="D52" s="53" t="s">
        <v>1038</v>
      </c>
      <c r="E52" s="53" t="s">
        <v>1039</v>
      </c>
      <c r="F52" s="100" t="s">
        <v>1040</v>
      </c>
      <c r="G52" s="101">
        <f>일위노임!G24</f>
        <v>0.14499999999999999</v>
      </c>
      <c r="H52" s="101">
        <f>합산자재!H103</f>
        <v>0</v>
      </c>
      <c r="I52" s="101" t="str">
        <f t="shared" ref="I52:I57" si="5">IF(G52*H52&lt;&gt;0, TRUNC(G52*H52,1),"")</f>
        <v/>
      </c>
      <c r="J52" s="101">
        <v>0.14499999999999999</v>
      </c>
      <c r="K52" s="101">
        <f>합산자재!I103</f>
        <v>273676</v>
      </c>
      <c r="L52" s="101">
        <f t="shared" si="2"/>
        <v>39683</v>
      </c>
      <c r="M52" s="101">
        <f>합산자재!J103</f>
        <v>0</v>
      </c>
      <c r="N52" s="101" t="str">
        <f t="shared" si="3"/>
        <v/>
      </c>
      <c r="O52" s="101"/>
      <c r="P52" s="101">
        <f t="shared" si="4"/>
        <v>39683</v>
      </c>
      <c r="Q52" s="53"/>
      <c r="Z52" s="70" t="s">
        <v>1153</v>
      </c>
      <c r="AE52" s="70">
        <f t="shared" ref="AE52:AE57" si="6">L52</f>
        <v>39683</v>
      </c>
    </row>
    <row r="53" spans="1:31" ht="23.25" customHeight="1">
      <c r="A53" s="86" t="s">
        <v>1083</v>
      </c>
      <c r="B53" s="86" t="s">
        <v>1127</v>
      </c>
      <c r="C53" s="69" t="s">
        <v>1043</v>
      </c>
      <c r="D53" s="53" t="s">
        <v>1038</v>
      </c>
      <c r="E53" s="53" t="s">
        <v>1044</v>
      </c>
      <c r="F53" s="100" t="s">
        <v>1040</v>
      </c>
      <c r="G53" s="101">
        <f>일위노임!G25</f>
        <v>0.36</v>
      </c>
      <c r="H53" s="101">
        <f>합산자재!H105</f>
        <v>0</v>
      </c>
      <c r="I53" s="101" t="str">
        <f t="shared" si="5"/>
        <v/>
      </c>
      <c r="J53" s="101">
        <v>0.36</v>
      </c>
      <c r="K53" s="101">
        <f>합산자재!I105</f>
        <v>440616</v>
      </c>
      <c r="L53" s="101">
        <f t="shared" si="2"/>
        <v>158621.70000000001</v>
      </c>
      <c r="M53" s="101">
        <f>합산자재!J105</f>
        <v>0</v>
      </c>
      <c r="N53" s="101" t="str">
        <f t="shared" si="3"/>
        <v/>
      </c>
      <c r="O53" s="101"/>
      <c r="P53" s="101">
        <f t="shared" si="4"/>
        <v>158621.70000000001</v>
      </c>
      <c r="Q53" s="53"/>
      <c r="AE53" s="70">
        <f t="shared" si="6"/>
        <v>158621.70000000001</v>
      </c>
    </row>
    <row r="54" spans="1:31" ht="23.25" customHeight="1">
      <c r="A54" s="86" t="s">
        <v>1070</v>
      </c>
      <c r="B54" s="86" t="s">
        <v>1127</v>
      </c>
      <c r="C54" s="69" t="s">
        <v>1049</v>
      </c>
      <c r="D54" s="53" t="s">
        <v>1038</v>
      </c>
      <c r="E54" s="53" t="s">
        <v>1050</v>
      </c>
      <c r="F54" s="100" t="s">
        <v>1040</v>
      </c>
      <c r="G54" s="101">
        <f>일위노임!G26</f>
        <v>0.44</v>
      </c>
      <c r="H54" s="101">
        <f>합산자재!H108</f>
        <v>0</v>
      </c>
      <c r="I54" s="101" t="str">
        <f t="shared" si="5"/>
        <v/>
      </c>
      <c r="J54" s="101">
        <v>0.44</v>
      </c>
      <c r="K54" s="101">
        <f>합산자재!I108</f>
        <v>172068</v>
      </c>
      <c r="L54" s="101">
        <f t="shared" si="2"/>
        <v>75709.899999999994</v>
      </c>
      <c r="M54" s="101">
        <f>합산자재!J108</f>
        <v>0</v>
      </c>
      <c r="N54" s="101" t="str">
        <f t="shared" si="3"/>
        <v/>
      </c>
      <c r="O54" s="101"/>
      <c r="P54" s="101">
        <f t="shared" si="4"/>
        <v>75709.899999999994</v>
      </c>
      <c r="Q54" s="53"/>
      <c r="AE54" s="70">
        <f t="shared" si="6"/>
        <v>75709.899999999994</v>
      </c>
    </row>
    <row r="55" spans="1:31" ht="23.25" customHeight="1">
      <c r="A55" s="86" t="s">
        <v>1079</v>
      </c>
      <c r="B55" s="86" t="s">
        <v>1127</v>
      </c>
      <c r="C55" s="69" t="s">
        <v>1051</v>
      </c>
      <c r="D55" s="53" t="s">
        <v>1038</v>
      </c>
      <c r="E55" s="53" t="s">
        <v>1052</v>
      </c>
      <c r="F55" s="100" t="s">
        <v>1040</v>
      </c>
      <c r="G55" s="101">
        <f>일위노임!G27</f>
        <v>1.33</v>
      </c>
      <c r="H55" s="101">
        <f>합산자재!H109</f>
        <v>0</v>
      </c>
      <c r="I55" s="101" t="str">
        <f t="shared" si="5"/>
        <v/>
      </c>
      <c r="J55" s="101">
        <v>1.33</v>
      </c>
      <c r="K55" s="101">
        <f>합산자재!I109</f>
        <v>226122</v>
      </c>
      <c r="L55" s="101">
        <f t="shared" si="2"/>
        <v>300742.2</v>
      </c>
      <c r="M55" s="101">
        <f>합산자재!J109</f>
        <v>0</v>
      </c>
      <c r="N55" s="101" t="str">
        <f t="shared" si="3"/>
        <v/>
      </c>
      <c r="O55" s="101"/>
      <c r="P55" s="101">
        <f t="shared" si="4"/>
        <v>300742.2</v>
      </c>
      <c r="Q55" s="53"/>
      <c r="Z55" s="70" t="s">
        <v>1153</v>
      </c>
      <c r="AE55" s="70">
        <f t="shared" si="6"/>
        <v>300742.2</v>
      </c>
    </row>
    <row r="56" spans="1:31" ht="23.25" customHeight="1">
      <c r="A56" s="86" t="s">
        <v>1082</v>
      </c>
      <c r="B56" s="86" t="s">
        <v>1127</v>
      </c>
      <c r="C56" s="69" t="s">
        <v>1053</v>
      </c>
      <c r="D56" s="53" t="s">
        <v>1038</v>
      </c>
      <c r="E56" s="53" t="s">
        <v>1054</v>
      </c>
      <c r="F56" s="100" t="s">
        <v>1040</v>
      </c>
      <c r="G56" s="101">
        <f>일위노임!G28</f>
        <v>0.03</v>
      </c>
      <c r="H56" s="101">
        <f>합산자재!H110</f>
        <v>0</v>
      </c>
      <c r="I56" s="101" t="str">
        <f t="shared" si="5"/>
        <v/>
      </c>
      <c r="J56" s="101">
        <v>0.03</v>
      </c>
      <c r="K56" s="101">
        <f>합산자재!I110</f>
        <v>211653</v>
      </c>
      <c r="L56" s="101">
        <f t="shared" si="2"/>
        <v>6349.5</v>
      </c>
      <c r="M56" s="101">
        <f>합산자재!J110</f>
        <v>0</v>
      </c>
      <c r="N56" s="101" t="str">
        <f t="shared" si="3"/>
        <v/>
      </c>
      <c r="O56" s="101"/>
      <c r="P56" s="101">
        <f t="shared" si="4"/>
        <v>6349.5</v>
      </c>
      <c r="Q56" s="53"/>
      <c r="AE56" s="70">
        <f t="shared" si="6"/>
        <v>6349.5</v>
      </c>
    </row>
    <row r="57" spans="1:31" ht="23.25" customHeight="1">
      <c r="A57" s="86" t="s">
        <v>1081</v>
      </c>
      <c r="B57" s="86" t="s">
        <v>1127</v>
      </c>
      <c r="C57" s="69" t="s">
        <v>1055</v>
      </c>
      <c r="D57" s="53" t="s">
        <v>1038</v>
      </c>
      <c r="E57" s="53" t="s">
        <v>1056</v>
      </c>
      <c r="F57" s="100" t="s">
        <v>1040</v>
      </c>
      <c r="G57" s="101">
        <f>일위노임!G29</f>
        <v>0.28000000000000003</v>
      </c>
      <c r="H57" s="101">
        <f>합산자재!H111</f>
        <v>0</v>
      </c>
      <c r="I57" s="101" t="str">
        <f t="shared" si="5"/>
        <v/>
      </c>
      <c r="J57" s="101">
        <v>0.28000000000000003</v>
      </c>
      <c r="K57" s="101">
        <f>합산자재!I111</f>
        <v>215907</v>
      </c>
      <c r="L57" s="101">
        <f t="shared" si="2"/>
        <v>60453.9</v>
      </c>
      <c r="M57" s="101">
        <f>합산자재!J111</f>
        <v>0</v>
      </c>
      <c r="N57" s="101" t="str">
        <f t="shared" si="3"/>
        <v/>
      </c>
      <c r="O57" s="101"/>
      <c r="P57" s="101">
        <f t="shared" si="4"/>
        <v>60453.9</v>
      </c>
      <c r="Q57" s="53"/>
      <c r="AE57" s="70">
        <f t="shared" si="6"/>
        <v>60453.9</v>
      </c>
    </row>
    <row r="58" spans="1:31" ht="23.25" customHeight="1">
      <c r="A58" s="86" t="s">
        <v>1169</v>
      </c>
      <c r="B58" s="86" t="s">
        <v>1127</v>
      </c>
      <c r="C58" s="69" t="s">
        <v>1170</v>
      </c>
      <c r="D58" s="53" t="s">
        <v>1171</v>
      </c>
      <c r="E58" s="53" t="s">
        <v>1172</v>
      </c>
      <c r="F58" s="100" t="s">
        <v>112</v>
      </c>
      <c r="G58" s="101">
        <v>1</v>
      </c>
      <c r="H58" s="101">
        <f>IF(TRUNC((AD59+AC59)/$AE$3,1)*$AE$3-AD59 &lt;0, AC59, TRUNC((AD59+AC59)/$AE$3,1)*$AE$3-AD59)</f>
        <v>19246.800000000047</v>
      </c>
      <c r="I58" s="101">
        <f>H58</f>
        <v>19246.800000000047</v>
      </c>
      <c r="J58" s="101">
        <v>1</v>
      </c>
      <c r="K58" s="101"/>
      <c r="L58" s="101" t="str">
        <f t="shared" si="2"/>
        <v/>
      </c>
      <c r="M58" s="101"/>
      <c r="N58" s="101" t="str">
        <f t="shared" si="3"/>
        <v/>
      </c>
      <c r="O58" s="101"/>
      <c r="P58" s="101">
        <f t="shared" si="4"/>
        <v>19246.8</v>
      </c>
      <c r="Q58" s="53"/>
      <c r="Z58" s="70" t="s">
        <v>1153</v>
      </c>
    </row>
    <row r="59" spans="1:31" ht="23.25" customHeight="1">
      <c r="B59" s="86" t="s">
        <v>1151</v>
      </c>
      <c r="D59" s="53" t="s">
        <v>1152</v>
      </c>
      <c r="E59" s="53"/>
      <c r="F59" s="100"/>
      <c r="G59" s="101"/>
      <c r="H59" s="101"/>
      <c r="I59" s="101">
        <f>TRUNC(SUM(I45:I58))</f>
        <v>544428</v>
      </c>
      <c r="J59" s="101"/>
      <c r="K59" s="101"/>
      <c r="L59" s="101">
        <f>TRUNC(SUM(L45:L58))</f>
        <v>755270</v>
      </c>
      <c r="M59" s="101"/>
      <c r="N59" s="101">
        <f>TRUNC(SUM(N45:N58))</f>
        <v>54389</v>
      </c>
      <c r="O59" s="101"/>
      <c r="P59" s="101">
        <f t="shared" si="4"/>
        <v>1354087</v>
      </c>
      <c r="Q59" s="53"/>
      <c r="AC59" s="70">
        <f>TRUNC(AE59*옵션!$B$36/100,1)</f>
        <v>19246.8</v>
      </c>
      <c r="AD59" s="70">
        <f>TRUNC(SUM(L45:L57))</f>
        <v>755270</v>
      </c>
      <c r="AE59" s="70">
        <f>TRUNC(SUM(AE45:AE58))</f>
        <v>641560</v>
      </c>
    </row>
    <row r="60" spans="1:31" ht="23.25" customHeight="1">
      <c r="D60" s="53"/>
      <c r="E60" s="53"/>
      <c r="F60" s="100"/>
      <c r="G60" s="101"/>
      <c r="H60" s="101"/>
      <c r="I60" s="101" t="str">
        <f>IF(G60*H60&lt;&gt;0, TRUNC(G60*H60,1),"")</f>
        <v/>
      </c>
      <c r="J60" s="101"/>
      <c r="K60" s="101"/>
      <c r="L60" s="101" t="str">
        <f>IF(G60*K60&lt;&gt;0, TRUNC(G60*K60,1),"")</f>
        <v/>
      </c>
      <c r="M60" s="101"/>
      <c r="N60" s="101" t="str">
        <f>IF(G60*M60&lt;&gt;0, TRUNC(G60*M60,1),"")</f>
        <v/>
      </c>
      <c r="O60" s="101"/>
      <c r="P60" s="101" t="str">
        <f t="shared" si="4"/>
        <v/>
      </c>
      <c r="Q60" s="53"/>
    </row>
    <row r="61" spans="1:31" ht="23.25" customHeight="1">
      <c r="A61" s="86" t="s">
        <v>459</v>
      </c>
      <c r="B61" s="86" t="s">
        <v>1149</v>
      </c>
      <c r="C61" s="69" t="s">
        <v>1128</v>
      </c>
      <c r="D61" s="479" t="s">
        <v>1186</v>
      </c>
      <c r="E61" s="480"/>
      <c r="F61" s="480"/>
      <c r="G61" s="480"/>
      <c r="H61" s="480"/>
      <c r="I61" s="480"/>
      <c r="J61" s="480"/>
      <c r="K61" s="480"/>
      <c r="L61" s="480"/>
      <c r="M61" s="480"/>
      <c r="N61" s="480"/>
      <c r="O61" s="480"/>
      <c r="P61" s="480"/>
      <c r="Q61" s="481"/>
    </row>
    <row r="62" spans="1:31" ht="23.25" customHeight="1">
      <c r="A62" s="86" t="s">
        <v>1187</v>
      </c>
      <c r="B62" s="86" t="s">
        <v>1129</v>
      </c>
      <c r="C62" s="69" t="s">
        <v>878</v>
      </c>
      <c r="D62" s="53" t="s">
        <v>469</v>
      </c>
      <c r="E62" s="53" t="s">
        <v>879</v>
      </c>
      <c r="F62" s="100" t="s">
        <v>156</v>
      </c>
      <c r="G62" s="101">
        <v>1</v>
      </c>
      <c r="H62" s="101">
        <f>합산자재!H28</f>
        <v>373</v>
      </c>
      <c r="I62" s="101">
        <f t="shared" ref="I62:I67" si="7">IF(G62*H62&lt;&gt;0, TRUNC(G62*H62,1),"")</f>
        <v>373</v>
      </c>
      <c r="J62" s="101">
        <v>1</v>
      </c>
      <c r="K62" s="101">
        <f>합산자재!I28</f>
        <v>0</v>
      </c>
      <c r="L62" s="101" t="str">
        <f t="shared" ref="L62:L68" si="8">IF(G62*K62&lt;&gt;0, TRUNC(G62*K62,1),"")</f>
        <v/>
      </c>
      <c r="M62" s="101">
        <f>합산자재!J28</f>
        <v>0</v>
      </c>
      <c r="N62" s="101" t="str">
        <f t="shared" ref="N62:N68" si="9">IF(G62*M62&lt;&gt;0, TRUNC(G62*M62,1),"")</f>
        <v/>
      </c>
      <c r="O62" s="101"/>
      <c r="P62" s="101">
        <f t="shared" ref="P62:P70" si="10">IF(SUM(I62,L62,N62)&lt;&gt;0,TRUNC(SUM(I62,L62,N62),1),"")</f>
        <v>373</v>
      </c>
      <c r="Q62" s="53"/>
    </row>
    <row r="63" spans="1:31" ht="23.25" customHeight="1">
      <c r="A63" s="86" t="s">
        <v>1188</v>
      </c>
      <c r="B63" s="86" t="s">
        <v>1129</v>
      </c>
      <c r="C63" s="69" t="s">
        <v>884</v>
      </c>
      <c r="D63" s="53" t="s">
        <v>885</v>
      </c>
      <c r="E63" s="53" t="s">
        <v>886</v>
      </c>
      <c r="F63" s="100" t="s">
        <v>156</v>
      </c>
      <c r="G63" s="101">
        <v>1</v>
      </c>
      <c r="H63" s="101">
        <f>합산자재!H30</f>
        <v>1017</v>
      </c>
      <c r="I63" s="101">
        <f t="shared" si="7"/>
        <v>1017</v>
      </c>
      <c r="J63" s="101">
        <v>1</v>
      </c>
      <c r="K63" s="101">
        <f>합산자재!I30</f>
        <v>0</v>
      </c>
      <c r="L63" s="101" t="str">
        <f t="shared" si="8"/>
        <v/>
      </c>
      <c r="M63" s="101">
        <f>합산자재!J30</f>
        <v>0</v>
      </c>
      <c r="N63" s="101" t="str">
        <f t="shared" si="9"/>
        <v/>
      </c>
      <c r="O63" s="101"/>
      <c r="P63" s="101">
        <f t="shared" si="10"/>
        <v>1017</v>
      </c>
      <c r="Q63" s="53"/>
    </row>
    <row r="64" spans="1:31" ht="23.25" customHeight="1">
      <c r="A64" s="86" t="s">
        <v>1189</v>
      </c>
      <c r="B64" s="86" t="s">
        <v>1129</v>
      </c>
      <c r="C64" s="69" t="s">
        <v>880</v>
      </c>
      <c r="D64" s="53" t="s">
        <v>881</v>
      </c>
      <c r="E64" s="53" t="s">
        <v>882</v>
      </c>
      <c r="F64" s="100" t="s">
        <v>156</v>
      </c>
      <c r="G64" s="101">
        <v>1</v>
      </c>
      <c r="H64" s="101">
        <f>합산자재!H29</f>
        <v>200</v>
      </c>
      <c r="I64" s="101">
        <f t="shared" si="7"/>
        <v>200</v>
      </c>
      <c r="J64" s="101">
        <v>1</v>
      </c>
      <c r="K64" s="101">
        <f>합산자재!I29</f>
        <v>0</v>
      </c>
      <c r="L64" s="101" t="str">
        <f t="shared" si="8"/>
        <v/>
      </c>
      <c r="M64" s="101">
        <f>합산자재!J29</f>
        <v>0</v>
      </c>
      <c r="N64" s="101" t="str">
        <f t="shared" si="9"/>
        <v/>
      </c>
      <c r="O64" s="101"/>
      <c r="P64" s="101">
        <f t="shared" si="10"/>
        <v>200</v>
      </c>
      <c r="Q64" s="53"/>
    </row>
    <row r="65" spans="1:31" ht="23.25" customHeight="1">
      <c r="A65" s="86" t="s">
        <v>1190</v>
      </c>
      <c r="B65" s="86" t="s">
        <v>1129</v>
      </c>
      <c r="C65" s="69" t="s">
        <v>940</v>
      </c>
      <c r="D65" s="53" t="s">
        <v>941</v>
      </c>
      <c r="E65" s="53" t="s">
        <v>942</v>
      </c>
      <c r="F65" s="100" t="s">
        <v>198</v>
      </c>
      <c r="G65" s="101">
        <v>2</v>
      </c>
      <c r="H65" s="101">
        <f>합산자재!H55</f>
        <v>28</v>
      </c>
      <c r="I65" s="101">
        <f t="shared" si="7"/>
        <v>56</v>
      </c>
      <c r="J65" s="101">
        <v>2</v>
      </c>
      <c r="K65" s="101">
        <f>합산자재!I55</f>
        <v>0</v>
      </c>
      <c r="L65" s="101" t="str">
        <f t="shared" si="8"/>
        <v/>
      </c>
      <c r="M65" s="101">
        <f>합산자재!J55</f>
        <v>0</v>
      </c>
      <c r="N65" s="101" t="str">
        <f t="shared" si="9"/>
        <v/>
      </c>
      <c r="O65" s="101"/>
      <c r="P65" s="101">
        <f t="shared" si="10"/>
        <v>56</v>
      </c>
      <c r="Q65" s="53"/>
    </row>
    <row r="66" spans="1:31" ht="23.25" customHeight="1">
      <c r="A66" s="86" t="s">
        <v>1191</v>
      </c>
      <c r="B66" s="86" t="s">
        <v>1129</v>
      </c>
      <c r="C66" s="69" t="s">
        <v>944</v>
      </c>
      <c r="D66" s="53" t="s">
        <v>945</v>
      </c>
      <c r="E66" s="53" t="s">
        <v>946</v>
      </c>
      <c r="F66" s="100" t="s">
        <v>156</v>
      </c>
      <c r="G66" s="101">
        <v>2</v>
      </c>
      <c r="H66" s="101">
        <f>합산자재!H56</f>
        <v>10</v>
      </c>
      <c r="I66" s="101">
        <f t="shared" si="7"/>
        <v>20</v>
      </c>
      <c r="J66" s="101">
        <v>2</v>
      </c>
      <c r="K66" s="101">
        <f>합산자재!I56</f>
        <v>0</v>
      </c>
      <c r="L66" s="101" t="str">
        <f t="shared" si="8"/>
        <v/>
      </c>
      <c r="M66" s="101">
        <f>합산자재!J56</f>
        <v>0</v>
      </c>
      <c r="N66" s="101" t="str">
        <f t="shared" si="9"/>
        <v/>
      </c>
      <c r="O66" s="101"/>
      <c r="P66" s="101">
        <f t="shared" si="10"/>
        <v>20</v>
      </c>
      <c r="Q66" s="53"/>
    </row>
    <row r="67" spans="1:31" ht="23.25" customHeight="1">
      <c r="A67" s="86" t="s">
        <v>1076</v>
      </c>
      <c r="B67" s="86" t="s">
        <v>1129</v>
      </c>
      <c r="C67" s="69" t="s">
        <v>1037</v>
      </c>
      <c r="D67" s="53" t="s">
        <v>1038</v>
      </c>
      <c r="E67" s="53" t="s">
        <v>1039</v>
      </c>
      <c r="F67" s="100" t="s">
        <v>1040</v>
      </c>
      <c r="G67" s="101">
        <f>일위노임!G32</f>
        <v>5.3999999999999999E-2</v>
      </c>
      <c r="H67" s="101">
        <f>합산자재!H103</f>
        <v>0</v>
      </c>
      <c r="I67" s="101" t="str">
        <f t="shared" si="7"/>
        <v/>
      </c>
      <c r="J67" s="101">
        <v>5.3999999999999999E-2</v>
      </c>
      <c r="K67" s="101">
        <f>합산자재!I103</f>
        <v>273676</v>
      </c>
      <c r="L67" s="101">
        <f t="shared" si="8"/>
        <v>14778.5</v>
      </c>
      <c r="M67" s="101">
        <f>합산자재!J103</f>
        <v>0</v>
      </c>
      <c r="N67" s="101" t="str">
        <f t="shared" si="9"/>
        <v/>
      </c>
      <c r="O67" s="101"/>
      <c r="P67" s="101">
        <f t="shared" si="10"/>
        <v>14778.5</v>
      </c>
      <c r="Q67" s="53"/>
      <c r="AE67" s="70">
        <f>L67</f>
        <v>14778.5</v>
      </c>
    </row>
    <row r="68" spans="1:31" ht="23.25" customHeight="1">
      <c r="A68" s="86" t="s">
        <v>1169</v>
      </c>
      <c r="B68" s="86" t="s">
        <v>1129</v>
      </c>
      <c r="C68" s="69" t="s">
        <v>1170</v>
      </c>
      <c r="D68" s="53" t="s">
        <v>1171</v>
      </c>
      <c r="E68" s="53" t="s">
        <v>1172</v>
      </c>
      <c r="F68" s="100" t="s">
        <v>112</v>
      </c>
      <c r="G68" s="101">
        <v>1</v>
      </c>
      <c r="H68" s="101">
        <f>IF(TRUNC((AD69+AC69)/$AE$3,1)*$AE$3-AD69 &lt;0, AC69, TRUNC((AD69+AC69)/$AE$3,1)*$AE$3-AD69)</f>
        <v>443.29999999999927</v>
      </c>
      <c r="I68" s="101">
        <f>H68</f>
        <v>443.29999999999927</v>
      </c>
      <c r="J68" s="101">
        <v>1</v>
      </c>
      <c r="K68" s="101"/>
      <c r="L68" s="101" t="str">
        <f t="shared" si="8"/>
        <v/>
      </c>
      <c r="M68" s="101"/>
      <c r="N68" s="101" t="str">
        <f t="shared" si="9"/>
        <v/>
      </c>
      <c r="O68" s="101"/>
      <c r="P68" s="101">
        <f t="shared" si="10"/>
        <v>443.2</v>
      </c>
      <c r="Q68" s="53"/>
    </row>
    <row r="69" spans="1:31" ht="23.25" customHeight="1">
      <c r="B69" s="86" t="s">
        <v>1151</v>
      </c>
      <c r="D69" s="53" t="s">
        <v>1152</v>
      </c>
      <c r="E69" s="53"/>
      <c r="F69" s="100"/>
      <c r="G69" s="101"/>
      <c r="H69" s="101"/>
      <c r="I69" s="101">
        <f>TRUNC(SUM(I61:I68))</f>
        <v>2109</v>
      </c>
      <c r="J69" s="101"/>
      <c r="K69" s="101"/>
      <c r="L69" s="101">
        <f>TRUNC(SUM(L61:L68))</f>
        <v>14778</v>
      </c>
      <c r="M69" s="101"/>
      <c r="N69" s="101">
        <f>TRUNC(SUM(N61:N68))</f>
        <v>0</v>
      </c>
      <c r="O69" s="101"/>
      <c r="P69" s="101">
        <f t="shared" si="10"/>
        <v>16887</v>
      </c>
      <c r="Q69" s="53"/>
      <c r="AC69" s="70">
        <f>TRUNC(AE69*옵션!$B$36/100,1)</f>
        <v>443.3</v>
      </c>
      <c r="AD69" s="70">
        <f>TRUNC(SUM(L61:L67))</f>
        <v>14778</v>
      </c>
      <c r="AE69" s="70">
        <f>TRUNC(SUM(AE61:AE68))</f>
        <v>14778</v>
      </c>
    </row>
    <row r="70" spans="1:31" ht="23.25" customHeight="1">
      <c r="D70" s="53"/>
      <c r="E70" s="53"/>
      <c r="F70" s="100"/>
      <c r="G70" s="101"/>
      <c r="H70" s="101"/>
      <c r="I70" s="101" t="str">
        <f>IF(G70*H70&lt;&gt;0, TRUNC(G70*H70,1),"")</f>
        <v/>
      </c>
      <c r="J70" s="101"/>
      <c r="K70" s="101"/>
      <c r="L70" s="101" t="str">
        <f>IF(G70*K70&lt;&gt;0, TRUNC(G70*K70,1),"")</f>
        <v/>
      </c>
      <c r="M70" s="101"/>
      <c r="N70" s="101" t="str">
        <f>IF(G70*M70&lt;&gt;0, TRUNC(G70*M70,1),"")</f>
        <v/>
      </c>
      <c r="O70" s="101"/>
      <c r="P70" s="101" t="str">
        <f t="shared" si="10"/>
        <v/>
      </c>
      <c r="Q70" s="53"/>
    </row>
    <row r="71" spans="1:31" ht="23.25" customHeight="1">
      <c r="A71" s="86" t="s">
        <v>310</v>
      </c>
      <c r="B71" s="86" t="s">
        <v>1149</v>
      </c>
      <c r="C71" s="69" t="s">
        <v>1130</v>
      </c>
      <c r="D71" s="479" t="s">
        <v>1192</v>
      </c>
      <c r="E71" s="480"/>
      <c r="F71" s="480"/>
      <c r="G71" s="480"/>
      <c r="H71" s="480"/>
      <c r="I71" s="480"/>
      <c r="J71" s="480"/>
      <c r="K71" s="480"/>
      <c r="L71" s="480"/>
      <c r="M71" s="480"/>
      <c r="N71" s="480"/>
      <c r="O71" s="480"/>
      <c r="P71" s="480"/>
      <c r="Q71" s="481"/>
    </row>
    <row r="72" spans="1:31" ht="23.25" customHeight="1">
      <c r="A72" s="86" t="s">
        <v>1079</v>
      </c>
      <c r="B72" s="86" t="s">
        <v>1131</v>
      </c>
      <c r="C72" s="69" t="s">
        <v>1051</v>
      </c>
      <c r="D72" s="53" t="s">
        <v>1038</v>
      </c>
      <c r="E72" s="53" t="s">
        <v>1052</v>
      </c>
      <c r="F72" s="100" t="s">
        <v>1040</v>
      </c>
      <c r="G72" s="101">
        <f>일위노임!G35</f>
        <v>0.21</v>
      </c>
      <c r="H72" s="101">
        <f>합산자재!H109</f>
        <v>0</v>
      </c>
      <c r="I72" s="101" t="str">
        <f>IF(G72*H72&lt;&gt;0, TRUNC(G72*H72,1),"")</f>
        <v/>
      </c>
      <c r="J72" s="101">
        <v>0.21</v>
      </c>
      <c r="K72" s="101">
        <f>합산자재!I109</f>
        <v>226122</v>
      </c>
      <c r="L72" s="101">
        <f>IF(G72*K72&lt;&gt;0, TRUNC(G72*K72,1),"")</f>
        <v>47485.599999999999</v>
      </c>
      <c r="M72" s="101">
        <f>합산자재!J109</f>
        <v>0</v>
      </c>
      <c r="N72" s="101" t="str">
        <f>IF(G72*M72&lt;&gt;0, TRUNC(G72*M72,1),"")</f>
        <v/>
      </c>
      <c r="O72" s="101"/>
      <c r="P72" s="101">
        <f>IF(SUM(I72,L72,N72)&lt;&gt;0,TRUNC(SUM(I72,L72,N72),1),"")</f>
        <v>47485.599999999999</v>
      </c>
      <c r="Q72" s="53"/>
      <c r="AE72" s="70">
        <f>L72</f>
        <v>47485.599999999999</v>
      </c>
    </row>
    <row r="73" spans="1:31" ht="23.25" customHeight="1">
      <c r="A73" s="86" t="s">
        <v>1169</v>
      </c>
      <c r="B73" s="86" t="s">
        <v>1131</v>
      </c>
      <c r="C73" s="69" t="s">
        <v>1170</v>
      </c>
      <c r="D73" s="53" t="s">
        <v>1171</v>
      </c>
      <c r="E73" s="53" t="s">
        <v>1172</v>
      </c>
      <c r="F73" s="100" t="s">
        <v>112</v>
      </c>
      <c r="G73" s="101">
        <v>1</v>
      </c>
      <c r="H73" s="101">
        <f>IF(TRUNC((AD74+AC74)/$AE$3,1)*$AE$3-AD74 &lt;0, AC74, TRUNC((AD74+AC74)/$AE$3,1)*$AE$3-AD74)</f>
        <v>1424.5</v>
      </c>
      <c r="I73" s="101">
        <f>H73</f>
        <v>1424.5</v>
      </c>
      <c r="J73" s="101">
        <v>1</v>
      </c>
      <c r="K73" s="101"/>
      <c r="L73" s="101" t="str">
        <f>IF(G73*K73&lt;&gt;0, TRUNC(G73*K73,1),"")</f>
        <v/>
      </c>
      <c r="M73" s="101"/>
      <c r="N73" s="101" t="str">
        <f>IF(G73*M73&lt;&gt;0, TRUNC(G73*M73,1),"")</f>
        <v/>
      </c>
      <c r="O73" s="101"/>
      <c r="P73" s="101">
        <f>IF(SUM(I73,L73,N73)&lt;&gt;0,TRUNC(SUM(I73,L73,N73),1),"")</f>
        <v>1424.5</v>
      </c>
      <c r="Q73" s="53"/>
    </row>
    <row r="74" spans="1:31" ht="23.25" customHeight="1">
      <c r="B74" s="86" t="s">
        <v>1151</v>
      </c>
      <c r="D74" s="53" t="s">
        <v>1152</v>
      </c>
      <c r="E74" s="53"/>
      <c r="F74" s="100"/>
      <c r="G74" s="101"/>
      <c r="H74" s="101"/>
      <c r="I74" s="101">
        <f>TRUNC(SUM(I71:I73))</f>
        <v>1424</v>
      </c>
      <c r="J74" s="101"/>
      <c r="K74" s="101"/>
      <c r="L74" s="101">
        <f>TRUNC(SUM(L71:L73))</f>
        <v>47485</v>
      </c>
      <c r="M74" s="101"/>
      <c r="N74" s="101">
        <f>TRUNC(SUM(N71:N73))</f>
        <v>0</v>
      </c>
      <c r="O74" s="101"/>
      <c r="P74" s="101">
        <f>IF(SUM(I74,L74,N74)&lt;&gt;0,TRUNC(SUM(I74,L74,N74),1),"")</f>
        <v>48909</v>
      </c>
      <c r="Q74" s="53"/>
      <c r="AC74" s="70">
        <f>TRUNC(AE74*옵션!$B$36/100,1)</f>
        <v>1424.5</v>
      </c>
      <c r="AD74" s="70">
        <f>TRUNC(SUM(L71:L72))</f>
        <v>47485</v>
      </c>
      <c r="AE74" s="70">
        <f>TRUNC(SUM(AE71:AE73))</f>
        <v>47485</v>
      </c>
    </row>
    <row r="75" spans="1:31" ht="23.25" customHeight="1">
      <c r="D75" s="53"/>
      <c r="E75" s="53"/>
      <c r="F75" s="100"/>
      <c r="G75" s="101"/>
      <c r="H75" s="101"/>
      <c r="I75" s="101" t="str">
        <f>IF(G75*H75&lt;&gt;0, TRUNC(G75*H75,1),"")</f>
        <v/>
      </c>
      <c r="J75" s="101"/>
      <c r="K75" s="101"/>
      <c r="L75" s="101" t="str">
        <f>IF(G75*K75&lt;&gt;0, TRUNC(G75*K75,1),"")</f>
        <v/>
      </c>
      <c r="M75" s="101"/>
      <c r="N75" s="101" t="str">
        <f>IF(G75*M75&lt;&gt;0, TRUNC(G75*M75,1),"")</f>
        <v/>
      </c>
      <c r="O75" s="101"/>
      <c r="P75" s="101" t="str">
        <f>IF(SUM(I75,L75,N75)&lt;&gt;0,TRUNC(SUM(I75,L75,N75),1),"")</f>
        <v/>
      </c>
      <c r="Q75" s="53"/>
    </row>
    <row r="76" spans="1:31" ht="23.25" customHeight="1">
      <c r="A76" s="86" t="s">
        <v>1132</v>
      </c>
      <c r="B76" s="86" t="s">
        <v>1149</v>
      </c>
      <c r="C76" s="69" t="s">
        <v>1133</v>
      </c>
      <c r="D76" s="479" t="s">
        <v>1193</v>
      </c>
      <c r="E76" s="480"/>
      <c r="F76" s="480"/>
      <c r="G76" s="480"/>
      <c r="H76" s="480"/>
      <c r="I76" s="480"/>
      <c r="J76" s="480"/>
      <c r="K76" s="480"/>
      <c r="L76" s="480"/>
      <c r="M76" s="480"/>
      <c r="N76" s="480"/>
      <c r="O76" s="480"/>
      <c r="P76" s="480"/>
      <c r="Q76" s="481"/>
    </row>
    <row r="77" spans="1:31" ht="23.25" customHeight="1">
      <c r="A77" s="86" t="s">
        <v>1194</v>
      </c>
      <c r="B77" s="86" t="s">
        <v>1134</v>
      </c>
      <c r="C77" s="69" t="s">
        <v>960</v>
      </c>
      <c r="D77" s="53" t="s">
        <v>961</v>
      </c>
      <c r="E77" s="53" t="s">
        <v>929</v>
      </c>
      <c r="F77" s="100" t="s">
        <v>198</v>
      </c>
      <c r="G77" s="101">
        <v>1</v>
      </c>
      <c r="H77" s="101">
        <f>합산자재!H63</f>
        <v>0</v>
      </c>
      <c r="I77" s="101" t="str">
        <f>IF(G77*H77&lt;&gt;0, TRUNC(G77*H77,1),"")</f>
        <v/>
      </c>
      <c r="J77" s="101">
        <v>1</v>
      </c>
      <c r="K77" s="101">
        <f>합산자재!I63</f>
        <v>0</v>
      </c>
      <c r="L77" s="101" t="str">
        <f>IF(G77*K77&lt;&gt;0, TRUNC(G77*K77,1),"")</f>
        <v/>
      </c>
      <c r="M77" s="101">
        <f>합산자재!J63</f>
        <v>0</v>
      </c>
      <c r="N77" s="101" t="str">
        <f>IF(G77*M77&lt;&gt;0, TRUNC(G77*M77,1),"")</f>
        <v/>
      </c>
      <c r="O77" s="101"/>
      <c r="P77" s="101" t="str">
        <f t="shared" ref="P77:P82" si="11">IF(SUM(I77,L77,N77)&lt;&gt;0,TRUNC(SUM(I77,L77,N77),1),"")</f>
        <v/>
      </c>
      <c r="Q77" s="53" t="s">
        <v>1060</v>
      </c>
    </row>
    <row r="78" spans="1:31" ht="23.25" customHeight="1">
      <c r="A78" s="86" t="s">
        <v>1195</v>
      </c>
      <c r="B78" s="86" t="s">
        <v>1134</v>
      </c>
      <c r="C78" s="69" t="s">
        <v>927</v>
      </c>
      <c r="D78" s="53" t="s">
        <v>928</v>
      </c>
      <c r="E78" s="53" t="s">
        <v>929</v>
      </c>
      <c r="F78" s="100" t="s">
        <v>198</v>
      </c>
      <c r="G78" s="101">
        <v>1</v>
      </c>
      <c r="H78" s="101">
        <f>합산자재!H51</f>
        <v>15000</v>
      </c>
      <c r="I78" s="101">
        <f>IF(G78*H78&lt;&gt;0, TRUNC(G78*H78,1),"")</f>
        <v>15000</v>
      </c>
      <c r="J78" s="101">
        <v>1</v>
      </c>
      <c r="K78" s="101">
        <f>합산자재!I51</f>
        <v>0</v>
      </c>
      <c r="L78" s="101" t="str">
        <f>IF(G78*K78&lt;&gt;0, TRUNC(G78*K78,1),"")</f>
        <v/>
      </c>
      <c r="M78" s="101">
        <f>합산자재!J51</f>
        <v>0</v>
      </c>
      <c r="N78" s="101" t="str">
        <f>IF(G78*M78&lt;&gt;0, TRUNC(G78*M78,1),"")</f>
        <v/>
      </c>
      <c r="O78" s="101"/>
      <c r="P78" s="101">
        <f t="shared" si="11"/>
        <v>15000</v>
      </c>
      <c r="Q78" s="53"/>
      <c r="R78" s="70" t="s">
        <v>1196</v>
      </c>
    </row>
    <row r="79" spans="1:31" ht="23.25" customHeight="1">
      <c r="A79" s="86" t="s">
        <v>1076</v>
      </c>
      <c r="B79" s="86" t="s">
        <v>1134</v>
      </c>
      <c r="C79" s="69" t="s">
        <v>1037</v>
      </c>
      <c r="D79" s="53" t="s">
        <v>1038</v>
      </c>
      <c r="E79" s="53" t="s">
        <v>1039</v>
      </c>
      <c r="F79" s="100" t="s">
        <v>1040</v>
      </c>
      <c r="G79" s="101">
        <f>일위노임!G39</f>
        <v>0.19950000000000001</v>
      </c>
      <c r="H79" s="101">
        <f>합산자재!H103</f>
        <v>0</v>
      </c>
      <c r="I79" s="101" t="str">
        <f>IF(G79*H79&lt;&gt;0, TRUNC(G79*H79,1),"")</f>
        <v/>
      </c>
      <c r="J79" s="101">
        <v>0.19950000000000001</v>
      </c>
      <c r="K79" s="101">
        <f>합산자재!I103</f>
        <v>273676</v>
      </c>
      <c r="L79" s="101">
        <f>IF(G79*K79&lt;&gt;0, TRUNC(G79*K79,1),"")</f>
        <v>54598.3</v>
      </c>
      <c r="M79" s="101">
        <f>합산자재!J103</f>
        <v>0</v>
      </c>
      <c r="N79" s="101" t="str">
        <f>IF(G79*M79&lt;&gt;0, TRUNC(G79*M79,1),"")</f>
        <v/>
      </c>
      <c r="O79" s="101"/>
      <c r="P79" s="101">
        <f t="shared" si="11"/>
        <v>54598.3</v>
      </c>
      <c r="Q79" s="53"/>
      <c r="AE79" s="70">
        <f>L79</f>
        <v>54598.3</v>
      </c>
    </row>
    <row r="80" spans="1:31" ht="23.25" customHeight="1">
      <c r="A80" s="86" t="s">
        <v>1169</v>
      </c>
      <c r="B80" s="86" t="s">
        <v>1134</v>
      </c>
      <c r="C80" s="69" t="s">
        <v>1170</v>
      </c>
      <c r="D80" s="53" t="s">
        <v>1171</v>
      </c>
      <c r="E80" s="53" t="s">
        <v>1172</v>
      </c>
      <c r="F80" s="100" t="s">
        <v>112</v>
      </c>
      <c r="G80" s="101">
        <v>1</v>
      </c>
      <c r="H80" s="101">
        <f>IF(TRUNC((AD81+AC81)/$AE$3,1)*$AE$3-AD81 &lt;0, AC81, TRUNC((AD81+AC81)/$AE$3,1)*$AE$3-AD81)</f>
        <v>1637.9000000000015</v>
      </c>
      <c r="I80" s="101">
        <f>H80</f>
        <v>1637.9000000000015</v>
      </c>
      <c r="J80" s="101">
        <v>1</v>
      </c>
      <c r="K80" s="101"/>
      <c r="L80" s="101" t="str">
        <f>IF(G80*K80&lt;&gt;0, TRUNC(G80*K80,1),"")</f>
        <v/>
      </c>
      <c r="M80" s="101"/>
      <c r="N80" s="101" t="str">
        <f>IF(G80*M80&lt;&gt;0, TRUNC(G80*M80,1),"")</f>
        <v/>
      </c>
      <c r="O80" s="101"/>
      <c r="P80" s="101">
        <f t="shared" si="11"/>
        <v>1637.9</v>
      </c>
      <c r="Q80" s="53"/>
    </row>
    <row r="81" spans="1:31" ht="23.25" customHeight="1">
      <c r="B81" s="86" t="s">
        <v>1151</v>
      </c>
      <c r="D81" s="53" t="s">
        <v>1152</v>
      </c>
      <c r="E81" s="53"/>
      <c r="F81" s="100"/>
      <c r="G81" s="101"/>
      <c r="H81" s="101"/>
      <c r="I81" s="101">
        <f>TRUNC(SUM(I76:I80))</f>
        <v>16637</v>
      </c>
      <c r="J81" s="101"/>
      <c r="K81" s="101"/>
      <c r="L81" s="101">
        <f>TRUNC(SUM(L76:L80))</f>
        <v>54598</v>
      </c>
      <c r="M81" s="101"/>
      <c r="N81" s="101">
        <f>TRUNC(SUM(N76:N80))</f>
        <v>0</v>
      </c>
      <c r="O81" s="101"/>
      <c r="P81" s="101">
        <f t="shared" si="11"/>
        <v>71235</v>
      </c>
      <c r="Q81" s="53"/>
      <c r="AC81" s="70">
        <f>TRUNC(AE81*옵션!$B$36/100,1)</f>
        <v>1637.9</v>
      </c>
      <c r="AD81" s="70">
        <f>TRUNC(SUM(L76:L79))</f>
        <v>54598</v>
      </c>
      <c r="AE81" s="70">
        <f>TRUNC(SUM(AE76:AE80))</f>
        <v>54598</v>
      </c>
    </row>
    <row r="82" spans="1:31" ht="23.25" customHeight="1">
      <c r="D82" s="53"/>
      <c r="E82" s="53"/>
      <c r="F82" s="100"/>
      <c r="G82" s="101"/>
      <c r="H82" s="101"/>
      <c r="I82" s="101" t="str">
        <f>IF(G82*H82&lt;&gt;0, TRUNC(G82*H82,1),"")</f>
        <v/>
      </c>
      <c r="J82" s="101"/>
      <c r="K82" s="101"/>
      <c r="L82" s="101" t="str">
        <f>IF(G82*K82&lt;&gt;0, TRUNC(G82*K82,1),"")</f>
        <v/>
      </c>
      <c r="M82" s="101"/>
      <c r="N82" s="101" t="str">
        <f>IF(G82*M82&lt;&gt;0, TRUNC(G82*M82,1),"")</f>
        <v/>
      </c>
      <c r="O82" s="101"/>
      <c r="P82" s="101" t="str">
        <f t="shared" si="11"/>
        <v/>
      </c>
      <c r="Q82" s="53"/>
    </row>
    <row r="83" spans="1:31" ht="23.25" customHeight="1">
      <c r="A83" s="86" t="s">
        <v>1135</v>
      </c>
      <c r="B83" s="86" t="s">
        <v>1149</v>
      </c>
      <c r="C83" s="69" t="s">
        <v>1136</v>
      </c>
      <c r="D83" s="479" t="s">
        <v>1197</v>
      </c>
      <c r="E83" s="480"/>
      <c r="F83" s="480"/>
      <c r="G83" s="480"/>
      <c r="H83" s="480"/>
      <c r="I83" s="480"/>
      <c r="J83" s="480"/>
      <c r="K83" s="480"/>
      <c r="L83" s="480"/>
      <c r="M83" s="480"/>
      <c r="N83" s="480"/>
      <c r="O83" s="480"/>
      <c r="P83" s="480"/>
      <c r="Q83" s="481"/>
    </row>
    <row r="84" spans="1:31" ht="23.25" customHeight="1">
      <c r="A84" s="86" t="s">
        <v>1198</v>
      </c>
      <c r="B84" s="86" t="s">
        <v>1137</v>
      </c>
      <c r="C84" s="69" t="s">
        <v>964</v>
      </c>
      <c r="D84" s="53" t="s">
        <v>965</v>
      </c>
      <c r="E84" s="53" t="s">
        <v>966</v>
      </c>
      <c r="F84" s="100" t="s">
        <v>198</v>
      </c>
      <c r="G84" s="101">
        <v>1</v>
      </c>
      <c r="H84" s="101">
        <f>합산자재!H65</f>
        <v>0</v>
      </c>
      <c r="I84" s="101" t="str">
        <f>IF(G84*H84&lt;&gt;0, TRUNC(G84*H84,1),"")</f>
        <v/>
      </c>
      <c r="J84" s="101">
        <v>1</v>
      </c>
      <c r="K84" s="101">
        <f>합산자재!I65</f>
        <v>0</v>
      </c>
      <c r="L84" s="101" t="str">
        <f>IF(G84*K84&lt;&gt;0, TRUNC(G84*K84,1),"")</f>
        <v/>
      </c>
      <c r="M84" s="101">
        <f>합산자재!J65</f>
        <v>0</v>
      </c>
      <c r="N84" s="101" t="str">
        <f>IF(G84*M84&lt;&gt;0, TRUNC(G84*M84,1),"")</f>
        <v/>
      </c>
      <c r="O84" s="101"/>
      <c r="P84" s="101" t="str">
        <f t="shared" ref="P84:P89" si="12">IF(SUM(I84,L84,N84)&lt;&gt;0,TRUNC(SUM(I84,L84,N84),1),"")</f>
        <v/>
      </c>
      <c r="Q84" s="53" t="s">
        <v>1060</v>
      </c>
    </row>
    <row r="85" spans="1:31" ht="23.25" customHeight="1">
      <c r="A85" s="86" t="s">
        <v>1199</v>
      </c>
      <c r="B85" s="86" t="s">
        <v>1137</v>
      </c>
      <c r="C85" s="69" t="s">
        <v>962</v>
      </c>
      <c r="D85" s="53" t="s">
        <v>961</v>
      </c>
      <c r="E85" s="53" t="s">
        <v>963</v>
      </c>
      <c r="F85" s="100" t="s">
        <v>198</v>
      </c>
      <c r="G85" s="101">
        <v>1</v>
      </c>
      <c r="H85" s="101">
        <f>합산자재!H64</f>
        <v>0</v>
      </c>
      <c r="I85" s="101" t="str">
        <f>IF(G85*H85&lt;&gt;0, TRUNC(G85*H85,1),"")</f>
        <v/>
      </c>
      <c r="J85" s="101">
        <v>1</v>
      </c>
      <c r="K85" s="101">
        <f>합산자재!I64</f>
        <v>0</v>
      </c>
      <c r="L85" s="101" t="str">
        <f>IF(G85*K85&lt;&gt;0, TRUNC(G85*K85,1),"")</f>
        <v/>
      </c>
      <c r="M85" s="101">
        <f>합산자재!J64</f>
        <v>0</v>
      </c>
      <c r="N85" s="101" t="str">
        <f>IF(G85*M85&lt;&gt;0, TRUNC(G85*M85,1),"")</f>
        <v/>
      </c>
      <c r="O85" s="101"/>
      <c r="P85" s="101" t="str">
        <f t="shared" si="12"/>
        <v/>
      </c>
      <c r="Q85" s="53" t="s">
        <v>1060</v>
      </c>
    </row>
    <row r="86" spans="1:31" ht="23.25" customHeight="1">
      <c r="A86" s="86" t="s">
        <v>1076</v>
      </c>
      <c r="B86" s="86" t="s">
        <v>1137</v>
      </c>
      <c r="C86" s="69" t="s">
        <v>1037</v>
      </c>
      <c r="D86" s="53" t="s">
        <v>1038</v>
      </c>
      <c r="E86" s="53" t="s">
        <v>1039</v>
      </c>
      <c r="F86" s="100" t="s">
        <v>1040</v>
      </c>
      <c r="G86" s="101">
        <f>일위노임!G43</f>
        <v>0.51900000000000002</v>
      </c>
      <c r="H86" s="101">
        <f>합산자재!H103</f>
        <v>0</v>
      </c>
      <c r="I86" s="101" t="str">
        <f>IF(G86*H86&lt;&gt;0, TRUNC(G86*H86,1),"")</f>
        <v/>
      </c>
      <c r="J86" s="101">
        <v>0.51900000000000002</v>
      </c>
      <c r="K86" s="101">
        <f>합산자재!I103</f>
        <v>273676</v>
      </c>
      <c r="L86" s="101">
        <f>IF(G86*K86&lt;&gt;0, TRUNC(G86*K86,1),"")</f>
        <v>142037.79999999999</v>
      </c>
      <c r="M86" s="101">
        <f>합산자재!J103</f>
        <v>0</v>
      </c>
      <c r="N86" s="101" t="str">
        <f>IF(G86*M86&lt;&gt;0, TRUNC(G86*M86,1),"")</f>
        <v/>
      </c>
      <c r="O86" s="101"/>
      <c r="P86" s="101">
        <f t="shared" si="12"/>
        <v>142037.79999999999</v>
      </c>
      <c r="Q86" s="53"/>
      <c r="AE86" s="70">
        <f>L86</f>
        <v>142037.79999999999</v>
      </c>
    </row>
    <row r="87" spans="1:31" ht="23.25" customHeight="1">
      <c r="A87" s="86" t="s">
        <v>1169</v>
      </c>
      <c r="B87" s="86" t="s">
        <v>1137</v>
      </c>
      <c r="C87" s="69" t="s">
        <v>1170</v>
      </c>
      <c r="D87" s="53" t="s">
        <v>1171</v>
      </c>
      <c r="E87" s="53" t="s">
        <v>1172</v>
      </c>
      <c r="F87" s="100" t="s">
        <v>112</v>
      </c>
      <c r="G87" s="101">
        <v>1</v>
      </c>
      <c r="H87" s="101">
        <f>IF(TRUNC((AD88+AC88)/$AE$3,1)*$AE$3-AD88 &lt;0, AC88, TRUNC((AD88+AC88)/$AE$3,1)*$AE$3-AD88)</f>
        <v>4261.1000000000058</v>
      </c>
      <c r="I87" s="101">
        <f>H87</f>
        <v>4261.1000000000058</v>
      </c>
      <c r="J87" s="101">
        <v>1</v>
      </c>
      <c r="K87" s="101"/>
      <c r="L87" s="101" t="str">
        <f>IF(G87*K87&lt;&gt;0, TRUNC(G87*K87,1),"")</f>
        <v/>
      </c>
      <c r="M87" s="101"/>
      <c r="N87" s="101" t="str">
        <f>IF(G87*M87&lt;&gt;0, TRUNC(G87*M87,1),"")</f>
        <v/>
      </c>
      <c r="O87" s="101"/>
      <c r="P87" s="101">
        <f t="shared" si="12"/>
        <v>4261.1000000000004</v>
      </c>
      <c r="Q87" s="53"/>
    </row>
    <row r="88" spans="1:31" ht="23.25" customHeight="1">
      <c r="B88" s="86" t="s">
        <v>1151</v>
      </c>
      <c r="D88" s="53" t="s">
        <v>1152</v>
      </c>
      <c r="E88" s="53"/>
      <c r="F88" s="100"/>
      <c r="G88" s="101"/>
      <c r="H88" s="101"/>
      <c r="I88" s="101">
        <f>TRUNC(SUM(I83:I87))</f>
        <v>4261</v>
      </c>
      <c r="J88" s="101"/>
      <c r="K88" s="101"/>
      <c r="L88" s="101">
        <f>TRUNC(SUM(L83:L87))</f>
        <v>142037</v>
      </c>
      <c r="M88" s="101"/>
      <c r="N88" s="101">
        <f>TRUNC(SUM(N83:N87))</f>
        <v>0</v>
      </c>
      <c r="O88" s="101"/>
      <c r="P88" s="101">
        <f t="shared" si="12"/>
        <v>146298</v>
      </c>
      <c r="Q88" s="53"/>
      <c r="AC88" s="70">
        <f>TRUNC(AE88*옵션!$B$36/100,1)</f>
        <v>4261.1000000000004</v>
      </c>
      <c r="AD88" s="70">
        <f>TRUNC(SUM(L83:L86))</f>
        <v>142037</v>
      </c>
      <c r="AE88" s="70">
        <f>TRUNC(SUM(AE83:AE87))</f>
        <v>142037</v>
      </c>
    </row>
    <row r="89" spans="1:31" ht="23.25" customHeight="1">
      <c r="D89" s="53"/>
      <c r="E89" s="53"/>
      <c r="F89" s="100"/>
      <c r="G89" s="101"/>
      <c r="H89" s="101"/>
      <c r="I89" s="101" t="str">
        <f>IF(G89*H89&lt;&gt;0, TRUNC(G89*H89,1),"")</f>
        <v/>
      </c>
      <c r="J89" s="101"/>
      <c r="K89" s="101"/>
      <c r="L89" s="101" t="str">
        <f>IF(G89*K89&lt;&gt;0, TRUNC(G89*K89,1),"")</f>
        <v/>
      </c>
      <c r="M89" s="101"/>
      <c r="N89" s="101" t="str">
        <f>IF(G89*M89&lt;&gt;0, TRUNC(G89*M89,1),"")</f>
        <v/>
      </c>
      <c r="O89" s="101"/>
      <c r="P89" s="101" t="str">
        <f t="shared" si="12"/>
        <v/>
      </c>
      <c r="Q89" s="53"/>
    </row>
    <row r="90" spans="1:31" ht="23.25" customHeight="1">
      <c r="A90" s="86" t="s">
        <v>150</v>
      </c>
      <c r="B90" s="86" t="s">
        <v>1149</v>
      </c>
      <c r="C90" s="69" t="s">
        <v>1138</v>
      </c>
      <c r="D90" s="479" t="s">
        <v>1200</v>
      </c>
      <c r="E90" s="480"/>
      <c r="F90" s="480"/>
      <c r="G90" s="480"/>
      <c r="H90" s="480"/>
      <c r="I90" s="480"/>
      <c r="J90" s="480"/>
      <c r="K90" s="480"/>
      <c r="L90" s="480"/>
      <c r="M90" s="480"/>
      <c r="N90" s="480"/>
      <c r="O90" s="480"/>
      <c r="P90" s="480"/>
      <c r="Q90" s="481"/>
    </row>
    <row r="91" spans="1:31" ht="23.25" customHeight="1">
      <c r="A91" s="86" t="s">
        <v>1201</v>
      </c>
      <c r="B91" s="86" t="s">
        <v>1139</v>
      </c>
      <c r="C91" s="69" t="s">
        <v>888</v>
      </c>
      <c r="D91" s="53" t="s">
        <v>151</v>
      </c>
      <c r="E91" s="53" t="s">
        <v>889</v>
      </c>
      <c r="F91" s="100" t="s">
        <v>731</v>
      </c>
      <c r="G91" s="101">
        <v>1.1000000000000001</v>
      </c>
      <c r="H91" s="101">
        <f>합산자재!H31</f>
        <v>513</v>
      </c>
      <c r="I91" s="101">
        <f>IF(G91*H91&lt;&gt;0, TRUNC(G91*H91,1),"")</f>
        <v>564.29999999999995</v>
      </c>
      <c r="J91" s="101">
        <v>1</v>
      </c>
      <c r="K91" s="101">
        <f>합산자재!I31</f>
        <v>0</v>
      </c>
      <c r="L91" s="101" t="str">
        <f>IF(G91*K91&lt;&gt;0, TRUNC(G91*K91,1),"")</f>
        <v/>
      </c>
      <c r="M91" s="101">
        <f>합산자재!J31</f>
        <v>0</v>
      </c>
      <c r="N91" s="101" t="str">
        <f>IF(G91*M91&lt;&gt;0, TRUNC(G91*M91,1),"")</f>
        <v/>
      </c>
      <c r="O91" s="101"/>
      <c r="P91" s="101">
        <f t="shared" ref="P91:P96" si="13">IF(SUM(I91,L91,N91)&lt;&gt;0,TRUNC(SUM(I91,L91,N91),1),"")</f>
        <v>564.29999999999995</v>
      </c>
      <c r="Q91" s="53"/>
      <c r="AC91" s="70">
        <f>J91*H91</f>
        <v>513</v>
      </c>
    </row>
    <row r="92" spans="1:31" ht="23.25" customHeight="1">
      <c r="A92" s="86" t="s">
        <v>1182</v>
      </c>
      <c r="B92" s="86" t="s">
        <v>1139</v>
      </c>
      <c r="C92" s="69" t="s">
        <v>1183</v>
      </c>
      <c r="D92" s="53" t="s">
        <v>1184</v>
      </c>
      <c r="E92" s="53" t="s">
        <v>1185</v>
      </c>
      <c r="F92" s="100" t="s">
        <v>112</v>
      </c>
      <c r="G92" s="101">
        <v>1</v>
      </c>
      <c r="H92" s="101">
        <f>IF(TRUNC((AD92+AC92)/$AD$3,1)*$AD$3-AD92 &lt;0, AC92, TRUNC((AD92+AC92)/$AD$3,1)*$AD$3-AD92)</f>
        <v>10.200000000000045</v>
      </c>
      <c r="I92" s="101">
        <f>H92</f>
        <v>10.200000000000045</v>
      </c>
      <c r="J92" s="101">
        <v>1</v>
      </c>
      <c r="K92" s="101"/>
      <c r="L92" s="101" t="str">
        <f>IF(G92*K92&lt;&gt;0, TRUNC(G92*K92,1),"")</f>
        <v/>
      </c>
      <c r="M92" s="101"/>
      <c r="N92" s="101" t="str">
        <f>IF(G92*M92&lt;&gt;0, TRUNC(G92*M92,1),"")</f>
        <v/>
      </c>
      <c r="O92" s="101"/>
      <c r="P92" s="101">
        <f t="shared" si="13"/>
        <v>10.199999999999999</v>
      </c>
      <c r="Q92" s="53"/>
      <c r="AC92" s="70">
        <f>TRUNC(TRUNC(SUM(AC90:AC91))*옵션!$B$33/100,1)</f>
        <v>10.199999999999999</v>
      </c>
      <c r="AD92" s="70">
        <f>TRUNC(SUM(I90:I91))+TRUNC(SUM(N90:N91))</f>
        <v>564</v>
      </c>
    </row>
    <row r="93" spans="1:31" ht="23.25" customHeight="1">
      <c r="A93" s="86" t="s">
        <v>1076</v>
      </c>
      <c r="B93" s="86" t="s">
        <v>1139</v>
      </c>
      <c r="C93" s="69" t="s">
        <v>1037</v>
      </c>
      <c r="D93" s="53" t="s">
        <v>1038</v>
      </c>
      <c r="E93" s="53" t="s">
        <v>1039</v>
      </c>
      <c r="F93" s="100" t="s">
        <v>1040</v>
      </c>
      <c r="G93" s="101">
        <f>일위노임!G46</f>
        <v>8.6599999999999993E-3</v>
      </c>
      <c r="H93" s="101">
        <f>합산자재!H103</f>
        <v>0</v>
      </c>
      <c r="I93" s="101" t="str">
        <f>IF(G93*H93&lt;&gt;0, TRUNC(G93*H93,1),"")</f>
        <v/>
      </c>
      <c r="J93" s="101">
        <v>8.6700000000000006E-3</v>
      </c>
      <c r="K93" s="101">
        <f>합산자재!I103</f>
        <v>273676</v>
      </c>
      <c r="L93" s="101">
        <f>IF(G93*K93&lt;&gt;0, TRUNC(G93*K93,1),"")</f>
        <v>2370</v>
      </c>
      <c r="M93" s="101">
        <f>합산자재!J103</f>
        <v>0</v>
      </c>
      <c r="N93" s="101" t="str">
        <f>IF(G93*M93&lt;&gt;0, TRUNC(G93*M93,1),"")</f>
        <v/>
      </c>
      <c r="O93" s="101"/>
      <c r="P93" s="101">
        <f t="shared" si="13"/>
        <v>2370</v>
      </c>
      <c r="Q93" s="53"/>
      <c r="AE93" s="70">
        <f>L93</f>
        <v>2370</v>
      </c>
    </row>
    <row r="94" spans="1:31" ht="23.25" customHeight="1">
      <c r="A94" s="86" t="s">
        <v>1169</v>
      </c>
      <c r="B94" s="86" t="s">
        <v>1139</v>
      </c>
      <c r="C94" s="69" t="s">
        <v>1170</v>
      </c>
      <c r="D94" s="53" t="s">
        <v>1171</v>
      </c>
      <c r="E94" s="53" t="s">
        <v>1172</v>
      </c>
      <c r="F94" s="100" t="s">
        <v>112</v>
      </c>
      <c r="G94" s="101">
        <v>1</v>
      </c>
      <c r="H94" s="101">
        <f>IF(TRUNC((AD95+AC95)/$AE$3,1)*$AE$3-AD95 &lt;0, AC95, TRUNC((AD95+AC95)/$AE$3,1)*$AE$3-AD95)</f>
        <v>71.099999999999909</v>
      </c>
      <c r="I94" s="101">
        <f>H94</f>
        <v>71.099999999999909</v>
      </c>
      <c r="J94" s="101">
        <v>1</v>
      </c>
      <c r="K94" s="101"/>
      <c r="L94" s="101" t="str">
        <f>IF(G94*K94&lt;&gt;0, TRUNC(G94*K94,1),"")</f>
        <v/>
      </c>
      <c r="M94" s="101"/>
      <c r="N94" s="101" t="str">
        <f>IF(G94*M94&lt;&gt;0, TRUNC(G94*M94,1),"")</f>
        <v/>
      </c>
      <c r="O94" s="101"/>
      <c r="P94" s="101">
        <f t="shared" si="13"/>
        <v>71</v>
      </c>
      <c r="Q94" s="53"/>
    </row>
    <row r="95" spans="1:31" ht="23.25" customHeight="1">
      <c r="B95" s="86" t="s">
        <v>1151</v>
      </c>
      <c r="D95" s="53" t="s">
        <v>1152</v>
      </c>
      <c r="E95" s="53"/>
      <c r="F95" s="100"/>
      <c r="G95" s="101"/>
      <c r="H95" s="101"/>
      <c r="I95" s="101">
        <f>TRUNC(SUM(I90:I94))</f>
        <v>645</v>
      </c>
      <c r="J95" s="101"/>
      <c r="K95" s="101"/>
      <c r="L95" s="101">
        <f>TRUNC(SUM(L90:L94))</f>
        <v>2370</v>
      </c>
      <c r="M95" s="101"/>
      <c r="N95" s="101">
        <f>TRUNC(SUM(N90:N94))</f>
        <v>0</v>
      </c>
      <c r="O95" s="101"/>
      <c r="P95" s="101">
        <f t="shared" si="13"/>
        <v>3015</v>
      </c>
      <c r="Q95" s="53"/>
      <c r="AC95" s="70">
        <f>TRUNC(AE95*옵션!$B$36/100,1)</f>
        <v>71.099999999999994</v>
      </c>
      <c r="AD95" s="70">
        <f>TRUNC(SUM(L90:L93))</f>
        <v>2370</v>
      </c>
      <c r="AE95" s="70">
        <f>TRUNC(SUM(AE90:AE94))</f>
        <v>2370</v>
      </c>
    </row>
    <row r="96" spans="1:31" ht="23.25" customHeight="1">
      <c r="D96" s="53"/>
      <c r="E96" s="53"/>
      <c r="F96" s="100"/>
      <c r="G96" s="101"/>
      <c r="H96" s="101"/>
      <c r="I96" s="101" t="str">
        <f>IF(G96*H96&lt;&gt;0, TRUNC(G96*H96,1),"")</f>
        <v/>
      </c>
      <c r="J96" s="101"/>
      <c r="K96" s="101"/>
      <c r="L96" s="101" t="str">
        <f>IF(G96*K96&lt;&gt;0, TRUNC(G96*K96,1),"")</f>
        <v/>
      </c>
      <c r="M96" s="101"/>
      <c r="N96" s="101" t="str">
        <f>IF(G96*M96&lt;&gt;0, TRUNC(G96*M96,1),"")</f>
        <v/>
      </c>
      <c r="O96" s="101"/>
      <c r="P96" s="101" t="str">
        <f t="shared" si="13"/>
        <v/>
      </c>
      <c r="Q96" s="53"/>
    </row>
    <row r="97" spans="1:31" ht="23.25" customHeight="1">
      <c r="A97" s="86" t="s">
        <v>520</v>
      </c>
      <c r="B97" s="86" t="s">
        <v>1149</v>
      </c>
      <c r="C97" s="69" t="s">
        <v>1140</v>
      </c>
      <c r="D97" s="479" t="s">
        <v>1202</v>
      </c>
      <c r="E97" s="480"/>
      <c r="F97" s="480"/>
      <c r="G97" s="480"/>
      <c r="H97" s="480"/>
      <c r="I97" s="480"/>
      <c r="J97" s="480"/>
      <c r="K97" s="480"/>
      <c r="L97" s="480"/>
      <c r="M97" s="480"/>
      <c r="N97" s="480"/>
      <c r="O97" s="480"/>
      <c r="P97" s="480"/>
      <c r="Q97" s="481"/>
    </row>
    <row r="98" spans="1:31" ht="23.25" customHeight="1">
      <c r="A98" s="86" t="s">
        <v>1201</v>
      </c>
      <c r="B98" s="86" t="s">
        <v>1141</v>
      </c>
      <c r="C98" s="69" t="s">
        <v>888</v>
      </c>
      <c r="D98" s="53" t="s">
        <v>151</v>
      </c>
      <c r="E98" s="53" t="s">
        <v>889</v>
      </c>
      <c r="F98" s="100" t="s">
        <v>731</v>
      </c>
      <c r="G98" s="101">
        <v>1.1000000000000001</v>
      </c>
      <c r="H98" s="101">
        <f>합산자재!H31</f>
        <v>513</v>
      </c>
      <c r="I98" s="101">
        <f>IF(G98*H98&lt;&gt;0, TRUNC(G98*H98,1),"")</f>
        <v>564.29999999999995</v>
      </c>
      <c r="J98" s="101">
        <v>1</v>
      </c>
      <c r="K98" s="101">
        <f>합산자재!I31</f>
        <v>0</v>
      </c>
      <c r="L98" s="101" t="str">
        <f>IF(G98*K98&lt;&gt;0, TRUNC(G98*K98,1),"")</f>
        <v/>
      </c>
      <c r="M98" s="101">
        <f>합산자재!J31</f>
        <v>0</v>
      </c>
      <c r="N98" s="101" t="str">
        <f>IF(G98*M98&lt;&gt;0, TRUNC(G98*M98,1),"")</f>
        <v/>
      </c>
      <c r="O98" s="101"/>
      <c r="P98" s="101">
        <f t="shared" ref="P98:P103" si="14">IF(SUM(I98,L98,N98)&lt;&gt;0,TRUNC(SUM(I98,L98,N98),1),"")</f>
        <v>564.29999999999995</v>
      </c>
      <c r="Q98" s="53"/>
      <c r="AC98" s="70">
        <f>J98*H98</f>
        <v>513</v>
      </c>
    </row>
    <row r="99" spans="1:31" ht="23.25" customHeight="1">
      <c r="A99" s="86" t="s">
        <v>1182</v>
      </c>
      <c r="B99" s="86" t="s">
        <v>1141</v>
      </c>
      <c r="C99" s="69" t="s">
        <v>1183</v>
      </c>
      <c r="D99" s="53" t="s">
        <v>1184</v>
      </c>
      <c r="E99" s="53" t="s">
        <v>1185</v>
      </c>
      <c r="F99" s="100" t="s">
        <v>112</v>
      </c>
      <c r="G99" s="101">
        <v>1</v>
      </c>
      <c r="H99" s="101">
        <f>IF(TRUNC((AD99+AC99)/$AD$3,1)*$AD$3-AD99 &lt;0, AC99, TRUNC((AD99+AC99)/$AD$3,1)*$AD$3-AD99)</f>
        <v>10.200000000000045</v>
      </c>
      <c r="I99" s="101">
        <f>H99</f>
        <v>10.200000000000045</v>
      </c>
      <c r="J99" s="101">
        <v>1</v>
      </c>
      <c r="K99" s="101"/>
      <c r="L99" s="101" t="str">
        <f>IF(G99*K99&lt;&gt;0, TRUNC(G99*K99,1),"")</f>
        <v/>
      </c>
      <c r="M99" s="101"/>
      <c r="N99" s="101" t="str">
        <f>IF(G99*M99&lt;&gt;0, TRUNC(G99*M99,1),"")</f>
        <v/>
      </c>
      <c r="O99" s="101"/>
      <c r="P99" s="101">
        <f t="shared" si="14"/>
        <v>10.199999999999999</v>
      </c>
      <c r="Q99" s="53"/>
      <c r="AC99" s="70">
        <f>TRUNC(TRUNC(SUM(AC97:AC98))*옵션!$B$33/100,1)</f>
        <v>10.199999999999999</v>
      </c>
      <c r="AD99" s="70">
        <f>TRUNC(SUM(I97:I98))+TRUNC(SUM(N97:N98))</f>
        <v>564</v>
      </c>
    </row>
    <row r="100" spans="1:31" ht="23.25" customHeight="1">
      <c r="A100" s="86" t="s">
        <v>1076</v>
      </c>
      <c r="B100" s="86" t="s">
        <v>1141</v>
      </c>
      <c r="C100" s="69" t="s">
        <v>1037</v>
      </c>
      <c r="D100" s="53" t="s">
        <v>1038</v>
      </c>
      <c r="E100" s="53" t="s">
        <v>1039</v>
      </c>
      <c r="F100" s="100" t="s">
        <v>1040</v>
      </c>
      <c r="G100" s="101">
        <f>일위노임!G49</f>
        <v>8.5000000000000006E-3</v>
      </c>
      <c r="H100" s="101">
        <f>합산자재!H103</f>
        <v>0</v>
      </c>
      <c r="I100" s="101" t="str">
        <f>IF(G100*H100&lt;&gt;0, TRUNC(G100*H100,1),"")</f>
        <v/>
      </c>
      <c r="J100" s="101">
        <v>8.5000000000000006E-3</v>
      </c>
      <c r="K100" s="101">
        <f>합산자재!I103</f>
        <v>273676</v>
      </c>
      <c r="L100" s="101">
        <f>IF(G100*K100&lt;&gt;0, TRUNC(G100*K100,1),"")</f>
        <v>2326.1999999999998</v>
      </c>
      <c r="M100" s="101">
        <f>합산자재!J103</f>
        <v>0</v>
      </c>
      <c r="N100" s="101" t="str">
        <f>IF(G100*M100&lt;&gt;0, TRUNC(G100*M100,1),"")</f>
        <v/>
      </c>
      <c r="O100" s="101"/>
      <c r="P100" s="101">
        <f t="shared" si="14"/>
        <v>2326.1999999999998</v>
      </c>
      <c r="Q100" s="53"/>
      <c r="AE100" s="70">
        <f>L100</f>
        <v>2326.1999999999998</v>
      </c>
    </row>
    <row r="101" spans="1:31" ht="23.25" customHeight="1">
      <c r="A101" s="86" t="s">
        <v>1169</v>
      </c>
      <c r="B101" s="86" t="s">
        <v>1141</v>
      </c>
      <c r="C101" s="69" t="s">
        <v>1170</v>
      </c>
      <c r="D101" s="53" t="s">
        <v>1171</v>
      </c>
      <c r="E101" s="53" t="s">
        <v>1172</v>
      </c>
      <c r="F101" s="100" t="s">
        <v>112</v>
      </c>
      <c r="G101" s="101">
        <v>1</v>
      </c>
      <c r="H101" s="101">
        <f>IF(TRUNC((AD102+AC102)/$AE$3,1)*$AE$3-AD102 &lt;0, AC102, TRUNC((AD102+AC102)/$AE$3,1)*$AE$3-AD102)</f>
        <v>69.699999999999818</v>
      </c>
      <c r="I101" s="101">
        <f>H101</f>
        <v>69.699999999999818</v>
      </c>
      <c r="J101" s="101">
        <v>1</v>
      </c>
      <c r="K101" s="101"/>
      <c r="L101" s="101" t="str">
        <f>IF(G101*K101&lt;&gt;0, TRUNC(G101*K101,1),"")</f>
        <v/>
      </c>
      <c r="M101" s="101"/>
      <c r="N101" s="101" t="str">
        <f>IF(G101*M101&lt;&gt;0, TRUNC(G101*M101,1),"")</f>
        <v/>
      </c>
      <c r="O101" s="101"/>
      <c r="P101" s="101">
        <f t="shared" si="14"/>
        <v>69.599999999999994</v>
      </c>
      <c r="Q101" s="53"/>
    </row>
    <row r="102" spans="1:31" ht="23.25" customHeight="1">
      <c r="B102" s="86" t="s">
        <v>1151</v>
      </c>
      <c r="D102" s="53" t="s">
        <v>1152</v>
      </c>
      <c r="E102" s="53"/>
      <c r="F102" s="100"/>
      <c r="G102" s="101"/>
      <c r="H102" s="101"/>
      <c r="I102" s="101">
        <f>TRUNC(SUM(I97:I101))</f>
        <v>644</v>
      </c>
      <c r="J102" s="101"/>
      <c r="K102" s="101"/>
      <c r="L102" s="101">
        <f>TRUNC(SUM(L97:L101))</f>
        <v>2326</v>
      </c>
      <c r="M102" s="101"/>
      <c r="N102" s="101">
        <f>TRUNC(SUM(N97:N101))</f>
        <v>0</v>
      </c>
      <c r="O102" s="101"/>
      <c r="P102" s="101">
        <f t="shared" si="14"/>
        <v>2970</v>
      </c>
      <c r="Q102" s="53"/>
      <c r="AC102" s="70">
        <f>TRUNC(AE102*옵션!$B$36/100,1)</f>
        <v>69.7</v>
      </c>
      <c r="AD102" s="70">
        <f>TRUNC(SUM(L97:L100))</f>
        <v>2326</v>
      </c>
      <c r="AE102" s="70">
        <f>TRUNC(SUM(AE97:AE101))</f>
        <v>2326</v>
      </c>
    </row>
    <row r="103" spans="1:31" ht="23.25" customHeight="1">
      <c r="D103" s="53"/>
      <c r="E103" s="53"/>
      <c r="F103" s="100"/>
      <c r="G103" s="101"/>
      <c r="H103" s="101"/>
      <c r="I103" s="101" t="str">
        <f>IF(G103*H103&lt;&gt;0, TRUNC(G103*H103,1),"")</f>
        <v/>
      </c>
      <c r="J103" s="101"/>
      <c r="K103" s="101"/>
      <c r="L103" s="101" t="str">
        <f>IF(G103*K103&lt;&gt;0, TRUNC(G103*K103,1),"")</f>
        <v/>
      </c>
      <c r="M103" s="101"/>
      <c r="N103" s="101" t="str">
        <f>IF(G103*M103&lt;&gt;0, TRUNC(G103*M103,1),"")</f>
        <v/>
      </c>
      <c r="O103" s="101"/>
      <c r="P103" s="101" t="str">
        <f t="shared" si="14"/>
        <v/>
      </c>
      <c r="Q103" s="53"/>
    </row>
    <row r="104" spans="1:31" ht="23.25" customHeight="1">
      <c r="A104" s="86" t="s">
        <v>239</v>
      </c>
      <c r="B104" s="86" t="s">
        <v>1149</v>
      </c>
      <c r="C104" s="69" t="s">
        <v>1142</v>
      </c>
      <c r="D104" s="479" t="s">
        <v>1203</v>
      </c>
      <c r="E104" s="480"/>
      <c r="F104" s="480"/>
      <c r="G104" s="480"/>
      <c r="H104" s="480"/>
      <c r="I104" s="480"/>
      <c r="J104" s="480"/>
      <c r="K104" s="480"/>
      <c r="L104" s="480"/>
      <c r="M104" s="480"/>
      <c r="N104" s="480"/>
      <c r="O104" s="480"/>
      <c r="P104" s="480"/>
      <c r="Q104" s="481"/>
    </row>
    <row r="105" spans="1:31" ht="23.25" customHeight="1">
      <c r="A105" s="86" t="s">
        <v>1204</v>
      </c>
      <c r="B105" s="86" t="s">
        <v>1143</v>
      </c>
      <c r="C105" s="69" t="s">
        <v>892</v>
      </c>
      <c r="D105" s="53" t="s">
        <v>151</v>
      </c>
      <c r="E105" s="53" t="s">
        <v>893</v>
      </c>
      <c r="F105" s="100" t="s">
        <v>731</v>
      </c>
      <c r="G105" s="101">
        <v>1.1000000000000001</v>
      </c>
      <c r="H105" s="101">
        <f>합산자재!H32</f>
        <v>781</v>
      </c>
      <c r="I105" s="101">
        <f>IF(G105*H105&lt;&gt;0, TRUNC(G105*H105,1),"")</f>
        <v>859.1</v>
      </c>
      <c r="J105" s="101">
        <v>1</v>
      </c>
      <c r="K105" s="101">
        <f>합산자재!I32</f>
        <v>0</v>
      </c>
      <c r="L105" s="101" t="str">
        <f>IF(G105*K105&lt;&gt;0, TRUNC(G105*K105,1),"")</f>
        <v/>
      </c>
      <c r="M105" s="101">
        <f>합산자재!J32</f>
        <v>0</v>
      </c>
      <c r="N105" s="101" t="str">
        <f>IF(G105*M105&lt;&gt;0, TRUNC(G105*M105,1),"")</f>
        <v/>
      </c>
      <c r="O105" s="101"/>
      <c r="P105" s="101">
        <f t="shared" ref="P105:P110" si="15">IF(SUM(I105,L105,N105)&lt;&gt;0,TRUNC(SUM(I105,L105,N105),1),"")</f>
        <v>859.1</v>
      </c>
      <c r="Q105" s="53"/>
      <c r="AC105" s="70">
        <f>J105*H105</f>
        <v>781</v>
      </c>
    </row>
    <row r="106" spans="1:31" ht="23.25" customHeight="1">
      <c r="A106" s="86" t="s">
        <v>1182</v>
      </c>
      <c r="B106" s="86" t="s">
        <v>1143</v>
      </c>
      <c r="C106" s="69" t="s">
        <v>1183</v>
      </c>
      <c r="D106" s="53" t="s">
        <v>1184</v>
      </c>
      <c r="E106" s="53" t="s">
        <v>1185</v>
      </c>
      <c r="F106" s="100" t="s">
        <v>112</v>
      </c>
      <c r="G106" s="101">
        <v>1</v>
      </c>
      <c r="H106" s="101">
        <f>IF(TRUNC((AD106+AC106)/$AD$3,1)*$AD$3-AD106 &lt;0, AC106, TRUNC((AD106+AC106)/$AD$3,1)*$AD$3-AD106)</f>
        <v>15.600000000000023</v>
      </c>
      <c r="I106" s="101">
        <f>H106</f>
        <v>15.600000000000023</v>
      </c>
      <c r="J106" s="101">
        <v>1</v>
      </c>
      <c r="K106" s="101"/>
      <c r="L106" s="101" t="str">
        <f>IF(G106*K106&lt;&gt;0, TRUNC(G106*K106,1),"")</f>
        <v/>
      </c>
      <c r="M106" s="101"/>
      <c r="N106" s="101" t="str">
        <f>IF(G106*M106&lt;&gt;0, TRUNC(G106*M106,1),"")</f>
        <v/>
      </c>
      <c r="O106" s="101"/>
      <c r="P106" s="101">
        <f t="shared" si="15"/>
        <v>15.6</v>
      </c>
      <c r="Q106" s="53"/>
      <c r="AC106" s="70">
        <f>TRUNC(TRUNC(SUM(AC104:AC105))*옵션!$B$33/100,1)</f>
        <v>15.6</v>
      </c>
      <c r="AD106" s="70">
        <f>TRUNC(SUM(I104:I105))+TRUNC(SUM(N104:N105))</f>
        <v>859</v>
      </c>
    </row>
    <row r="107" spans="1:31" ht="23.25" customHeight="1">
      <c r="A107" s="86" t="s">
        <v>1076</v>
      </c>
      <c r="B107" s="86" t="s">
        <v>1143</v>
      </c>
      <c r="C107" s="69" t="s">
        <v>1037</v>
      </c>
      <c r="D107" s="53" t="s">
        <v>1038</v>
      </c>
      <c r="E107" s="53" t="s">
        <v>1039</v>
      </c>
      <c r="F107" s="100" t="s">
        <v>1040</v>
      </c>
      <c r="G107" s="101">
        <f>일위노임!G52</f>
        <v>8.6599999999999993E-3</v>
      </c>
      <c r="H107" s="101">
        <f>합산자재!H103</f>
        <v>0</v>
      </c>
      <c r="I107" s="101" t="str">
        <f>IF(G107*H107&lt;&gt;0, TRUNC(G107*H107,1),"")</f>
        <v/>
      </c>
      <c r="J107" s="101">
        <v>8.6700000000000006E-3</v>
      </c>
      <c r="K107" s="101">
        <f>합산자재!I103</f>
        <v>273676</v>
      </c>
      <c r="L107" s="101">
        <f>IF(G107*K107&lt;&gt;0, TRUNC(G107*K107,1),"")</f>
        <v>2370</v>
      </c>
      <c r="M107" s="101">
        <f>합산자재!J103</f>
        <v>0</v>
      </c>
      <c r="N107" s="101" t="str">
        <f>IF(G107*M107&lt;&gt;0, TRUNC(G107*M107,1),"")</f>
        <v/>
      </c>
      <c r="O107" s="101"/>
      <c r="P107" s="101">
        <f t="shared" si="15"/>
        <v>2370</v>
      </c>
      <c r="Q107" s="53"/>
      <c r="AE107" s="70">
        <f>L107</f>
        <v>2370</v>
      </c>
    </row>
    <row r="108" spans="1:31" ht="23.25" customHeight="1">
      <c r="A108" s="86" t="s">
        <v>1169</v>
      </c>
      <c r="B108" s="86" t="s">
        <v>1143</v>
      </c>
      <c r="C108" s="69" t="s">
        <v>1170</v>
      </c>
      <c r="D108" s="53" t="s">
        <v>1171</v>
      </c>
      <c r="E108" s="53" t="s">
        <v>1172</v>
      </c>
      <c r="F108" s="100" t="s">
        <v>112</v>
      </c>
      <c r="G108" s="101">
        <v>1</v>
      </c>
      <c r="H108" s="101">
        <f>IF(TRUNC((AD109+AC109)/$AE$3,1)*$AE$3-AD109 &lt;0, AC109, TRUNC((AD109+AC109)/$AE$3,1)*$AE$3-AD109)</f>
        <v>71.099999999999909</v>
      </c>
      <c r="I108" s="101">
        <f>H108</f>
        <v>71.099999999999909</v>
      </c>
      <c r="J108" s="101">
        <v>1</v>
      </c>
      <c r="K108" s="101"/>
      <c r="L108" s="101" t="str">
        <f>IF(G108*K108&lt;&gt;0, TRUNC(G108*K108,1),"")</f>
        <v/>
      </c>
      <c r="M108" s="101"/>
      <c r="N108" s="101" t="str">
        <f>IF(G108*M108&lt;&gt;0, TRUNC(G108*M108,1),"")</f>
        <v/>
      </c>
      <c r="O108" s="101"/>
      <c r="P108" s="101">
        <f t="shared" si="15"/>
        <v>71</v>
      </c>
      <c r="Q108" s="53"/>
    </row>
    <row r="109" spans="1:31" ht="23.25" customHeight="1">
      <c r="B109" s="86" t="s">
        <v>1151</v>
      </c>
      <c r="D109" s="53" t="s">
        <v>1152</v>
      </c>
      <c r="E109" s="53"/>
      <c r="F109" s="100"/>
      <c r="G109" s="101"/>
      <c r="H109" s="101"/>
      <c r="I109" s="101">
        <f>TRUNC(SUM(I104:I108))</f>
        <v>945</v>
      </c>
      <c r="J109" s="101"/>
      <c r="K109" s="101"/>
      <c r="L109" s="101">
        <f>TRUNC(SUM(L104:L108))</f>
        <v>2370</v>
      </c>
      <c r="M109" s="101"/>
      <c r="N109" s="101">
        <f>TRUNC(SUM(N104:N108))</f>
        <v>0</v>
      </c>
      <c r="O109" s="101"/>
      <c r="P109" s="101">
        <f t="shared" si="15"/>
        <v>3315</v>
      </c>
      <c r="Q109" s="53"/>
      <c r="AC109" s="70">
        <f>TRUNC(AE109*옵션!$B$36/100,1)</f>
        <v>71.099999999999994</v>
      </c>
      <c r="AD109" s="70">
        <f>TRUNC(SUM(L104:L107))</f>
        <v>2370</v>
      </c>
      <c r="AE109" s="70">
        <f>TRUNC(SUM(AE104:AE108))</f>
        <v>2370</v>
      </c>
    </row>
    <row r="110" spans="1:31" ht="23.25" customHeight="1">
      <c r="D110" s="53"/>
      <c r="E110" s="53"/>
      <c r="F110" s="100"/>
      <c r="G110" s="101"/>
      <c r="H110" s="101"/>
      <c r="I110" s="101" t="str">
        <f>IF(G110*H110&lt;&gt;0, TRUNC(G110*H110,1),"")</f>
        <v/>
      </c>
      <c r="J110" s="101"/>
      <c r="K110" s="101"/>
      <c r="L110" s="101" t="str">
        <f>IF(G110*K110&lt;&gt;0, TRUNC(G110*K110,1),"")</f>
        <v/>
      </c>
      <c r="M110" s="101"/>
      <c r="N110" s="101" t="str">
        <f>IF(G110*M110&lt;&gt;0, TRUNC(G110*M110,1),"")</f>
        <v/>
      </c>
      <c r="O110" s="101"/>
      <c r="P110" s="101" t="str">
        <f t="shared" si="15"/>
        <v/>
      </c>
      <c r="Q110" s="53"/>
    </row>
    <row r="111" spans="1:31" ht="23.25" customHeight="1">
      <c r="A111" s="86" t="s">
        <v>573</v>
      </c>
      <c r="B111" s="86" t="s">
        <v>1149</v>
      </c>
      <c r="C111" s="69" t="s">
        <v>1144</v>
      </c>
      <c r="D111" s="479" t="s">
        <v>1205</v>
      </c>
      <c r="E111" s="480"/>
      <c r="F111" s="480"/>
      <c r="G111" s="480"/>
      <c r="H111" s="480"/>
      <c r="I111" s="480"/>
      <c r="J111" s="480"/>
      <c r="K111" s="480"/>
      <c r="L111" s="480"/>
      <c r="M111" s="480"/>
      <c r="N111" s="480"/>
      <c r="O111" s="480"/>
      <c r="P111" s="480"/>
      <c r="Q111" s="481"/>
    </row>
    <row r="112" spans="1:31" ht="23.25" customHeight="1">
      <c r="A112" s="86" t="s">
        <v>1204</v>
      </c>
      <c r="B112" s="86" t="s">
        <v>1145</v>
      </c>
      <c r="C112" s="69" t="s">
        <v>892</v>
      </c>
      <c r="D112" s="53" t="s">
        <v>151</v>
      </c>
      <c r="E112" s="53" t="s">
        <v>893</v>
      </c>
      <c r="F112" s="100" t="s">
        <v>731</v>
      </c>
      <c r="G112" s="101">
        <v>1.1000000000000001</v>
      </c>
      <c r="H112" s="101">
        <f>합산자재!H32</f>
        <v>781</v>
      </c>
      <c r="I112" s="101">
        <f>IF(G112*H112&lt;&gt;0, TRUNC(G112*H112,1),"")</f>
        <v>859.1</v>
      </c>
      <c r="J112" s="101">
        <v>1</v>
      </c>
      <c r="K112" s="101">
        <f>합산자재!I32</f>
        <v>0</v>
      </c>
      <c r="L112" s="101" t="str">
        <f>IF(G112*K112&lt;&gt;0, TRUNC(G112*K112,1),"")</f>
        <v/>
      </c>
      <c r="M112" s="101">
        <f>합산자재!J32</f>
        <v>0</v>
      </c>
      <c r="N112" s="101" t="str">
        <f>IF(G112*M112&lt;&gt;0, TRUNC(G112*M112,1),"")</f>
        <v/>
      </c>
      <c r="O112" s="101"/>
      <c r="P112" s="101">
        <f t="shared" ref="P112:P117" si="16">IF(SUM(I112,L112,N112)&lt;&gt;0,TRUNC(SUM(I112,L112,N112),1),"")</f>
        <v>859.1</v>
      </c>
      <c r="Q112" s="53"/>
      <c r="AC112" s="70">
        <f>J112*H112</f>
        <v>781</v>
      </c>
    </row>
    <row r="113" spans="1:31" ht="23.25" customHeight="1">
      <c r="A113" s="86" t="s">
        <v>1182</v>
      </c>
      <c r="B113" s="86" t="s">
        <v>1145</v>
      </c>
      <c r="C113" s="69" t="s">
        <v>1183</v>
      </c>
      <c r="D113" s="53" t="s">
        <v>1184</v>
      </c>
      <c r="E113" s="53" t="s">
        <v>1185</v>
      </c>
      <c r="F113" s="100" t="s">
        <v>112</v>
      </c>
      <c r="G113" s="101">
        <v>1</v>
      </c>
      <c r="H113" s="101">
        <f>IF(TRUNC((AD113+AC113)/$AD$3,1)*$AD$3-AD113 &lt;0, AC113, TRUNC((AD113+AC113)/$AD$3,1)*$AD$3-AD113)</f>
        <v>15.600000000000023</v>
      </c>
      <c r="I113" s="101">
        <f>H113</f>
        <v>15.600000000000023</v>
      </c>
      <c r="J113" s="101">
        <v>1</v>
      </c>
      <c r="K113" s="101"/>
      <c r="L113" s="101" t="str">
        <f>IF(G113*K113&lt;&gt;0, TRUNC(G113*K113,1),"")</f>
        <v/>
      </c>
      <c r="M113" s="101"/>
      <c r="N113" s="101" t="str">
        <f>IF(G113*M113&lt;&gt;0, TRUNC(G113*M113,1),"")</f>
        <v/>
      </c>
      <c r="O113" s="101"/>
      <c r="P113" s="101">
        <f t="shared" si="16"/>
        <v>15.6</v>
      </c>
      <c r="Q113" s="53"/>
      <c r="AC113" s="70">
        <f>TRUNC(TRUNC(SUM(AC111:AC112))*옵션!$B$33/100,1)</f>
        <v>15.6</v>
      </c>
      <c r="AD113" s="70">
        <f>TRUNC(SUM(I111:I112))+TRUNC(SUM(N111:N112))</f>
        <v>859</v>
      </c>
    </row>
    <row r="114" spans="1:31" ht="23.25" customHeight="1">
      <c r="A114" s="86" t="s">
        <v>1076</v>
      </c>
      <c r="B114" s="86" t="s">
        <v>1145</v>
      </c>
      <c r="C114" s="69" t="s">
        <v>1037</v>
      </c>
      <c r="D114" s="53" t="s">
        <v>1038</v>
      </c>
      <c r="E114" s="53" t="s">
        <v>1039</v>
      </c>
      <c r="F114" s="100" t="s">
        <v>1040</v>
      </c>
      <c r="G114" s="101">
        <f>일위노임!G55</f>
        <v>6.9300000000000004E-3</v>
      </c>
      <c r="H114" s="101">
        <f>합산자재!H103</f>
        <v>0</v>
      </c>
      <c r="I114" s="101" t="str">
        <f>IF(G114*H114&lt;&gt;0, TRUNC(G114*H114,1),"")</f>
        <v/>
      </c>
      <c r="J114" s="101">
        <v>6.9300000000000004E-3</v>
      </c>
      <c r="K114" s="101">
        <f>합산자재!I103</f>
        <v>273676</v>
      </c>
      <c r="L114" s="101">
        <f>IF(G114*K114&lt;&gt;0, TRUNC(G114*K114,1),"")</f>
        <v>1896.5</v>
      </c>
      <c r="M114" s="101">
        <f>합산자재!J103</f>
        <v>0</v>
      </c>
      <c r="N114" s="101" t="str">
        <f>IF(G114*M114&lt;&gt;0, TRUNC(G114*M114,1),"")</f>
        <v/>
      </c>
      <c r="O114" s="101"/>
      <c r="P114" s="101">
        <f t="shared" si="16"/>
        <v>1896.5</v>
      </c>
      <c r="Q114" s="53"/>
      <c r="AE114" s="70">
        <f>L114</f>
        <v>1896.5</v>
      </c>
    </row>
    <row r="115" spans="1:31" ht="23.25" customHeight="1">
      <c r="A115" s="86" t="s">
        <v>1169</v>
      </c>
      <c r="B115" s="86" t="s">
        <v>1145</v>
      </c>
      <c r="C115" s="69" t="s">
        <v>1170</v>
      </c>
      <c r="D115" s="53" t="s">
        <v>1171</v>
      </c>
      <c r="E115" s="53" t="s">
        <v>1172</v>
      </c>
      <c r="F115" s="100" t="s">
        <v>112</v>
      </c>
      <c r="G115" s="101">
        <v>1</v>
      </c>
      <c r="H115" s="101">
        <f>IF(TRUNC((AD116+AC116)/$AE$3,1)*$AE$3-AD116 &lt;0, AC116, TRUNC((AD116+AC116)/$AE$3,1)*$AE$3-AD116)</f>
        <v>56.799999999999955</v>
      </c>
      <c r="I115" s="101">
        <f>H115</f>
        <v>56.799999999999955</v>
      </c>
      <c r="J115" s="101">
        <v>1</v>
      </c>
      <c r="K115" s="101"/>
      <c r="L115" s="101" t="str">
        <f>IF(G115*K115&lt;&gt;0, TRUNC(G115*K115,1),"")</f>
        <v/>
      </c>
      <c r="M115" s="101"/>
      <c r="N115" s="101" t="str">
        <f>IF(G115*M115&lt;&gt;0, TRUNC(G115*M115,1),"")</f>
        <v/>
      </c>
      <c r="O115" s="101"/>
      <c r="P115" s="101">
        <f t="shared" si="16"/>
        <v>56.8</v>
      </c>
      <c r="Q115" s="53"/>
    </row>
    <row r="116" spans="1:31" ht="23.25" customHeight="1">
      <c r="B116" s="86" t="s">
        <v>1151</v>
      </c>
      <c r="D116" s="53" t="s">
        <v>1152</v>
      </c>
      <c r="E116" s="53"/>
      <c r="F116" s="100"/>
      <c r="G116" s="101"/>
      <c r="H116" s="101"/>
      <c r="I116" s="101">
        <f>TRUNC(SUM(I111:I115))</f>
        <v>931</v>
      </c>
      <c r="J116" s="101"/>
      <c r="K116" s="101"/>
      <c r="L116" s="101">
        <f>TRUNC(SUM(L111:L115))</f>
        <v>1896</v>
      </c>
      <c r="M116" s="101"/>
      <c r="N116" s="101">
        <f>TRUNC(SUM(N111:N115))</f>
        <v>0</v>
      </c>
      <c r="O116" s="101"/>
      <c r="P116" s="101">
        <f t="shared" si="16"/>
        <v>2827</v>
      </c>
      <c r="Q116" s="53"/>
      <c r="AC116" s="70">
        <f>TRUNC(AE116*옵션!$B$36/100,1)</f>
        <v>56.8</v>
      </c>
      <c r="AD116" s="70">
        <f>TRUNC(SUM(L111:L114))</f>
        <v>1896</v>
      </c>
      <c r="AE116" s="70">
        <f>TRUNC(SUM(AE111:AE115))</f>
        <v>1896</v>
      </c>
    </row>
    <row r="117" spans="1:31" ht="23.25" customHeight="1">
      <c r="D117" s="53"/>
      <c r="E117" s="53"/>
      <c r="F117" s="100"/>
      <c r="G117" s="101"/>
      <c r="H117" s="101"/>
      <c r="I117" s="101" t="str">
        <f>IF(G117*H117&lt;&gt;0, TRUNC(G117*H117,1),"")</f>
        <v/>
      </c>
      <c r="J117" s="101"/>
      <c r="K117" s="101"/>
      <c r="L117" s="101" t="str">
        <f>IF(G117*K117&lt;&gt;0, TRUNC(G117*K117,1),"")</f>
        <v/>
      </c>
      <c r="M117" s="101"/>
      <c r="N117" s="101" t="str">
        <f>IF(G117*M117&lt;&gt;0, TRUNC(G117*M117,1),"")</f>
        <v/>
      </c>
      <c r="O117" s="101"/>
      <c r="P117" s="101" t="str">
        <f t="shared" si="16"/>
        <v/>
      </c>
      <c r="Q117" s="53"/>
    </row>
    <row r="118" spans="1:31" ht="23.25" customHeight="1">
      <c r="A118" s="86" t="s">
        <v>296</v>
      </c>
      <c r="B118" s="86" t="s">
        <v>1149</v>
      </c>
      <c r="C118" s="69" t="s">
        <v>1146</v>
      </c>
      <c r="D118" s="479" t="s">
        <v>1206</v>
      </c>
      <c r="E118" s="480"/>
      <c r="F118" s="480"/>
      <c r="G118" s="480"/>
      <c r="H118" s="480"/>
      <c r="I118" s="480"/>
      <c r="J118" s="480"/>
      <c r="K118" s="480"/>
      <c r="L118" s="480"/>
      <c r="M118" s="480"/>
      <c r="N118" s="480"/>
      <c r="O118" s="480"/>
      <c r="P118" s="480"/>
      <c r="Q118" s="481"/>
    </row>
    <row r="119" spans="1:31" ht="23.25" customHeight="1">
      <c r="A119" s="86" t="s">
        <v>1207</v>
      </c>
      <c r="B119" s="86" t="s">
        <v>1147</v>
      </c>
      <c r="C119" s="69" t="s">
        <v>904</v>
      </c>
      <c r="D119" s="53" t="s">
        <v>297</v>
      </c>
      <c r="E119" s="53" t="s">
        <v>905</v>
      </c>
      <c r="F119" s="100" t="s">
        <v>731</v>
      </c>
      <c r="G119" s="101">
        <v>1.075</v>
      </c>
      <c r="H119" s="101">
        <f>합산자재!H38</f>
        <v>400</v>
      </c>
      <c r="I119" s="101">
        <f>IF(G119*H119&lt;&gt;0, TRUNC(G119*H119,1),"")</f>
        <v>430</v>
      </c>
      <c r="J119" s="101">
        <v>1</v>
      </c>
      <c r="K119" s="101">
        <f>합산자재!I38</f>
        <v>0</v>
      </c>
      <c r="L119" s="101" t="str">
        <f>IF(G119*K119&lt;&gt;0, TRUNC(G119*K119,1),"")</f>
        <v/>
      </c>
      <c r="M119" s="101">
        <f>합산자재!J38</f>
        <v>0</v>
      </c>
      <c r="N119" s="101" t="str">
        <f>IF(G119*M119&lt;&gt;0, TRUNC(G119*M119,1),"")</f>
        <v/>
      </c>
      <c r="O119" s="101"/>
      <c r="P119" s="101">
        <f>IF(SUM(I119,L119,N119)&lt;&gt;0,TRUNC(SUM(I119,L119,N119),1),"")</f>
        <v>430</v>
      </c>
      <c r="Q119" s="53"/>
      <c r="AC119" s="70">
        <f>J119*H119</f>
        <v>400</v>
      </c>
    </row>
    <row r="120" spans="1:31" ht="23.25" customHeight="1">
      <c r="A120" s="86" t="s">
        <v>1182</v>
      </c>
      <c r="B120" s="86" t="s">
        <v>1147</v>
      </c>
      <c r="C120" s="69" t="s">
        <v>1183</v>
      </c>
      <c r="D120" s="53" t="s">
        <v>1184</v>
      </c>
      <c r="E120" s="53" t="s">
        <v>1185</v>
      </c>
      <c r="F120" s="100" t="s">
        <v>112</v>
      </c>
      <c r="G120" s="101">
        <v>1</v>
      </c>
      <c r="H120" s="101">
        <f>IF(TRUNC((AD120+AC120)/$AD$3,1)*$AD$3-AD120 &lt;0, AC120, TRUNC((AD120+AC120)/$AD$3,1)*$AD$3-AD120)</f>
        <v>8</v>
      </c>
      <c r="I120" s="101">
        <f>H120</f>
        <v>8</v>
      </c>
      <c r="J120" s="101">
        <v>1</v>
      </c>
      <c r="K120" s="101"/>
      <c r="L120" s="101" t="str">
        <f>IF(G120*K120&lt;&gt;0, TRUNC(G120*K120,1),"")</f>
        <v/>
      </c>
      <c r="M120" s="101"/>
      <c r="N120" s="101" t="str">
        <f>IF(G120*M120&lt;&gt;0, TRUNC(G120*M120,1),"")</f>
        <v/>
      </c>
      <c r="O120" s="101"/>
      <c r="P120" s="101">
        <f>IF(SUM(I120,L120,N120)&lt;&gt;0,TRUNC(SUM(I120,L120,N120),1),"")</f>
        <v>8</v>
      </c>
      <c r="Q120" s="53"/>
      <c r="AC120" s="70">
        <f>TRUNC(TRUNC(SUM(AC118:AC119))*옵션!$B$33/100,1)</f>
        <v>8</v>
      </c>
      <c r="AD120" s="70">
        <f>TRUNC(SUM(I118:I119))+TRUNC(SUM(N118:N119))</f>
        <v>430</v>
      </c>
    </row>
    <row r="121" spans="1:31" ht="23.25" customHeight="1">
      <c r="A121" s="86" t="s">
        <v>1101</v>
      </c>
      <c r="B121" s="86" t="s">
        <v>1147</v>
      </c>
      <c r="C121" s="69" t="s">
        <v>1047</v>
      </c>
      <c r="D121" s="53" t="s">
        <v>1038</v>
      </c>
      <c r="E121" s="53" t="s">
        <v>1048</v>
      </c>
      <c r="F121" s="100" t="s">
        <v>1040</v>
      </c>
      <c r="G121" s="101">
        <f>일위노임!G58</f>
        <v>1.4999999999999999E-2</v>
      </c>
      <c r="H121" s="101">
        <f>합산자재!H107</f>
        <v>0</v>
      </c>
      <c r="I121" s="101" t="str">
        <f>IF(G121*H121&lt;&gt;0, TRUNC(G121*H121,1),"")</f>
        <v/>
      </c>
      <c r="J121" s="101">
        <v>1.4999999999999999E-2</v>
      </c>
      <c r="K121" s="101">
        <f>합산자재!I107</f>
        <v>436224</v>
      </c>
      <c r="L121" s="101">
        <f>IF(G121*K121&lt;&gt;0, TRUNC(G121*K121,1),"")</f>
        <v>6543.3</v>
      </c>
      <c r="M121" s="101">
        <f>합산자재!J107</f>
        <v>0</v>
      </c>
      <c r="N121" s="101" t="str">
        <f>IF(G121*M121&lt;&gt;0, TRUNC(G121*M121,1),"")</f>
        <v/>
      </c>
      <c r="O121" s="101"/>
      <c r="P121" s="101">
        <f>IF(SUM(I121,L121,N121)&lt;&gt;0,TRUNC(SUM(I121,L121,N121),1),"")</f>
        <v>6543.3</v>
      </c>
      <c r="Q121" s="53"/>
      <c r="AE121" s="70">
        <f>L121</f>
        <v>6543.3</v>
      </c>
    </row>
    <row r="122" spans="1:31" ht="23.25" customHeight="1">
      <c r="A122" s="86" t="s">
        <v>1169</v>
      </c>
      <c r="B122" s="86" t="s">
        <v>1147</v>
      </c>
      <c r="C122" s="69" t="s">
        <v>1170</v>
      </c>
      <c r="D122" s="53" t="s">
        <v>1171</v>
      </c>
      <c r="E122" s="53" t="s">
        <v>1172</v>
      </c>
      <c r="F122" s="100" t="s">
        <v>112</v>
      </c>
      <c r="G122" s="101">
        <v>1</v>
      </c>
      <c r="H122" s="101">
        <f>IF(TRUNC((AD123+AC123)/$AE$3,1)*$AE$3-AD123 &lt;0, AC123, TRUNC((AD123+AC123)/$AE$3,1)*$AE$3-AD123)</f>
        <v>196.19999999999982</v>
      </c>
      <c r="I122" s="101">
        <f>H122</f>
        <v>196.19999999999982</v>
      </c>
      <c r="J122" s="101">
        <v>1</v>
      </c>
      <c r="K122" s="101"/>
      <c r="L122" s="101" t="str">
        <f>IF(G122*K122&lt;&gt;0, TRUNC(G122*K122,1),"")</f>
        <v/>
      </c>
      <c r="M122" s="101"/>
      <c r="N122" s="101" t="str">
        <f>IF(G122*M122&lt;&gt;0, TRUNC(G122*M122,1),"")</f>
        <v/>
      </c>
      <c r="O122" s="101"/>
      <c r="P122" s="101">
        <f>IF(SUM(I122,L122,N122)&lt;&gt;0,TRUNC(SUM(I122,L122,N122),1),"")</f>
        <v>196.2</v>
      </c>
      <c r="Q122" s="53"/>
    </row>
    <row r="123" spans="1:31" ht="23.25" customHeight="1">
      <c r="B123" s="86" t="s">
        <v>1151</v>
      </c>
      <c r="D123" s="53" t="s">
        <v>1152</v>
      </c>
      <c r="E123" s="53"/>
      <c r="F123" s="100"/>
      <c r="G123" s="101"/>
      <c r="H123" s="101"/>
      <c r="I123" s="101">
        <f>TRUNC(SUM(I118:I122))</f>
        <v>634</v>
      </c>
      <c r="J123" s="101"/>
      <c r="K123" s="101"/>
      <c r="L123" s="101">
        <f>TRUNC(SUM(L118:L122))</f>
        <v>6543</v>
      </c>
      <c r="M123" s="101"/>
      <c r="N123" s="101">
        <f>TRUNC(SUM(N118:N122))</f>
        <v>0</v>
      </c>
      <c r="O123" s="101"/>
      <c r="P123" s="101">
        <f>IF(SUM(I123,L123,N123)&lt;&gt;0,TRUNC(SUM(I123,L123,N123),1),"")</f>
        <v>7177</v>
      </c>
      <c r="Q123" s="53"/>
      <c r="AC123" s="70">
        <f>TRUNC(AE123*옵션!$B$36/100,1)</f>
        <v>196.2</v>
      </c>
      <c r="AD123" s="70">
        <f>TRUNC(SUM(L118:L121))</f>
        <v>6543</v>
      </c>
      <c r="AE123" s="70">
        <f>TRUNC(SUM(AE118:AE122))</f>
        <v>6543</v>
      </c>
    </row>
    <row r="124" spans="1:31" ht="23.25" customHeight="1">
      <c r="D124" s="53"/>
      <c r="E124" s="53"/>
      <c r="F124" s="100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53"/>
    </row>
    <row r="125" spans="1:31" ht="23.25" customHeight="1">
      <c r="D125" s="53"/>
      <c r="E125" s="53"/>
      <c r="F125" s="100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53"/>
    </row>
    <row r="126" spans="1:31" ht="23.25" customHeight="1">
      <c r="D126" s="53"/>
      <c r="E126" s="53"/>
      <c r="F126" s="100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53"/>
    </row>
    <row r="127" spans="1:31" ht="23.25" customHeight="1">
      <c r="D127" s="53"/>
      <c r="E127" s="53"/>
      <c r="F127" s="100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53"/>
    </row>
    <row r="128" spans="1:31" ht="23.25" customHeight="1">
      <c r="D128" s="53"/>
      <c r="E128" s="53"/>
      <c r="F128" s="100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53"/>
    </row>
    <row r="129" spans="4:17" ht="23.25" customHeight="1">
      <c r="D129" s="53"/>
      <c r="E129" s="53"/>
      <c r="F129" s="100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53"/>
    </row>
    <row r="130" spans="4:17" ht="23.25" customHeight="1">
      <c r="D130" s="53"/>
      <c r="E130" s="53"/>
      <c r="F130" s="100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53"/>
    </row>
    <row r="131" spans="4:17" ht="23.25" customHeight="1">
      <c r="D131" s="53"/>
      <c r="E131" s="53"/>
      <c r="F131" s="100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53"/>
    </row>
    <row r="132" spans="4:17" ht="23.25" customHeight="1">
      <c r="D132" s="53"/>
      <c r="E132" s="53"/>
      <c r="F132" s="100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53"/>
    </row>
    <row r="133" spans="4:17" ht="23.25" customHeight="1">
      <c r="D133" s="53"/>
      <c r="E133" s="53"/>
      <c r="F133" s="100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53"/>
    </row>
  </sheetData>
  <mergeCells count="32">
    <mergeCell ref="D104:Q104"/>
    <mergeCell ref="D111:Q111"/>
    <mergeCell ref="D118:Q118"/>
    <mergeCell ref="D71:Q71"/>
    <mergeCell ref="D76:Q76"/>
    <mergeCell ref="D83:Q83"/>
    <mergeCell ref="D90:Q90"/>
    <mergeCell ref="D97:Q97"/>
    <mergeCell ref="D26:Q26"/>
    <mergeCell ref="D30:Q30"/>
    <mergeCell ref="D37:Q37"/>
    <mergeCell ref="D45:Q45"/>
    <mergeCell ref="D61:Q61"/>
    <mergeCell ref="D4:Q4"/>
    <mergeCell ref="D8:Q8"/>
    <mergeCell ref="D12:Q12"/>
    <mergeCell ref="D17:Q17"/>
    <mergeCell ref="D22:Q22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G81"/>
  <sheetViews>
    <sheetView topLeftCell="D1" workbookViewId="0">
      <pane ySplit="3" topLeftCell="A4" activePane="bottomLeft" state="frozen"/>
      <selection activeCell="J20" sqref="J20"/>
      <selection pane="bottomLeft" activeCell="G6" sqref="D6:T7"/>
    </sheetView>
  </sheetViews>
  <sheetFormatPr defaultRowHeight="21.95" customHeight="1"/>
  <cols>
    <col min="1" max="1" width="4.6640625" style="70" hidden="1" customWidth="1"/>
    <col min="2" max="2" width="6.5546875" style="86" hidden="1" customWidth="1"/>
    <col min="3" max="3" width="10.77734375" style="86" hidden="1" customWidth="1"/>
    <col min="4" max="5" width="24.33203125" style="86" customWidth="1"/>
    <col min="6" max="6" width="4.5546875" style="70" customWidth="1"/>
    <col min="7" max="7" width="10.109375" style="70" customWidth="1"/>
    <col min="8" max="8" width="9.33203125" style="70" customWidth="1"/>
    <col min="9" max="9" width="10" style="70" customWidth="1"/>
    <col min="10" max="10" width="5.21875" style="70" customWidth="1"/>
    <col min="11" max="11" width="4.77734375" style="86" hidden="1" customWidth="1"/>
    <col min="12" max="12" width="14.109375" style="70" customWidth="1"/>
    <col min="13" max="13" width="7.21875" style="70" customWidth="1"/>
    <col min="14" max="14" width="5.44140625" style="70" customWidth="1"/>
    <col min="15" max="15" width="8.77734375" style="70" customWidth="1"/>
    <col min="16" max="16" width="2.44140625" style="109" hidden="1" customWidth="1"/>
    <col min="17" max="17" width="1.21875" style="109" hidden="1" customWidth="1"/>
    <col min="18" max="18" width="5.109375" style="109" hidden="1" customWidth="1"/>
    <col min="19" max="19" width="9.21875" style="70" customWidth="1"/>
    <col min="20" max="20" width="11.109375" style="70" customWidth="1"/>
    <col min="21" max="29" width="8.88671875" style="70"/>
    <col min="30" max="55" width="11.77734375" style="70" customWidth="1"/>
    <col min="56" max="16384" width="8.88671875" style="70"/>
  </cols>
  <sheetData>
    <row r="1" spans="1:33" ht="21.95" customHeight="1">
      <c r="A1" s="70" t="s">
        <v>133</v>
      </c>
      <c r="B1" s="86" t="s">
        <v>1103</v>
      </c>
      <c r="D1" s="478" t="s">
        <v>1380</v>
      </c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AA1" s="70" t="s">
        <v>1039</v>
      </c>
      <c r="AB1" s="70" t="s">
        <v>1044</v>
      </c>
      <c r="AC1" s="70" t="s">
        <v>1048</v>
      </c>
      <c r="AD1" s="70" t="s">
        <v>1050</v>
      </c>
      <c r="AE1" s="70" t="s">
        <v>1052</v>
      </c>
      <c r="AF1" s="70" t="s">
        <v>1054</v>
      </c>
      <c r="AG1" s="70" t="s">
        <v>1056</v>
      </c>
    </row>
    <row r="2" spans="1:33" s="112" customFormat="1" ht="21.95" customHeight="1">
      <c r="A2" s="501" t="s">
        <v>1</v>
      </c>
      <c r="B2" s="471" t="s">
        <v>2</v>
      </c>
      <c r="C2" s="471" t="s">
        <v>18</v>
      </c>
      <c r="D2" s="472" t="s">
        <v>48</v>
      </c>
      <c r="E2" s="472" t="s">
        <v>49</v>
      </c>
      <c r="F2" s="474" t="s">
        <v>5</v>
      </c>
      <c r="G2" s="474" t="s">
        <v>9</v>
      </c>
      <c r="H2" s="474"/>
      <c r="I2" s="474"/>
      <c r="J2" s="474"/>
      <c r="K2" s="472" t="s">
        <v>18</v>
      </c>
      <c r="L2" s="474" t="s">
        <v>58</v>
      </c>
      <c r="M2" s="474"/>
      <c r="N2" s="474"/>
      <c r="O2" s="474"/>
      <c r="P2" s="474" t="s">
        <v>59</v>
      </c>
      <c r="Q2" s="474"/>
      <c r="R2" s="474"/>
      <c r="S2" s="474" t="s">
        <v>60</v>
      </c>
      <c r="T2" s="474" t="s">
        <v>44</v>
      </c>
    </row>
    <row r="3" spans="1:33" s="112" customFormat="1" ht="21.95" customHeight="1">
      <c r="A3" s="501"/>
      <c r="B3" s="471"/>
      <c r="C3" s="471"/>
      <c r="D3" s="473"/>
      <c r="E3" s="473"/>
      <c r="F3" s="475"/>
      <c r="G3" s="89" t="s">
        <v>61</v>
      </c>
      <c r="H3" s="89" t="s">
        <v>62</v>
      </c>
      <c r="I3" s="89" t="s">
        <v>63</v>
      </c>
      <c r="J3" s="89" t="s">
        <v>64</v>
      </c>
      <c r="K3" s="502"/>
      <c r="L3" s="89" t="s">
        <v>3</v>
      </c>
      <c r="M3" s="89" t="s">
        <v>65</v>
      </c>
      <c r="N3" s="89" t="s">
        <v>66</v>
      </c>
      <c r="O3" s="89" t="s">
        <v>67</v>
      </c>
      <c r="P3" s="89" t="s">
        <v>45</v>
      </c>
      <c r="Q3" s="89" t="s">
        <v>68</v>
      </c>
      <c r="R3" s="89" t="s">
        <v>11</v>
      </c>
      <c r="S3" s="475"/>
      <c r="T3" s="475"/>
    </row>
    <row r="4" spans="1:33" ht="21.95" customHeight="1">
      <c r="B4" s="86" t="s">
        <v>134</v>
      </c>
      <c r="D4" s="479" t="s">
        <v>1065</v>
      </c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1"/>
    </row>
    <row r="5" spans="1:33" ht="21.95" customHeight="1">
      <c r="B5" s="86" t="s">
        <v>1066</v>
      </c>
      <c r="C5" s="86" t="s">
        <v>1067</v>
      </c>
      <c r="D5" s="53" t="s">
        <v>1068</v>
      </c>
      <c r="E5" s="53" t="s">
        <v>1069</v>
      </c>
      <c r="F5" s="101" t="s">
        <v>112</v>
      </c>
      <c r="G5" s="101">
        <v>1</v>
      </c>
      <c r="H5" s="101">
        <f>IF(I5&lt;&gt;0,G5-I5,"")</f>
        <v>0</v>
      </c>
      <c r="I5" s="101">
        <v>1</v>
      </c>
      <c r="J5" s="101"/>
      <c r="K5" s="53" t="s">
        <v>1070</v>
      </c>
      <c r="L5" s="101" t="s">
        <v>1050</v>
      </c>
      <c r="M5" s="101">
        <v>0.2</v>
      </c>
      <c r="N5" s="101">
        <v>100</v>
      </c>
      <c r="O5" s="101">
        <f>IF(I5*M5=0,"",I5*M5*(N5/100))</f>
        <v>0.2</v>
      </c>
      <c r="P5" s="106"/>
      <c r="Q5" s="106"/>
      <c r="R5" s="106"/>
      <c r="S5" s="101" t="s">
        <v>1071</v>
      </c>
      <c r="T5" s="101"/>
      <c r="AD5" s="70">
        <f>O5</f>
        <v>0.2</v>
      </c>
    </row>
    <row r="6" spans="1:33" ht="21.95" customHeight="1">
      <c r="B6" s="86" t="s">
        <v>1066</v>
      </c>
      <c r="C6" s="86" t="s">
        <v>1049</v>
      </c>
      <c r="D6" s="53" t="s">
        <v>1038</v>
      </c>
      <c r="E6" s="53" t="s">
        <v>1050</v>
      </c>
      <c r="F6" s="101" t="s">
        <v>1040</v>
      </c>
      <c r="G6" s="101">
        <f>IF(H6*I6/100 &lt;1, TRUNC(H6*I6/100, 옵션!$E$13), TRUNC(H6*I6/100, 옵션!$E$13))</f>
        <v>0.2</v>
      </c>
      <c r="H6" s="101">
        <f>옵션!$B$13</f>
        <v>100</v>
      </c>
      <c r="I6" s="101">
        <f>SUM(AD5:AD5)</f>
        <v>0.2</v>
      </c>
      <c r="J6" s="101"/>
      <c r="K6" s="53"/>
      <c r="L6" s="101"/>
      <c r="M6" s="101"/>
      <c r="N6" s="101"/>
      <c r="O6" s="101" t="str">
        <f>IF(I6*M6=0,"",I6*M6*(N6/100))</f>
        <v/>
      </c>
      <c r="P6" s="106"/>
      <c r="Q6" s="106"/>
      <c r="R6" s="106"/>
      <c r="S6" s="101"/>
      <c r="T6" s="101"/>
      <c r="AD6" s="70">
        <f>SUM(AD5:AD5)</f>
        <v>0.2</v>
      </c>
    </row>
    <row r="7" spans="1:33" ht="21.95" customHeight="1">
      <c r="B7" s="86" t="s">
        <v>134</v>
      </c>
      <c r="D7" s="479" t="s">
        <v>1072</v>
      </c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480"/>
      <c r="Q7" s="480"/>
      <c r="R7" s="480"/>
      <c r="S7" s="480"/>
      <c r="T7" s="481"/>
    </row>
    <row r="8" spans="1:33" ht="21.95" customHeight="1">
      <c r="B8" s="86" t="s">
        <v>1066</v>
      </c>
      <c r="C8" s="86" t="s">
        <v>1073</v>
      </c>
      <c r="D8" s="53" t="s">
        <v>1068</v>
      </c>
      <c r="E8" s="53" t="s">
        <v>1074</v>
      </c>
      <c r="F8" s="101" t="s">
        <v>112</v>
      </c>
      <c r="G8" s="101">
        <v>1</v>
      </c>
      <c r="H8" s="101">
        <f>IF(I8&lt;&gt;0,G8-I8,"")</f>
        <v>0</v>
      </c>
      <c r="I8" s="101">
        <v>1</v>
      </c>
      <c r="J8" s="101"/>
      <c r="K8" s="53" t="s">
        <v>1070</v>
      </c>
      <c r="L8" s="101" t="s">
        <v>1050</v>
      </c>
      <c r="M8" s="101">
        <v>0.1</v>
      </c>
      <c r="N8" s="101">
        <v>100</v>
      </c>
      <c r="O8" s="101">
        <f>IF(I8*M8=0,"",I8*M8*(N8/100))</f>
        <v>0.1</v>
      </c>
      <c r="P8" s="106"/>
      <c r="Q8" s="106"/>
      <c r="R8" s="106"/>
      <c r="S8" s="101" t="s">
        <v>1071</v>
      </c>
      <c r="T8" s="101"/>
      <c r="AD8" s="70">
        <f>O8</f>
        <v>0.1</v>
      </c>
    </row>
    <row r="9" spans="1:33" ht="21.95" customHeight="1">
      <c r="B9" s="86" t="s">
        <v>1066</v>
      </c>
      <c r="C9" s="86" t="s">
        <v>1049</v>
      </c>
      <c r="D9" s="53" t="s">
        <v>1038</v>
      </c>
      <c r="E9" s="53" t="s">
        <v>1050</v>
      </c>
      <c r="F9" s="101" t="s">
        <v>1040</v>
      </c>
      <c r="G9" s="101">
        <f>IF(H9*I9/100 &lt;1, TRUNC(H9*I9/100, 옵션!$E$13), TRUNC(H9*I9/100, 옵션!$E$13))</f>
        <v>0.1</v>
      </c>
      <c r="H9" s="101">
        <f>옵션!$B$13</f>
        <v>100</v>
      </c>
      <c r="I9" s="101">
        <f>SUM(AD8:AD8)</f>
        <v>0.1</v>
      </c>
      <c r="J9" s="101"/>
      <c r="K9" s="53"/>
      <c r="L9" s="101"/>
      <c r="M9" s="101"/>
      <c r="N9" s="101"/>
      <c r="O9" s="101" t="str">
        <f>IF(I9*M9=0,"",I9*M9*(N9/100))</f>
        <v/>
      </c>
      <c r="P9" s="106"/>
      <c r="Q9" s="106"/>
      <c r="R9" s="106"/>
      <c r="S9" s="101"/>
      <c r="T9" s="101"/>
      <c r="AD9" s="70">
        <f>SUM(AD8:AD8)</f>
        <v>0.1</v>
      </c>
    </row>
    <row r="10" spans="1:33" ht="21.95" customHeight="1">
      <c r="B10" s="86" t="s">
        <v>134</v>
      </c>
      <c r="D10" s="479" t="s">
        <v>1075</v>
      </c>
      <c r="E10" s="480"/>
      <c r="F10" s="480"/>
      <c r="G10" s="480"/>
      <c r="H10" s="480"/>
      <c r="I10" s="480"/>
      <c r="J10" s="480"/>
      <c r="K10" s="480"/>
      <c r="L10" s="480"/>
      <c r="M10" s="480"/>
      <c r="N10" s="480"/>
      <c r="O10" s="480"/>
      <c r="P10" s="480"/>
      <c r="Q10" s="480"/>
      <c r="R10" s="480"/>
      <c r="S10" s="480"/>
      <c r="T10" s="481"/>
    </row>
    <row r="11" spans="1:33" ht="21.95" customHeight="1">
      <c r="B11" s="86" t="s">
        <v>1066</v>
      </c>
      <c r="C11" s="86" t="s">
        <v>979</v>
      </c>
      <c r="D11" s="53" t="s">
        <v>980</v>
      </c>
      <c r="E11" s="53" t="s">
        <v>981</v>
      </c>
      <c r="F11" s="101" t="s">
        <v>112</v>
      </c>
      <c r="G11" s="101">
        <v>1</v>
      </c>
      <c r="H11" s="101">
        <f>IF(I11&lt;&gt;0,G11-I11,"")</f>
        <v>0</v>
      </c>
      <c r="I11" s="101">
        <v>1</v>
      </c>
      <c r="J11" s="101"/>
      <c r="K11" s="53" t="s">
        <v>1076</v>
      </c>
      <c r="L11" s="101" t="s">
        <v>1039</v>
      </c>
      <c r="M11" s="101">
        <v>0.24</v>
      </c>
      <c r="N11" s="101">
        <v>100</v>
      </c>
      <c r="O11" s="101">
        <f>IF(I11*M11=0,"",I11*M11*(N11/100))</f>
        <v>0.24</v>
      </c>
      <c r="P11" s="106"/>
      <c r="Q11" s="106"/>
      <c r="R11" s="106"/>
      <c r="S11" s="101" t="s">
        <v>1077</v>
      </c>
      <c r="T11" s="101"/>
      <c r="AA11" s="70">
        <f>O11</f>
        <v>0.24</v>
      </c>
    </row>
    <row r="12" spans="1:33" ht="21.95" customHeight="1">
      <c r="B12" s="86" t="s">
        <v>1066</v>
      </c>
      <c r="C12" s="86" t="s">
        <v>979</v>
      </c>
      <c r="D12" s="53"/>
      <c r="E12" s="53"/>
      <c r="F12" s="101"/>
      <c r="G12" s="101">
        <v>1</v>
      </c>
      <c r="H12" s="101">
        <f>IF(I12&lt;&gt;0,G12-I12,"")</f>
        <v>0</v>
      </c>
      <c r="I12" s="101">
        <v>1</v>
      </c>
      <c r="J12" s="101"/>
      <c r="K12" s="53" t="s">
        <v>1070</v>
      </c>
      <c r="L12" s="101" t="s">
        <v>1050</v>
      </c>
      <c r="M12" s="101">
        <v>0.2</v>
      </c>
      <c r="N12" s="101">
        <v>100</v>
      </c>
      <c r="O12" s="101">
        <f>IF(I12*M12=0,"",I12*M12*(N12/100))</f>
        <v>0.2</v>
      </c>
      <c r="P12" s="106"/>
      <c r="Q12" s="106"/>
      <c r="R12" s="106"/>
      <c r="S12" s="101" t="s">
        <v>1077</v>
      </c>
      <c r="T12" s="101"/>
      <c r="AD12" s="70">
        <f>O12</f>
        <v>0.2</v>
      </c>
    </row>
    <row r="13" spans="1:33" ht="21.95" customHeight="1">
      <c r="B13" s="86" t="s">
        <v>1066</v>
      </c>
      <c r="C13" s="86" t="s">
        <v>1037</v>
      </c>
      <c r="D13" s="53" t="s">
        <v>1038</v>
      </c>
      <c r="E13" s="53" t="s">
        <v>1039</v>
      </c>
      <c r="F13" s="101" t="s">
        <v>1040</v>
      </c>
      <c r="G13" s="101">
        <f>IF(H13*I13/100 &lt;1, TRUNC(H13*I13/100, 옵션!$E$13), TRUNC(H13*I13/100, 옵션!$E$13))</f>
        <v>0.24</v>
      </c>
      <c r="H13" s="101">
        <f>옵션!$B$13</f>
        <v>100</v>
      </c>
      <c r="I13" s="101">
        <f>SUM(AA11:AA12)</f>
        <v>0.24</v>
      </c>
      <c r="J13" s="101"/>
      <c r="K13" s="53"/>
      <c r="L13" s="101"/>
      <c r="M13" s="101"/>
      <c r="N13" s="101"/>
      <c r="O13" s="101" t="str">
        <f>IF(I13*M13=0,"",I13*M13*(N13/100))</f>
        <v/>
      </c>
      <c r="P13" s="106"/>
      <c r="Q13" s="106"/>
      <c r="R13" s="106"/>
      <c r="S13" s="101"/>
      <c r="T13" s="101"/>
      <c r="AA13" s="70">
        <f>SUM(AA11:AA12)</f>
        <v>0.24</v>
      </c>
      <c r="AD13" s="70">
        <f>SUM(AD11:AD12)</f>
        <v>0.2</v>
      </c>
    </row>
    <row r="14" spans="1:33" ht="21.95" customHeight="1">
      <c r="B14" s="86" t="s">
        <v>1066</v>
      </c>
      <c r="C14" s="86" t="s">
        <v>1049</v>
      </c>
      <c r="D14" s="53" t="s">
        <v>1038</v>
      </c>
      <c r="E14" s="53" t="s">
        <v>1050</v>
      </c>
      <c r="F14" s="101" t="s">
        <v>1040</v>
      </c>
      <c r="G14" s="101">
        <f>IF(H14*I14/100 &lt;1, TRUNC(H14*I14/100, 옵션!$E$13), TRUNC(H14*I14/100, 옵션!$E$13))</f>
        <v>0.2</v>
      </c>
      <c r="H14" s="101">
        <f>옵션!$B$13</f>
        <v>100</v>
      </c>
      <c r="I14" s="101">
        <f>SUM(AD11:AD12)</f>
        <v>0.2</v>
      </c>
      <c r="J14" s="101"/>
      <c r="K14" s="53"/>
      <c r="L14" s="101"/>
      <c r="M14" s="101"/>
      <c r="N14" s="101"/>
      <c r="O14" s="101" t="str">
        <f>IF(I14*M14=0,"",I14*M14*(N14/100))</f>
        <v/>
      </c>
      <c r="P14" s="106"/>
      <c r="Q14" s="106"/>
      <c r="R14" s="106"/>
      <c r="S14" s="101"/>
      <c r="T14" s="101"/>
    </row>
    <row r="15" spans="1:33" ht="21.95" customHeight="1">
      <c r="B15" s="86" t="s">
        <v>134</v>
      </c>
      <c r="D15" s="479" t="s">
        <v>1078</v>
      </c>
      <c r="E15" s="480"/>
      <c r="F15" s="480"/>
      <c r="G15" s="480"/>
      <c r="H15" s="480"/>
      <c r="I15" s="480"/>
      <c r="J15" s="480"/>
      <c r="K15" s="480"/>
      <c r="L15" s="480"/>
      <c r="M15" s="480"/>
      <c r="N15" s="480"/>
      <c r="O15" s="480"/>
      <c r="P15" s="480"/>
      <c r="Q15" s="480"/>
      <c r="R15" s="480"/>
      <c r="S15" s="480"/>
      <c r="T15" s="481"/>
    </row>
    <row r="16" spans="1:33" ht="21.95" customHeight="1">
      <c r="B16" s="86" t="s">
        <v>1066</v>
      </c>
      <c r="C16" s="86" t="s">
        <v>934</v>
      </c>
      <c r="D16" s="53" t="s">
        <v>740</v>
      </c>
      <c r="E16" s="53" t="s">
        <v>423</v>
      </c>
      <c r="F16" s="101" t="s">
        <v>935</v>
      </c>
      <c r="G16" s="101">
        <v>1</v>
      </c>
      <c r="H16" s="101">
        <f t="shared" ref="H16:H23" si="0">IF(I16&lt;&gt;0,G16-I16,"")</f>
        <v>0</v>
      </c>
      <c r="I16" s="101">
        <v>1</v>
      </c>
      <c r="J16" s="101"/>
      <c r="K16" s="53" t="s">
        <v>1079</v>
      </c>
      <c r="L16" s="101" t="s">
        <v>1052</v>
      </c>
      <c r="M16" s="101">
        <v>1.33</v>
      </c>
      <c r="N16" s="101">
        <v>100</v>
      </c>
      <c r="O16" s="101">
        <f t="shared" ref="O16:O29" si="1">IF(I16*M16=0,"",I16*M16*(N16/100))</f>
        <v>1.33</v>
      </c>
      <c r="P16" s="106"/>
      <c r="Q16" s="106"/>
      <c r="R16" s="106"/>
      <c r="S16" s="101" t="s">
        <v>1080</v>
      </c>
      <c r="T16" s="101"/>
      <c r="AE16" s="70">
        <f>O16</f>
        <v>1.33</v>
      </c>
    </row>
    <row r="17" spans="2:33" ht="21.95" customHeight="1">
      <c r="B17" s="86" t="s">
        <v>1066</v>
      </c>
      <c r="C17" s="86" t="s">
        <v>934</v>
      </c>
      <c r="D17" s="53"/>
      <c r="E17" s="53"/>
      <c r="F17" s="101"/>
      <c r="G17" s="101">
        <v>1</v>
      </c>
      <c r="H17" s="101">
        <f t="shared" si="0"/>
        <v>0</v>
      </c>
      <c r="I17" s="101">
        <v>1</v>
      </c>
      <c r="J17" s="101"/>
      <c r="K17" s="53" t="s">
        <v>1081</v>
      </c>
      <c r="L17" s="101" t="s">
        <v>1056</v>
      </c>
      <c r="M17" s="101">
        <v>0.28000000000000003</v>
      </c>
      <c r="N17" s="101">
        <v>100</v>
      </c>
      <c r="O17" s="101">
        <f t="shared" si="1"/>
        <v>0.28000000000000003</v>
      </c>
      <c r="P17" s="106"/>
      <c r="Q17" s="106"/>
      <c r="R17" s="106"/>
      <c r="S17" s="101" t="s">
        <v>1080</v>
      </c>
      <c r="T17" s="101"/>
      <c r="AG17" s="70">
        <f>O17</f>
        <v>0.28000000000000003</v>
      </c>
    </row>
    <row r="18" spans="2:33" ht="21.95" customHeight="1">
      <c r="B18" s="86" t="s">
        <v>1066</v>
      </c>
      <c r="C18" s="86" t="s">
        <v>934</v>
      </c>
      <c r="D18" s="53"/>
      <c r="E18" s="53"/>
      <c r="F18" s="101"/>
      <c r="G18" s="101">
        <v>1</v>
      </c>
      <c r="H18" s="101">
        <f t="shared" si="0"/>
        <v>0</v>
      </c>
      <c r="I18" s="101">
        <v>1</v>
      </c>
      <c r="J18" s="101"/>
      <c r="K18" s="53" t="s">
        <v>1082</v>
      </c>
      <c r="L18" s="101" t="s">
        <v>1054</v>
      </c>
      <c r="M18" s="101">
        <v>0.03</v>
      </c>
      <c r="N18" s="101">
        <v>100</v>
      </c>
      <c r="O18" s="101">
        <f t="shared" si="1"/>
        <v>0.03</v>
      </c>
      <c r="P18" s="106"/>
      <c r="Q18" s="106"/>
      <c r="R18" s="106"/>
      <c r="S18" s="101" t="s">
        <v>1080</v>
      </c>
      <c r="T18" s="101"/>
      <c r="AF18" s="70">
        <f>O18</f>
        <v>0.03</v>
      </c>
    </row>
    <row r="19" spans="2:33" ht="21.95" customHeight="1">
      <c r="B19" s="86" t="s">
        <v>1066</v>
      </c>
      <c r="C19" s="86" t="s">
        <v>937</v>
      </c>
      <c r="D19" s="53" t="s">
        <v>938</v>
      </c>
      <c r="E19" s="53" t="s">
        <v>939</v>
      </c>
      <c r="F19" s="101" t="s">
        <v>935</v>
      </c>
      <c r="G19" s="101">
        <v>1</v>
      </c>
      <c r="H19" s="101">
        <f t="shared" si="0"/>
        <v>0</v>
      </c>
      <c r="I19" s="101">
        <v>1</v>
      </c>
      <c r="J19" s="101"/>
      <c r="K19" s="53" t="s">
        <v>1083</v>
      </c>
      <c r="L19" s="101" t="s">
        <v>1044</v>
      </c>
      <c r="M19" s="101">
        <v>0.36</v>
      </c>
      <c r="N19" s="101">
        <v>100</v>
      </c>
      <c r="O19" s="101">
        <f t="shared" si="1"/>
        <v>0.36</v>
      </c>
      <c r="P19" s="106"/>
      <c r="Q19" s="106"/>
      <c r="R19" s="106"/>
      <c r="S19" s="101" t="s">
        <v>1084</v>
      </c>
      <c r="T19" s="101"/>
      <c r="AB19" s="70">
        <f>O19</f>
        <v>0.36</v>
      </c>
    </row>
    <row r="20" spans="2:33" ht="21.95" customHeight="1">
      <c r="B20" s="86" t="s">
        <v>1066</v>
      </c>
      <c r="C20" s="86" t="s">
        <v>937</v>
      </c>
      <c r="D20" s="53"/>
      <c r="E20" s="53"/>
      <c r="F20" s="101"/>
      <c r="G20" s="101">
        <v>1</v>
      </c>
      <c r="H20" s="101">
        <f t="shared" si="0"/>
        <v>0</v>
      </c>
      <c r="I20" s="101">
        <v>1</v>
      </c>
      <c r="J20" s="101"/>
      <c r="K20" s="53" t="s">
        <v>1070</v>
      </c>
      <c r="L20" s="101" t="s">
        <v>1050</v>
      </c>
      <c r="M20" s="101">
        <v>0.36</v>
      </c>
      <c r="N20" s="101">
        <v>100</v>
      </c>
      <c r="O20" s="101">
        <f t="shared" si="1"/>
        <v>0.36</v>
      </c>
      <c r="P20" s="106"/>
      <c r="Q20" s="106"/>
      <c r="R20" s="106"/>
      <c r="S20" s="101" t="s">
        <v>1084</v>
      </c>
      <c r="T20" s="101"/>
      <c r="AD20" s="70">
        <f>O20</f>
        <v>0.36</v>
      </c>
    </row>
    <row r="21" spans="2:33" ht="21.95" customHeight="1">
      <c r="B21" s="86" t="s">
        <v>1066</v>
      </c>
      <c r="C21" s="86" t="s">
        <v>921</v>
      </c>
      <c r="D21" s="53" t="s">
        <v>922</v>
      </c>
      <c r="E21" s="53" t="s">
        <v>923</v>
      </c>
      <c r="F21" s="101" t="s">
        <v>156</v>
      </c>
      <c r="G21" s="101">
        <v>1</v>
      </c>
      <c r="H21" s="101">
        <f t="shared" si="0"/>
        <v>0</v>
      </c>
      <c r="I21" s="101">
        <v>1</v>
      </c>
      <c r="J21" s="101"/>
      <c r="K21" s="53" t="s">
        <v>1076</v>
      </c>
      <c r="L21" s="101" t="s">
        <v>1039</v>
      </c>
      <c r="M21" s="101">
        <v>0.11</v>
      </c>
      <c r="N21" s="101">
        <v>100</v>
      </c>
      <c r="O21" s="101">
        <f t="shared" si="1"/>
        <v>0.11</v>
      </c>
      <c r="P21" s="106"/>
      <c r="Q21" s="106"/>
      <c r="R21" s="106"/>
      <c r="S21" s="101" t="s">
        <v>1077</v>
      </c>
      <c r="T21" s="101"/>
      <c r="AA21" s="70">
        <f>O21</f>
        <v>0.11</v>
      </c>
    </row>
    <row r="22" spans="2:33" ht="21.95" customHeight="1">
      <c r="B22" s="86" t="s">
        <v>1066</v>
      </c>
      <c r="C22" s="86" t="s">
        <v>921</v>
      </c>
      <c r="D22" s="53"/>
      <c r="E22" s="53"/>
      <c r="F22" s="101"/>
      <c r="G22" s="101">
        <v>1</v>
      </c>
      <c r="H22" s="101">
        <f t="shared" si="0"/>
        <v>0</v>
      </c>
      <c r="I22" s="101">
        <v>1</v>
      </c>
      <c r="J22" s="101"/>
      <c r="K22" s="53" t="s">
        <v>1070</v>
      </c>
      <c r="L22" s="101" t="s">
        <v>1050</v>
      </c>
      <c r="M22" s="101">
        <v>0.08</v>
      </c>
      <c r="N22" s="101">
        <v>100</v>
      </c>
      <c r="O22" s="101">
        <f t="shared" si="1"/>
        <v>0.08</v>
      </c>
      <c r="P22" s="106"/>
      <c r="Q22" s="106"/>
      <c r="R22" s="106"/>
      <c r="S22" s="101" t="s">
        <v>1077</v>
      </c>
      <c r="T22" s="101"/>
      <c r="AD22" s="70">
        <f>O22</f>
        <v>0.08</v>
      </c>
    </row>
    <row r="23" spans="2:33" ht="21.95" customHeight="1">
      <c r="B23" s="86" t="s">
        <v>1066</v>
      </c>
      <c r="C23" s="86" t="s">
        <v>898</v>
      </c>
      <c r="D23" s="53" t="s">
        <v>456</v>
      </c>
      <c r="E23" s="53" t="s">
        <v>899</v>
      </c>
      <c r="F23" s="101" t="s">
        <v>731</v>
      </c>
      <c r="G23" s="101">
        <v>5</v>
      </c>
      <c r="H23" s="101">
        <f t="shared" si="0"/>
        <v>0</v>
      </c>
      <c r="I23" s="101">
        <v>5</v>
      </c>
      <c r="J23" s="101">
        <v>10</v>
      </c>
      <c r="K23" s="53" t="s">
        <v>1076</v>
      </c>
      <c r="L23" s="101" t="s">
        <v>1039</v>
      </c>
      <c r="M23" s="101">
        <v>7.0000000000000001E-3</v>
      </c>
      <c r="N23" s="101">
        <v>100</v>
      </c>
      <c r="O23" s="101">
        <f t="shared" si="1"/>
        <v>3.5000000000000003E-2</v>
      </c>
      <c r="P23" s="106"/>
      <c r="Q23" s="106"/>
      <c r="R23" s="106"/>
      <c r="S23" s="101" t="s">
        <v>1077</v>
      </c>
      <c r="T23" s="101"/>
      <c r="AA23" s="70">
        <f>O23</f>
        <v>3.5000000000000003E-2</v>
      </c>
    </row>
    <row r="24" spans="2:33" ht="21.95" customHeight="1">
      <c r="B24" s="86" t="s">
        <v>1066</v>
      </c>
      <c r="C24" s="86" t="s">
        <v>1037</v>
      </c>
      <c r="D24" s="53" t="s">
        <v>1038</v>
      </c>
      <c r="E24" s="53" t="s">
        <v>1039</v>
      </c>
      <c r="F24" s="101" t="s">
        <v>1040</v>
      </c>
      <c r="G24" s="101">
        <f>IF(H24*I24/100 &lt;1, TRUNC(H24*I24/100, 옵션!$E$13), TRUNC(H24*I24/100, 옵션!$E$13))</f>
        <v>0.14499999999999999</v>
      </c>
      <c r="H24" s="101">
        <f>옵션!$B$13</f>
        <v>100</v>
      </c>
      <c r="I24" s="101">
        <f>SUM(AA16:AA23)</f>
        <v>0.14500000000000002</v>
      </c>
      <c r="J24" s="101"/>
      <c r="K24" s="53"/>
      <c r="L24" s="101"/>
      <c r="M24" s="101"/>
      <c r="N24" s="101"/>
      <c r="O24" s="101" t="str">
        <f t="shared" si="1"/>
        <v/>
      </c>
      <c r="P24" s="106"/>
      <c r="Q24" s="106"/>
      <c r="R24" s="106"/>
      <c r="S24" s="101"/>
      <c r="T24" s="101"/>
      <c r="AA24" s="70">
        <f>SUM(AA16:AA23)</f>
        <v>0.14500000000000002</v>
      </c>
      <c r="AB24" s="70">
        <f>SUM(AB16:AB23)</f>
        <v>0.36</v>
      </c>
      <c r="AD24" s="70">
        <f>SUM(AD16:AD23)</f>
        <v>0.44</v>
      </c>
      <c r="AE24" s="70">
        <f>SUM(AE16:AE23)</f>
        <v>1.33</v>
      </c>
      <c r="AF24" s="70">
        <f>SUM(AF16:AF23)</f>
        <v>0.03</v>
      </c>
      <c r="AG24" s="70">
        <f>SUM(AG16:AG23)</f>
        <v>0.28000000000000003</v>
      </c>
    </row>
    <row r="25" spans="2:33" ht="21.95" customHeight="1">
      <c r="B25" s="86" t="s">
        <v>1066</v>
      </c>
      <c r="C25" s="86" t="s">
        <v>1043</v>
      </c>
      <c r="D25" s="53" t="s">
        <v>1038</v>
      </c>
      <c r="E25" s="53" t="s">
        <v>1044</v>
      </c>
      <c r="F25" s="101" t="s">
        <v>1040</v>
      </c>
      <c r="G25" s="101">
        <f>IF(H25*I25/100 &lt;1, TRUNC(H25*I25/100, 옵션!$E$13), TRUNC(H25*I25/100, 옵션!$E$13))</f>
        <v>0.36</v>
      </c>
      <c r="H25" s="101">
        <f>옵션!$B$13</f>
        <v>100</v>
      </c>
      <c r="I25" s="101">
        <f>SUM(AB16:AB23)</f>
        <v>0.36</v>
      </c>
      <c r="J25" s="101"/>
      <c r="K25" s="53"/>
      <c r="L25" s="101"/>
      <c r="M25" s="101"/>
      <c r="N25" s="101"/>
      <c r="O25" s="101" t="str">
        <f t="shared" si="1"/>
        <v/>
      </c>
      <c r="P25" s="106"/>
      <c r="Q25" s="106"/>
      <c r="R25" s="106"/>
      <c r="S25" s="101"/>
      <c r="T25" s="101"/>
    </row>
    <row r="26" spans="2:33" ht="21.95" customHeight="1">
      <c r="B26" s="86" t="s">
        <v>1066</v>
      </c>
      <c r="C26" s="86" t="s">
        <v>1049</v>
      </c>
      <c r="D26" s="53" t="s">
        <v>1038</v>
      </c>
      <c r="E26" s="53" t="s">
        <v>1050</v>
      </c>
      <c r="F26" s="101" t="s">
        <v>1040</v>
      </c>
      <c r="G26" s="101">
        <f>IF(H26*I26/100 &lt;1, TRUNC(H26*I26/100, 옵션!$E$13), TRUNC(H26*I26/100, 옵션!$E$13))</f>
        <v>0.44</v>
      </c>
      <c r="H26" s="101">
        <f>옵션!$B$13</f>
        <v>100</v>
      </c>
      <c r="I26" s="101">
        <f>SUM(AD16:AD23)</f>
        <v>0.44</v>
      </c>
      <c r="J26" s="101"/>
      <c r="K26" s="53"/>
      <c r="L26" s="101"/>
      <c r="M26" s="101"/>
      <c r="N26" s="101"/>
      <c r="O26" s="101" t="str">
        <f t="shared" si="1"/>
        <v/>
      </c>
      <c r="P26" s="106"/>
      <c r="Q26" s="106"/>
      <c r="R26" s="106"/>
      <c r="S26" s="101"/>
      <c r="T26" s="101"/>
    </row>
    <row r="27" spans="2:33" ht="21.95" customHeight="1">
      <c r="B27" s="86" t="s">
        <v>1066</v>
      </c>
      <c r="C27" s="86" t="s">
        <v>1051</v>
      </c>
      <c r="D27" s="53" t="s">
        <v>1038</v>
      </c>
      <c r="E27" s="53" t="s">
        <v>1052</v>
      </c>
      <c r="F27" s="101" t="s">
        <v>1040</v>
      </c>
      <c r="G27" s="101">
        <f>IF(H27*I27/100 &lt;1, TRUNC(H27*I27/100, 옵션!$E$13), TRUNC(H27*I27/100, 옵션!$E$13))</f>
        <v>1.33</v>
      </c>
      <c r="H27" s="101">
        <f>옵션!$B$13</f>
        <v>100</v>
      </c>
      <c r="I27" s="101">
        <f>SUM(AE16:AE23)</f>
        <v>1.33</v>
      </c>
      <c r="J27" s="101"/>
      <c r="K27" s="53"/>
      <c r="L27" s="101"/>
      <c r="M27" s="101"/>
      <c r="N27" s="101"/>
      <c r="O27" s="101" t="str">
        <f t="shared" si="1"/>
        <v/>
      </c>
      <c r="P27" s="106"/>
      <c r="Q27" s="106"/>
      <c r="R27" s="106"/>
      <c r="S27" s="101"/>
      <c r="T27" s="101"/>
    </row>
    <row r="28" spans="2:33" ht="21.95" customHeight="1">
      <c r="B28" s="86" t="s">
        <v>1066</v>
      </c>
      <c r="C28" s="86" t="s">
        <v>1053</v>
      </c>
      <c r="D28" s="53" t="s">
        <v>1038</v>
      </c>
      <c r="E28" s="53" t="s">
        <v>1054</v>
      </c>
      <c r="F28" s="101" t="s">
        <v>1040</v>
      </c>
      <c r="G28" s="101">
        <f>IF(H28*I28/100 &lt;1, TRUNC(H28*I28/100, 옵션!$E$13), TRUNC(H28*I28/100, 옵션!$E$13))</f>
        <v>0.03</v>
      </c>
      <c r="H28" s="101">
        <f>옵션!$B$13</f>
        <v>100</v>
      </c>
      <c r="I28" s="101">
        <f>SUM(AF16:AF23)</f>
        <v>0.03</v>
      </c>
      <c r="J28" s="101"/>
      <c r="K28" s="53"/>
      <c r="L28" s="101"/>
      <c r="M28" s="101"/>
      <c r="N28" s="101"/>
      <c r="O28" s="101" t="str">
        <f t="shared" si="1"/>
        <v/>
      </c>
      <c r="P28" s="106"/>
      <c r="Q28" s="106"/>
      <c r="R28" s="106"/>
      <c r="S28" s="101"/>
      <c r="T28" s="101"/>
    </row>
    <row r="29" spans="2:33" ht="21.95" customHeight="1">
      <c r="B29" s="86" t="s">
        <v>1066</v>
      </c>
      <c r="C29" s="86" t="s">
        <v>1055</v>
      </c>
      <c r="D29" s="53" t="s">
        <v>1038</v>
      </c>
      <c r="E29" s="53" t="s">
        <v>1056</v>
      </c>
      <c r="F29" s="101" t="s">
        <v>1040</v>
      </c>
      <c r="G29" s="101">
        <f>IF(H29*I29/100 &lt;1, TRUNC(H29*I29/100, 옵션!$E$13), TRUNC(H29*I29/100, 옵션!$E$13))</f>
        <v>0.28000000000000003</v>
      </c>
      <c r="H29" s="101">
        <f>옵션!$B$13</f>
        <v>100</v>
      </c>
      <c r="I29" s="101">
        <f>SUM(AG16:AG23)</f>
        <v>0.28000000000000003</v>
      </c>
      <c r="J29" s="101"/>
      <c r="K29" s="53"/>
      <c r="L29" s="101"/>
      <c r="M29" s="101"/>
      <c r="N29" s="101"/>
      <c r="O29" s="101" t="str">
        <f t="shared" si="1"/>
        <v/>
      </c>
      <c r="P29" s="106"/>
      <c r="Q29" s="106"/>
      <c r="R29" s="106"/>
      <c r="S29" s="101"/>
      <c r="T29" s="101"/>
    </row>
    <row r="30" spans="2:33" ht="21.95" customHeight="1">
      <c r="B30" s="86" t="s">
        <v>134</v>
      </c>
      <c r="D30" s="479" t="s">
        <v>1085</v>
      </c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0"/>
      <c r="T30" s="481"/>
    </row>
    <row r="31" spans="2:33" ht="21.95" customHeight="1">
      <c r="B31" s="86" t="s">
        <v>1066</v>
      </c>
      <c r="C31" s="86" t="s">
        <v>880</v>
      </c>
      <c r="D31" s="53" t="s">
        <v>881</v>
      </c>
      <c r="E31" s="53" t="s">
        <v>882</v>
      </c>
      <c r="F31" s="101" t="s">
        <v>156</v>
      </c>
      <c r="G31" s="101">
        <v>1</v>
      </c>
      <c r="H31" s="101">
        <f>IF(I31&lt;&gt;0,G31-I31,"")</f>
        <v>0</v>
      </c>
      <c r="I31" s="101">
        <v>1</v>
      </c>
      <c r="J31" s="101"/>
      <c r="K31" s="53" t="s">
        <v>1076</v>
      </c>
      <c r="L31" s="101" t="s">
        <v>1039</v>
      </c>
      <c r="M31" s="101">
        <v>3.5999999999999997E-2</v>
      </c>
      <c r="N31" s="101">
        <v>150</v>
      </c>
      <c r="O31" s="101">
        <f>IF(I31*M31=0,"",I31*M31*(N31/100))</f>
        <v>5.3999999999999992E-2</v>
      </c>
      <c r="P31" s="106"/>
      <c r="Q31" s="106"/>
      <c r="R31" s="106"/>
      <c r="S31" s="101" t="s">
        <v>1086</v>
      </c>
      <c r="T31" s="101"/>
      <c r="AA31" s="70">
        <f>O31</f>
        <v>5.3999999999999992E-2</v>
      </c>
    </row>
    <row r="32" spans="2:33" ht="21.95" customHeight="1">
      <c r="B32" s="86" t="s">
        <v>1066</v>
      </c>
      <c r="C32" s="86" t="s">
        <v>1037</v>
      </c>
      <c r="D32" s="53" t="s">
        <v>1038</v>
      </c>
      <c r="E32" s="53" t="s">
        <v>1039</v>
      </c>
      <c r="F32" s="101" t="s">
        <v>1040</v>
      </c>
      <c r="G32" s="101">
        <f>IF(H32*I32/100 &lt;1, TRUNC(H32*I32/100, 옵션!$E$13), TRUNC(H32*I32/100, 옵션!$E$13))</f>
        <v>5.3999999999999999E-2</v>
      </c>
      <c r="H32" s="101">
        <f>옵션!$B$13</f>
        <v>100</v>
      </c>
      <c r="I32" s="101">
        <f>SUM(AA31:AA31)</f>
        <v>5.3999999999999992E-2</v>
      </c>
      <c r="J32" s="101"/>
      <c r="K32" s="53"/>
      <c r="L32" s="101"/>
      <c r="M32" s="101"/>
      <c r="N32" s="101"/>
      <c r="O32" s="101" t="str">
        <f>IF(I32*M32=0,"",I32*M32*(N32/100))</f>
        <v/>
      </c>
      <c r="P32" s="106"/>
      <c r="Q32" s="106"/>
      <c r="R32" s="106"/>
      <c r="S32" s="101"/>
      <c r="T32" s="101"/>
      <c r="AA32" s="70">
        <f>SUM(AA31:AA31)</f>
        <v>5.3999999999999992E-2</v>
      </c>
    </row>
    <row r="33" spans="2:31" ht="21.95" customHeight="1">
      <c r="B33" s="86" t="s">
        <v>134</v>
      </c>
      <c r="D33" s="479" t="s">
        <v>1087</v>
      </c>
      <c r="E33" s="480"/>
      <c r="F33" s="480"/>
      <c r="G33" s="480"/>
      <c r="H33" s="480"/>
      <c r="I33" s="480"/>
      <c r="J33" s="480"/>
      <c r="K33" s="480"/>
      <c r="L33" s="480"/>
      <c r="M33" s="480"/>
      <c r="N33" s="480"/>
      <c r="O33" s="480"/>
      <c r="P33" s="480"/>
      <c r="Q33" s="480"/>
      <c r="R33" s="480"/>
      <c r="S33" s="480"/>
      <c r="T33" s="481"/>
    </row>
    <row r="34" spans="2:31" ht="21.95" customHeight="1">
      <c r="B34" s="86" t="s">
        <v>1066</v>
      </c>
      <c r="C34" s="86" t="s">
        <v>1088</v>
      </c>
      <c r="D34" s="53" t="s">
        <v>1068</v>
      </c>
      <c r="E34" s="53" t="s">
        <v>1089</v>
      </c>
      <c r="F34" s="101" t="s">
        <v>112</v>
      </c>
      <c r="G34" s="101">
        <v>1</v>
      </c>
      <c r="H34" s="101">
        <f>IF(I34&lt;&gt;0,G34-I34,"")</f>
        <v>0</v>
      </c>
      <c r="I34" s="101">
        <v>1</v>
      </c>
      <c r="J34" s="101"/>
      <c r="K34" s="53" t="s">
        <v>1079</v>
      </c>
      <c r="L34" s="101" t="s">
        <v>1052</v>
      </c>
      <c r="M34" s="101">
        <v>0.21</v>
      </c>
      <c r="N34" s="101">
        <v>100</v>
      </c>
      <c r="O34" s="101">
        <f>IF(I34*M34=0,"",I34*M34*(N34/100))</f>
        <v>0.21</v>
      </c>
      <c r="P34" s="106"/>
      <c r="Q34" s="106"/>
      <c r="R34" s="106"/>
      <c r="S34" s="101" t="s">
        <v>1090</v>
      </c>
      <c r="T34" s="101"/>
      <c r="AE34" s="70">
        <f>O34</f>
        <v>0.21</v>
      </c>
    </row>
    <row r="35" spans="2:31" ht="21.95" customHeight="1">
      <c r="B35" s="86" t="s">
        <v>1066</v>
      </c>
      <c r="C35" s="86" t="s">
        <v>1051</v>
      </c>
      <c r="D35" s="53" t="s">
        <v>1038</v>
      </c>
      <c r="E35" s="53" t="s">
        <v>1052</v>
      </c>
      <c r="F35" s="101" t="s">
        <v>1040</v>
      </c>
      <c r="G35" s="101">
        <f>IF(H35*I35/100 &lt;1, TRUNC(H35*I35/100, 옵션!$E$13), TRUNC(H35*I35/100, 옵션!$E$13))</f>
        <v>0.21</v>
      </c>
      <c r="H35" s="101">
        <f>옵션!$B$13</f>
        <v>100</v>
      </c>
      <c r="I35" s="101">
        <f>SUM(AE34:AE34)</f>
        <v>0.21</v>
      </c>
      <c r="J35" s="101"/>
      <c r="K35" s="53"/>
      <c r="L35" s="101"/>
      <c r="M35" s="101"/>
      <c r="N35" s="101"/>
      <c r="O35" s="101" t="str">
        <f>IF(I35*M35=0,"",I35*M35*(N35/100))</f>
        <v/>
      </c>
      <c r="P35" s="106"/>
      <c r="Q35" s="106"/>
      <c r="R35" s="106"/>
      <c r="S35" s="101"/>
      <c r="T35" s="101"/>
      <c r="AE35" s="70">
        <f>SUM(AE34:AE34)</f>
        <v>0.21</v>
      </c>
    </row>
    <row r="36" spans="2:31" ht="21.95" customHeight="1">
      <c r="B36" s="86" t="s">
        <v>134</v>
      </c>
      <c r="D36" s="479" t="s">
        <v>1091</v>
      </c>
      <c r="E36" s="480"/>
      <c r="F36" s="480"/>
      <c r="G36" s="480"/>
      <c r="H36" s="480"/>
      <c r="I36" s="480"/>
      <c r="J36" s="480"/>
      <c r="K36" s="480"/>
      <c r="L36" s="480"/>
      <c r="M36" s="480"/>
      <c r="N36" s="480"/>
      <c r="O36" s="480"/>
      <c r="P36" s="480"/>
      <c r="Q36" s="480"/>
      <c r="R36" s="480"/>
      <c r="S36" s="480"/>
      <c r="T36" s="481"/>
    </row>
    <row r="37" spans="2:31" ht="21.95" customHeight="1">
      <c r="B37" s="86" t="s">
        <v>1066</v>
      </c>
      <c r="C37" s="86" t="s">
        <v>960</v>
      </c>
      <c r="D37" s="53" t="s">
        <v>961</v>
      </c>
      <c r="E37" s="53" t="s">
        <v>929</v>
      </c>
      <c r="F37" s="101" t="s">
        <v>198</v>
      </c>
      <c r="G37" s="101">
        <v>1</v>
      </c>
      <c r="H37" s="101">
        <f>IF(I37&lt;&gt;0,G37-I37,"")</f>
        <v>0</v>
      </c>
      <c r="I37" s="101">
        <v>1</v>
      </c>
      <c r="J37" s="101"/>
      <c r="K37" s="53" t="s">
        <v>1076</v>
      </c>
      <c r="L37" s="101" t="s">
        <v>1039</v>
      </c>
      <c r="M37" s="101">
        <v>0.13300000000000001</v>
      </c>
      <c r="N37" s="101">
        <v>50</v>
      </c>
      <c r="O37" s="101">
        <f>IF(I37*M37=0,"",I37*M37*(N37/100))</f>
        <v>6.6500000000000004E-2</v>
      </c>
      <c r="P37" s="106"/>
      <c r="Q37" s="106"/>
      <c r="R37" s="106"/>
      <c r="S37" s="101" t="s">
        <v>1092</v>
      </c>
      <c r="T37" s="101" t="s">
        <v>1060</v>
      </c>
      <c r="AA37" s="70">
        <f>O37</f>
        <v>6.6500000000000004E-2</v>
      </c>
    </row>
    <row r="38" spans="2:31" ht="21.95" customHeight="1">
      <c r="B38" s="86" t="s">
        <v>1066</v>
      </c>
      <c r="C38" s="86" t="s">
        <v>927</v>
      </c>
      <c r="D38" s="53" t="s">
        <v>928</v>
      </c>
      <c r="E38" s="53" t="s">
        <v>929</v>
      </c>
      <c r="F38" s="101" t="s">
        <v>198</v>
      </c>
      <c r="G38" s="101">
        <v>1</v>
      </c>
      <c r="H38" s="101">
        <f>IF(I38&lt;&gt;0,G38-I38,"")</f>
        <v>0</v>
      </c>
      <c r="I38" s="101">
        <v>1</v>
      </c>
      <c r="J38" s="101"/>
      <c r="K38" s="53" t="s">
        <v>1076</v>
      </c>
      <c r="L38" s="101" t="s">
        <v>1039</v>
      </c>
      <c r="M38" s="101">
        <v>0.13300000000000001</v>
      </c>
      <c r="N38" s="101">
        <v>100</v>
      </c>
      <c r="O38" s="101">
        <f>IF(I38*M38=0,"",I38*M38*(N38/100))</f>
        <v>0.13300000000000001</v>
      </c>
      <c r="P38" s="106"/>
      <c r="Q38" s="106"/>
      <c r="R38" s="106"/>
      <c r="S38" s="101" t="s">
        <v>1092</v>
      </c>
      <c r="T38" s="101"/>
      <c r="AA38" s="70">
        <f>O38</f>
        <v>0.13300000000000001</v>
      </c>
    </row>
    <row r="39" spans="2:31" ht="21.95" customHeight="1">
      <c r="B39" s="86" t="s">
        <v>1066</v>
      </c>
      <c r="C39" s="86" t="s">
        <v>1037</v>
      </c>
      <c r="D39" s="53" t="s">
        <v>1038</v>
      </c>
      <c r="E39" s="53" t="s">
        <v>1039</v>
      </c>
      <c r="F39" s="101" t="s">
        <v>1040</v>
      </c>
      <c r="G39" s="101">
        <f>IF(H39*I39/100 &lt;1, TRUNC(H39*I39/100, 옵션!$E$13), TRUNC(H39*I39/100, 옵션!$E$13))</f>
        <v>0.19950000000000001</v>
      </c>
      <c r="H39" s="101">
        <f>옵션!$B$13</f>
        <v>100</v>
      </c>
      <c r="I39" s="101">
        <f>SUM(AA37:AA38)</f>
        <v>0.19950000000000001</v>
      </c>
      <c r="J39" s="101"/>
      <c r="K39" s="53"/>
      <c r="L39" s="101"/>
      <c r="M39" s="101"/>
      <c r="N39" s="101"/>
      <c r="O39" s="101" t="str">
        <f>IF(I39*M39=0,"",I39*M39*(N39/100))</f>
        <v/>
      </c>
      <c r="P39" s="106"/>
      <c r="Q39" s="106"/>
      <c r="R39" s="106"/>
      <c r="S39" s="101"/>
      <c r="T39" s="101"/>
      <c r="AA39" s="70">
        <f>SUM(AA37:AA38)</f>
        <v>0.19950000000000001</v>
      </c>
    </row>
    <row r="40" spans="2:31" ht="21.95" customHeight="1">
      <c r="B40" s="86" t="s">
        <v>134</v>
      </c>
      <c r="D40" s="479" t="s">
        <v>1093</v>
      </c>
      <c r="E40" s="480"/>
      <c r="F40" s="480"/>
      <c r="G40" s="480"/>
      <c r="H40" s="480"/>
      <c r="I40" s="480"/>
      <c r="J40" s="480"/>
      <c r="K40" s="480"/>
      <c r="L40" s="480"/>
      <c r="M40" s="480"/>
      <c r="N40" s="480"/>
      <c r="O40" s="480"/>
      <c r="P40" s="480"/>
      <c r="Q40" s="480"/>
      <c r="R40" s="480"/>
      <c r="S40" s="480"/>
      <c r="T40" s="481"/>
    </row>
    <row r="41" spans="2:31" ht="21.95" customHeight="1">
      <c r="B41" s="86" t="s">
        <v>1066</v>
      </c>
      <c r="C41" s="86" t="s">
        <v>964</v>
      </c>
      <c r="D41" s="53" t="s">
        <v>965</v>
      </c>
      <c r="E41" s="53" t="s">
        <v>966</v>
      </c>
      <c r="F41" s="101" t="s">
        <v>198</v>
      </c>
      <c r="G41" s="101">
        <v>1</v>
      </c>
      <c r="H41" s="101">
        <f>IF(I41&lt;&gt;0,G41-I41,"")</f>
        <v>0</v>
      </c>
      <c r="I41" s="101">
        <v>1</v>
      </c>
      <c r="J41" s="101"/>
      <c r="K41" s="53" t="s">
        <v>1076</v>
      </c>
      <c r="L41" s="101" t="s">
        <v>1039</v>
      </c>
      <c r="M41" s="101">
        <v>0.95</v>
      </c>
      <c r="N41" s="101">
        <v>30</v>
      </c>
      <c r="O41" s="101">
        <f>IF(I41*M41=0,"",I41*M41*(N41/100))</f>
        <v>0.28499999999999998</v>
      </c>
      <c r="P41" s="106"/>
      <c r="Q41" s="106"/>
      <c r="R41" s="106"/>
      <c r="S41" s="101" t="s">
        <v>1094</v>
      </c>
      <c r="T41" s="101" t="s">
        <v>1060</v>
      </c>
      <c r="AA41" s="70">
        <f>O41</f>
        <v>0.28499999999999998</v>
      </c>
    </row>
    <row r="42" spans="2:31" ht="21.95" customHeight="1">
      <c r="B42" s="86" t="s">
        <v>1066</v>
      </c>
      <c r="C42" s="86" t="s">
        <v>962</v>
      </c>
      <c r="D42" s="53" t="s">
        <v>961</v>
      </c>
      <c r="E42" s="53" t="s">
        <v>963</v>
      </c>
      <c r="F42" s="101" t="s">
        <v>198</v>
      </c>
      <c r="G42" s="101">
        <v>1</v>
      </c>
      <c r="H42" s="101">
        <f>IF(I42&lt;&gt;0,G42-I42,"")</f>
        <v>0</v>
      </c>
      <c r="I42" s="101">
        <v>1</v>
      </c>
      <c r="J42" s="101"/>
      <c r="K42" s="53" t="s">
        <v>1076</v>
      </c>
      <c r="L42" s="101" t="s">
        <v>1039</v>
      </c>
      <c r="M42" s="101">
        <v>0.46800000000000003</v>
      </c>
      <c r="N42" s="101">
        <v>50</v>
      </c>
      <c r="O42" s="101">
        <f>IF(I42*M42=0,"",I42*M42*(N42/100))</f>
        <v>0.23400000000000001</v>
      </c>
      <c r="P42" s="106"/>
      <c r="Q42" s="106"/>
      <c r="R42" s="106"/>
      <c r="S42" s="101" t="s">
        <v>1092</v>
      </c>
      <c r="T42" s="101" t="s">
        <v>1060</v>
      </c>
      <c r="AA42" s="70">
        <f>O42</f>
        <v>0.23400000000000001</v>
      </c>
    </row>
    <row r="43" spans="2:31" ht="21.95" customHeight="1">
      <c r="B43" s="86" t="s">
        <v>1066</v>
      </c>
      <c r="C43" s="86" t="s">
        <v>1037</v>
      </c>
      <c r="D43" s="53" t="s">
        <v>1038</v>
      </c>
      <c r="E43" s="53" t="s">
        <v>1039</v>
      </c>
      <c r="F43" s="101" t="s">
        <v>1040</v>
      </c>
      <c r="G43" s="101">
        <f>IF(H43*I43/100 &lt;1, TRUNC(H43*I43/100, 옵션!$E$13), TRUNC(H43*I43/100, 옵션!$E$13))</f>
        <v>0.51900000000000002</v>
      </c>
      <c r="H43" s="101">
        <f>옵션!$B$13</f>
        <v>100</v>
      </c>
      <c r="I43" s="101">
        <f>SUM(AA41:AA42)</f>
        <v>0.51900000000000002</v>
      </c>
      <c r="J43" s="101"/>
      <c r="K43" s="53"/>
      <c r="L43" s="101"/>
      <c r="M43" s="101"/>
      <c r="N43" s="101"/>
      <c r="O43" s="101" t="str">
        <f>IF(I43*M43=0,"",I43*M43*(N43/100))</f>
        <v/>
      </c>
      <c r="P43" s="106"/>
      <c r="Q43" s="106"/>
      <c r="R43" s="106"/>
      <c r="S43" s="101"/>
      <c r="T43" s="101"/>
      <c r="AA43" s="70">
        <f>SUM(AA41:AA42)</f>
        <v>0.51900000000000002</v>
      </c>
    </row>
    <row r="44" spans="2:31" ht="21.95" customHeight="1">
      <c r="B44" s="86" t="s">
        <v>134</v>
      </c>
      <c r="D44" s="479" t="s">
        <v>1095</v>
      </c>
      <c r="E44" s="480"/>
      <c r="F44" s="480"/>
      <c r="G44" s="480"/>
      <c r="H44" s="480"/>
      <c r="I44" s="480"/>
      <c r="J44" s="480"/>
      <c r="K44" s="480"/>
      <c r="L44" s="480"/>
      <c r="M44" s="480"/>
      <c r="N44" s="480"/>
      <c r="O44" s="480"/>
      <c r="P44" s="480"/>
      <c r="Q44" s="480"/>
      <c r="R44" s="480"/>
      <c r="S44" s="480"/>
      <c r="T44" s="481"/>
    </row>
    <row r="45" spans="2:31" ht="21.95" customHeight="1">
      <c r="B45" s="86" t="s">
        <v>1066</v>
      </c>
      <c r="C45" s="86" t="s">
        <v>888</v>
      </c>
      <c r="D45" s="53" t="s">
        <v>151</v>
      </c>
      <c r="E45" s="53" t="s">
        <v>889</v>
      </c>
      <c r="F45" s="101" t="s">
        <v>731</v>
      </c>
      <c r="G45" s="101">
        <v>1.1000000000000001</v>
      </c>
      <c r="H45" s="101">
        <f>IF(I45&lt;&gt;0,G45-I45,"")</f>
        <v>0.10000000000000009</v>
      </c>
      <c r="I45" s="101">
        <v>1</v>
      </c>
      <c r="J45" s="101">
        <v>10</v>
      </c>
      <c r="K45" s="53" t="s">
        <v>1076</v>
      </c>
      <c r="L45" s="101" t="s">
        <v>1039</v>
      </c>
      <c r="M45" s="101">
        <v>0.01</v>
      </c>
      <c r="N45" s="101">
        <v>86.66</v>
      </c>
      <c r="O45" s="101">
        <f>IF(I45*M45=0,"",I45*M45*(N45/100))</f>
        <v>8.6660000000000001E-3</v>
      </c>
      <c r="P45" s="106"/>
      <c r="Q45" s="106"/>
      <c r="R45" s="106"/>
      <c r="S45" s="101" t="s">
        <v>1096</v>
      </c>
      <c r="T45" s="101"/>
      <c r="AA45" s="70">
        <f>O45</f>
        <v>8.6660000000000001E-3</v>
      </c>
    </row>
    <row r="46" spans="2:31" ht="21.95" customHeight="1">
      <c r="B46" s="86" t="s">
        <v>1066</v>
      </c>
      <c r="C46" s="86" t="s">
        <v>1037</v>
      </c>
      <c r="D46" s="53" t="s">
        <v>1038</v>
      </c>
      <c r="E46" s="53" t="s">
        <v>1039</v>
      </c>
      <c r="F46" s="101" t="s">
        <v>1040</v>
      </c>
      <c r="G46" s="101">
        <f>IF(H46*I46/100 &lt;1, TRUNC(H46*I46/100, 옵션!$E$13), TRUNC(H46*I46/100, 옵션!$E$13))</f>
        <v>8.6599999999999993E-3</v>
      </c>
      <c r="H46" s="101">
        <f>옵션!$B$13</f>
        <v>100</v>
      </c>
      <c r="I46" s="101">
        <f>SUM(AA45:AA45)</f>
        <v>8.6660000000000001E-3</v>
      </c>
      <c r="J46" s="101"/>
      <c r="K46" s="53"/>
      <c r="L46" s="101"/>
      <c r="M46" s="101"/>
      <c r="N46" s="101"/>
      <c r="O46" s="101" t="str">
        <f>IF(I46*M46=0,"",I46*M46*(N46/100))</f>
        <v/>
      </c>
      <c r="P46" s="106"/>
      <c r="Q46" s="106"/>
      <c r="R46" s="106"/>
      <c r="S46" s="101"/>
      <c r="T46" s="101"/>
      <c r="AA46" s="70">
        <f>SUM(AA45:AA45)</f>
        <v>8.6660000000000001E-3</v>
      </c>
    </row>
    <row r="47" spans="2:31" ht="21.95" customHeight="1">
      <c r="B47" s="86" t="s">
        <v>134</v>
      </c>
      <c r="D47" s="479" t="s">
        <v>1097</v>
      </c>
      <c r="E47" s="480"/>
      <c r="F47" s="480"/>
      <c r="G47" s="480"/>
      <c r="H47" s="480"/>
      <c r="I47" s="480"/>
      <c r="J47" s="480"/>
      <c r="K47" s="480"/>
      <c r="L47" s="480"/>
      <c r="M47" s="480"/>
      <c r="N47" s="480"/>
      <c r="O47" s="480"/>
      <c r="P47" s="480"/>
      <c r="Q47" s="480"/>
      <c r="R47" s="480"/>
      <c r="S47" s="480"/>
      <c r="T47" s="481"/>
    </row>
    <row r="48" spans="2:31" ht="21.95" customHeight="1">
      <c r="B48" s="86" t="s">
        <v>1066</v>
      </c>
      <c r="C48" s="86" t="s">
        <v>888</v>
      </c>
      <c r="D48" s="53" t="s">
        <v>151</v>
      </c>
      <c r="E48" s="53" t="s">
        <v>889</v>
      </c>
      <c r="F48" s="101" t="s">
        <v>731</v>
      </c>
      <c r="G48" s="101">
        <v>1.1000000000000001</v>
      </c>
      <c r="H48" s="101">
        <f>IF(I48&lt;&gt;0,G48-I48,"")</f>
        <v>0.10000000000000009</v>
      </c>
      <c r="I48" s="101">
        <v>1</v>
      </c>
      <c r="J48" s="101">
        <v>10</v>
      </c>
      <c r="K48" s="53" t="s">
        <v>1076</v>
      </c>
      <c r="L48" s="101" t="s">
        <v>1039</v>
      </c>
      <c r="M48" s="101">
        <v>0.01</v>
      </c>
      <c r="N48" s="101">
        <v>85</v>
      </c>
      <c r="O48" s="101">
        <f>IF(I48*M48=0,"",I48*M48*(N48/100))</f>
        <v>8.5000000000000006E-3</v>
      </c>
      <c r="P48" s="106"/>
      <c r="Q48" s="106"/>
      <c r="R48" s="106"/>
      <c r="S48" s="101" t="s">
        <v>1096</v>
      </c>
      <c r="T48" s="101"/>
      <c r="AA48" s="70">
        <f>O48</f>
        <v>8.5000000000000006E-3</v>
      </c>
    </row>
    <row r="49" spans="2:29" ht="21.95" customHeight="1">
      <c r="B49" s="86" t="s">
        <v>1066</v>
      </c>
      <c r="C49" s="86" t="s">
        <v>1037</v>
      </c>
      <c r="D49" s="53" t="s">
        <v>1038</v>
      </c>
      <c r="E49" s="53" t="s">
        <v>1039</v>
      </c>
      <c r="F49" s="101" t="s">
        <v>1040</v>
      </c>
      <c r="G49" s="101">
        <f>IF(H49*I49/100 &lt;1, TRUNC(H49*I49/100, 옵션!$E$13), TRUNC(H49*I49/100, 옵션!$E$13))</f>
        <v>8.5000000000000006E-3</v>
      </c>
      <c r="H49" s="101">
        <f>옵션!$B$13</f>
        <v>100</v>
      </c>
      <c r="I49" s="101">
        <f>SUM(AA48:AA48)</f>
        <v>8.5000000000000006E-3</v>
      </c>
      <c r="J49" s="101"/>
      <c r="K49" s="53"/>
      <c r="L49" s="101"/>
      <c r="M49" s="101"/>
      <c r="N49" s="101"/>
      <c r="O49" s="101" t="str">
        <f>IF(I49*M49=0,"",I49*M49*(N49/100))</f>
        <v/>
      </c>
      <c r="P49" s="106"/>
      <c r="Q49" s="106"/>
      <c r="R49" s="106"/>
      <c r="S49" s="101"/>
      <c r="T49" s="101"/>
      <c r="AA49" s="70">
        <f>SUM(AA48:AA48)</f>
        <v>8.5000000000000006E-3</v>
      </c>
    </row>
    <row r="50" spans="2:29" ht="21.95" customHeight="1">
      <c r="B50" s="86" t="s">
        <v>134</v>
      </c>
      <c r="D50" s="479" t="s">
        <v>1098</v>
      </c>
      <c r="E50" s="480"/>
      <c r="F50" s="480"/>
      <c r="G50" s="480"/>
      <c r="H50" s="480"/>
      <c r="I50" s="480"/>
      <c r="J50" s="480"/>
      <c r="K50" s="480"/>
      <c r="L50" s="480"/>
      <c r="M50" s="480"/>
      <c r="N50" s="480"/>
      <c r="O50" s="480"/>
      <c r="P50" s="480"/>
      <c r="Q50" s="480"/>
      <c r="R50" s="480"/>
      <c r="S50" s="480"/>
      <c r="T50" s="481"/>
    </row>
    <row r="51" spans="2:29" ht="21.95" customHeight="1">
      <c r="B51" s="86" t="s">
        <v>1066</v>
      </c>
      <c r="C51" s="86" t="s">
        <v>892</v>
      </c>
      <c r="D51" s="53" t="s">
        <v>151</v>
      </c>
      <c r="E51" s="53" t="s">
        <v>893</v>
      </c>
      <c r="F51" s="101" t="s">
        <v>731</v>
      </c>
      <c r="G51" s="101">
        <v>1.1000000000000001</v>
      </c>
      <c r="H51" s="101">
        <f>IF(I51&lt;&gt;0,G51-I51,"")</f>
        <v>0.10000000000000009</v>
      </c>
      <c r="I51" s="101">
        <v>1</v>
      </c>
      <c r="J51" s="101">
        <v>10</v>
      </c>
      <c r="K51" s="53" t="s">
        <v>1076</v>
      </c>
      <c r="L51" s="101" t="s">
        <v>1039</v>
      </c>
      <c r="M51" s="101">
        <v>0.01</v>
      </c>
      <c r="N51" s="101">
        <v>86.66</v>
      </c>
      <c r="O51" s="101">
        <f>IF(I51*M51=0,"",I51*M51*(N51/100))</f>
        <v>8.6660000000000001E-3</v>
      </c>
      <c r="P51" s="106"/>
      <c r="Q51" s="106"/>
      <c r="R51" s="106"/>
      <c r="S51" s="101" t="s">
        <v>1096</v>
      </c>
      <c r="T51" s="101"/>
      <c r="AA51" s="70">
        <f>O51</f>
        <v>8.6660000000000001E-3</v>
      </c>
    </row>
    <row r="52" spans="2:29" ht="21.95" customHeight="1">
      <c r="B52" s="86" t="s">
        <v>1066</v>
      </c>
      <c r="C52" s="86" t="s">
        <v>1037</v>
      </c>
      <c r="D52" s="53" t="s">
        <v>1038</v>
      </c>
      <c r="E52" s="53" t="s">
        <v>1039</v>
      </c>
      <c r="F52" s="101" t="s">
        <v>1040</v>
      </c>
      <c r="G52" s="101">
        <f>IF(H52*I52/100 &lt;1, TRUNC(H52*I52/100, 옵션!$E$13), TRUNC(H52*I52/100, 옵션!$E$13))</f>
        <v>8.6599999999999993E-3</v>
      </c>
      <c r="H52" s="101">
        <f>옵션!$B$13</f>
        <v>100</v>
      </c>
      <c r="I52" s="101">
        <f>SUM(AA51:AA51)</f>
        <v>8.6660000000000001E-3</v>
      </c>
      <c r="J52" s="101"/>
      <c r="K52" s="53"/>
      <c r="L52" s="101"/>
      <c r="M52" s="101"/>
      <c r="N52" s="101"/>
      <c r="O52" s="101" t="str">
        <f>IF(I52*M52=0,"",I52*M52*(N52/100))</f>
        <v/>
      </c>
      <c r="P52" s="106"/>
      <c r="Q52" s="106"/>
      <c r="R52" s="106"/>
      <c r="S52" s="101"/>
      <c r="T52" s="101"/>
      <c r="AA52" s="70">
        <f>SUM(AA51:AA51)</f>
        <v>8.6660000000000001E-3</v>
      </c>
    </row>
    <row r="53" spans="2:29" ht="21.95" customHeight="1">
      <c r="B53" s="86" t="s">
        <v>134</v>
      </c>
      <c r="D53" s="479" t="s">
        <v>1099</v>
      </c>
      <c r="E53" s="480"/>
      <c r="F53" s="480"/>
      <c r="G53" s="480"/>
      <c r="H53" s="480"/>
      <c r="I53" s="480"/>
      <c r="J53" s="480"/>
      <c r="K53" s="480"/>
      <c r="L53" s="480"/>
      <c r="M53" s="480"/>
      <c r="N53" s="480"/>
      <c r="O53" s="480"/>
      <c r="P53" s="480"/>
      <c r="Q53" s="480"/>
      <c r="R53" s="480"/>
      <c r="S53" s="480"/>
      <c r="T53" s="481"/>
    </row>
    <row r="54" spans="2:29" ht="21.95" customHeight="1">
      <c r="B54" s="86" t="s">
        <v>1066</v>
      </c>
      <c r="C54" s="86" t="s">
        <v>892</v>
      </c>
      <c r="D54" s="53" t="s">
        <v>151</v>
      </c>
      <c r="E54" s="53" t="s">
        <v>893</v>
      </c>
      <c r="F54" s="101" t="s">
        <v>731</v>
      </c>
      <c r="G54" s="101">
        <v>1.1000000000000001</v>
      </c>
      <c r="H54" s="101">
        <f>IF(I54&lt;&gt;0,G54-I54,"")</f>
        <v>0.10000000000000009</v>
      </c>
      <c r="I54" s="101">
        <v>1</v>
      </c>
      <c r="J54" s="101">
        <v>10</v>
      </c>
      <c r="K54" s="53" t="s">
        <v>1076</v>
      </c>
      <c r="L54" s="101" t="s">
        <v>1039</v>
      </c>
      <c r="M54" s="101">
        <v>0.01</v>
      </c>
      <c r="N54" s="101">
        <v>69.33</v>
      </c>
      <c r="O54" s="101">
        <f>IF(I54*M54=0,"",I54*M54*(N54/100))</f>
        <v>6.9330000000000008E-3</v>
      </c>
      <c r="P54" s="106"/>
      <c r="Q54" s="106"/>
      <c r="R54" s="106"/>
      <c r="S54" s="101" t="s">
        <v>1096</v>
      </c>
      <c r="T54" s="101"/>
      <c r="AA54" s="70">
        <f>O54</f>
        <v>6.9330000000000008E-3</v>
      </c>
    </row>
    <row r="55" spans="2:29" ht="21.95" customHeight="1">
      <c r="B55" s="86" t="s">
        <v>1066</v>
      </c>
      <c r="C55" s="86" t="s">
        <v>1037</v>
      </c>
      <c r="D55" s="53" t="s">
        <v>1038</v>
      </c>
      <c r="E55" s="53" t="s">
        <v>1039</v>
      </c>
      <c r="F55" s="101" t="s">
        <v>1040</v>
      </c>
      <c r="G55" s="101">
        <f>IF(H55*I55/100 &lt;1, TRUNC(H55*I55/100, 옵션!$E$13), TRUNC(H55*I55/100, 옵션!$E$13))</f>
        <v>6.9300000000000004E-3</v>
      </c>
      <c r="H55" s="101">
        <f>옵션!$B$13</f>
        <v>100</v>
      </c>
      <c r="I55" s="101">
        <f>SUM(AA54:AA54)</f>
        <v>6.9330000000000008E-3</v>
      </c>
      <c r="J55" s="101"/>
      <c r="K55" s="53"/>
      <c r="L55" s="101"/>
      <c r="M55" s="101"/>
      <c r="N55" s="101"/>
      <c r="O55" s="101" t="str">
        <f>IF(I55*M55=0,"",I55*M55*(N55/100))</f>
        <v/>
      </c>
      <c r="P55" s="106"/>
      <c r="Q55" s="106"/>
      <c r="R55" s="106"/>
      <c r="S55" s="101"/>
      <c r="T55" s="101"/>
      <c r="AA55" s="70">
        <f>SUM(AA54:AA54)</f>
        <v>6.9330000000000008E-3</v>
      </c>
    </row>
    <row r="56" spans="2:29" ht="21.95" customHeight="1">
      <c r="B56" s="86" t="s">
        <v>134</v>
      </c>
      <c r="D56" s="479" t="s">
        <v>1100</v>
      </c>
      <c r="E56" s="480"/>
      <c r="F56" s="480"/>
      <c r="G56" s="480"/>
      <c r="H56" s="480"/>
      <c r="I56" s="480"/>
      <c r="J56" s="480"/>
      <c r="K56" s="480"/>
      <c r="L56" s="480"/>
      <c r="M56" s="480"/>
      <c r="N56" s="480"/>
      <c r="O56" s="480"/>
      <c r="P56" s="480"/>
      <c r="Q56" s="480"/>
      <c r="R56" s="480"/>
      <c r="S56" s="480"/>
      <c r="T56" s="481"/>
    </row>
    <row r="57" spans="2:29" ht="21.95" customHeight="1">
      <c r="B57" s="86" t="s">
        <v>1066</v>
      </c>
      <c r="C57" s="86" t="s">
        <v>904</v>
      </c>
      <c r="D57" s="53" t="s">
        <v>297</v>
      </c>
      <c r="E57" s="53" t="s">
        <v>905</v>
      </c>
      <c r="F57" s="101" t="s">
        <v>731</v>
      </c>
      <c r="G57" s="101">
        <v>1.075</v>
      </c>
      <c r="H57" s="101">
        <f>IF(I57&lt;&gt;0,G57-I57,"")</f>
        <v>7.4999999999999956E-2</v>
      </c>
      <c r="I57" s="101">
        <v>1</v>
      </c>
      <c r="J57" s="101">
        <v>7.5</v>
      </c>
      <c r="K57" s="53" t="s">
        <v>1101</v>
      </c>
      <c r="L57" s="101" t="s">
        <v>1048</v>
      </c>
      <c r="M57" s="101">
        <v>1.4999999999999999E-2</v>
      </c>
      <c r="N57" s="101">
        <v>100</v>
      </c>
      <c r="O57" s="101">
        <f>IF(I57*M57=0,"",I57*M57*(N57/100))</f>
        <v>1.4999999999999999E-2</v>
      </c>
      <c r="P57" s="106"/>
      <c r="Q57" s="106"/>
      <c r="R57" s="106"/>
      <c r="S57" s="101" t="s">
        <v>1102</v>
      </c>
      <c r="T57" s="101"/>
      <c r="AC57" s="70">
        <f>O57</f>
        <v>1.4999999999999999E-2</v>
      </c>
    </row>
    <row r="58" spans="2:29" ht="21.95" customHeight="1">
      <c r="B58" s="86" t="s">
        <v>1066</v>
      </c>
      <c r="C58" s="86" t="s">
        <v>1047</v>
      </c>
      <c r="D58" s="53" t="s">
        <v>1038</v>
      </c>
      <c r="E58" s="53" t="s">
        <v>1048</v>
      </c>
      <c r="F58" s="101" t="s">
        <v>1040</v>
      </c>
      <c r="G58" s="101">
        <f>IF(H58*I58/100 &lt;1, TRUNC(H58*I58/100, 옵션!$E$13), TRUNC(H58*I58/100, 옵션!$E$13))</f>
        <v>1.4999999999999999E-2</v>
      </c>
      <c r="H58" s="101">
        <f>옵션!$B$13</f>
        <v>100</v>
      </c>
      <c r="I58" s="101">
        <f>SUM(AC57:AC57)</f>
        <v>1.4999999999999999E-2</v>
      </c>
      <c r="J58" s="101"/>
      <c r="K58" s="53"/>
      <c r="L58" s="101"/>
      <c r="M58" s="101"/>
      <c r="N58" s="101"/>
      <c r="O58" s="101" t="str">
        <f>IF(I58*M58=0,"",I58*M58*(N58/100))</f>
        <v/>
      </c>
      <c r="P58" s="106"/>
      <c r="Q58" s="106"/>
      <c r="R58" s="106"/>
      <c r="S58" s="101"/>
      <c r="T58" s="101"/>
      <c r="AC58" s="70">
        <f>SUM(AC57:AC57)</f>
        <v>1.4999999999999999E-2</v>
      </c>
    </row>
    <row r="59" spans="2:29" ht="21.95" customHeight="1">
      <c r="D59" s="53"/>
      <c r="E59" s="53"/>
      <c r="F59" s="101"/>
      <c r="G59" s="101"/>
      <c r="H59" s="101"/>
      <c r="I59" s="101"/>
      <c r="J59" s="101"/>
      <c r="K59" s="53"/>
      <c r="L59" s="101"/>
      <c r="M59" s="101"/>
      <c r="N59" s="101"/>
      <c r="O59" s="101"/>
      <c r="P59" s="106"/>
      <c r="Q59" s="106"/>
      <c r="R59" s="106"/>
      <c r="S59" s="101"/>
      <c r="T59" s="101"/>
    </row>
    <row r="60" spans="2:29" ht="21.95" customHeight="1">
      <c r="D60" s="53"/>
      <c r="E60" s="53"/>
      <c r="F60" s="101"/>
      <c r="G60" s="101"/>
      <c r="H60" s="101"/>
      <c r="I60" s="101"/>
      <c r="J60" s="101"/>
      <c r="K60" s="53"/>
      <c r="L60" s="101"/>
      <c r="M60" s="101"/>
      <c r="N60" s="101"/>
      <c r="O60" s="101"/>
      <c r="P60" s="106"/>
      <c r="Q60" s="106"/>
      <c r="R60" s="106"/>
      <c r="S60" s="101"/>
      <c r="T60" s="101"/>
    </row>
    <row r="61" spans="2:29" ht="21.95" customHeight="1">
      <c r="D61" s="53"/>
      <c r="E61" s="53"/>
      <c r="F61" s="101"/>
      <c r="G61" s="101"/>
      <c r="H61" s="101"/>
      <c r="I61" s="101"/>
      <c r="J61" s="101"/>
      <c r="K61" s="53"/>
      <c r="L61" s="101"/>
      <c r="M61" s="101"/>
      <c r="N61" s="101"/>
      <c r="O61" s="101"/>
      <c r="P61" s="106"/>
      <c r="Q61" s="106"/>
      <c r="R61" s="106"/>
      <c r="S61" s="101"/>
      <c r="T61" s="101"/>
    </row>
    <row r="62" spans="2:29" ht="21.95" customHeight="1">
      <c r="D62" s="53"/>
      <c r="E62" s="53"/>
      <c r="F62" s="101"/>
      <c r="G62" s="101"/>
      <c r="H62" s="101"/>
      <c r="I62" s="101"/>
      <c r="J62" s="101"/>
      <c r="K62" s="53"/>
      <c r="L62" s="101"/>
      <c r="M62" s="101"/>
      <c r="N62" s="101"/>
      <c r="O62" s="101"/>
      <c r="P62" s="106"/>
      <c r="Q62" s="106"/>
      <c r="R62" s="106"/>
      <c r="S62" s="101"/>
      <c r="T62" s="101"/>
    </row>
    <row r="63" spans="2:29" ht="21.95" customHeight="1">
      <c r="D63" s="53"/>
      <c r="E63" s="53"/>
      <c r="F63" s="101"/>
      <c r="G63" s="101"/>
      <c r="H63" s="101"/>
      <c r="I63" s="101"/>
      <c r="J63" s="101"/>
      <c r="K63" s="53"/>
      <c r="L63" s="101"/>
      <c r="M63" s="101"/>
      <c r="N63" s="101"/>
      <c r="O63" s="101"/>
      <c r="P63" s="106"/>
      <c r="Q63" s="106"/>
      <c r="R63" s="106"/>
      <c r="S63" s="101"/>
      <c r="T63" s="101"/>
    </row>
    <row r="64" spans="2:29" ht="21.95" customHeight="1">
      <c r="D64" s="53"/>
      <c r="E64" s="53"/>
      <c r="F64" s="101"/>
      <c r="G64" s="101"/>
      <c r="H64" s="101"/>
      <c r="I64" s="101"/>
      <c r="J64" s="101"/>
      <c r="K64" s="53"/>
      <c r="L64" s="101"/>
      <c r="M64" s="101"/>
      <c r="N64" s="101"/>
      <c r="O64" s="101"/>
      <c r="P64" s="106"/>
      <c r="Q64" s="106"/>
      <c r="R64" s="106"/>
      <c r="S64" s="101"/>
      <c r="T64" s="101"/>
    </row>
    <row r="65" spans="4:20" ht="21.95" customHeight="1">
      <c r="D65" s="53"/>
      <c r="E65" s="53"/>
      <c r="F65" s="101"/>
      <c r="G65" s="101"/>
      <c r="H65" s="101"/>
      <c r="I65" s="101"/>
      <c r="J65" s="101"/>
      <c r="K65" s="53"/>
      <c r="L65" s="101"/>
      <c r="M65" s="101"/>
      <c r="N65" s="101"/>
      <c r="O65" s="101"/>
      <c r="P65" s="106"/>
      <c r="Q65" s="106"/>
      <c r="R65" s="106"/>
      <c r="S65" s="101"/>
      <c r="T65" s="101"/>
    </row>
    <row r="66" spans="4:20" ht="21.95" customHeight="1">
      <c r="D66" s="53"/>
      <c r="E66" s="53"/>
      <c r="F66" s="101"/>
      <c r="G66" s="101"/>
      <c r="H66" s="101"/>
      <c r="I66" s="101"/>
      <c r="J66" s="101"/>
      <c r="K66" s="53"/>
      <c r="L66" s="101"/>
      <c r="M66" s="101"/>
      <c r="N66" s="101"/>
      <c r="O66" s="101"/>
      <c r="P66" s="106"/>
      <c r="Q66" s="106"/>
      <c r="R66" s="106"/>
      <c r="S66" s="101"/>
      <c r="T66" s="101"/>
    </row>
    <row r="67" spans="4:20" ht="21.95" customHeight="1">
      <c r="D67" s="53"/>
      <c r="E67" s="53"/>
      <c r="F67" s="101"/>
      <c r="G67" s="101"/>
      <c r="H67" s="101"/>
      <c r="I67" s="101"/>
      <c r="J67" s="101"/>
      <c r="K67" s="53"/>
      <c r="L67" s="101"/>
      <c r="M67" s="101"/>
      <c r="N67" s="101"/>
      <c r="O67" s="101"/>
      <c r="P67" s="106"/>
      <c r="Q67" s="106"/>
      <c r="R67" s="106"/>
      <c r="S67" s="101"/>
      <c r="T67" s="101"/>
    </row>
    <row r="68" spans="4:20" ht="21.95" customHeight="1">
      <c r="D68" s="53"/>
      <c r="E68" s="53"/>
      <c r="F68" s="101"/>
      <c r="G68" s="101"/>
      <c r="H68" s="101"/>
      <c r="I68" s="101"/>
      <c r="J68" s="101"/>
      <c r="K68" s="53"/>
      <c r="L68" s="101"/>
      <c r="M68" s="101"/>
      <c r="N68" s="101"/>
      <c r="O68" s="101"/>
      <c r="P68" s="106"/>
      <c r="Q68" s="106"/>
      <c r="R68" s="106"/>
      <c r="S68" s="101"/>
      <c r="T68" s="101"/>
    </row>
    <row r="69" spans="4:20" ht="21.95" customHeight="1">
      <c r="D69" s="53"/>
      <c r="E69" s="53"/>
      <c r="F69" s="101"/>
      <c r="G69" s="101"/>
      <c r="H69" s="101"/>
      <c r="I69" s="101"/>
      <c r="J69" s="101"/>
      <c r="K69" s="53"/>
      <c r="L69" s="101"/>
      <c r="M69" s="101"/>
      <c r="N69" s="101"/>
      <c r="O69" s="101"/>
      <c r="P69" s="106"/>
      <c r="Q69" s="106"/>
      <c r="R69" s="106"/>
      <c r="S69" s="101"/>
      <c r="T69" s="101"/>
    </row>
    <row r="70" spans="4:20" ht="21.95" customHeight="1">
      <c r="D70" s="53"/>
      <c r="E70" s="53"/>
      <c r="F70" s="101"/>
      <c r="G70" s="101"/>
      <c r="H70" s="101"/>
      <c r="I70" s="101"/>
      <c r="J70" s="101"/>
      <c r="K70" s="53"/>
      <c r="L70" s="101"/>
      <c r="M70" s="101"/>
      <c r="N70" s="101"/>
      <c r="O70" s="101"/>
      <c r="P70" s="106"/>
      <c r="Q70" s="106"/>
      <c r="R70" s="106"/>
      <c r="S70" s="101"/>
      <c r="T70" s="101"/>
    </row>
    <row r="71" spans="4:20" ht="21.95" customHeight="1">
      <c r="D71" s="53"/>
      <c r="E71" s="53"/>
      <c r="F71" s="101"/>
      <c r="G71" s="101"/>
      <c r="H71" s="101"/>
      <c r="I71" s="101"/>
      <c r="J71" s="101"/>
      <c r="K71" s="53"/>
      <c r="L71" s="101"/>
      <c r="M71" s="101"/>
      <c r="N71" s="101"/>
      <c r="O71" s="101"/>
      <c r="P71" s="106"/>
      <c r="Q71" s="106"/>
      <c r="R71" s="106"/>
      <c r="S71" s="101"/>
      <c r="T71" s="101"/>
    </row>
    <row r="72" spans="4:20" ht="21.95" customHeight="1">
      <c r="D72" s="53"/>
      <c r="E72" s="53"/>
      <c r="F72" s="101"/>
      <c r="G72" s="101"/>
      <c r="H72" s="101"/>
      <c r="I72" s="101"/>
      <c r="J72" s="101"/>
      <c r="K72" s="53"/>
      <c r="L72" s="101"/>
      <c r="M72" s="101"/>
      <c r="N72" s="101"/>
      <c r="O72" s="101"/>
      <c r="P72" s="106"/>
      <c r="Q72" s="106"/>
      <c r="R72" s="106"/>
      <c r="S72" s="101"/>
      <c r="T72" s="101"/>
    </row>
    <row r="73" spans="4:20" ht="21.95" customHeight="1">
      <c r="D73" s="53"/>
      <c r="E73" s="53"/>
      <c r="F73" s="101"/>
      <c r="G73" s="101"/>
      <c r="H73" s="101"/>
      <c r="I73" s="101"/>
      <c r="J73" s="101"/>
      <c r="K73" s="53"/>
      <c r="L73" s="101"/>
      <c r="M73" s="101"/>
      <c r="N73" s="101"/>
      <c r="O73" s="101"/>
      <c r="P73" s="106"/>
      <c r="Q73" s="106"/>
      <c r="R73" s="106"/>
      <c r="S73" s="101"/>
      <c r="T73" s="101"/>
    </row>
    <row r="74" spans="4:20" ht="21.95" customHeight="1">
      <c r="D74" s="53"/>
      <c r="E74" s="53"/>
      <c r="F74" s="101"/>
      <c r="G74" s="101"/>
      <c r="H74" s="101"/>
      <c r="I74" s="101"/>
      <c r="J74" s="101"/>
      <c r="K74" s="53"/>
      <c r="L74" s="101"/>
      <c r="M74" s="101"/>
      <c r="N74" s="101"/>
      <c r="O74" s="101"/>
      <c r="P74" s="106"/>
      <c r="Q74" s="106"/>
      <c r="R74" s="106"/>
      <c r="S74" s="101"/>
      <c r="T74" s="101"/>
    </row>
    <row r="75" spans="4:20" ht="21.95" customHeight="1">
      <c r="D75" s="53"/>
      <c r="E75" s="53"/>
      <c r="F75" s="101"/>
      <c r="G75" s="101"/>
      <c r="H75" s="101"/>
      <c r="I75" s="101"/>
      <c r="J75" s="101"/>
      <c r="K75" s="53"/>
      <c r="L75" s="101"/>
      <c r="M75" s="101"/>
      <c r="N75" s="101"/>
      <c r="O75" s="101"/>
      <c r="P75" s="106"/>
      <c r="Q75" s="106"/>
      <c r="R75" s="106"/>
      <c r="S75" s="101"/>
      <c r="T75" s="101"/>
    </row>
    <row r="76" spans="4:20" ht="21.95" customHeight="1">
      <c r="D76" s="53"/>
      <c r="E76" s="53"/>
      <c r="F76" s="101"/>
      <c r="G76" s="101"/>
      <c r="H76" s="101"/>
      <c r="I76" s="101"/>
      <c r="J76" s="101"/>
      <c r="K76" s="53"/>
      <c r="L76" s="101"/>
      <c r="M76" s="101"/>
      <c r="N76" s="101"/>
      <c r="O76" s="101"/>
      <c r="P76" s="106"/>
      <c r="Q76" s="106"/>
      <c r="R76" s="106"/>
      <c r="S76" s="101"/>
      <c r="T76" s="101"/>
    </row>
    <row r="77" spans="4:20" ht="21.95" customHeight="1">
      <c r="D77" s="53"/>
      <c r="E77" s="53"/>
      <c r="F77" s="101"/>
      <c r="G77" s="101"/>
      <c r="H77" s="101"/>
      <c r="I77" s="101"/>
      <c r="J77" s="101"/>
      <c r="K77" s="53"/>
      <c r="L77" s="101"/>
      <c r="M77" s="101"/>
      <c r="N77" s="101"/>
      <c r="O77" s="101"/>
      <c r="P77" s="106"/>
      <c r="Q77" s="106"/>
      <c r="R77" s="106"/>
      <c r="S77" s="101"/>
      <c r="T77" s="101"/>
    </row>
    <row r="78" spans="4:20" ht="21.95" customHeight="1">
      <c r="D78" s="53"/>
      <c r="E78" s="53"/>
      <c r="F78" s="101"/>
      <c r="G78" s="101"/>
      <c r="H78" s="101"/>
      <c r="I78" s="101"/>
      <c r="J78" s="101"/>
      <c r="K78" s="53"/>
      <c r="L78" s="101"/>
      <c r="M78" s="101"/>
      <c r="N78" s="101"/>
      <c r="O78" s="101"/>
      <c r="P78" s="106"/>
      <c r="Q78" s="106"/>
      <c r="R78" s="106"/>
      <c r="S78" s="101"/>
      <c r="T78" s="101"/>
    </row>
    <row r="79" spans="4:20" ht="21.95" customHeight="1">
      <c r="D79" s="53"/>
      <c r="E79" s="53"/>
      <c r="F79" s="101"/>
      <c r="G79" s="101"/>
      <c r="H79" s="101"/>
      <c r="I79" s="101"/>
      <c r="J79" s="101"/>
      <c r="K79" s="53"/>
      <c r="L79" s="101"/>
      <c r="M79" s="101"/>
      <c r="N79" s="101"/>
      <c r="O79" s="101"/>
      <c r="P79" s="106"/>
      <c r="Q79" s="106"/>
      <c r="R79" s="106"/>
      <c r="S79" s="101"/>
      <c r="T79" s="101"/>
    </row>
    <row r="80" spans="4:20" ht="21.95" customHeight="1">
      <c r="D80" s="53"/>
      <c r="E80" s="53"/>
      <c r="F80" s="101"/>
      <c r="G80" s="101"/>
      <c r="H80" s="101"/>
      <c r="I80" s="101"/>
      <c r="J80" s="101"/>
      <c r="K80" s="53"/>
      <c r="L80" s="101"/>
      <c r="M80" s="101"/>
      <c r="N80" s="101"/>
      <c r="O80" s="101"/>
      <c r="P80" s="106"/>
      <c r="Q80" s="106"/>
      <c r="R80" s="106"/>
      <c r="S80" s="101"/>
      <c r="T80" s="101"/>
    </row>
    <row r="81" spans="4:20" ht="21.95" customHeight="1">
      <c r="D81" s="53"/>
      <c r="E81" s="53"/>
      <c r="F81" s="101"/>
      <c r="G81" s="101"/>
      <c r="H81" s="101"/>
      <c r="I81" s="101"/>
      <c r="J81" s="101"/>
      <c r="K81" s="53"/>
      <c r="L81" s="101"/>
      <c r="M81" s="101"/>
      <c r="N81" s="101"/>
      <c r="O81" s="101"/>
      <c r="P81" s="106"/>
      <c r="Q81" s="106"/>
      <c r="R81" s="106"/>
      <c r="S81" s="101"/>
      <c r="T81" s="101"/>
    </row>
  </sheetData>
  <mergeCells count="26">
    <mergeCell ref="D50:T50"/>
    <mergeCell ref="D53:T53"/>
    <mergeCell ref="D56:T56"/>
    <mergeCell ref="D33:T33"/>
    <mergeCell ref="D36:T36"/>
    <mergeCell ref="D40:T40"/>
    <mergeCell ref="D44:T44"/>
    <mergeCell ref="D47:T47"/>
    <mergeCell ref="D4:T4"/>
    <mergeCell ref="D7:T7"/>
    <mergeCell ref="D10:T10"/>
    <mergeCell ref="D15:T15"/>
    <mergeCell ref="D30:T30"/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28"/>
  <sheetViews>
    <sheetView topLeftCell="C1" zoomScaleNormal="100" workbookViewId="0">
      <pane ySplit="3" topLeftCell="A73" activePane="bottomLeft" state="frozen"/>
      <selection activeCell="D1" sqref="D1:N1"/>
      <selection pane="bottomLeft" activeCell="E89" sqref="E89"/>
    </sheetView>
  </sheetViews>
  <sheetFormatPr defaultRowHeight="21.6" customHeight="1"/>
  <cols>
    <col min="1" max="1" width="5.21875" style="41" hidden="1" customWidth="1"/>
    <col min="2" max="2" width="8.77734375" style="14" hidden="1" customWidth="1"/>
    <col min="3" max="3" width="16.77734375" style="14" customWidth="1"/>
    <col min="4" max="4" width="24.33203125" style="14" customWidth="1"/>
    <col min="5" max="5" width="25.33203125" style="14" customWidth="1"/>
    <col min="6" max="6" width="4.77734375" style="2" customWidth="1"/>
    <col min="7" max="7" width="11.21875" style="1" customWidth="1"/>
    <col min="8" max="8" width="13.88671875" style="51" customWidth="1"/>
    <col min="9" max="9" width="11.6640625" style="51" customWidth="1"/>
    <col min="10" max="10" width="10" style="51" customWidth="1"/>
    <col min="11" max="11" width="7" style="51" customWidth="1"/>
    <col min="12" max="12" width="10.77734375" style="51" customWidth="1"/>
    <col min="13" max="13" width="10.77734375" style="1" customWidth="1"/>
    <col min="14" max="16384" width="8.88671875" style="1"/>
  </cols>
  <sheetData>
    <row r="1" spans="1:13" ht="21.6" customHeight="1">
      <c r="A1" s="41" t="s">
        <v>133</v>
      </c>
      <c r="B1" s="14" t="s">
        <v>1064</v>
      </c>
      <c r="C1" s="504" t="s">
        <v>1059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</row>
    <row r="2" spans="1:13" s="48" customFormat="1" ht="21.6" customHeight="1">
      <c r="A2" s="3" t="s">
        <v>1</v>
      </c>
      <c r="B2" s="52" t="s">
        <v>0</v>
      </c>
      <c r="C2" s="461" t="s">
        <v>18</v>
      </c>
      <c r="D2" s="461" t="s">
        <v>48</v>
      </c>
      <c r="E2" s="461" t="s">
        <v>49</v>
      </c>
      <c r="F2" s="463" t="s">
        <v>5</v>
      </c>
      <c r="G2" s="463" t="s">
        <v>9</v>
      </c>
      <c r="H2" s="465" t="s">
        <v>41</v>
      </c>
      <c r="I2" s="465" t="s">
        <v>42</v>
      </c>
      <c r="J2" s="465" t="s">
        <v>43</v>
      </c>
      <c r="K2" s="465" t="s">
        <v>70</v>
      </c>
      <c r="L2" s="465" t="s">
        <v>12</v>
      </c>
      <c r="M2" s="463" t="s">
        <v>44</v>
      </c>
    </row>
    <row r="3" spans="1:13" ht="21.6" customHeight="1">
      <c r="C3" s="505"/>
      <c r="D3" s="505"/>
      <c r="E3" s="505"/>
      <c r="F3" s="506"/>
      <c r="G3" s="503"/>
      <c r="H3" s="503"/>
      <c r="I3" s="503"/>
      <c r="J3" s="503"/>
      <c r="K3" s="503"/>
      <c r="L3" s="503"/>
      <c r="M3" s="503"/>
    </row>
    <row r="4" spans="1:13" ht="21.6" customHeight="1">
      <c r="C4" s="23" t="s">
        <v>842</v>
      </c>
      <c r="D4" s="23" t="s">
        <v>453</v>
      </c>
      <c r="E4" s="23" t="s">
        <v>376</v>
      </c>
      <c r="F4" s="13" t="s">
        <v>731</v>
      </c>
      <c r="G4" s="24"/>
      <c r="H4" s="50">
        <f>TRUNC(단가조사!G4*옵션!$D$11)</f>
        <v>5475</v>
      </c>
      <c r="I4" s="50"/>
      <c r="J4" s="50"/>
      <c r="K4" s="50"/>
      <c r="L4" s="50">
        <f t="shared" ref="L4:L35" si="0">SUM(H4,I4,J4)</f>
        <v>5475</v>
      </c>
      <c r="M4" s="24"/>
    </row>
    <row r="5" spans="1:13" ht="21.6" customHeight="1">
      <c r="C5" s="23" t="s">
        <v>845</v>
      </c>
      <c r="D5" s="23" t="s">
        <v>375</v>
      </c>
      <c r="E5" s="23" t="s">
        <v>376</v>
      </c>
      <c r="F5" s="13" t="s">
        <v>731</v>
      </c>
      <c r="G5" s="24"/>
      <c r="H5" s="50">
        <f>TRUNC(단가조사!G5*옵션!$D$11)</f>
        <v>5134</v>
      </c>
      <c r="I5" s="50"/>
      <c r="J5" s="50"/>
      <c r="K5" s="50"/>
      <c r="L5" s="50">
        <f t="shared" si="0"/>
        <v>5134</v>
      </c>
      <c r="M5" s="24"/>
    </row>
    <row r="6" spans="1:13" ht="21.6" customHeight="1">
      <c r="C6" s="23" t="s">
        <v>847</v>
      </c>
      <c r="D6" s="23" t="s">
        <v>486</v>
      </c>
      <c r="E6" s="23" t="s">
        <v>487</v>
      </c>
      <c r="F6" s="13" t="s">
        <v>731</v>
      </c>
      <c r="G6" s="24"/>
      <c r="H6" s="50">
        <f>TRUNC(단가조사!G6*옵션!$D$11)</f>
        <v>294</v>
      </c>
      <c r="I6" s="50"/>
      <c r="J6" s="50"/>
      <c r="K6" s="50"/>
      <c r="L6" s="50">
        <f t="shared" si="0"/>
        <v>294</v>
      </c>
      <c r="M6" s="24"/>
    </row>
    <row r="7" spans="1:13" ht="21.6" customHeight="1">
      <c r="C7" s="23" t="s">
        <v>850</v>
      </c>
      <c r="D7" s="23" t="s">
        <v>515</v>
      </c>
      <c r="E7" s="23" t="s">
        <v>516</v>
      </c>
      <c r="F7" s="13" t="s">
        <v>731</v>
      </c>
      <c r="G7" s="24"/>
      <c r="H7" s="50">
        <f>TRUNC(단가조사!G7*옵션!$D$11)</f>
        <v>168</v>
      </c>
      <c r="I7" s="50"/>
      <c r="J7" s="50"/>
      <c r="K7" s="50"/>
      <c r="L7" s="50">
        <f t="shared" si="0"/>
        <v>168</v>
      </c>
      <c r="M7" s="24"/>
    </row>
    <row r="8" spans="1:13" ht="21.6" customHeight="1">
      <c r="C8" s="23" t="s">
        <v>853</v>
      </c>
      <c r="D8" s="23" t="s">
        <v>515</v>
      </c>
      <c r="E8" s="23" t="s">
        <v>630</v>
      </c>
      <c r="F8" s="13" t="s">
        <v>731</v>
      </c>
      <c r="G8" s="24"/>
      <c r="H8" s="50">
        <f>TRUNC(단가조사!G8*옵션!$D$11)</f>
        <v>348</v>
      </c>
      <c r="I8" s="50"/>
      <c r="J8" s="50"/>
      <c r="K8" s="50"/>
      <c r="L8" s="50">
        <f t="shared" si="0"/>
        <v>348</v>
      </c>
      <c r="M8" s="24"/>
    </row>
    <row r="9" spans="1:13" ht="21.6" customHeight="1">
      <c r="C9" s="23" t="s">
        <v>854</v>
      </c>
      <c r="D9" s="23" t="s">
        <v>385</v>
      </c>
      <c r="E9" s="23" t="s">
        <v>386</v>
      </c>
      <c r="F9" s="13" t="s">
        <v>731</v>
      </c>
      <c r="G9" s="24"/>
      <c r="H9" s="50">
        <f>TRUNC(단가조사!G9*옵션!$D$11)</f>
        <v>522</v>
      </c>
      <c r="I9" s="50"/>
      <c r="J9" s="50"/>
      <c r="K9" s="50"/>
      <c r="L9" s="50">
        <f t="shared" si="0"/>
        <v>522</v>
      </c>
      <c r="M9" s="24"/>
    </row>
    <row r="10" spans="1:13" ht="21.6" customHeight="1">
      <c r="C10" s="23" t="s">
        <v>855</v>
      </c>
      <c r="D10" s="23" t="s">
        <v>145</v>
      </c>
      <c r="E10" s="23" t="s">
        <v>146</v>
      </c>
      <c r="F10" s="13" t="s">
        <v>731</v>
      </c>
      <c r="G10" s="24"/>
      <c r="H10" s="50">
        <f>TRUNC(단가조사!G10*옵션!$D$11)</f>
        <v>600</v>
      </c>
      <c r="I10" s="50"/>
      <c r="J10" s="50"/>
      <c r="K10" s="50"/>
      <c r="L10" s="50">
        <f t="shared" si="0"/>
        <v>600</v>
      </c>
      <c r="M10" s="24"/>
    </row>
    <row r="11" spans="1:13" ht="21.6" customHeight="1">
      <c r="C11" s="23" t="s">
        <v>856</v>
      </c>
      <c r="D11" s="23" t="s">
        <v>145</v>
      </c>
      <c r="E11" s="23" t="s">
        <v>237</v>
      </c>
      <c r="F11" s="13" t="s">
        <v>731</v>
      </c>
      <c r="G11" s="24"/>
      <c r="H11" s="50">
        <f>TRUNC(단가조사!G11*옵션!$D$11)</f>
        <v>1075</v>
      </c>
      <c r="I11" s="50"/>
      <c r="J11" s="50"/>
      <c r="K11" s="50"/>
      <c r="L11" s="50">
        <f t="shared" si="0"/>
        <v>1075</v>
      </c>
      <c r="M11" s="24"/>
    </row>
    <row r="12" spans="1:13" ht="21.6" customHeight="1">
      <c r="C12" s="23" t="s">
        <v>857</v>
      </c>
      <c r="D12" s="23" t="s">
        <v>145</v>
      </c>
      <c r="E12" s="23" t="s">
        <v>641</v>
      </c>
      <c r="F12" s="13" t="s">
        <v>731</v>
      </c>
      <c r="G12" s="24"/>
      <c r="H12" s="50">
        <f>TRUNC(단가조사!G12*옵션!$D$11)</f>
        <v>1421</v>
      </c>
      <c r="I12" s="50"/>
      <c r="J12" s="50"/>
      <c r="K12" s="50"/>
      <c r="L12" s="50">
        <f t="shared" si="0"/>
        <v>1421</v>
      </c>
      <c r="M12" s="24"/>
    </row>
    <row r="13" spans="1:13" ht="21.6" customHeight="1">
      <c r="C13" s="23" t="s">
        <v>858</v>
      </c>
      <c r="D13" s="23" t="s">
        <v>145</v>
      </c>
      <c r="E13" s="23" t="s">
        <v>164</v>
      </c>
      <c r="F13" s="13" t="s">
        <v>156</v>
      </c>
      <c r="G13" s="24"/>
      <c r="H13" s="50">
        <f>TRUNC(단가조사!G13*옵션!$D$11)</f>
        <v>354</v>
      </c>
      <c r="I13" s="50"/>
      <c r="J13" s="50"/>
      <c r="K13" s="50"/>
      <c r="L13" s="50">
        <f t="shared" si="0"/>
        <v>354</v>
      </c>
      <c r="M13" s="24"/>
    </row>
    <row r="14" spans="1:13" ht="21.6" customHeight="1">
      <c r="C14" s="23" t="s">
        <v>859</v>
      </c>
      <c r="D14" s="23" t="s">
        <v>145</v>
      </c>
      <c r="E14" s="23" t="s">
        <v>646</v>
      </c>
      <c r="F14" s="13" t="s">
        <v>156</v>
      </c>
      <c r="G14" s="24"/>
      <c r="H14" s="50">
        <f>TRUNC(단가조사!G14*옵션!$D$11)</f>
        <v>2367</v>
      </c>
      <c r="I14" s="50"/>
      <c r="J14" s="50"/>
      <c r="K14" s="50"/>
      <c r="L14" s="50">
        <f t="shared" si="0"/>
        <v>2367</v>
      </c>
      <c r="M14" s="24"/>
    </row>
    <row r="15" spans="1:13" ht="21.6" customHeight="1">
      <c r="C15" s="23" t="s">
        <v>860</v>
      </c>
      <c r="D15" s="23" t="s">
        <v>469</v>
      </c>
      <c r="E15" s="23" t="s">
        <v>470</v>
      </c>
      <c r="F15" s="13" t="s">
        <v>156</v>
      </c>
      <c r="G15" s="24"/>
      <c r="H15" s="50">
        <f>TRUNC(단가조사!G15*옵션!$D$11)</f>
        <v>3971</v>
      </c>
      <c r="I15" s="50"/>
      <c r="J15" s="50"/>
      <c r="K15" s="50"/>
      <c r="L15" s="50">
        <f t="shared" si="0"/>
        <v>3971</v>
      </c>
      <c r="M15" s="24"/>
    </row>
    <row r="16" spans="1:13" ht="21.6" customHeight="1">
      <c r="C16" s="23" t="s">
        <v>862</v>
      </c>
      <c r="D16" s="23" t="s">
        <v>394</v>
      </c>
      <c r="E16" s="23" t="s">
        <v>395</v>
      </c>
      <c r="F16" s="13" t="s">
        <v>156</v>
      </c>
      <c r="G16" s="24"/>
      <c r="H16" s="50">
        <f>TRUNC(단가조사!G16*옵션!$D$11)</f>
        <v>4392</v>
      </c>
      <c r="I16" s="50"/>
      <c r="J16" s="50"/>
      <c r="K16" s="50"/>
      <c r="L16" s="50">
        <f t="shared" si="0"/>
        <v>4392</v>
      </c>
      <c r="M16" s="24"/>
    </row>
    <row r="17" spans="3:13" ht="21.6" customHeight="1">
      <c r="C17" s="23" t="s">
        <v>864</v>
      </c>
      <c r="D17" s="23" t="s">
        <v>170</v>
      </c>
      <c r="E17" s="23" t="s">
        <v>528</v>
      </c>
      <c r="F17" s="13" t="s">
        <v>156</v>
      </c>
      <c r="G17" s="24"/>
      <c r="H17" s="50">
        <f>TRUNC(단가조사!G17*옵션!$D$11)</f>
        <v>627</v>
      </c>
      <c r="I17" s="50"/>
      <c r="J17" s="50"/>
      <c r="K17" s="50"/>
      <c r="L17" s="50">
        <f t="shared" si="0"/>
        <v>627</v>
      </c>
      <c r="M17" s="24"/>
    </row>
    <row r="18" spans="3:13" ht="21.6" customHeight="1">
      <c r="C18" s="23" t="s">
        <v>866</v>
      </c>
      <c r="D18" s="23" t="s">
        <v>170</v>
      </c>
      <c r="E18" s="23" t="s">
        <v>171</v>
      </c>
      <c r="F18" s="13" t="s">
        <v>156</v>
      </c>
      <c r="G18" s="24"/>
      <c r="H18" s="50">
        <f>TRUNC(단가조사!G18*옵션!$D$11)</f>
        <v>811</v>
      </c>
      <c r="I18" s="50"/>
      <c r="J18" s="50"/>
      <c r="K18" s="50"/>
      <c r="L18" s="50">
        <f t="shared" si="0"/>
        <v>811</v>
      </c>
      <c r="M18" s="24"/>
    </row>
    <row r="19" spans="3:13" ht="21.6" customHeight="1">
      <c r="C19" s="23" t="s">
        <v>867</v>
      </c>
      <c r="D19" s="23" t="s">
        <v>246</v>
      </c>
      <c r="E19" s="23" t="s">
        <v>247</v>
      </c>
      <c r="F19" s="13" t="s">
        <v>156</v>
      </c>
      <c r="G19" s="24"/>
      <c r="H19" s="50">
        <f>TRUNC(단가조사!G19*옵션!$D$11)</f>
        <v>592</v>
      </c>
      <c r="I19" s="50"/>
      <c r="J19" s="50"/>
      <c r="K19" s="50"/>
      <c r="L19" s="50">
        <f t="shared" si="0"/>
        <v>592</v>
      </c>
      <c r="M19" s="24"/>
    </row>
    <row r="20" spans="3:13" ht="21.6" customHeight="1">
      <c r="C20" s="23" t="s">
        <v>868</v>
      </c>
      <c r="D20" s="23" t="s">
        <v>246</v>
      </c>
      <c r="E20" s="23" t="s">
        <v>308</v>
      </c>
      <c r="F20" s="13" t="s">
        <v>156</v>
      </c>
      <c r="G20" s="24"/>
      <c r="H20" s="50">
        <f>TRUNC(단가조사!G20*옵션!$D$11)</f>
        <v>726</v>
      </c>
      <c r="I20" s="50"/>
      <c r="J20" s="50"/>
      <c r="K20" s="50"/>
      <c r="L20" s="50">
        <f t="shared" si="0"/>
        <v>726</v>
      </c>
      <c r="M20" s="24"/>
    </row>
    <row r="21" spans="3:13" ht="21.6" customHeight="1">
      <c r="C21" s="23" t="s">
        <v>869</v>
      </c>
      <c r="D21" s="23" t="s">
        <v>154</v>
      </c>
      <c r="E21" s="23" t="s">
        <v>155</v>
      </c>
      <c r="F21" s="13" t="s">
        <v>156</v>
      </c>
      <c r="G21" s="24"/>
      <c r="H21" s="50">
        <f>TRUNC(단가조사!G21*옵션!$D$11)</f>
        <v>858</v>
      </c>
      <c r="I21" s="50"/>
      <c r="J21" s="50"/>
      <c r="K21" s="50"/>
      <c r="L21" s="50">
        <f t="shared" si="0"/>
        <v>858</v>
      </c>
      <c r="M21" s="24"/>
    </row>
    <row r="22" spans="3:13" ht="21.6" customHeight="1">
      <c r="C22" s="23" t="s">
        <v>871</v>
      </c>
      <c r="D22" s="23" t="s">
        <v>159</v>
      </c>
      <c r="E22" s="23" t="s">
        <v>531</v>
      </c>
      <c r="F22" s="13" t="s">
        <v>156</v>
      </c>
      <c r="G22" s="24"/>
      <c r="H22" s="50">
        <f>TRUNC(단가조사!G22*옵션!$D$11)</f>
        <v>343</v>
      </c>
      <c r="I22" s="50"/>
      <c r="J22" s="50"/>
      <c r="K22" s="50"/>
      <c r="L22" s="50">
        <f t="shared" si="0"/>
        <v>343</v>
      </c>
      <c r="M22" s="24"/>
    </row>
    <row r="23" spans="3:13" ht="21.6" customHeight="1">
      <c r="C23" s="23" t="s">
        <v>872</v>
      </c>
      <c r="D23" s="23" t="s">
        <v>159</v>
      </c>
      <c r="E23" s="23" t="s">
        <v>160</v>
      </c>
      <c r="F23" s="13" t="s">
        <v>156</v>
      </c>
      <c r="G23" s="24"/>
      <c r="H23" s="50">
        <f>TRUNC(단가조사!G23*옵션!$D$11)</f>
        <v>343</v>
      </c>
      <c r="I23" s="50"/>
      <c r="J23" s="50"/>
      <c r="K23" s="50"/>
      <c r="L23" s="50">
        <f t="shared" si="0"/>
        <v>343</v>
      </c>
      <c r="M23" s="24"/>
    </row>
    <row r="24" spans="3:13" ht="21.6" customHeight="1">
      <c r="C24" s="23" t="s">
        <v>873</v>
      </c>
      <c r="D24" s="23" t="s">
        <v>159</v>
      </c>
      <c r="E24" s="23" t="s">
        <v>250</v>
      </c>
      <c r="F24" s="13" t="s">
        <v>156</v>
      </c>
      <c r="G24" s="24"/>
      <c r="H24" s="50">
        <f>TRUNC(단가조사!G24*옵션!$D$11)</f>
        <v>250</v>
      </c>
      <c r="I24" s="50"/>
      <c r="J24" s="50"/>
      <c r="K24" s="50"/>
      <c r="L24" s="50">
        <f t="shared" si="0"/>
        <v>250</v>
      </c>
      <c r="M24" s="24"/>
    </row>
    <row r="25" spans="3:13" ht="21.6" customHeight="1">
      <c r="C25" s="23" t="s">
        <v>874</v>
      </c>
      <c r="D25" s="23" t="s">
        <v>159</v>
      </c>
      <c r="E25" s="23" t="s">
        <v>582</v>
      </c>
      <c r="F25" s="13" t="s">
        <v>156</v>
      </c>
      <c r="G25" s="24"/>
      <c r="H25" s="50">
        <f>TRUNC(단가조사!G25*옵션!$D$11)</f>
        <v>343</v>
      </c>
      <c r="I25" s="50"/>
      <c r="J25" s="50"/>
      <c r="K25" s="50"/>
      <c r="L25" s="50">
        <f t="shared" si="0"/>
        <v>343</v>
      </c>
      <c r="M25" s="24"/>
    </row>
    <row r="26" spans="3:13" ht="21.6" customHeight="1">
      <c r="C26" s="23" t="s">
        <v>875</v>
      </c>
      <c r="D26" s="23" t="s">
        <v>474</v>
      </c>
      <c r="E26" s="23" t="s">
        <v>475</v>
      </c>
      <c r="F26" s="13" t="s">
        <v>156</v>
      </c>
      <c r="G26" s="24"/>
      <c r="H26" s="50">
        <f>TRUNC(단가조사!G26*옵션!$D$11)</f>
        <v>2854</v>
      </c>
      <c r="I26" s="50"/>
      <c r="J26" s="50"/>
      <c r="K26" s="50"/>
      <c r="L26" s="50">
        <f t="shared" si="0"/>
        <v>2854</v>
      </c>
      <c r="M26" s="24"/>
    </row>
    <row r="27" spans="3:13" ht="21.6" customHeight="1">
      <c r="C27" s="23" t="s">
        <v>876</v>
      </c>
      <c r="D27" s="23" t="s">
        <v>279</v>
      </c>
      <c r="E27" s="23" t="s">
        <v>280</v>
      </c>
      <c r="F27" s="13" t="s">
        <v>731</v>
      </c>
      <c r="G27" s="24"/>
      <c r="H27" s="50">
        <f>TRUNC(단가조사!G27*옵션!$D$11)</f>
        <v>1000</v>
      </c>
      <c r="I27" s="50"/>
      <c r="J27" s="50"/>
      <c r="K27" s="50"/>
      <c r="L27" s="50">
        <f t="shared" si="0"/>
        <v>1000</v>
      </c>
      <c r="M27" s="24"/>
    </row>
    <row r="28" spans="3:13" ht="21.6" customHeight="1">
      <c r="C28" s="23" t="s">
        <v>878</v>
      </c>
      <c r="D28" s="23" t="s">
        <v>469</v>
      </c>
      <c r="E28" s="23" t="s">
        <v>879</v>
      </c>
      <c r="F28" s="13" t="s">
        <v>156</v>
      </c>
      <c r="G28" s="24"/>
      <c r="H28" s="50">
        <f>TRUNC(단가조사!G28*옵션!$D$11)</f>
        <v>373</v>
      </c>
      <c r="I28" s="50"/>
      <c r="J28" s="50"/>
      <c r="K28" s="50"/>
      <c r="L28" s="50">
        <f t="shared" si="0"/>
        <v>373</v>
      </c>
      <c r="M28" s="24"/>
    </row>
    <row r="29" spans="3:13" ht="21.6" customHeight="1">
      <c r="C29" s="23" t="s">
        <v>880</v>
      </c>
      <c r="D29" s="23" t="s">
        <v>881</v>
      </c>
      <c r="E29" s="23" t="s">
        <v>882</v>
      </c>
      <c r="F29" s="13" t="s">
        <v>156</v>
      </c>
      <c r="G29" s="24"/>
      <c r="H29" s="50">
        <f>TRUNC(단가조사!G29*옵션!$D$11)</f>
        <v>200</v>
      </c>
      <c r="I29" s="50"/>
      <c r="J29" s="50"/>
      <c r="K29" s="50"/>
      <c r="L29" s="50">
        <f t="shared" si="0"/>
        <v>200</v>
      </c>
      <c r="M29" s="24"/>
    </row>
    <row r="30" spans="3:13" ht="21.6" customHeight="1">
      <c r="C30" s="23" t="s">
        <v>884</v>
      </c>
      <c r="D30" s="23" t="s">
        <v>885</v>
      </c>
      <c r="E30" s="23" t="s">
        <v>886</v>
      </c>
      <c r="F30" s="13" t="s">
        <v>156</v>
      </c>
      <c r="G30" s="24"/>
      <c r="H30" s="50">
        <f>TRUNC(단가조사!G30*옵션!$D$11)</f>
        <v>1017</v>
      </c>
      <c r="I30" s="50"/>
      <c r="J30" s="50"/>
      <c r="K30" s="50"/>
      <c r="L30" s="50">
        <f t="shared" si="0"/>
        <v>1017</v>
      </c>
      <c r="M30" s="24"/>
    </row>
    <row r="31" spans="3:13" ht="21.6" customHeight="1">
      <c r="C31" s="23" t="s">
        <v>888</v>
      </c>
      <c r="D31" s="23" t="s">
        <v>151</v>
      </c>
      <c r="E31" s="23" t="s">
        <v>889</v>
      </c>
      <c r="F31" s="13" t="s">
        <v>731</v>
      </c>
      <c r="G31" s="24"/>
      <c r="H31" s="50">
        <f>TRUNC(단가조사!G31*옵션!$D$11)</f>
        <v>513</v>
      </c>
      <c r="I31" s="50"/>
      <c r="J31" s="50"/>
      <c r="K31" s="50"/>
      <c r="L31" s="50">
        <f t="shared" si="0"/>
        <v>513</v>
      </c>
      <c r="M31" s="24"/>
    </row>
    <row r="32" spans="3:13" ht="21.6" customHeight="1">
      <c r="C32" s="23" t="s">
        <v>892</v>
      </c>
      <c r="D32" s="23" t="s">
        <v>151</v>
      </c>
      <c r="E32" s="23" t="s">
        <v>893</v>
      </c>
      <c r="F32" s="13" t="s">
        <v>731</v>
      </c>
      <c r="G32" s="24"/>
      <c r="H32" s="50">
        <f>TRUNC(단가조사!G32*옵션!$D$11)</f>
        <v>781</v>
      </c>
      <c r="I32" s="50"/>
      <c r="J32" s="50"/>
      <c r="K32" s="50"/>
      <c r="L32" s="50">
        <f t="shared" si="0"/>
        <v>781</v>
      </c>
      <c r="M32" s="24"/>
    </row>
    <row r="33" spans="3:13" ht="21.6" customHeight="1">
      <c r="C33" s="23" t="s">
        <v>894</v>
      </c>
      <c r="D33" s="23" t="s">
        <v>456</v>
      </c>
      <c r="E33" s="23" t="s">
        <v>636</v>
      </c>
      <c r="F33" s="13" t="s">
        <v>731</v>
      </c>
      <c r="G33" s="24"/>
      <c r="H33" s="50">
        <f>TRUNC(단가조사!G33*옵션!$D$11)</f>
        <v>921</v>
      </c>
      <c r="I33" s="50"/>
      <c r="J33" s="50"/>
      <c r="K33" s="50"/>
      <c r="L33" s="50">
        <f t="shared" si="0"/>
        <v>921</v>
      </c>
      <c r="M33" s="24"/>
    </row>
    <row r="34" spans="3:13" ht="21.6" customHeight="1">
      <c r="C34" s="23" t="s">
        <v>897</v>
      </c>
      <c r="D34" s="23" t="s">
        <v>456</v>
      </c>
      <c r="E34" s="23" t="s">
        <v>457</v>
      </c>
      <c r="F34" s="13" t="s">
        <v>731</v>
      </c>
      <c r="G34" s="24"/>
      <c r="H34" s="50">
        <f>TRUNC(단가조사!G34*옵션!$D$11)</f>
        <v>2397</v>
      </c>
      <c r="I34" s="50"/>
      <c r="J34" s="50"/>
      <c r="K34" s="50"/>
      <c r="L34" s="50">
        <f t="shared" si="0"/>
        <v>2397</v>
      </c>
      <c r="M34" s="24"/>
    </row>
    <row r="35" spans="3:13" ht="21.6" customHeight="1">
      <c r="C35" s="23" t="s">
        <v>898</v>
      </c>
      <c r="D35" s="23" t="s">
        <v>456</v>
      </c>
      <c r="E35" s="23" t="s">
        <v>899</v>
      </c>
      <c r="F35" s="13" t="s">
        <v>731</v>
      </c>
      <c r="G35" s="24"/>
      <c r="H35" s="50">
        <f>TRUNC(단가조사!G35*옵션!$D$11)</f>
        <v>5522</v>
      </c>
      <c r="I35" s="50"/>
      <c r="J35" s="50"/>
      <c r="K35" s="50"/>
      <c r="L35" s="50">
        <f t="shared" si="0"/>
        <v>5522</v>
      </c>
      <c r="M35" s="24"/>
    </row>
    <row r="36" spans="3:13" ht="21.6" customHeight="1">
      <c r="C36" s="23" t="s">
        <v>900</v>
      </c>
      <c r="D36" s="23" t="s">
        <v>379</v>
      </c>
      <c r="E36" s="23" t="s">
        <v>633</v>
      </c>
      <c r="F36" s="13" t="s">
        <v>731</v>
      </c>
      <c r="G36" s="24"/>
      <c r="H36" s="50">
        <f>TRUNC(단가조사!G36*옵션!$D$11)</f>
        <v>2106</v>
      </c>
      <c r="I36" s="50"/>
      <c r="J36" s="50"/>
      <c r="K36" s="50"/>
      <c r="L36" s="50">
        <f t="shared" ref="L36:L67" si="1">SUM(H36,I36,J36)</f>
        <v>2106</v>
      </c>
      <c r="M36" s="24"/>
    </row>
    <row r="37" spans="3:13" ht="21.6" customHeight="1">
      <c r="C37" s="23" t="s">
        <v>902</v>
      </c>
      <c r="D37" s="23" t="s">
        <v>379</v>
      </c>
      <c r="E37" s="23" t="s">
        <v>380</v>
      </c>
      <c r="F37" s="13" t="s">
        <v>731</v>
      </c>
      <c r="G37" s="24"/>
      <c r="H37" s="50">
        <f>TRUNC(단가조사!G37*옵션!$D$11)</f>
        <v>6702</v>
      </c>
      <c r="I37" s="50"/>
      <c r="J37" s="50"/>
      <c r="K37" s="50"/>
      <c r="L37" s="50">
        <f t="shared" si="1"/>
        <v>6702</v>
      </c>
      <c r="M37" s="24"/>
    </row>
    <row r="38" spans="3:13" ht="21.6" customHeight="1">
      <c r="C38" s="23" t="s">
        <v>904</v>
      </c>
      <c r="D38" s="23" t="s">
        <v>297</v>
      </c>
      <c r="E38" s="23" t="s">
        <v>905</v>
      </c>
      <c r="F38" s="13" t="s">
        <v>731</v>
      </c>
      <c r="G38" s="24"/>
      <c r="H38" s="50">
        <f>TRUNC(단가조사!G38*옵션!$D$11)</f>
        <v>400</v>
      </c>
      <c r="I38" s="50"/>
      <c r="J38" s="50"/>
      <c r="K38" s="50"/>
      <c r="L38" s="50">
        <f t="shared" si="1"/>
        <v>400</v>
      </c>
      <c r="M38" s="24"/>
    </row>
    <row r="39" spans="3:13" ht="21.6" customHeight="1">
      <c r="C39" s="23" t="s">
        <v>907</v>
      </c>
      <c r="D39" s="23" t="s">
        <v>184</v>
      </c>
      <c r="E39" s="23" t="s">
        <v>185</v>
      </c>
      <c r="F39" s="13" t="s">
        <v>156</v>
      </c>
      <c r="G39" s="24"/>
      <c r="H39" s="50">
        <f>TRUNC(단가조사!G39*옵션!$D$11)</f>
        <v>1324</v>
      </c>
      <c r="I39" s="50"/>
      <c r="J39" s="50"/>
      <c r="K39" s="50"/>
      <c r="L39" s="50">
        <f t="shared" si="1"/>
        <v>1324</v>
      </c>
      <c r="M39" s="24"/>
    </row>
    <row r="40" spans="3:13" ht="21.6" customHeight="1">
      <c r="C40" s="23" t="s">
        <v>910</v>
      </c>
      <c r="D40" s="23" t="s">
        <v>184</v>
      </c>
      <c r="E40" s="23" t="s">
        <v>189</v>
      </c>
      <c r="F40" s="13" t="s">
        <v>156</v>
      </c>
      <c r="G40" s="24"/>
      <c r="H40" s="50">
        <f>TRUNC(단가조사!G40*옵션!$D$11)</f>
        <v>1853</v>
      </c>
      <c r="I40" s="50"/>
      <c r="J40" s="50"/>
      <c r="K40" s="50"/>
      <c r="L40" s="50">
        <f t="shared" si="1"/>
        <v>1853</v>
      </c>
      <c r="M40" s="24"/>
    </row>
    <row r="41" spans="3:13" ht="21.6" customHeight="1">
      <c r="C41" s="23" t="s">
        <v>911</v>
      </c>
      <c r="D41" s="23" t="s">
        <v>184</v>
      </c>
      <c r="E41" s="23" t="s">
        <v>191</v>
      </c>
      <c r="F41" s="13" t="s">
        <v>156</v>
      </c>
      <c r="G41" s="24"/>
      <c r="H41" s="50">
        <f>TRUNC(단가조사!G41*옵션!$D$11)</f>
        <v>2395</v>
      </c>
      <c r="I41" s="50"/>
      <c r="J41" s="50"/>
      <c r="K41" s="50"/>
      <c r="L41" s="50">
        <f t="shared" si="1"/>
        <v>2395</v>
      </c>
      <c r="M41" s="24"/>
    </row>
    <row r="42" spans="3:13" ht="21.6" customHeight="1">
      <c r="C42" s="23" t="s">
        <v>912</v>
      </c>
      <c r="D42" s="23" t="s">
        <v>176</v>
      </c>
      <c r="E42" s="23" t="s">
        <v>255</v>
      </c>
      <c r="F42" s="13" t="s">
        <v>156</v>
      </c>
      <c r="G42" s="24"/>
      <c r="H42" s="50">
        <f>TRUNC(단가조사!G42*옵션!$D$11)</f>
        <v>935</v>
      </c>
      <c r="I42" s="50"/>
      <c r="J42" s="50"/>
      <c r="K42" s="50"/>
      <c r="L42" s="50">
        <f t="shared" si="1"/>
        <v>935</v>
      </c>
      <c r="M42" s="24"/>
    </row>
    <row r="43" spans="3:13" ht="21.6" customHeight="1">
      <c r="C43" s="23" t="s">
        <v>914</v>
      </c>
      <c r="D43" s="23" t="s">
        <v>176</v>
      </c>
      <c r="E43" s="23" t="s">
        <v>260</v>
      </c>
      <c r="F43" s="13" t="s">
        <v>156</v>
      </c>
      <c r="G43" s="24"/>
      <c r="H43" s="50">
        <f>TRUNC(단가조사!G43*옵션!$D$11)</f>
        <v>1385</v>
      </c>
      <c r="I43" s="50"/>
      <c r="J43" s="50"/>
      <c r="K43" s="50"/>
      <c r="L43" s="50">
        <f t="shared" si="1"/>
        <v>1385</v>
      </c>
      <c r="M43" s="24"/>
    </row>
    <row r="44" spans="3:13" ht="21.6" customHeight="1">
      <c r="C44" s="23" t="s">
        <v>915</v>
      </c>
      <c r="D44" s="23" t="s">
        <v>176</v>
      </c>
      <c r="E44" s="23" t="s">
        <v>177</v>
      </c>
      <c r="F44" s="13" t="s">
        <v>156</v>
      </c>
      <c r="G44" s="24"/>
      <c r="H44" s="50">
        <f>TRUNC(단가조사!G44*옵션!$D$11)</f>
        <v>1295</v>
      </c>
      <c r="I44" s="50"/>
      <c r="J44" s="50"/>
      <c r="K44" s="50"/>
      <c r="L44" s="50">
        <f t="shared" si="1"/>
        <v>1295</v>
      </c>
      <c r="M44" s="24"/>
    </row>
    <row r="45" spans="3:13" ht="21.6" customHeight="1">
      <c r="C45" s="23" t="s">
        <v>916</v>
      </c>
      <c r="D45" s="23" t="s">
        <v>176</v>
      </c>
      <c r="E45" s="23" t="s">
        <v>286</v>
      </c>
      <c r="F45" s="13" t="s">
        <v>156</v>
      </c>
      <c r="G45" s="24"/>
      <c r="H45" s="50">
        <f>TRUNC(단가조사!G45*옵션!$D$11)</f>
        <v>1294</v>
      </c>
      <c r="I45" s="50"/>
      <c r="J45" s="50"/>
      <c r="K45" s="50"/>
      <c r="L45" s="50">
        <f t="shared" si="1"/>
        <v>1294</v>
      </c>
      <c r="M45" s="24"/>
    </row>
    <row r="46" spans="3:13" ht="21.6" customHeight="1">
      <c r="C46" s="23" t="s">
        <v>918</v>
      </c>
      <c r="D46" s="23" t="s">
        <v>176</v>
      </c>
      <c r="E46" s="23" t="s">
        <v>263</v>
      </c>
      <c r="F46" s="13" t="s">
        <v>156</v>
      </c>
      <c r="G46" s="24"/>
      <c r="H46" s="50">
        <f>TRUNC(단가조사!G46*옵션!$D$11)</f>
        <v>1456</v>
      </c>
      <c r="I46" s="50"/>
      <c r="J46" s="50"/>
      <c r="K46" s="50"/>
      <c r="L46" s="50">
        <f t="shared" si="1"/>
        <v>1456</v>
      </c>
      <c r="M46" s="24"/>
    </row>
    <row r="47" spans="3:13" ht="21.6" customHeight="1">
      <c r="C47" s="23" t="s">
        <v>919</v>
      </c>
      <c r="D47" s="23" t="s">
        <v>601</v>
      </c>
      <c r="E47" s="23" t="s">
        <v>260</v>
      </c>
      <c r="F47" s="13" t="s">
        <v>156</v>
      </c>
      <c r="G47" s="24"/>
      <c r="H47" s="50">
        <f>TRUNC(단가조사!G47*옵션!$D$11)</f>
        <v>2123</v>
      </c>
      <c r="I47" s="50"/>
      <c r="J47" s="50"/>
      <c r="K47" s="50"/>
      <c r="L47" s="50">
        <f t="shared" si="1"/>
        <v>2123</v>
      </c>
      <c r="M47" s="24"/>
    </row>
    <row r="48" spans="3:13" ht="21.6" customHeight="1">
      <c r="C48" s="23" t="s">
        <v>920</v>
      </c>
      <c r="D48" s="23" t="s">
        <v>268</v>
      </c>
      <c r="E48" s="23" t="s">
        <v>269</v>
      </c>
      <c r="F48" s="13" t="s">
        <v>156</v>
      </c>
      <c r="G48" s="24"/>
      <c r="H48" s="50">
        <f>TRUNC(단가조사!G48*옵션!$D$11)</f>
        <v>21584</v>
      </c>
      <c r="I48" s="50"/>
      <c r="J48" s="50"/>
      <c r="K48" s="50"/>
      <c r="L48" s="50">
        <f t="shared" si="1"/>
        <v>21584</v>
      </c>
      <c r="M48" s="24"/>
    </row>
    <row r="49" spans="3:13" ht="21.6" customHeight="1">
      <c r="C49" s="23" t="s">
        <v>921</v>
      </c>
      <c r="D49" s="23" t="s">
        <v>922</v>
      </c>
      <c r="E49" s="23" t="s">
        <v>923</v>
      </c>
      <c r="F49" s="13" t="s">
        <v>156</v>
      </c>
      <c r="G49" s="24"/>
      <c r="H49" s="50">
        <f>TRUNC(단가조사!G49*옵션!$D$11)</f>
        <v>3316</v>
      </c>
      <c r="I49" s="50"/>
      <c r="J49" s="50"/>
      <c r="K49" s="50"/>
      <c r="L49" s="50">
        <f t="shared" si="1"/>
        <v>3316</v>
      </c>
      <c r="M49" s="24"/>
    </row>
    <row r="50" spans="3:13" ht="21.6" customHeight="1">
      <c r="C50" s="23" t="s">
        <v>925</v>
      </c>
      <c r="D50" s="23" t="s">
        <v>922</v>
      </c>
      <c r="E50" s="23" t="s">
        <v>926</v>
      </c>
      <c r="F50" s="13" t="s">
        <v>156</v>
      </c>
      <c r="G50" s="24"/>
      <c r="H50" s="50">
        <f>TRUNC(단가조사!G50*옵션!$D$11)</f>
        <v>5019</v>
      </c>
      <c r="I50" s="50"/>
      <c r="J50" s="50"/>
      <c r="K50" s="50"/>
      <c r="L50" s="50">
        <f t="shared" si="1"/>
        <v>5019</v>
      </c>
      <c r="M50" s="24"/>
    </row>
    <row r="51" spans="3:13" ht="21.6" customHeight="1">
      <c r="C51" s="23" t="s">
        <v>927</v>
      </c>
      <c r="D51" s="23" t="s">
        <v>928</v>
      </c>
      <c r="E51" s="23" t="s">
        <v>929</v>
      </c>
      <c r="F51" s="13" t="s">
        <v>198</v>
      </c>
      <c r="G51" s="24"/>
      <c r="H51" s="50">
        <f>TRUNC(단가조사!G51*옵션!$D$11)</f>
        <v>15000</v>
      </c>
      <c r="I51" s="50"/>
      <c r="J51" s="50"/>
      <c r="K51" s="50"/>
      <c r="L51" s="50">
        <f t="shared" si="1"/>
        <v>15000</v>
      </c>
      <c r="M51" s="24"/>
    </row>
    <row r="52" spans="3:13" ht="21.6" customHeight="1">
      <c r="C52" s="23" t="s">
        <v>932</v>
      </c>
      <c r="D52" s="23" t="s">
        <v>417</v>
      </c>
      <c r="E52" s="23" t="s">
        <v>418</v>
      </c>
      <c r="F52" s="13" t="s">
        <v>731</v>
      </c>
      <c r="G52" s="24"/>
      <c r="H52" s="50">
        <f>TRUNC(단가조사!G52*옵션!$D$11)</f>
        <v>297</v>
      </c>
      <c r="I52" s="50"/>
      <c r="J52" s="50"/>
      <c r="K52" s="50"/>
      <c r="L52" s="50">
        <f t="shared" si="1"/>
        <v>297</v>
      </c>
      <c r="M52" s="24"/>
    </row>
    <row r="53" spans="3:13" ht="21.6" customHeight="1">
      <c r="C53" s="23" t="s">
        <v>934</v>
      </c>
      <c r="D53" s="23" t="s">
        <v>740</v>
      </c>
      <c r="E53" s="23" t="s">
        <v>423</v>
      </c>
      <c r="F53" s="13" t="s">
        <v>935</v>
      </c>
      <c r="G53" s="24"/>
      <c r="H53" s="50">
        <f>TRUNC(단가조사!G53*옵션!$D$11)</f>
        <v>220000</v>
      </c>
      <c r="I53" s="50"/>
      <c r="J53" s="50"/>
      <c r="K53" s="50"/>
      <c r="L53" s="50">
        <f t="shared" si="1"/>
        <v>220000</v>
      </c>
      <c r="M53" s="24"/>
    </row>
    <row r="54" spans="3:13" ht="21.6" customHeight="1">
      <c r="C54" s="23" t="s">
        <v>937</v>
      </c>
      <c r="D54" s="23" t="s">
        <v>938</v>
      </c>
      <c r="E54" s="23" t="s">
        <v>939</v>
      </c>
      <c r="F54" s="13" t="s">
        <v>935</v>
      </c>
      <c r="G54" s="24"/>
      <c r="H54" s="50">
        <f>TRUNC(단가조사!G54*옵션!$D$11)</f>
        <v>230000</v>
      </c>
      <c r="I54" s="50"/>
      <c r="J54" s="50"/>
      <c r="K54" s="50"/>
      <c r="L54" s="50">
        <f t="shared" si="1"/>
        <v>230000</v>
      </c>
      <c r="M54" s="24"/>
    </row>
    <row r="55" spans="3:13" ht="21.6" customHeight="1">
      <c r="C55" s="23" t="s">
        <v>940</v>
      </c>
      <c r="D55" s="23" t="s">
        <v>941</v>
      </c>
      <c r="E55" s="23" t="s">
        <v>942</v>
      </c>
      <c r="F55" s="13" t="s">
        <v>198</v>
      </c>
      <c r="G55" s="24"/>
      <c r="H55" s="50">
        <f>TRUNC(단가조사!G55*옵션!$D$11)</f>
        <v>28</v>
      </c>
      <c r="I55" s="50"/>
      <c r="J55" s="50"/>
      <c r="K55" s="50"/>
      <c r="L55" s="50">
        <f t="shared" si="1"/>
        <v>28</v>
      </c>
      <c r="M55" s="24"/>
    </row>
    <row r="56" spans="3:13" ht="21.6" customHeight="1">
      <c r="C56" s="23" t="s">
        <v>944</v>
      </c>
      <c r="D56" s="23" t="s">
        <v>945</v>
      </c>
      <c r="E56" s="23" t="s">
        <v>946</v>
      </c>
      <c r="F56" s="13" t="s">
        <v>156</v>
      </c>
      <c r="G56" s="24"/>
      <c r="H56" s="50">
        <f>TRUNC(단가조사!G56*옵션!$D$11)</f>
        <v>10</v>
      </c>
      <c r="I56" s="50"/>
      <c r="J56" s="50"/>
      <c r="K56" s="50"/>
      <c r="L56" s="50">
        <f t="shared" si="1"/>
        <v>10</v>
      </c>
      <c r="M56" s="24"/>
    </row>
    <row r="57" spans="3:13" ht="21.6" customHeight="1">
      <c r="C57" s="23" t="s">
        <v>947</v>
      </c>
      <c r="D57" s="23" t="s">
        <v>443</v>
      </c>
      <c r="E57" s="23"/>
      <c r="F57" s="13" t="s">
        <v>446</v>
      </c>
      <c r="G57" s="24"/>
      <c r="H57" s="50">
        <f>TRUNC(단가조사!G57*옵션!$D$11)</f>
        <v>3520</v>
      </c>
      <c r="I57" s="50"/>
      <c r="J57" s="50"/>
      <c r="K57" s="50"/>
      <c r="L57" s="50">
        <f t="shared" si="1"/>
        <v>3520</v>
      </c>
      <c r="M57" s="24"/>
    </row>
    <row r="58" spans="3:13" ht="21.6" customHeight="1">
      <c r="C58" s="23" t="s">
        <v>949</v>
      </c>
      <c r="D58" s="23" t="s">
        <v>661</v>
      </c>
      <c r="E58" s="23" t="s">
        <v>662</v>
      </c>
      <c r="F58" s="13" t="s">
        <v>446</v>
      </c>
      <c r="G58" s="24"/>
      <c r="H58" s="50">
        <f>TRUNC(단가조사!G58*옵션!$D$11)</f>
        <v>15990</v>
      </c>
      <c r="I58" s="50"/>
      <c r="J58" s="50"/>
      <c r="K58" s="50"/>
      <c r="L58" s="50">
        <f t="shared" si="1"/>
        <v>15990</v>
      </c>
      <c r="M58" s="24"/>
    </row>
    <row r="59" spans="3:13" ht="21.6" customHeight="1">
      <c r="C59" s="23" t="s">
        <v>950</v>
      </c>
      <c r="D59" s="23" t="s">
        <v>656</v>
      </c>
      <c r="E59" s="23" t="s">
        <v>657</v>
      </c>
      <c r="F59" s="13" t="s">
        <v>446</v>
      </c>
      <c r="G59" s="24"/>
      <c r="H59" s="50">
        <f>TRUNC(단가조사!G59*옵션!$D$11)</f>
        <v>30488</v>
      </c>
      <c r="I59" s="50"/>
      <c r="J59" s="50"/>
      <c r="K59" s="50"/>
      <c r="L59" s="50">
        <f t="shared" si="1"/>
        <v>30488</v>
      </c>
      <c r="M59" s="24"/>
    </row>
    <row r="60" spans="3:13" ht="21.6" customHeight="1">
      <c r="C60" s="23" t="s">
        <v>952</v>
      </c>
      <c r="D60" s="23" t="s">
        <v>399</v>
      </c>
      <c r="E60" s="23" t="s">
        <v>400</v>
      </c>
      <c r="F60" s="13" t="s">
        <v>156</v>
      </c>
      <c r="G60" s="24"/>
      <c r="H60" s="50">
        <f>TRUNC(단가조사!G60*옵션!$D$11)</f>
        <v>409</v>
      </c>
      <c r="I60" s="50"/>
      <c r="J60" s="50"/>
      <c r="K60" s="50"/>
      <c r="L60" s="50">
        <f t="shared" si="1"/>
        <v>409</v>
      </c>
      <c r="M60" s="24"/>
    </row>
    <row r="61" spans="3:13" ht="21.6" customHeight="1">
      <c r="C61" s="23" t="s">
        <v>954</v>
      </c>
      <c r="D61" s="23" t="s">
        <v>479</v>
      </c>
      <c r="E61" s="23" t="s">
        <v>400</v>
      </c>
      <c r="F61" s="13" t="s">
        <v>156</v>
      </c>
      <c r="G61" s="24"/>
      <c r="H61" s="50">
        <f>TRUNC(단가조사!G61*옵션!$D$11)</f>
        <v>372</v>
      </c>
      <c r="I61" s="50"/>
      <c r="J61" s="50"/>
      <c r="K61" s="50"/>
      <c r="L61" s="50">
        <f t="shared" si="1"/>
        <v>372</v>
      </c>
      <c r="M61" s="24"/>
    </row>
    <row r="62" spans="3:13" ht="21.6" customHeight="1">
      <c r="C62" s="23" t="s">
        <v>956</v>
      </c>
      <c r="D62" s="23" t="s">
        <v>502</v>
      </c>
      <c r="E62" s="23" t="s">
        <v>503</v>
      </c>
      <c r="F62" s="13" t="s">
        <v>274</v>
      </c>
      <c r="G62" s="24"/>
      <c r="H62" s="50">
        <f>TRUNC(단가조사!G62*옵션!$D$11)</f>
        <v>396841</v>
      </c>
      <c r="I62" s="50"/>
      <c r="J62" s="50"/>
      <c r="K62" s="50"/>
      <c r="L62" s="50">
        <f t="shared" si="1"/>
        <v>396841</v>
      </c>
      <c r="M62" s="24"/>
    </row>
    <row r="63" spans="3:13" ht="21.6" customHeight="1">
      <c r="C63" s="23" t="s">
        <v>960</v>
      </c>
      <c r="D63" s="23" t="s">
        <v>961</v>
      </c>
      <c r="E63" s="23" t="s">
        <v>929</v>
      </c>
      <c r="F63" s="13" t="s">
        <v>198</v>
      </c>
      <c r="G63" s="24"/>
      <c r="H63" s="50">
        <f>TRUNC(단가조사!G63*옵션!$D$11)</f>
        <v>0</v>
      </c>
      <c r="I63" s="50"/>
      <c r="J63" s="50"/>
      <c r="K63" s="50"/>
      <c r="L63" s="50">
        <f t="shared" si="1"/>
        <v>0</v>
      </c>
      <c r="M63" s="24" t="s">
        <v>1060</v>
      </c>
    </row>
    <row r="64" spans="3:13" ht="21.6" customHeight="1">
      <c r="C64" s="23" t="s">
        <v>962</v>
      </c>
      <c r="D64" s="23" t="s">
        <v>961</v>
      </c>
      <c r="E64" s="23" t="s">
        <v>963</v>
      </c>
      <c r="F64" s="13" t="s">
        <v>198</v>
      </c>
      <c r="G64" s="24"/>
      <c r="H64" s="50">
        <f>TRUNC(단가조사!G64*옵션!$D$11)</f>
        <v>0</v>
      </c>
      <c r="I64" s="50"/>
      <c r="J64" s="50"/>
      <c r="K64" s="50"/>
      <c r="L64" s="50">
        <f t="shared" si="1"/>
        <v>0</v>
      </c>
      <c r="M64" s="24" t="s">
        <v>1060</v>
      </c>
    </row>
    <row r="65" spans="3:13" ht="21.6" customHeight="1">
      <c r="C65" s="23" t="s">
        <v>964</v>
      </c>
      <c r="D65" s="23" t="s">
        <v>965</v>
      </c>
      <c r="E65" s="23" t="s">
        <v>966</v>
      </c>
      <c r="F65" s="13" t="s">
        <v>198</v>
      </c>
      <c r="G65" s="24"/>
      <c r="H65" s="50">
        <f>TRUNC(단가조사!G65*옵션!$D$11)</f>
        <v>0</v>
      </c>
      <c r="I65" s="50"/>
      <c r="J65" s="50"/>
      <c r="K65" s="50"/>
      <c r="L65" s="50">
        <f t="shared" si="1"/>
        <v>0</v>
      </c>
      <c r="M65" s="24" t="s">
        <v>1060</v>
      </c>
    </row>
    <row r="66" spans="3:13" ht="21.6" customHeight="1">
      <c r="C66" s="23" t="s">
        <v>967</v>
      </c>
      <c r="D66" s="23" t="s">
        <v>342</v>
      </c>
      <c r="E66" s="23"/>
      <c r="F66" s="13" t="s">
        <v>198</v>
      </c>
      <c r="G66" s="24"/>
      <c r="H66" s="50">
        <f>TRUNC(단가조사!G66*옵션!$D$11)</f>
        <v>0</v>
      </c>
      <c r="I66" s="50"/>
      <c r="J66" s="50"/>
      <c r="K66" s="50"/>
      <c r="L66" s="50">
        <f t="shared" si="1"/>
        <v>0</v>
      </c>
      <c r="M66" s="24" t="s">
        <v>1060</v>
      </c>
    </row>
    <row r="67" spans="3:13" ht="21.6" customHeight="1">
      <c r="C67" s="23" t="s">
        <v>968</v>
      </c>
      <c r="D67" s="23" t="s">
        <v>969</v>
      </c>
      <c r="E67" s="23" t="s">
        <v>970</v>
      </c>
      <c r="F67" s="13" t="s">
        <v>971</v>
      </c>
      <c r="G67" s="24"/>
      <c r="H67" s="50">
        <f>TRUNC(단가조사!G67*옵션!$D$11)</f>
        <v>100040</v>
      </c>
      <c r="I67" s="50"/>
      <c r="J67" s="50"/>
      <c r="K67" s="50"/>
      <c r="L67" s="50">
        <f t="shared" si="1"/>
        <v>100040</v>
      </c>
      <c r="M67" s="24"/>
    </row>
    <row r="68" spans="3:13" ht="21.6" customHeight="1">
      <c r="C68" s="23" t="s">
        <v>973</v>
      </c>
      <c r="D68" s="23" t="s">
        <v>974</v>
      </c>
      <c r="E68" s="23" t="s">
        <v>441</v>
      </c>
      <c r="F68" s="13" t="s">
        <v>436</v>
      </c>
      <c r="G68" s="24"/>
      <c r="H68" s="50">
        <f>단가조사!H68</f>
        <v>540</v>
      </c>
      <c r="I68" s="50">
        <f>단가조사!J68</f>
        <v>4464</v>
      </c>
      <c r="J68" s="50">
        <f>단가조사!L68</f>
        <v>336</v>
      </c>
      <c r="K68" s="50"/>
      <c r="L68" s="50">
        <f t="shared" ref="L68:L94" si="2">SUM(H68,I68,J68)</f>
        <v>5340</v>
      </c>
      <c r="M68" s="24" t="s">
        <v>1061</v>
      </c>
    </row>
    <row r="69" spans="3:13" ht="21.6" customHeight="1">
      <c r="C69" s="23" t="s">
        <v>978</v>
      </c>
      <c r="D69" s="23" t="s">
        <v>337</v>
      </c>
      <c r="E69" s="23" t="s">
        <v>334</v>
      </c>
      <c r="F69" s="13" t="s">
        <v>198</v>
      </c>
      <c r="G69" s="24"/>
      <c r="H69" s="50">
        <f>TRUNC(단가조사!G69*옵션!$D$11)</f>
        <v>0</v>
      </c>
      <c r="I69" s="50"/>
      <c r="J69" s="50"/>
      <c r="K69" s="50"/>
      <c r="L69" s="50">
        <f t="shared" si="2"/>
        <v>0</v>
      </c>
      <c r="M69" s="24" t="s">
        <v>1060</v>
      </c>
    </row>
    <row r="70" spans="3:13" ht="21.6" customHeight="1">
      <c r="C70" s="23" t="s">
        <v>979</v>
      </c>
      <c r="D70" s="23" t="s">
        <v>980</v>
      </c>
      <c r="E70" s="23" t="s">
        <v>981</v>
      </c>
      <c r="F70" s="13" t="s">
        <v>112</v>
      </c>
      <c r="G70" s="24"/>
      <c r="H70" s="50">
        <f>TRUNC(단가조사!G70*옵션!$D$11)</f>
        <v>0</v>
      </c>
      <c r="I70" s="50"/>
      <c r="J70" s="50"/>
      <c r="K70" s="50"/>
      <c r="L70" s="50">
        <f t="shared" si="2"/>
        <v>0</v>
      </c>
      <c r="M70" s="24"/>
    </row>
    <row r="71" spans="3:13" ht="21.6" customHeight="1">
      <c r="C71" s="23" t="s">
        <v>982</v>
      </c>
      <c r="D71" s="23" t="s">
        <v>349</v>
      </c>
      <c r="E71" s="23" t="s">
        <v>350</v>
      </c>
      <c r="F71" s="13" t="s">
        <v>731</v>
      </c>
      <c r="G71" s="24"/>
      <c r="H71" s="50">
        <f>TRUNC(단가조사!G71*옵션!$D$11)</f>
        <v>0</v>
      </c>
      <c r="I71" s="50"/>
      <c r="J71" s="50"/>
      <c r="K71" s="50"/>
      <c r="L71" s="50">
        <f t="shared" si="2"/>
        <v>0</v>
      </c>
      <c r="M71" s="24" t="s">
        <v>1060</v>
      </c>
    </row>
    <row r="72" spans="3:13" ht="21.6" customHeight="1">
      <c r="C72" s="23" t="s">
        <v>983</v>
      </c>
      <c r="D72" s="23" t="s">
        <v>349</v>
      </c>
      <c r="E72" s="23" t="s">
        <v>356</v>
      </c>
      <c r="F72" s="13" t="s">
        <v>731</v>
      </c>
      <c r="G72" s="24"/>
      <c r="H72" s="50">
        <f>TRUNC(단가조사!G72*옵션!$D$11)</f>
        <v>0</v>
      </c>
      <c r="I72" s="50"/>
      <c r="J72" s="50"/>
      <c r="K72" s="50"/>
      <c r="L72" s="50">
        <f t="shared" si="2"/>
        <v>0</v>
      </c>
      <c r="M72" s="24" t="s">
        <v>1060</v>
      </c>
    </row>
    <row r="73" spans="3:13" ht="21.6" customHeight="1">
      <c r="C73" s="23" t="s">
        <v>984</v>
      </c>
      <c r="D73" s="23" t="s">
        <v>321</v>
      </c>
      <c r="E73" s="23" t="s">
        <v>325</v>
      </c>
      <c r="F73" s="13" t="s">
        <v>198</v>
      </c>
      <c r="G73" s="24"/>
      <c r="H73" s="50">
        <f>TRUNC(단가조사!G73*옵션!$D$11)</f>
        <v>0</v>
      </c>
      <c r="I73" s="50"/>
      <c r="J73" s="50"/>
      <c r="K73" s="50"/>
      <c r="L73" s="50">
        <f t="shared" si="2"/>
        <v>0</v>
      </c>
      <c r="M73" s="24" t="s">
        <v>1060</v>
      </c>
    </row>
    <row r="74" spans="3:13" ht="21.6" customHeight="1">
      <c r="C74" s="23" t="s">
        <v>985</v>
      </c>
      <c r="D74" s="23" t="s">
        <v>321</v>
      </c>
      <c r="E74" s="23" t="s">
        <v>331</v>
      </c>
      <c r="F74" s="13" t="s">
        <v>198</v>
      </c>
      <c r="G74" s="24"/>
      <c r="H74" s="50">
        <f>TRUNC(단가조사!G74*옵션!$D$11)</f>
        <v>0</v>
      </c>
      <c r="I74" s="50"/>
      <c r="J74" s="50"/>
      <c r="K74" s="50"/>
      <c r="L74" s="50">
        <f t="shared" si="2"/>
        <v>0</v>
      </c>
      <c r="M74" s="24" t="s">
        <v>1060</v>
      </c>
    </row>
    <row r="75" spans="3:13" ht="21.6" customHeight="1">
      <c r="C75" s="23" t="s">
        <v>986</v>
      </c>
      <c r="D75" s="23" t="s">
        <v>321</v>
      </c>
      <c r="E75" s="23" t="s">
        <v>329</v>
      </c>
      <c r="F75" s="13" t="s">
        <v>198</v>
      </c>
      <c r="G75" s="24"/>
      <c r="H75" s="50">
        <f>TRUNC(단가조사!G75*옵션!$D$11)</f>
        <v>0</v>
      </c>
      <c r="I75" s="50"/>
      <c r="J75" s="50"/>
      <c r="K75" s="50"/>
      <c r="L75" s="50">
        <f t="shared" si="2"/>
        <v>0</v>
      </c>
      <c r="M75" s="24" t="s">
        <v>1060</v>
      </c>
    </row>
    <row r="76" spans="3:13" ht="21.6" customHeight="1">
      <c r="C76" s="23" t="s">
        <v>987</v>
      </c>
      <c r="D76" s="23" t="s">
        <v>321</v>
      </c>
      <c r="E76" s="23" t="s">
        <v>327</v>
      </c>
      <c r="F76" s="13" t="s">
        <v>198</v>
      </c>
      <c r="G76" s="24"/>
      <c r="H76" s="50">
        <f>TRUNC(단가조사!G76*옵션!$D$11)</f>
        <v>0</v>
      </c>
      <c r="I76" s="50"/>
      <c r="J76" s="50"/>
      <c r="K76" s="50"/>
      <c r="L76" s="50">
        <f t="shared" si="2"/>
        <v>0</v>
      </c>
      <c r="M76" s="24" t="s">
        <v>1060</v>
      </c>
    </row>
    <row r="77" spans="3:13" ht="21.6" customHeight="1">
      <c r="C77" s="23" t="s">
        <v>988</v>
      </c>
      <c r="D77" s="23" t="s">
        <v>321</v>
      </c>
      <c r="E77" s="23" t="s">
        <v>365</v>
      </c>
      <c r="F77" s="13" t="s">
        <v>198</v>
      </c>
      <c r="G77" s="24"/>
      <c r="H77" s="50">
        <f>TRUNC(단가조사!G77*옵션!$D$11)</f>
        <v>0</v>
      </c>
      <c r="I77" s="50"/>
      <c r="J77" s="50"/>
      <c r="K77" s="50"/>
      <c r="L77" s="50">
        <f t="shared" si="2"/>
        <v>0</v>
      </c>
      <c r="M77" s="24" t="s">
        <v>1060</v>
      </c>
    </row>
    <row r="78" spans="3:13" ht="21.6" customHeight="1">
      <c r="C78" s="23" t="s">
        <v>989</v>
      </c>
      <c r="D78" s="23" t="s">
        <v>321</v>
      </c>
      <c r="E78" s="23" t="s">
        <v>203</v>
      </c>
      <c r="F78" s="13" t="s">
        <v>198</v>
      </c>
      <c r="G78" s="24"/>
      <c r="H78" s="50">
        <f>TRUNC(단가조사!G78*옵션!$D$11)</f>
        <v>0</v>
      </c>
      <c r="I78" s="50"/>
      <c r="J78" s="50"/>
      <c r="K78" s="50"/>
      <c r="L78" s="50">
        <f t="shared" si="2"/>
        <v>0</v>
      </c>
      <c r="M78" s="24" t="s">
        <v>1060</v>
      </c>
    </row>
    <row r="79" spans="3:13" ht="21.6" customHeight="1">
      <c r="C79" s="23" t="s">
        <v>990</v>
      </c>
      <c r="D79" s="23" t="s">
        <v>321</v>
      </c>
      <c r="E79" s="23" t="s">
        <v>323</v>
      </c>
      <c r="F79" s="13" t="s">
        <v>198</v>
      </c>
      <c r="G79" s="24"/>
      <c r="H79" s="50">
        <f>TRUNC(단가조사!G79*옵션!$D$11)</f>
        <v>0</v>
      </c>
      <c r="I79" s="50"/>
      <c r="J79" s="50"/>
      <c r="K79" s="50"/>
      <c r="L79" s="50">
        <f t="shared" si="2"/>
        <v>0</v>
      </c>
      <c r="M79" s="24" t="s">
        <v>1060</v>
      </c>
    </row>
    <row r="80" spans="3:13" ht="21.6" customHeight="1">
      <c r="C80" s="23" t="s">
        <v>991</v>
      </c>
      <c r="D80" s="23" t="s">
        <v>321</v>
      </c>
      <c r="E80" s="23" t="s">
        <v>363</v>
      </c>
      <c r="F80" s="13" t="s">
        <v>198</v>
      </c>
      <c r="G80" s="24"/>
      <c r="H80" s="50">
        <f>TRUNC(단가조사!G80*옵션!$D$11)</f>
        <v>0</v>
      </c>
      <c r="I80" s="50"/>
      <c r="J80" s="50"/>
      <c r="K80" s="50"/>
      <c r="L80" s="50">
        <f t="shared" si="2"/>
        <v>0</v>
      </c>
      <c r="M80" s="24" t="s">
        <v>1060</v>
      </c>
    </row>
    <row r="81" spans="3:13" ht="21.6" customHeight="1">
      <c r="C81" s="23" t="s">
        <v>992</v>
      </c>
      <c r="D81" s="23" t="s">
        <v>196</v>
      </c>
      <c r="E81" s="23" t="s">
        <v>197</v>
      </c>
      <c r="F81" s="13" t="s">
        <v>198</v>
      </c>
      <c r="G81" s="24"/>
      <c r="H81" s="50">
        <f>TRUNC(단가조사!G81*옵션!$D$11)</f>
        <v>160000</v>
      </c>
      <c r="I81" s="50"/>
      <c r="J81" s="50"/>
      <c r="K81" s="50"/>
      <c r="L81" s="50">
        <f t="shared" si="2"/>
        <v>160000</v>
      </c>
      <c r="M81" s="24"/>
    </row>
    <row r="82" spans="3:13" ht="21.6" customHeight="1">
      <c r="C82" s="23" t="s">
        <v>996</v>
      </c>
      <c r="D82" s="23" t="s">
        <v>202</v>
      </c>
      <c r="E82" s="23" t="s">
        <v>203</v>
      </c>
      <c r="F82" s="13" t="s">
        <v>198</v>
      </c>
      <c r="G82" s="24"/>
      <c r="H82" s="50">
        <f>TRUNC(단가조사!G82*옵션!$D$11)</f>
        <v>90000</v>
      </c>
      <c r="I82" s="50"/>
      <c r="J82" s="50"/>
      <c r="K82" s="50"/>
      <c r="L82" s="50">
        <f t="shared" si="2"/>
        <v>90000</v>
      </c>
      <c r="M82" s="24"/>
    </row>
    <row r="83" spans="3:13" ht="21.6" customHeight="1">
      <c r="C83" s="23" t="s">
        <v>997</v>
      </c>
      <c r="D83" s="23" t="s">
        <v>228</v>
      </c>
      <c r="E83" s="23" t="s">
        <v>229</v>
      </c>
      <c r="F83" s="13" t="s">
        <v>198</v>
      </c>
      <c r="G83" s="24"/>
      <c r="H83" s="50" t="e">
        <f>TRUNC(단가조사!#REF!*옵션!$D$11)</f>
        <v>#REF!</v>
      </c>
      <c r="I83" s="50"/>
      <c r="J83" s="50"/>
      <c r="K83" s="50"/>
      <c r="L83" s="50" t="e">
        <f t="shared" si="2"/>
        <v>#REF!</v>
      </c>
      <c r="M83" s="24"/>
    </row>
    <row r="84" spans="3:13" ht="21.6" customHeight="1">
      <c r="C84" s="23" t="s">
        <v>998</v>
      </c>
      <c r="D84" s="23" t="s">
        <v>230</v>
      </c>
      <c r="E84" s="23" t="s">
        <v>231</v>
      </c>
      <c r="F84" s="13" t="s">
        <v>198</v>
      </c>
      <c r="G84" s="24"/>
      <c r="H84" s="50" t="e">
        <f>TRUNC(단가조사!#REF!*옵션!$D$11)</f>
        <v>#REF!</v>
      </c>
      <c r="I84" s="50"/>
      <c r="J84" s="50"/>
      <c r="K84" s="50"/>
      <c r="L84" s="50" t="e">
        <f t="shared" si="2"/>
        <v>#REF!</v>
      </c>
      <c r="M84" s="24"/>
    </row>
    <row r="85" spans="3:13" ht="21.6" customHeight="1">
      <c r="C85" s="23" t="s">
        <v>1000</v>
      </c>
      <c r="D85" s="23" t="s">
        <v>207</v>
      </c>
      <c r="E85" s="23" t="s">
        <v>208</v>
      </c>
      <c r="F85" s="13" t="s">
        <v>198</v>
      </c>
      <c r="G85" s="24"/>
      <c r="H85" s="50">
        <f>TRUNC(단가조사!G83*옵션!$D$11)</f>
        <v>84000</v>
      </c>
      <c r="I85" s="50"/>
      <c r="J85" s="50"/>
      <c r="K85" s="50"/>
      <c r="L85" s="50">
        <f t="shared" si="2"/>
        <v>84000</v>
      </c>
      <c r="M85" s="24"/>
    </row>
    <row r="86" spans="3:13" ht="21.6" customHeight="1">
      <c r="C86" s="23" t="s">
        <v>1001</v>
      </c>
      <c r="D86" s="23" t="s">
        <v>210</v>
      </c>
      <c r="E86" s="23" t="s">
        <v>211</v>
      </c>
      <c r="F86" s="13" t="s">
        <v>198</v>
      </c>
      <c r="G86" s="24"/>
      <c r="H86" s="50">
        <f>TRUNC(단가조사!G84*옵션!$D$11)</f>
        <v>35000</v>
      </c>
      <c r="I86" s="50"/>
      <c r="J86" s="50"/>
      <c r="K86" s="50"/>
      <c r="L86" s="50">
        <f t="shared" si="2"/>
        <v>35000</v>
      </c>
      <c r="M86" s="24"/>
    </row>
    <row r="87" spans="3:13" ht="21.6" customHeight="1">
      <c r="C87" s="23" t="s">
        <v>1004</v>
      </c>
      <c r="D87" s="23" t="s">
        <v>213</v>
      </c>
      <c r="E87" s="23" t="s">
        <v>214</v>
      </c>
      <c r="F87" s="13" t="s">
        <v>198</v>
      </c>
      <c r="G87" s="24"/>
      <c r="H87" s="50">
        <f>TRUNC(단가조사!G85*옵션!$D$11)</f>
        <v>60000</v>
      </c>
      <c r="I87" s="50"/>
      <c r="J87" s="50"/>
      <c r="K87" s="50"/>
      <c r="L87" s="50">
        <f t="shared" si="2"/>
        <v>60000</v>
      </c>
      <c r="M87" s="24"/>
    </row>
    <row r="88" spans="3:13" ht="21.6" customHeight="1">
      <c r="C88" s="23" t="s">
        <v>1006</v>
      </c>
      <c r="D88" s="23" t="s">
        <v>216</v>
      </c>
      <c r="E88" s="23" t="s">
        <v>1492</v>
      </c>
      <c r="F88" s="13" t="s">
        <v>198</v>
      </c>
      <c r="G88" s="24"/>
      <c r="H88" s="50">
        <f>TRUNC(단가조사!G86*옵션!$D$11)</f>
        <v>50000</v>
      </c>
      <c r="I88" s="50"/>
      <c r="J88" s="50"/>
      <c r="K88" s="50"/>
      <c r="L88" s="50">
        <f t="shared" si="2"/>
        <v>50000</v>
      </c>
      <c r="M88" s="24"/>
    </row>
    <row r="89" spans="3:13" ht="21.6" customHeight="1">
      <c r="C89" s="23" t="s">
        <v>1007</v>
      </c>
      <c r="D89" s="23" t="s">
        <v>219</v>
      </c>
      <c r="E89" s="23" t="s">
        <v>220</v>
      </c>
      <c r="F89" s="13" t="s">
        <v>198</v>
      </c>
      <c r="G89" s="24"/>
      <c r="H89" s="50">
        <f>TRUNC(단가조사!G87*옵션!$D$11)</f>
        <v>75000</v>
      </c>
      <c r="I89" s="50"/>
      <c r="J89" s="50"/>
      <c r="K89" s="50"/>
      <c r="L89" s="50">
        <f t="shared" si="2"/>
        <v>75000</v>
      </c>
      <c r="M89" s="24"/>
    </row>
    <row r="90" spans="3:13" ht="21.6" customHeight="1">
      <c r="C90" s="23" t="s">
        <v>1009</v>
      </c>
      <c r="D90" s="23" t="s">
        <v>565</v>
      </c>
      <c r="E90" s="23" t="s">
        <v>1494</v>
      </c>
      <c r="F90" s="13" t="s">
        <v>198</v>
      </c>
      <c r="G90" s="24"/>
      <c r="H90" s="50">
        <f>TRUNC(단가조사!G88*옵션!$D$11)</f>
        <v>110000</v>
      </c>
      <c r="I90" s="50"/>
      <c r="J90" s="50"/>
      <c r="K90" s="50"/>
      <c r="L90" s="50">
        <f t="shared" si="2"/>
        <v>110000</v>
      </c>
      <c r="M90" s="24"/>
    </row>
    <row r="91" spans="3:13" ht="21.6" customHeight="1">
      <c r="C91" s="23" t="s">
        <v>1010</v>
      </c>
      <c r="D91" s="23" t="s">
        <v>360</v>
      </c>
      <c r="E91" s="23" t="s">
        <v>361</v>
      </c>
      <c r="F91" s="13" t="s">
        <v>274</v>
      </c>
      <c r="G91" s="24"/>
      <c r="H91" s="50">
        <f>TRUNC(단가조사!G89*옵션!$D$11)</f>
        <v>0</v>
      </c>
      <c r="I91" s="50"/>
      <c r="J91" s="50"/>
      <c r="K91" s="50"/>
      <c r="L91" s="50">
        <f t="shared" si="2"/>
        <v>0</v>
      </c>
      <c r="M91" s="24" t="s">
        <v>1060</v>
      </c>
    </row>
    <row r="92" spans="3:13" ht="21.6" customHeight="1">
      <c r="C92" s="23" t="s">
        <v>1011</v>
      </c>
      <c r="D92" s="23" t="s">
        <v>289</v>
      </c>
      <c r="E92" s="23" t="s">
        <v>290</v>
      </c>
      <c r="F92" s="13" t="s">
        <v>274</v>
      </c>
      <c r="G92" s="24"/>
      <c r="H92" s="50">
        <f>TRUNC(단가조사!G90*옵션!$D$11)</f>
        <v>95600</v>
      </c>
      <c r="I92" s="50"/>
      <c r="J92" s="50"/>
      <c r="K92" s="50"/>
      <c r="L92" s="50">
        <f t="shared" si="2"/>
        <v>95600</v>
      </c>
      <c r="M92" s="24"/>
    </row>
    <row r="93" spans="3:13" ht="21.6" customHeight="1">
      <c r="C93" s="23" t="s">
        <v>1013</v>
      </c>
      <c r="D93" s="23" t="s">
        <v>289</v>
      </c>
      <c r="E93" s="23" t="s">
        <v>507</v>
      </c>
      <c r="F93" s="13" t="s">
        <v>274</v>
      </c>
      <c r="G93" s="24"/>
      <c r="H93" s="50">
        <f>TRUNC(단가조사!G91*옵션!$D$11)</f>
        <v>113600</v>
      </c>
      <c r="I93" s="50"/>
      <c r="J93" s="50"/>
      <c r="K93" s="50"/>
      <c r="L93" s="50">
        <f t="shared" si="2"/>
        <v>113600</v>
      </c>
      <c r="M93" s="24"/>
    </row>
    <row r="94" spans="3:13" ht="21.6" customHeight="1">
      <c r="C94" s="23" t="s">
        <v>1014</v>
      </c>
      <c r="D94" s="23" t="s">
        <v>346</v>
      </c>
      <c r="E94" s="23" t="s">
        <v>354</v>
      </c>
      <c r="F94" s="13" t="s">
        <v>731</v>
      </c>
      <c r="G94" s="24"/>
      <c r="H94" s="50">
        <f>TRUNC(단가조사!G92*옵션!$D$11)</f>
        <v>0</v>
      </c>
      <c r="I94" s="50"/>
      <c r="J94" s="50"/>
      <c r="K94" s="50"/>
      <c r="L94" s="50">
        <f t="shared" si="2"/>
        <v>0</v>
      </c>
      <c r="M94" s="24" t="s">
        <v>1060</v>
      </c>
    </row>
    <row r="95" spans="3:13" ht="21.6" customHeight="1">
      <c r="C95" s="23" t="s">
        <v>1015</v>
      </c>
      <c r="D95" s="23" t="s">
        <v>346</v>
      </c>
      <c r="E95" s="23" t="s">
        <v>347</v>
      </c>
      <c r="F95" s="13" t="s">
        <v>731</v>
      </c>
      <c r="G95" s="24"/>
      <c r="H95" s="50">
        <f>TRUNC(단가조사!G93*옵션!$D$11)</f>
        <v>0</v>
      </c>
      <c r="I95" s="50"/>
      <c r="J95" s="50"/>
      <c r="K95" s="50"/>
      <c r="L95" s="50">
        <f t="shared" ref="L95:L128" si="3">SUM(H95,I95,J95)</f>
        <v>0</v>
      </c>
      <c r="M95" s="24" t="s">
        <v>1060</v>
      </c>
    </row>
    <row r="96" spans="3:13" ht="21.6" customHeight="1">
      <c r="C96" s="23" t="s">
        <v>1016</v>
      </c>
      <c r="D96" s="23" t="s">
        <v>333</v>
      </c>
      <c r="E96" s="23" t="s">
        <v>334</v>
      </c>
      <c r="F96" s="13" t="s">
        <v>198</v>
      </c>
      <c r="G96" s="24"/>
      <c r="H96" s="50">
        <f>TRUNC(단가조사!G94*옵션!$D$11)</f>
        <v>0</v>
      </c>
      <c r="I96" s="50"/>
      <c r="J96" s="50"/>
      <c r="K96" s="50"/>
      <c r="L96" s="50">
        <f t="shared" si="3"/>
        <v>0</v>
      </c>
      <c r="M96" s="24" t="s">
        <v>1060</v>
      </c>
    </row>
    <row r="97" spans="3:13" ht="21.6" customHeight="1">
      <c r="C97" s="23" t="s">
        <v>1017</v>
      </c>
      <c r="D97" s="23" t="s">
        <v>1018</v>
      </c>
      <c r="E97" s="23" t="s">
        <v>1019</v>
      </c>
      <c r="F97" s="13" t="s">
        <v>1020</v>
      </c>
      <c r="G97" s="24"/>
      <c r="H97" s="50">
        <f>단가조사!H95</f>
        <v>2427</v>
      </c>
      <c r="I97" s="50">
        <f>단가조사!J95</f>
        <v>7125</v>
      </c>
      <c r="J97" s="50">
        <f>단가조사!L95</f>
        <v>4151</v>
      </c>
      <c r="K97" s="50"/>
      <c r="L97" s="50">
        <f t="shared" si="3"/>
        <v>13703</v>
      </c>
      <c r="M97" s="24"/>
    </row>
    <row r="98" spans="3:13" ht="21.6" customHeight="1">
      <c r="C98" s="23" t="s">
        <v>1022</v>
      </c>
      <c r="D98" s="23" t="s">
        <v>1023</v>
      </c>
      <c r="E98" s="23" t="s">
        <v>139</v>
      </c>
      <c r="F98" s="13" t="s">
        <v>731</v>
      </c>
      <c r="G98" s="24"/>
      <c r="H98" s="50">
        <f>단가조사!H96</f>
        <v>1239</v>
      </c>
      <c r="I98" s="50">
        <f>단가조사!J96</f>
        <v>1208</v>
      </c>
      <c r="J98" s="50">
        <f>단가조사!L96</f>
        <v>125</v>
      </c>
      <c r="K98" s="50"/>
      <c r="L98" s="50">
        <f t="shared" si="3"/>
        <v>2572</v>
      </c>
      <c r="M98" s="24"/>
    </row>
    <row r="99" spans="3:13" ht="21.6" customHeight="1">
      <c r="C99" s="23" t="s">
        <v>1024</v>
      </c>
      <c r="D99" s="23" t="s">
        <v>1025</v>
      </c>
      <c r="E99" s="23" t="s">
        <v>1026</v>
      </c>
      <c r="F99" s="13" t="s">
        <v>1027</v>
      </c>
      <c r="G99" s="24"/>
      <c r="H99" s="50">
        <f>단가조사!H97</f>
        <v>150</v>
      </c>
      <c r="I99" s="50">
        <f>단가조사!J97</f>
        <v>383</v>
      </c>
      <c r="J99" s="50">
        <f>단가조사!L97</f>
        <v>176</v>
      </c>
      <c r="K99" s="50"/>
      <c r="L99" s="50">
        <f t="shared" si="3"/>
        <v>709</v>
      </c>
      <c r="M99" s="24"/>
    </row>
    <row r="100" spans="3:13" ht="21.6" customHeight="1">
      <c r="C100" s="23" t="s">
        <v>1028</v>
      </c>
      <c r="D100" s="23" t="s">
        <v>1029</v>
      </c>
      <c r="E100" s="23" t="s">
        <v>1030</v>
      </c>
      <c r="F100" s="13" t="s">
        <v>408</v>
      </c>
      <c r="G100" s="24"/>
      <c r="H100" s="50">
        <f>단가조사!H98</f>
        <v>442</v>
      </c>
      <c r="I100" s="50">
        <f>단가조사!J98</f>
        <v>1354</v>
      </c>
      <c r="J100" s="50">
        <f>단가조사!L98</f>
        <v>537</v>
      </c>
      <c r="K100" s="50"/>
      <c r="L100" s="50">
        <f t="shared" si="3"/>
        <v>2333</v>
      </c>
      <c r="M100" s="24" t="s">
        <v>1062</v>
      </c>
    </row>
    <row r="101" spans="3:13" ht="21.6" customHeight="1">
      <c r="C101" s="23" t="s">
        <v>1031</v>
      </c>
      <c r="D101" s="23" t="s">
        <v>1032</v>
      </c>
      <c r="E101" s="23" t="s">
        <v>1030</v>
      </c>
      <c r="F101" s="13" t="s">
        <v>408</v>
      </c>
      <c r="G101" s="24"/>
      <c r="H101" s="50">
        <f>단가조사!H99</f>
        <v>442</v>
      </c>
      <c r="I101" s="50">
        <f>단가조사!J99</f>
        <v>1354</v>
      </c>
      <c r="J101" s="50">
        <f>단가조사!L99</f>
        <v>537</v>
      </c>
      <c r="K101" s="50"/>
      <c r="L101" s="50">
        <f t="shared" si="3"/>
        <v>2333</v>
      </c>
      <c r="M101" s="24" t="s">
        <v>1062</v>
      </c>
    </row>
    <row r="102" spans="3:13" ht="21.6" customHeight="1">
      <c r="C102" s="23" t="s">
        <v>1033</v>
      </c>
      <c r="D102" s="23" t="s">
        <v>1034</v>
      </c>
      <c r="E102" s="23" t="s">
        <v>1035</v>
      </c>
      <c r="F102" s="13" t="s">
        <v>1036</v>
      </c>
      <c r="G102" s="24"/>
      <c r="H102" s="50">
        <f>단가조사!H100</f>
        <v>319</v>
      </c>
      <c r="I102" s="50">
        <f>단가조사!J100</f>
        <v>830</v>
      </c>
      <c r="J102" s="50">
        <f>단가조사!L100</f>
        <v>397</v>
      </c>
      <c r="K102" s="50"/>
      <c r="L102" s="50">
        <f t="shared" si="3"/>
        <v>1546</v>
      </c>
      <c r="M102" s="24" t="s">
        <v>1063</v>
      </c>
    </row>
    <row r="103" spans="3:13" ht="21.6" customHeight="1">
      <c r="C103" s="23" t="s">
        <v>1037</v>
      </c>
      <c r="D103" s="23" t="s">
        <v>1038</v>
      </c>
      <c r="E103" s="23" t="s">
        <v>1039</v>
      </c>
      <c r="F103" s="13" t="s">
        <v>1040</v>
      </c>
      <c r="G103" s="24"/>
      <c r="H103" s="50"/>
      <c r="I103" s="50">
        <f>TRUNC(단가조사!G101)</f>
        <v>273676</v>
      </c>
      <c r="J103" s="50"/>
      <c r="K103" s="50"/>
      <c r="L103" s="50">
        <f t="shared" si="3"/>
        <v>273676</v>
      </c>
      <c r="M103" s="24"/>
    </row>
    <row r="104" spans="3:13" ht="21.6" customHeight="1">
      <c r="C104" s="23" t="s">
        <v>1041</v>
      </c>
      <c r="D104" s="23" t="s">
        <v>1038</v>
      </c>
      <c r="E104" s="23" t="s">
        <v>1042</v>
      </c>
      <c r="F104" s="13" t="s">
        <v>1040</v>
      </c>
      <c r="G104" s="24"/>
      <c r="H104" s="50"/>
      <c r="I104" s="50">
        <f>TRUNC(단가조사!G102)</f>
        <v>304156</v>
      </c>
      <c r="J104" s="50"/>
      <c r="K104" s="50"/>
      <c r="L104" s="50">
        <f t="shared" si="3"/>
        <v>304156</v>
      </c>
      <c r="M104" s="24"/>
    </row>
    <row r="105" spans="3:13" ht="21.6" customHeight="1">
      <c r="C105" s="23" t="s">
        <v>1043</v>
      </c>
      <c r="D105" s="23" t="s">
        <v>1038</v>
      </c>
      <c r="E105" s="23" t="s">
        <v>1044</v>
      </c>
      <c r="F105" s="13" t="s">
        <v>1040</v>
      </c>
      <c r="G105" s="24"/>
      <c r="H105" s="50"/>
      <c r="I105" s="50">
        <f>TRUNC(단가조사!G103)</f>
        <v>440616</v>
      </c>
      <c r="J105" s="50"/>
      <c r="K105" s="50"/>
      <c r="L105" s="50">
        <f t="shared" si="3"/>
        <v>440616</v>
      </c>
      <c r="M105" s="24"/>
    </row>
    <row r="106" spans="3:13" ht="21.6" customHeight="1">
      <c r="C106" s="23" t="s">
        <v>1045</v>
      </c>
      <c r="D106" s="23" t="s">
        <v>1038</v>
      </c>
      <c r="E106" s="23" t="s">
        <v>1046</v>
      </c>
      <c r="F106" s="13" t="s">
        <v>1040</v>
      </c>
      <c r="G106" s="24"/>
      <c r="H106" s="50"/>
      <c r="I106" s="50">
        <f>TRUNC(단가조사!G104)</f>
        <v>414968</v>
      </c>
      <c r="J106" s="50"/>
      <c r="K106" s="50"/>
      <c r="L106" s="50">
        <f t="shared" si="3"/>
        <v>414968</v>
      </c>
      <c r="M106" s="24"/>
    </row>
    <row r="107" spans="3:13" ht="21.6" customHeight="1">
      <c r="C107" s="23" t="s">
        <v>1047</v>
      </c>
      <c r="D107" s="23" t="s">
        <v>1038</v>
      </c>
      <c r="E107" s="23" t="s">
        <v>1048</v>
      </c>
      <c r="F107" s="13" t="s">
        <v>1040</v>
      </c>
      <c r="G107" s="24"/>
      <c r="H107" s="50"/>
      <c r="I107" s="50">
        <f>TRUNC(단가조사!G105)</f>
        <v>436224</v>
      </c>
      <c r="J107" s="50"/>
      <c r="K107" s="50"/>
      <c r="L107" s="50">
        <f t="shared" si="3"/>
        <v>436224</v>
      </c>
      <c r="M107" s="24"/>
    </row>
    <row r="108" spans="3:13" ht="21.6" customHeight="1">
      <c r="C108" s="23" t="s">
        <v>1049</v>
      </c>
      <c r="D108" s="23" t="s">
        <v>1038</v>
      </c>
      <c r="E108" s="23" t="s">
        <v>1050</v>
      </c>
      <c r="F108" s="13" t="s">
        <v>1040</v>
      </c>
      <c r="G108" s="24"/>
      <c r="H108" s="50"/>
      <c r="I108" s="50">
        <f>TRUNC(단가조사!G106)</f>
        <v>172068</v>
      </c>
      <c r="J108" s="50"/>
      <c r="K108" s="50"/>
      <c r="L108" s="50">
        <f t="shared" si="3"/>
        <v>172068</v>
      </c>
      <c r="M108" s="24"/>
    </row>
    <row r="109" spans="3:13" ht="21.6" customHeight="1">
      <c r="C109" s="23" t="s">
        <v>1051</v>
      </c>
      <c r="D109" s="23" t="s">
        <v>1038</v>
      </c>
      <c r="E109" s="23" t="s">
        <v>1052</v>
      </c>
      <c r="F109" s="13" t="s">
        <v>1040</v>
      </c>
      <c r="G109" s="24"/>
      <c r="H109" s="50"/>
      <c r="I109" s="50">
        <f>TRUNC(단가조사!G107)</f>
        <v>226122</v>
      </c>
      <c r="J109" s="50"/>
      <c r="K109" s="50"/>
      <c r="L109" s="50">
        <f t="shared" si="3"/>
        <v>226122</v>
      </c>
      <c r="M109" s="24"/>
    </row>
    <row r="110" spans="3:13" ht="21.6" customHeight="1">
      <c r="C110" s="23" t="s">
        <v>1053</v>
      </c>
      <c r="D110" s="23" t="s">
        <v>1038</v>
      </c>
      <c r="E110" s="23" t="s">
        <v>1054</v>
      </c>
      <c r="F110" s="13" t="s">
        <v>1040</v>
      </c>
      <c r="G110" s="24"/>
      <c r="H110" s="50"/>
      <c r="I110" s="50">
        <f>TRUNC(단가조사!G108)</f>
        <v>211653</v>
      </c>
      <c r="J110" s="50"/>
      <c r="K110" s="50"/>
      <c r="L110" s="50">
        <f t="shared" si="3"/>
        <v>211653</v>
      </c>
      <c r="M110" s="24"/>
    </row>
    <row r="111" spans="3:13" ht="21.6" customHeight="1">
      <c r="C111" s="23" t="s">
        <v>1055</v>
      </c>
      <c r="D111" s="23" t="s">
        <v>1038</v>
      </c>
      <c r="E111" s="23" t="s">
        <v>1056</v>
      </c>
      <c r="F111" s="13" t="s">
        <v>1040</v>
      </c>
      <c r="G111" s="24"/>
      <c r="H111" s="50"/>
      <c r="I111" s="50">
        <f>TRUNC(단가조사!G109)</f>
        <v>215907</v>
      </c>
      <c r="J111" s="50"/>
      <c r="K111" s="50"/>
      <c r="L111" s="50">
        <f t="shared" si="3"/>
        <v>215907</v>
      </c>
      <c r="M111" s="24"/>
    </row>
    <row r="112" spans="3:13" ht="21.6" customHeight="1">
      <c r="C112" s="23"/>
      <c r="D112" s="23"/>
      <c r="E112" s="23"/>
      <c r="F112" s="13"/>
      <c r="G112" s="24"/>
      <c r="H112" s="50"/>
      <c r="I112" s="50"/>
      <c r="J112" s="50"/>
      <c r="K112" s="50"/>
      <c r="L112" s="50">
        <f t="shared" si="3"/>
        <v>0</v>
      </c>
      <c r="M112" s="24"/>
    </row>
    <row r="113" spans="3:13" ht="21.6" customHeight="1">
      <c r="C113" s="23"/>
      <c r="D113" s="23"/>
      <c r="E113" s="23"/>
      <c r="F113" s="13"/>
      <c r="G113" s="24"/>
      <c r="H113" s="50"/>
      <c r="I113" s="50"/>
      <c r="J113" s="50"/>
      <c r="K113" s="50"/>
      <c r="L113" s="50">
        <f t="shared" si="3"/>
        <v>0</v>
      </c>
      <c r="M113" s="24"/>
    </row>
    <row r="114" spans="3:13" ht="21.6" customHeight="1">
      <c r="C114" s="23"/>
      <c r="D114" s="23"/>
      <c r="E114" s="23"/>
      <c r="F114" s="13"/>
      <c r="G114" s="24"/>
      <c r="H114" s="50"/>
      <c r="I114" s="50"/>
      <c r="J114" s="50"/>
      <c r="K114" s="50"/>
      <c r="L114" s="50">
        <f t="shared" si="3"/>
        <v>0</v>
      </c>
      <c r="M114" s="24"/>
    </row>
    <row r="115" spans="3:13" ht="21.6" customHeight="1">
      <c r="C115" s="23"/>
      <c r="D115" s="23"/>
      <c r="E115" s="23"/>
      <c r="F115" s="13"/>
      <c r="G115" s="24"/>
      <c r="H115" s="50"/>
      <c r="I115" s="50"/>
      <c r="J115" s="50"/>
      <c r="K115" s="50"/>
      <c r="L115" s="50">
        <f t="shared" si="3"/>
        <v>0</v>
      </c>
      <c r="M115" s="24"/>
    </row>
    <row r="116" spans="3:13" ht="21.6" customHeight="1">
      <c r="C116" s="23"/>
      <c r="D116" s="23"/>
      <c r="E116" s="23"/>
      <c r="F116" s="13"/>
      <c r="G116" s="24"/>
      <c r="H116" s="50"/>
      <c r="I116" s="50"/>
      <c r="J116" s="50"/>
      <c r="K116" s="50"/>
      <c r="L116" s="50">
        <f t="shared" si="3"/>
        <v>0</v>
      </c>
      <c r="M116" s="24"/>
    </row>
    <row r="117" spans="3:13" ht="21.6" customHeight="1">
      <c r="C117" s="23"/>
      <c r="D117" s="23"/>
      <c r="E117" s="23"/>
      <c r="F117" s="13"/>
      <c r="G117" s="24"/>
      <c r="H117" s="50"/>
      <c r="I117" s="50"/>
      <c r="J117" s="50"/>
      <c r="K117" s="50"/>
      <c r="L117" s="50">
        <f t="shared" si="3"/>
        <v>0</v>
      </c>
      <c r="M117" s="24"/>
    </row>
    <row r="118" spans="3:13" ht="21.6" customHeight="1">
      <c r="C118" s="23"/>
      <c r="D118" s="23"/>
      <c r="E118" s="23"/>
      <c r="F118" s="13"/>
      <c r="G118" s="24"/>
      <c r="H118" s="50"/>
      <c r="I118" s="50"/>
      <c r="J118" s="50"/>
      <c r="K118" s="50"/>
      <c r="L118" s="50">
        <f t="shared" si="3"/>
        <v>0</v>
      </c>
      <c r="M118" s="24"/>
    </row>
    <row r="119" spans="3:13" ht="21.6" customHeight="1">
      <c r="C119" s="23"/>
      <c r="D119" s="23"/>
      <c r="E119" s="23"/>
      <c r="F119" s="13"/>
      <c r="G119" s="24"/>
      <c r="H119" s="50"/>
      <c r="I119" s="50"/>
      <c r="J119" s="50"/>
      <c r="K119" s="50"/>
      <c r="L119" s="50">
        <f t="shared" si="3"/>
        <v>0</v>
      </c>
      <c r="M119" s="24"/>
    </row>
    <row r="120" spans="3:13" ht="21.6" customHeight="1">
      <c r="C120" s="23"/>
      <c r="D120" s="23"/>
      <c r="E120" s="23"/>
      <c r="F120" s="13"/>
      <c r="G120" s="24"/>
      <c r="H120" s="50"/>
      <c r="I120" s="50"/>
      <c r="J120" s="50"/>
      <c r="K120" s="50"/>
      <c r="L120" s="50">
        <f t="shared" si="3"/>
        <v>0</v>
      </c>
      <c r="M120" s="24"/>
    </row>
    <row r="121" spans="3:13" ht="21.6" customHeight="1">
      <c r="C121" s="23"/>
      <c r="D121" s="23"/>
      <c r="E121" s="23"/>
      <c r="F121" s="13"/>
      <c r="G121" s="24"/>
      <c r="H121" s="50"/>
      <c r="I121" s="50"/>
      <c r="J121" s="50"/>
      <c r="K121" s="50"/>
      <c r="L121" s="50">
        <f t="shared" si="3"/>
        <v>0</v>
      </c>
      <c r="M121" s="24"/>
    </row>
    <row r="122" spans="3:13" ht="21.6" customHeight="1">
      <c r="C122" s="23"/>
      <c r="D122" s="23"/>
      <c r="E122" s="23"/>
      <c r="F122" s="13"/>
      <c r="G122" s="24"/>
      <c r="H122" s="50"/>
      <c r="I122" s="50"/>
      <c r="J122" s="50"/>
      <c r="K122" s="50"/>
      <c r="L122" s="50">
        <f t="shared" si="3"/>
        <v>0</v>
      </c>
      <c r="M122" s="24"/>
    </row>
    <row r="123" spans="3:13" ht="21.6" customHeight="1">
      <c r="C123" s="23"/>
      <c r="D123" s="23"/>
      <c r="E123" s="23"/>
      <c r="F123" s="13"/>
      <c r="G123" s="24"/>
      <c r="H123" s="50"/>
      <c r="I123" s="50"/>
      <c r="J123" s="50"/>
      <c r="K123" s="50"/>
      <c r="L123" s="50">
        <f t="shared" si="3"/>
        <v>0</v>
      </c>
      <c r="M123" s="24"/>
    </row>
    <row r="124" spans="3:13" ht="21.6" customHeight="1">
      <c r="C124" s="23"/>
      <c r="D124" s="23"/>
      <c r="E124" s="23"/>
      <c r="F124" s="13"/>
      <c r="G124" s="24"/>
      <c r="H124" s="50"/>
      <c r="I124" s="50"/>
      <c r="J124" s="50"/>
      <c r="K124" s="50"/>
      <c r="L124" s="50">
        <f t="shared" si="3"/>
        <v>0</v>
      </c>
      <c r="M124" s="24"/>
    </row>
    <row r="125" spans="3:13" ht="21.6" customHeight="1">
      <c r="C125" s="23"/>
      <c r="D125" s="23"/>
      <c r="E125" s="23"/>
      <c r="F125" s="13"/>
      <c r="G125" s="24"/>
      <c r="H125" s="50"/>
      <c r="I125" s="50"/>
      <c r="J125" s="50"/>
      <c r="K125" s="50"/>
      <c r="L125" s="50">
        <f t="shared" si="3"/>
        <v>0</v>
      </c>
      <c r="M125" s="24"/>
    </row>
    <row r="126" spans="3:13" ht="21.6" customHeight="1">
      <c r="C126" s="23"/>
      <c r="D126" s="23"/>
      <c r="E126" s="23"/>
      <c r="F126" s="13"/>
      <c r="G126" s="24"/>
      <c r="H126" s="50"/>
      <c r="I126" s="50"/>
      <c r="J126" s="50"/>
      <c r="K126" s="50"/>
      <c r="L126" s="50">
        <f t="shared" si="3"/>
        <v>0</v>
      </c>
      <c r="M126" s="24"/>
    </row>
    <row r="127" spans="3:13" ht="21.6" customHeight="1">
      <c r="C127" s="23"/>
      <c r="D127" s="23"/>
      <c r="E127" s="23"/>
      <c r="F127" s="13"/>
      <c r="G127" s="24"/>
      <c r="H127" s="50"/>
      <c r="I127" s="50"/>
      <c r="J127" s="50"/>
      <c r="K127" s="50"/>
      <c r="L127" s="50">
        <f t="shared" si="3"/>
        <v>0</v>
      </c>
      <c r="M127" s="24"/>
    </row>
    <row r="128" spans="3:13" ht="21.6" customHeight="1">
      <c r="C128" s="23"/>
      <c r="D128" s="23"/>
      <c r="E128" s="23"/>
      <c r="F128" s="13"/>
      <c r="G128" s="24"/>
      <c r="H128" s="50"/>
      <c r="I128" s="50"/>
      <c r="J128" s="50"/>
      <c r="K128" s="50"/>
      <c r="L128" s="50">
        <f t="shared" si="3"/>
        <v>0</v>
      </c>
      <c r="M128" s="24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1372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D133"/>
  <sheetViews>
    <sheetView topLeftCell="D1" workbookViewId="0">
      <pane ySplit="3" topLeftCell="A4" activePane="bottomLeft" state="frozen"/>
      <selection activeCell="J20" sqref="J20"/>
      <selection pane="bottomLeft" activeCell="D109" sqref="D109"/>
    </sheetView>
  </sheetViews>
  <sheetFormatPr defaultRowHeight="21.95" customHeight="1"/>
  <cols>
    <col min="1" max="1" width="4.6640625" style="70" hidden="1" customWidth="1"/>
    <col min="2" max="2" width="6.5546875" style="86" hidden="1" customWidth="1"/>
    <col min="3" max="3" width="10.77734375" style="86" hidden="1" customWidth="1"/>
    <col min="4" max="5" width="24.33203125" style="86" customWidth="1"/>
    <col min="6" max="6" width="4.5546875" style="70" customWidth="1"/>
    <col min="7" max="7" width="10.109375" style="70" customWidth="1"/>
    <col min="8" max="8" width="9.33203125" style="70" customWidth="1"/>
    <col min="9" max="9" width="10" style="70" customWidth="1"/>
    <col min="10" max="10" width="5.21875" style="70" customWidth="1"/>
    <col min="11" max="11" width="4.77734375" style="86" hidden="1" customWidth="1"/>
    <col min="12" max="12" width="14.109375" style="70" customWidth="1"/>
    <col min="13" max="13" width="7.21875" style="70" customWidth="1"/>
    <col min="14" max="14" width="5.44140625" style="70" customWidth="1"/>
    <col min="15" max="15" width="8.77734375" style="70" customWidth="1"/>
    <col min="16" max="16" width="2.44140625" style="109" hidden="1" customWidth="1"/>
    <col min="17" max="17" width="1.21875" style="109" hidden="1" customWidth="1"/>
    <col min="18" max="18" width="5.109375" style="109" hidden="1" customWidth="1"/>
    <col min="19" max="19" width="9.21875" style="70" customWidth="1"/>
    <col min="20" max="20" width="11.109375" style="70" customWidth="1"/>
    <col min="21" max="29" width="8.88671875" style="70"/>
    <col min="30" max="55" width="11.77734375" style="70" customWidth="1"/>
    <col min="56" max="16384" width="8.88671875" style="70"/>
  </cols>
  <sheetData>
    <row r="1" spans="1:30" ht="21.95" customHeight="1">
      <c r="A1" s="70" t="s">
        <v>133</v>
      </c>
      <c r="B1" s="86" t="s">
        <v>1226</v>
      </c>
      <c r="D1" s="478" t="s">
        <v>1381</v>
      </c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AA1" s="70" t="s">
        <v>1039</v>
      </c>
      <c r="AB1" s="70" t="s">
        <v>1042</v>
      </c>
      <c r="AC1" s="70" t="s">
        <v>1046</v>
      </c>
      <c r="AD1" s="70" t="s">
        <v>1050</v>
      </c>
    </row>
    <row r="2" spans="1:30" s="112" customFormat="1" ht="21.95" customHeight="1">
      <c r="A2" s="501" t="s">
        <v>1</v>
      </c>
      <c r="B2" s="471" t="s">
        <v>2</v>
      </c>
      <c r="C2" s="471" t="s">
        <v>18</v>
      </c>
      <c r="D2" s="472" t="s">
        <v>48</v>
      </c>
      <c r="E2" s="472" t="s">
        <v>49</v>
      </c>
      <c r="F2" s="474" t="s">
        <v>5</v>
      </c>
      <c r="G2" s="474" t="s">
        <v>9</v>
      </c>
      <c r="H2" s="474"/>
      <c r="I2" s="474"/>
      <c r="J2" s="474"/>
      <c r="K2" s="472" t="s">
        <v>18</v>
      </c>
      <c r="L2" s="474" t="s">
        <v>58</v>
      </c>
      <c r="M2" s="474"/>
      <c r="N2" s="474"/>
      <c r="O2" s="474"/>
      <c r="P2" s="474" t="s">
        <v>59</v>
      </c>
      <c r="Q2" s="474"/>
      <c r="R2" s="474"/>
      <c r="S2" s="474" t="s">
        <v>60</v>
      </c>
      <c r="T2" s="474" t="s">
        <v>44</v>
      </c>
    </row>
    <row r="3" spans="1:30" s="112" customFormat="1" ht="21.95" customHeight="1">
      <c r="A3" s="501"/>
      <c r="B3" s="471"/>
      <c r="C3" s="471"/>
      <c r="D3" s="473"/>
      <c r="E3" s="473"/>
      <c r="F3" s="475"/>
      <c r="G3" s="89" t="s">
        <v>61</v>
      </c>
      <c r="H3" s="89" t="s">
        <v>62</v>
      </c>
      <c r="I3" s="89" t="s">
        <v>63</v>
      </c>
      <c r="J3" s="89" t="s">
        <v>64</v>
      </c>
      <c r="K3" s="502"/>
      <c r="L3" s="89" t="s">
        <v>3</v>
      </c>
      <c r="M3" s="89" t="s">
        <v>65</v>
      </c>
      <c r="N3" s="89" t="s">
        <v>66</v>
      </c>
      <c r="O3" s="89" t="s">
        <v>67</v>
      </c>
      <c r="P3" s="89" t="s">
        <v>45</v>
      </c>
      <c r="Q3" s="89" t="s">
        <v>68</v>
      </c>
      <c r="R3" s="89" t="s">
        <v>11</v>
      </c>
      <c r="S3" s="475"/>
      <c r="T3" s="475"/>
    </row>
    <row r="4" spans="1:30" ht="21.95" customHeight="1">
      <c r="B4" s="86" t="s">
        <v>134</v>
      </c>
      <c r="D4" s="479" t="s">
        <v>1506</v>
      </c>
      <c r="E4" s="480"/>
      <c r="F4" s="480"/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1"/>
    </row>
    <row r="5" spans="1:30" ht="21.95" customHeight="1">
      <c r="B5" s="86" t="s">
        <v>1217</v>
      </c>
      <c r="C5" s="86" t="s">
        <v>842</v>
      </c>
      <c r="D5" s="53" t="s">
        <v>453</v>
      </c>
      <c r="E5" s="53" t="s">
        <v>376</v>
      </c>
      <c r="F5" s="101" t="s">
        <v>731</v>
      </c>
      <c r="G5" s="101">
        <f>내역서!G5</f>
        <v>18</v>
      </c>
      <c r="H5" s="101">
        <f t="shared" ref="H5:H19" si="0">IF(I5&lt;&gt;0,G5-I5,"")</f>
        <v>2</v>
      </c>
      <c r="I5" s="101">
        <f>내역서!J5</f>
        <v>16</v>
      </c>
      <c r="J5" s="101">
        <v>10</v>
      </c>
      <c r="K5" s="53" t="s">
        <v>1076</v>
      </c>
      <c r="L5" s="101" t="s">
        <v>1039</v>
      </c>
      <c r="M5" s="101">
        <v>0.2</v>
      </c>
      <c r="N5" s="101">
        <v>100</v>
      </c>
      <c r="O5" s="101">
        <f t="shared" ref="O5:O29" si="1">IF(I5*M5=0,"",I5*M5*(N5/100))</f>
        <v>3.2</v>
      </c>
      <c r="P5" s="106"/>
      <c r="Q5" s="106"/>
      <c r="R5" s="106"/>
      <c r="S5" s="101" t="s">
        <v>1208</v>
      </c>
      <c r="T5" s="101"/>
      <c r="AA5" s="70">
        <f>O5</f>
        <v>3.2</v>
      </c>
    </row>
    <row r="6" spans="1:30" ht="21.95" customHeight="1">
      <c r="B6" s="86" t="s">
        <v>1217</v>
      </c>
      <c r="C6" s="86" t="s">
        <v>845</v>
      </c>
      <c r="D6" s="53" t="s">
        <v>375</v>
      </c>
      <c r="E6" s="53" t="s">
        <v>376</v>
      </c>
      <c r="F6" s="101" t="s">
        <v>731</v>
      </c>
      <c r="G6" s="101">
        <f>내역서!G6</f>
        <v>7</v>
      </c>
      <c r="H6" s="101">
        <f t="shared" si="0"/>
        <v>1</v>
      </c>
      <c r="I6" s="101">
        <f>내역서!J6</f>
        <v>6</v>
      </c>
      <c r="J6" s="101">
        <v>10</v>
      </c>
      <c r="K6" s="53" t="s">
        <v>1076</v>
      </c>
      <c r="L6" s="101" t="s">
        <v>1039</v>
      </c>
      <c r="M6" s="101">
        <v>0.2</v>
      </c>
      <c r="N6" s="101">
        <v>120</v>
      </c>
      <c r="O6" s="101">
        <f t="shared" si="1"/>
        <v>1.4400000000000002</v>
      </c>
      <c r="P6" s="106"/>
      <c r="Q6" s="106"/>
      <c r="R6" s="106"/>
      <c r="S6" s="101" t="s">
        <v>1208</v>
      </c>
      <c r="T6" s="101"/>
      <c r="AA6" s="70">
        <f>O6</f>
        <v>1.4400000000000002</v>
      </c>
    </row>
    <row r="7" spans="1:30" ht="21.95" customHeight="1">
      <c r="B7" s="86" t="s">
        <v>1217</v>
      </c>
      <c r="C7" s="86" t="s">
        <v>847</v>
      </c>
      <c r="D7" s="53" t="s">
        <v>486</v>
      </c>
      <c r="E7" s="53" t="s">
        <v>487</v>
      </c>
      <c r="F7" s="101" t="s">
        <v>731</v>
      </c>
      <c r="G7" s="101">
        <f>내역서!G7</f>
        <v>24</v>
      </c>
      <c r="H7" s="101">
        <f t="shared" si="0"/>
        <v>2</v>
      </c>
      <c r="I7" s="101">
        <f>내역서!J7</f>
        <v>22</v>
      </c>
      <c r="J7" s="101">
        <v>5</v>
      </c>
      <c r="K7" s="53" t="s">
        <v>1076</v>
      </c>
      <c r="L7" s="101" t="s">
        <v>1039</v>
      </c>
      <c r="M7" s="101">
        <v>0.05</v>
      </c>
      <c r="N7" s="101">
        <v>70</v>
      </c>
      <c r="O7" s="101">
        <f t="shared" si="1"/>
        <v>0.77</v>
      </c>
      <c r="P7" s="106"/>
      <c r="Q7" s="106"/>
      <c r="R7" s="106"/>
      <c r="S7" s="101" t="s">
        <v>1208</v>
      </c>
      <c r="T7" s="101"/>
      <c r="AA7" s="70">
        <f>O7</f>
        <v>0.77</v>
      </c>
    </row>
    <row r="8" spans="1:30" ht="21.95" customHeight="1">
      <c r="B8" s="86" t="s">
        <v>1217</v>
      </c>
      <c r="C8" s="86" t="s">
        <v>854</v>
      </c>
      <c r="D8" s="53" t="s">
        <v>385</v>
      </c>
      <c r="E8" s="53" t="s">
        <v>386</v>
      </c>
      <c r="F8" s="101" t="s">
        <v>731</v>
      </c>
      <c r="G8" s="101">
        <f>내역서!G8</f>
        <v>42</v>
      </c>
      <c r="H8" s="101">
        <f t="shared" si="0"/>
        <v>2</v>
      </c>
      <c r="I8" s="101">
        <f>내역서!J8</f>
        <v>40</v>
      </c>
      <c r="J8" s="101">
        <v>3</v>
      </c>
      <c r="K8" s="53" t="s">
        <v>1218</v>
      </c>
      <c r="L8" s="101" t="s">
        <v>1046</v>
      </c>
      <c r="M8" s="101">
        <v>7.0000000000000001E-3</v>
      </c>
      <c r="N8" s="101">
        <v>100</v>
      </c>
      <c r="O8" s="101">
        <f t="shared" si="1"/>
        <v>0.28000000000000003</v>
      </c>
      <c r="P8" s="106"/>
      <c r="Q8" s="106"/>
      <c r="R8" s="106"/>
      <c r="S8" s="101" t="s">
        <v>1219</v>
      </c>
      <c r="T8" s="101"/>
      <c r="AC8" s="70">
        <f>O8</f>
        <v>0.28000000000000003</v>
      </c>
    </row>
    <row r="9" spans="1:30" ht="21.95" customHeight="1">
      <c r="B9" s="86" t="s">
        <v>1217</v>
      </c>
      <c r="C9" s="86" t="s">
        <v>854</v>
      </c>
      <c r="D9" s="53"/>
      <c r="E9" s="53"/>
      <c r="F9" s="101"/>
      <c r="G9" s="101">
        <f>내역서!G8</f>
        <v>42</v>
      </c>
      <c r="H9" s="101">
        <f t="shared" si="0"/>
        <v>2</v>
      </c>
      <c r="I9" s="101">
        <f>내역서!J8</f>
        <v>40</v>
      </c>
      <c r="J9" s="101">
        <v>3</v>
      </c>
      <c r="K9" s="53" t="s">
        <v>1070</v>
      </c>
      <c r="L9" s="101" t="s">
        <v>1050</v>
      </c>
      <c r="M9" s="101">
        <v>1.7999999999999999E-2</v>
      </c>
      <c r="N9" s="101">
        <v>100</v>
      </c>
      <c r="O9" s="101">
        <f t="shared" si="1"/>
        <v>0.72</v>
      </c>
      <c r="P9" s="106"/>
      <c r="Q9" s="106"/>
      <c r="R9" s="106"/>
      <c r="S9" s="101" t="s">
        <v>1219</v>
      </c>
      <c r="T9" s="101"/>
      <c r="AD9" s="70">
        <f>O9</f>
        <v>0.72</v>
      </c>
    </row>
    <row r="10" spans="1:30" ht="21.95" customHeight="1">
      <c r="B10" s="86" t="s">
        <v>1217</v>
      </c>
      <c r="C10" s="86" t="s">
        <v>862</v>
      </c>
      <c r="D10" s="53" t="s">
        <v>394</v>
      </c>
      <c r="E10" s="53" t="s">
        <v>395</v>
      </c>
      <c r="F10" s="101" t="s">
        <v>156</v>
      </c>
      <c r="G10" s="101">
        <f>내역서!G11</f>
        <v>1</v>
      </c>
      <c r="H10" s="101">
        <f t="shared" si="0"/>
        <v>0</v>
      </c>
      <c r="I10" s="101">
        <f>내역서!J11</f>
        <v>1</v>
      </c>
      <c r="J10" s="101"/>
      <c r="K10" s="53" t="s">
        <v>1076</v>
      </c>
      <c r="L10" s="101" t="s">
        <v>1039</v>
      </c>
      <c r="M10" s="101">
        <v>0.03</v>
      </c>
      <c r="N10" s="101">
        <v>100</v>
      </c>
      <c r="O10" s="101">
        <f t="shared" si="1"/>
        <v>0.03</v>
      </c>
      <c r="P10" s="106"/>
      <c r="Q10" s="106"/>
      <c r="R10" s="106"/>
      <c r="S10" s="101" t="s">
        <v>1086</v>
      </c>
      <c r="T10" s="101"/>
      <c r="AA10" s="70">
        <f>O10</f>
        <v>0.03</v>
      </c>
    </row>
    <row r="11" spans="1:30" ht="21.95" customHeight="1">
      <c r="B11" s="86" t="s">
        <v>1217</v>
      </c>
      <c r="C11" s="86" t="s">
        <v>875</v>
      </c>
      <c r="D11" s="53" t="s">
        <v>474</v>
      </c>
      <c r="E11" s="53" t="s">
        <v>475</v>
      </c>
      <c r="F11" s="101" t="s">
        <v>156</v>
      </c>
      <c r="G11" s="101">
        <f>내역서!G12</f>
        <v>1</v>
      </c>
      <c r="H11" s="101">
        <f t="shared" si="0"/>
        <v>0</v>
      </c>
      <c r="I11" s="101">
        <f>내역서!J12</f>
        <v>1</v>
      </c>
      <c r="J11" s="101"/>
      <c r="K11" s="53" t="s">
        <v>1076</v>
      </c>
      <c r="L11" s="101" t="s">
        <v>1039</v>
      </c>
      <c r="M11" s="101">
        <v>0.55000000000000004</v>
      </c>
      <c r="N11" s="101">
        <v>100</v>
      </c>
      <c r="O11" s="101">
        <f t="shared" si="1"/>
        <v>0.55000000000000004</v>
      </c>
      <c r="P11" s="106"/>
      <c r="Q11" s="106"/>
      <c r="R11" s="106"/>
      <c r="S11" s="101" t="s">
        <v>1094</v>
      </c>
      <c r="T11" s="101"/>
      <c r="AA11" s="70">
        <f>O11</f>
        <v>0.55000000000000004</v>
      </c>
    </row>
    <row r="12" spans="1:30" ht="21.95" customHeight="1">
      <c r="B12" s="86" t="s">
        <v>1217</v>
      </c>
      <c r="C12" s="86" t="s">
        <v>897</v>
      </c>
      <c r="D12" s="53" t="s">
        <v>456</v>
      </c>
      <c r="E12" s="53" t="s">
        <v>457</v>
      </c>
      <c r="F12" s="101" t="s">
        <v>731</v>
      </c>
      <c r="G12" s="101">
        <f>내역서!G13</f>
        <v>48</v>
      </c>
      <c r="H12" s="101">
        <f t="shared" si="0"/>
        <v>5</v>
      </c>
      <c r="I12" s="101">
        <f>내역서!J13</f>
        <v>43</v>
      </c>
      <c r="J12" s="101">
        <v>10</v>
      </c>
      <c r="K12" s="53" t="s">
        <v>1076</v>
      </c>
      <c r="L12" s="101" t="s">
        <v>1039</v>
      </c>
      <c r="M12" s="101">
        <v>7.0000000000000001E-3</v>
      </c>
      <c r="N12" s="101">
        <v>150</v>
      </c>
      <c r="O12" s="101">
        <f t="shared" si="1"/>
        <v>0.45150000000000001</v>
      </c>
      <c r="P12" s="106"/>
      <c r="Q12" s="106"/>
      <c r="R12" s="106"/>
      <c r="S12" s="101" t="s">
        <v>1077</v>
      </c>
      <c r="T12" s="101"/>
      <c r="AA12" s="70">
        <f>O12</f>
        <v>0.45150000000000001</v>
      </c>
    </row>
    <row r="13" spans="1:30" ht="21.95" customHeight="1">
      <c r="B13" s="86" t="s">
        <v>1217</v>
      </c>
      <c r="C13" s="86" t="s">
        <v>902</v>
      </c>
      <c r="D13" s="53" t="s">
        <v>379</v>
      </c>
      <c r="E13" s="53" t="s">
        <v>380</v>
      </c>
      <c r="F13" s="101" t="s">
        <v>731</v>
      </c>
      <c r="G13" s="101">
        <f>내역서!G14</f>
        <v>77</v>
      </c>
      <c r="H13" s="101">
        <f t="shared" si="0"/>
        <v>4</v>
      </c>
      <c r="I13" s="101">
        <f>내역서!J14</f>
        <v>73</v>
      </c>
      <c r="J13" s="101">
        <v>5</v>
      </c>
      <c r="K13" s="53" t="s">
        <v>1214</v>
      </c>
      <c r="L13" s="101" t="s">
        <v>1042</v>
      </c>
      <c r="M13" s="101">
        <v>3.2199999999999999E-2</v>
      </c>
      <c r="N13" s="101">
        <v>100</v>
      </c>
      <c r="O13" s="101">
        <f t="shared" si="1"/>
        <v>2.3506</v>
      </c>
      <c r="P13" s="106"/>
      <c r="Q13" s="106"/>
      <c r="R13" s="106"/>
      <c r="S13" s="101" t="s">
        <v>1216</v>
      </c>
      <c r="T13" s="101"/>
      <c r="AB13" s="70">
        <f>O13</f>
        <v>2.3506</v>
      </c>
    </row>
    <row r="14" spans="1:30" ht="21.95" customHeight="1">
      <c r="B14" s="86" t="s">
        <v>1217</v>
      </c>
      <c r="C14" s="86" t="s">
        <v>932</v>
      </c>
      <c r="D14" s="53" t="s">
        <v>417</v>
      </c>
      <c r="E14" s="53" t="s">
        <v>418</v>
      </c>
      <c r="F14" s="101" t="s">
        <v>731</v>
      </c>
      <c r="G14" s="101">
        <f>내역서!G15</f>
        <v>80</v>
      </c>
      <c r="H14" s="101">
        <f t="shared" si="0"/>
        <v>0</v>
      </c>
      <c r="I14" s="101">
        <f>내역서!J15</f>
        <v>80</v>
      </c>
      <c r="J14" s="101"/>
      <c r="K14" s="53" t="s">
        <v>1214</v>
      </c>
      <c r="L14" s="101" t="s">
        <v>1042</v>
      </c>
      <c r="M14" s="101">
        <v>5.0000000000000001E-4</v>
      </c>
      <c r="N14" s="101">
        <v>100</v>
      </c>
      <c r="O14" s="101">
        <f t="shared" si="1"/>
        <v>0.04</v>
      </c>
      <c r="P14" s="106"/>
      <c r="Q14" s="106"/>
      <c r="R14" s="106"/>
      <c r="S14" s="101" t="s">
        <v>1220</v>
      </c>
      <c r="T14" s="101"/>
      <c r="AB14" s="70">
        <f>O14</f>
        <v>0.04</v>
      </c>
    </row>
    <row r="15" spans="1:30" ht="21.95" customHeight="1">
      <c r="B15" s="86" t="s">
        <v>1217</v>
      </c>
      <c r="C15" s="86" t="s">
        <v>932</v>
      </c>
      <c r="D15" s="53"/>
      <c r="E15" s="53"/>
      <c r="F15" s="101"/>
      <c r="G15" s="101">
        <f>내역서!G15</f>
        <v>80</v>
      </c>
      <c r="H15" s="101">
        <f t="shared" si="0"/>
        <v>0</v>
      </c>
      <c r="I15" s="101">
        <f>내역서!J15</f>
        <v>80</v>
      </c>
      <c r="J15" s="101"/>
      <c r="K15" s="53" t="s">
        <v>1070</v>
      </c>
      <c r="L15" s="101" t="s">
        <v>1050</v>
      </c>
      <c r="M15" s="101">
        <v>1E-3</v>
      </c>
      <c r="N15" s="101">
        <v>100</v>
      </c>
      <c r="O15" s="101">
        <f t="shared" si="1"/>
        <v>0.08</v>
      </c>
      <c r="P15" s="106"/>
      <c r="Q15" s="106"/>
      <c r="R15" s="106"/>
      <c r="S15" s="101" t="s">
        <v>1220</v>
      </c>
      <c r="T15" s="101"/>
      <c r="AD15" s="70">
        <f>O15</f>
        <v>0.08</v>
      </c>
    </row>
    <row r="16" spans="1:30" ht="21.95" customHeight="1">
      <c r="B16" s="86" t="s">
        <v>1217</v>
      </c>
      <c r="C16" s="86" t="s">
        <v>952</v>
      </c>
      <c r="D16" s="53" t="s">
        <v>399</v>
      </c>
      <c r="E16" s="53" t="s">
        <v>400</v>
      </c>
      <c r="F16" s="101" t="s">
        <v>156</v>
      </c>
      <c r="G16" s="101">
        <f>내역서!G17</f>
        <v>6</v>
      </c>
      <c r="H16" s="101">
        <f t="shared" si="0"/>
        <v>0</v>
      </c>
      <c r="I16" s="101">
        <f>내역서!J17</f>
        <v>6</v>
      </c>
      <c r="J16" s="101"/>
      <c r="K16" s="53" t="s">
        <v>1214</v>
      </c>
      <c r="L16" s="101" t="s">
        <v>1042</v>
      </c>
      <c r="M16" s="101">
        <v>8.1000000000000003E-2</v>
      </c>
      <c r="N16" s="101">
        <v>120</v>
      </c>
      <c r="O16" s="101">
        <f t="shared" si="1"/>
        <v>0.58319999999999994</v>
      </c>
      <c r="P16" s="106"/>
      <c r="Q16" s="106"/>
      <c r="R16" s="106"/>
      <c r="S16" s="101" t="s">
        <v>1221</v>
      </c>
      <c r="T16" s="101"/>
      <c r="AB16" s="70">
        <f>O16</f>
        <v>0.58319999999999994</v>
      </c>
    </row>
    <row r="17" spans="2:30" ht="21.95" customHeight="1">
      <c r="B17" s="86" t="s">
        <v>1217</v>
      </c>
      <c r="C17" s="86" t="s">
        <v>954</v>
      </c>
      <c r="D17" s="53" t="s">
        <v>479</v>
      </c>
      <c r="E17" s="53" t="s">
        <v>400</v>
      </c>
      <c r="F17" s="101" t="s">
        <v>156</v>
      </c>
      <c r="G17" s="101">
        <f>내역서!G18</f>
        <v>3</v>
      </c>
      <c r="H17" s="101">
        <f t="shared" si="0"/>
        <v>0</v>
      </c>
      <c r="I17" s="101">
        <f>내역서!J18</f>
        <v>3</v>
      </c>
      <c r="J17" s="101"/>
      <c r="K17" s="53" t="s">
        <v>1076</v>
      </c>
      <c r="L17" s="101" t="s">
        <v>1039</v>
      </c>
      <c r="M17" s="101">
        <v>1.6E-2</v>
      </c>
      <c r="N17" s="101">
        <v>100</v>
      </c>
      <c r="O17" s="101">
        <f t="shared" si="1"/>
        <v>4.8000000000000001E-2</v>
      </c>
      <c r="P17" s="106"/>
      <c r="Q17" s="106"/>
      <c r="R17" s="106"/>
      <c r="S17" s="101" t="s">
        <v>1077</v>
      </c>
      <c r="T17" s="101"/>
      <c r="AA17" s="70">
        <f>O17</f>
        <v>4.8000000000000001E-2</v>
      </c>
    </row>
    <row r="18" spans="2:30" ht="21.95" customHeight="1">
      <c r="B18" s="86" t="s">
        <v>1217</v>
      </c>
      <c r="C18" s="86" t="s">
        <v>1013</v>
      </c>
      <c r="D18" s="53" t="s">
        <v>289</v>
      </c>
      <c r="E18" s="53" t="s">
        <v>507</v>
      </c>
      <c r="F18" s="101" t="s">
        <v>274</v>
      </c>
      <c r="G18" s="101">
        <f>내역서!G19</f>
        <v>1</v>
      </c>
      <c r="H18" s="101">
        <f t="shared" si="0"/>
        <v>0</v>
      </c>
      <c r="I18" s="101">
        <f>내역서!J19</f>
        <v>1</v>
      </c>
      <c r="J18" s="101"/>
      <c r="K18" s="53" t="s">
        <v>1076</v>
      </c>
      <c r="L18" s="101" t="s">
        <v>1039</v>
      </c>
      <c r="M18" s="101">
        <v>0.77</v>
      </c>
      <c r="N18" s="101">
        <v>100</v>
      </c>
      <c r="O18" s="101">
        <f t="shared" si="1"/>
        <v>0.77</v>
      </c>
      <c r="P18" s="106"/>
      <c r="Q18" s="106"/>
      <c r="R18" s="106"/>
      <c r="S18" s="101" t="s">
        <v>1213</v>
      </c>
      <c r="T18" s="101"/>
      <c r="AA18" s="70">
        <f>O18</f>
        <v>0.77</v>
      </c>
    </row>
    <row r="19" spans="2:30" ht="21.95" customHeight="1">
      <c r="B19" s="86" t="s">
        <v>1217</v>
      </c>
      <c r="C19" s="86" t="s">
        <v>956</v>
      </c>
      <c r="D19" s="53" t="s">
        <v>502</v>
      </c>
      <c r="E19" s="53" t="s">
        <v>503</v>
      </c>
      <c r="F19" s="101" t="s">
        <v>274</v>
      </c>
      <c r="G19" s="101">
        <f>내역서!G20</f>
        <v>1</v>
      </c>
      <c r="H19" s="101">
        <f t="shared" si="0"/>
        <v>0</v>
      </c>
      <c r="I19" s="101">
        <f>내역서!J20</f>
        <v>1</v>
      </c>
      <c r="J19" s="101"/>
      <c r="K19" s="53" t="s">
        <v>1076</v>
      </c>
      <c r="L19" s="101" t="s">
        <v>1039</v>
      </c>
      <c r="M19" s="101">
        <v>0.95</v>
      </c>
      <c r="N19" s="101">
        <v>100</v>
      </c>
      <c r="O19" s="101">
        <f t="shared" si="1"/>
        <v>0.95</v>
      </c>
      <c r="P19" s="106"/>
      <c r="Q19" s="106"/>
      <c r="R19" s="106"/>
      <c r="S19" s="101" t="s">
        <v>1094</v>
      </c>
      <c r="T19" s="101"/>
      <c r="AA19" s="70">
        <f>O19</f>
        <v>0.95</v>
      </c>
    </row>
    <row r="20" spans="2:30" ht="21.95" customHeight="1">
      <c r="B20" s="86" t="s">
        <v>1217</v>
      </c>
      <c r="C20" s="86" t="s">
        <v>1037</v>
      </c>
      <c r="D20" s="53" t="s">
        <v>1038</v>
      </c>
      <c r="E20" s="53" t="s">
        <v>1039</v>
      </c>
      <c r="F20" s="101" t="s">
        <v>1040</v>
      </c>
      <c r="G20" s="101">
        <f>IF(H20*I20/100 &lt;1, TRUNC(H20*I20/100, 3), TRUNC(H20*I20/100, J20))</f>
        <v>8.1999999999999993</v>
      </c>
      <c r="H20" s="101">
        <f>(옵션!$B$12*옵션!$B$46)/100</f>
        <v>100</v>
      </c>
      <c r="I20" s="101">
        <f>SUM(AA5:AA19)</f>
        <v>8.2095000000000002</v>
      </c>
      <c r="J20" s="101">
        <f>옵션!$C$46</f>
        <v>2</v>
      </c>
      <c r="K20" s="53"/>
      <c r="L20" s="101"/>
      <c r="M20" s="101"/>
      <c r="N20" s="101"/>
      <c r="O20" s="101" t="str">
        <f t="shared" si="1"/>
        <v/>
      </c>
      <c r="P20" s="106"/>
      <c r="Q20" s="106"/>
      <c r="R20" s="106"/>
      <c r="S20" s="101"/>
      <c r="T20" s="101"/>
      <c r="AA20" s="70">
        <f>SUM(AA5:AA19)</f>
        <v>8.2095000000000002</v>
      </c>
      <c r="AB20" s="70">
        <f>SUM(AB5:AB19)</f>
        <v>2.9737999999999998</v>
      </c>
      <c r="AC20" s="70">
        <f>SUM(AC5:AC19)</f>
        <v>0.28000000000000003</v>
      </c>
      <c r="AD20" s="70">
        <f>SUM(AD5:AD19)</f>
        <v>0.79999999999999993</v>
      </c>
    </row>
    <row r="21" spans="2:30" ht="21.95" customHeight="1">
      <c r="B21" s="86" t="s">
        <v>1217</v>
      </c>
      <c r="C21" s="86" t="s">
        <v>1041</v>
      </c>
      <c r="D21" s="53" t="s">
        <v>1038</v>
      </c>
      <c r="E21" s="53" t="s">
        <v>1042</v>
      </c>
      <c r="F21" s="101" t="s">
        <v>1040</v>
      </c>
      <c r="G21" s="101">
        <f>IF(H21*I21/100 &lt;1, TRUNC(H21*I21/100, 3), TRUNC(H21*I21/100, J21))</f>
        <v>2.97</v>
      </c>
      <c r="H21" s="101">
        <f>(옵션!$B$12*옵션!$B$46)/100</f>
        <v>100</v>
      </c>
      <c r="I21" s="101">
        <f>SUM(AB5:AB19)</f>
        <v>2.9737999999999998</v>
      </c>
      <c r="J21" s="101">
        <f>옵션!$C$46</f>
        <v>2</v>
      </c>
      <c r="K21" s="53"/>
      <c r="L21" s="101"/>
      <c r="M21" s="101"/>
      <c r="N21" s="101"/>
      <c r="O21" s="101" t="str">
        <f t="shared" si="1"/>
        <v/>
      </c>
      <c r="P21" s="106"/>
      <c r="Q21" s="106"/>
      <c r="R21" s="106"/>
      <c r="S21" s="101"/>
      <c r="T21" s="101"/>
    </row>
    <row r="22" spans="2:30" ht="21.95" customHeight="1">
      <c r="B22" s="86" t="s">
        <v>1217</v>
      </c>
      <c r="C22" s="86" t="s">
        <v>1045</v>
      </c>
      <c r="D22" s="53" t="s">
        <v>1038</v>
      </c>
      <c r="E22" s="53" t="s">
        <v>1046</v>
      </c>
      <c r="F22" s="101" t="s">
        <v>1040</v>
      </c>
      <c r="G22" s="101">
        <f>IF(H22*I22/100 &lt;1, TRUNC(H22*I22/100, 3), TRUNC(H22*I22/100, J22))</f>
        <v>0.28000000000000003</v>
      </c>
      <c r="H22" s="101">
        <f>(옵션!$B$12*옵션!$B$46)/100</f>
        <v>100</v>
      </c>
      <c r="I22" s="101">
        <f>SUM(AC5:AC19)</f>
        <v>0.28000000000000003</v>
      </c>
      <c r="J22" s="101">
        <f>옵션!$C$46</f>
        <v>2</v>
      </c>
      <c r="K22" s="53"/>
      <c r="L22" s="101"/>
      <c r="M22" s="101"/>
      <c r="N22" s="101"/>
      <c r="O22" s="101" t="str">
        <f t="shared" si="1"/>
        <v/>
      </c>
      <c r="P22" s="106"/>
      <c r="Q22" s="106"/>
      <c r="R22" s="106"/>
      <c r="S22" s="101"/>
      <c r="T22" s="101"/>
    </row>
    <row r="23" spans="2:30" ht="21.95" customHeight="1">
      <c r="B23" s="86" t="s">
        <v>1217</v>
      </c>
      <c r="C23" s="86" t="s">
        <v>1049</v>
      </c>
      <c r="D23" s="53" t="s">
        <v>1038</v>
      </c>
      <c r="E23" s="53" t="s">
        <v>1050</v>
      </c>
      <c r="F23" s="101" t="s">
        <v>1040</v>
      </c>
      <c r="G23" s="101">
        <f>IF(H23*I23/100 &lt;1, TRUNC(H23*I23/100, 3), TRUNC(H23*I23/100, J23))</f>
        <v>0.8</v>
      </c>
      <c r="H23" s="101">
        <f>(옵션!$B$12*옵션!$B$46)/100</f>
        <v>100</v>
      </c>
      <c r="I23" s="101">
        <f>SUM(AD5:AD19)</f>
        <v>0.79999999999999993</v>
      </c>
      <c r="J23" s="101">
        <f>옵션!$C$46</f>
        <v>2</v>
      </c>
      <c r="K23" s="53"/>
      <c r="L23" s="101"/>
      <c r="M23" s="101"/>
      <c r="N23" s="101"/>
      <c r="O23" s="101" t="str">
        <f t="shared" si="1"/>
        <v/>
      </c>
      <c r="P23" s="106"/>
      <c r="Q23" s="106"/>
      <c r="R23" s="106"/>
      <c r="S23" s="101"/>
      <c r="T23" s="101"/>
    </row>
    <row r="24" spans="2:30" ht="21.95" customHeight="1">
      <c r="D24" s="53"/>
      <c r="E24" s="53"/>
      <c r="F24" s="101"/>
      <c r="G24" s="101"/>
      <c r="H24" s="101" t="str">
        <f t="shared" ref="H24:H29" si="2">IF(I24&lt;&gt;0,G24-I24,"")</f>
        <v/>
      </c>
      <c r="I24" s="101"/>
      <c r="J24" s="101"/>
      <c r="K24" s="53"/>
      <c r="L24" s="101"/>
      <c r="M24" s="101"/>
      <c r="N24" s="101"/>
      <c r="O24" s="101" t="str">
        <f t="shared" si="1"/>
        <v/>
      </c>
      <c r="P24" s="106"/>
      <c r="Q24" s="106"/>
      <c r="R24" s="106"/>
      <c r="S24" s="101"/>
      <c r="T24" s="101"/>
    </row>
    <row r="25" spans="2:30" ht="21.95" customHeight="1">
      <c r="D25" s="53"/>
      <c r="E25" s="53"/>
      <c r="F25" s="101"/>
      <c r="G25" s="101"/>
      <c r="H25" s="101" t="str">
        <f t="shared" si="2"/>
        <v/>
      </c>
      <c r="I25" s="101"/>
      <c r="J25" s="101"/>
      <c r="K25" s="53"/>
      <c r="L25" s="101"/>
      <c r="M25" s="101"/>
      <c r="N25" s="101"/>
      <c r="O25" s="101" t="str">
        <f t="shared" si="1"/>
        <v/>
      </c>
      <c r="P25" s="106"/>
      <c r="Q25" s="106"/>
      <c r="R25" s="106"/>
      <c r="S25" s="101"/>
      <c r="T25" s="101"/>
    </row>
    <row r="26" spans="2:30" ht="21.95" customHeight="1">
      <c r="D26" s="53"/>
      <c r="E26" s="53"/>
      <c r="F26" s="101"/>
      <c r="G26" s="101"/>
      <c r="H26" s="101" t="str">
        <f t="shared" si="2"/>
        <v/>
      </c>
      <c r="I26" s="101"/>
      <c r="J26" s="101"/>
      <c r="K26" s="53"/>
      <c r="L26" s="101"/>
      <c r="M26" s="101"/>
      <c r="N26" s="101"/>
      <c r="O26" s="101" t="str">
        <f t="shared" si="1"/>
        <v/>
      </c>
      <c r="P26" s="106"/>
      <c r="Q26" s="106"/>
      <c r="R26" s="106"/>
      <c r="S26" s="101"/>
      <c r="T26" s="101"/>
    </row>
    <row r="27" spans="2:30" ht="21.95" customHeight="1">
      <c r="D27" s="53"/>
      <c r="E27" s="53"/>
      <c r="F27" s="101"/>
      <c r="G27" s="101"/>
      <c r="H27" s="101" t="str">
        <f t="shared" si="2"/>
        <v/>
      </c>
      <c r="I27" s="101"/>
      <c r="J27" s="101"/>
      <c r="K27" s="53"/>
      <c r="L27" s="101"/>
      <c r="M27" s="101"/>
      <c r="N27" s="101"/>
      <c r="O27" s="101" t="str">
        <f t="shared" si="1"/>
        <v/>
      </c>
      <c r="P27" s="106"/>
      <c r="Q27" s="106"/>
      <c r="R27" s="106"/>
      <c r="S27" s="101"/>
      <c r="T27" s="101"/>
    </row>
    <row r="28" spans="2:30" ht="21.95" customHeight="1">
      <c r="D28" s="53"/>
      <c r="E28" s="53"/>
      <c r="F28" s="101"/>
      <c r="G28" s="101"/>
      <c r="H28" s="101" t="str">
        <f t="shared" si="2"/>
        <v/>
      </c>
      <c r="I28" s="101"/>
      <c r="J28" s="101"/>
      <c r="K28" s="53"/>
      <c r="L28" s="101"/>
      <c r="M28" s="101"/>
      <c r="N28" s="101"/>
      <c r="O28" s="101" t="str">
        <f t="shared" si="1"/>
        <v/>
      </c>
      <c r="P28" s="106"/>
      <c r="Q28" s="106"/>
      <c r="R28" s="106"/>
      <c r="S28" s="101"/>
      <c r="T28" s="101"/>
    </row>
    <row r="29" spans="2:30" ht="21.95" customHeight="1">
      <c r="D29" s="53"/>
      <c r="E29" s="53"/>
      <c r="F29" s="101"/>
      <c r="G29" s="101"/>
      <c r="H29" s="101" t="str">
        <f t="shared" si="2"/>
        <v/>
      </c>
      <c r="I29" s="101"/>
      <c r="J29" s="101"/>
      <c r="K29" s="53"/>
      <c r="L29" s="101"/>
      <c r="M29" s="101"/>
      <c r="N29" s="101"/>
      <c r="O29" s="101" t="str">
        <f t="shared" si="1"/>
        <v/>
      </c>
      <c r="P29" s="106"/>
      <c r="Q29" s="106"/>
      <c r="R29" s="106"/>
      <c r="S29" s="101"/>
      <c r="T29" s="101"/>
    </row>
    <row r="30" spans="2:30" ht="21.95" customHeight="1">
      <c r="B30" s="86" t="s">
        <v>134</v>
      </c>
      <c r="D30" s="479" t="s">
        <v>1507</v>
      </c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  <c r="Q30" s="480"/>
      <c r="R30" s="480"/>
      <c r="S30" s="480"/>
      <c r="T30" s="481"/>
    </row>
    <row r="31" spans="2:30" ht="21.95" customHeight="1">
      <c r="B31" s="86" t="s">
        <v>1222</v>
      </c>
      <c r="C31" s="86" t="s">
        <v>850</v>
      </c>
      <c r="D31" s="53" t="s">
        <v>515</v>
      </c>
      <c r="E31" s="53" t="s">
        <v>516</v>
      </c>
      <c r="F31" s="101" t="s">
        <v>731</v>
      </c>
      <c r="G31" s="101">
        <f>내역서!G57</f>
        <v>98</v>
      </c>
      <c r="H31" s="101">
        <f t="shared" ref="H31:H47" si="3">IF(I31&lt;&gt;0,G31-I31,"")</f>
        <v>9</v>
      </c>
      <c r="I31" s="101">
        <f>내역서!J57</f>
        <v>89</v>
      </c>
      <c r="J31" s="101">
        <v>10</v>
      </c>
      <c r="K31" s="53" t="s">
        <v>1076</v>
      </c>
      <c r="L31" s="101" t="s">
        <v>1039</v>
      </c>
      <c r="M31" s="101">
        <v>0.04</v>
      </c>
      <c r="N31" s="101">
        <v>100</v>
      </c>
      <c r="O31" s="101">
        <f t="shared" ref="O31:O55" si="4">IF(I31*M31=0,"",I31*M31*(N31/100))</f>
        <v>3.56</v>
      </c>
      <c r="P31" s="106"/>
      <c r="Q31" s="106"/>
      <c r="R31" s="106"/>
      <c r="S31" s="101" t="s">
        <v>1208</v>
      </c>
      <c r="T31" s="101"/>
      <c r="AA31" s="70">
        <f t="shared" ref="AA31:AA47" si="5">O31</f>
        <v>3.56</v>
      </c>
    </row>
    <row r="32" spans="2:30" ht="21.95" customHeight="1">
      <c r="B32" s="86" t="s">
        <v>1222</v>
      </c>
      <c r="C32" s="86" t="s">
        <v>855</v>
      </c>
      <c r="D32" s="53" t="s">
        <v>145</v>
      </c>
      <c r="E32" s="53" t="s">
        <v>146</v>
      </c>
      <c r="F32" s="101" t="s">
        <v>731</v>
      </c>
      <c r="G32" s="101">
        <f>내역서!G58</f>
        <v>19</v>
      </c>
      <c r="H32" s="101">
        <f t="shared" si="3"/>
        <v>2</v>
      </c>
      <c r="I32" s="101">
        <f>내역서!J58</f>
        <v>17</v>
      </c>
      <c r="J32" s="101">
        <v>10</v>
      </c>
      <c r="K32" s="53" t="s">
        <v>1076</v>
      </c>
      <c r="L32" s="101" t="s">
        <v>1039</v>
      </c>
      <c r="M32" s="101">
        <v>4.3999999999999997E-2</v>
      </c>
      <c r="N32" s="101">
        <v>100</v>
      </c>
      <c r="O32" s="101">
        <f t="shared" si="4"/>
        <v>0.748</v>
      </c>
      <c r="P32" s="106"/>
      <c r="Q32" s="106"/>
      <c r="R32" s="106"/>
      <c r="S32" s="101" t="s">
        <v>1208</v>
      </c>
      <c r="T32" s="101"/>
      <c r="AA32" s="70">
        <f t="shared" si="5"/>
        <v>0.748</v>
      </c>
    </row>
    <row r="33" spans="2:27" ht="21.95" customHeight="1">
      <c r="B33" s="86" t="s">
        <v>1222</v>
      </c>
      <c r="C33" s="86" t="s">
        <v>864</v>
      </c>
      <c r="D33" s="53" t="s">
        <v>170</v>
      </c>
      <c r="E33" s="53" t="s">
        <v>528</v>
      </c>
      <c r="F33" s="101" t="s">
        <v>156</v>
      </c>
      <c r="G33" s="101">
        <f>내역서!G62</f>
        <v>5</v>
      </c>
      <c r="H33" s="101">
        <f t="shared" si="3"/>
        <v>0</v>
      </c>
      <c r="I33" s="101">
        <f>내역서!J62</f>
        <v>5</v>
      </c>
      <c r="J33" s="101"/>
      <c r="K33" s="53" t="s">
        <v>1076</v>
      </c>
      <c r="L33" s="101" t="s">
        <v>1039</v>
      </c>
      <c r="M33" s="101">
        <v>0.12</v>
      </c>
      <c r="N33" s="101">
        <v>100</v>
      </c>
      <c r="O33" s="101">
        <f t="shared" si="4"/>
        <v>0.6</v>
      </c>
      <c r="P33" s="106"/>
      <c r="Q33" s="106"/>
      <c r="R33" s="106"/>
      <c r="S33" s="101" t="s">
        <v>1209</v>
      </c>
      <c r="T33" s="101"/>
      <c r="AA33" s="70">
        <f t="shared" si="5"/>
        <v>0.6</v>
      </c>
    </row>
    <row r="34" spans="2:27" ht="21.95" customHeight="1">
      <c r="B34" s="86" t="s">
        <v>1222</v>
      </c>
      <c r="C34" s="86" t="s">
        <v>866</v>
      </c>
      <c r="D34" s="53" t="s">
        <v>170</v>
      </c>
      <c r="E34" s="53" t="s">
        <v>171</v>
      </c>
      <c r="F34" s="101" t="s">
        <v>156</v>
      </c>
      <c r="G34" s="101">
        <f>내역서!G63</f>
        <v>6</v>
      </c>
      <c r="H34" s="101">
        <f t="shared" si="3"/>
        <v>0</v>
      </c>
      <c r="I34" s="101">
        <f>내역서!J63</f>
        <v>6</v>
      </c>
      <c r="J34" s="101"/>
      <c r="K34" s="53" t="s">
        <v>1076</v>
      </c>
      <c r="L34" s="101" t="s">
        <v>1039</v>
      </c>
      <c r="M34" s="101">
        <v>0.12</v>
      </c>
      <c r="N34" s="101">
        <v>100</v>
      </c>
      <c r="O34" s="101">
        <f t="shared" si="4"/>
        <v>0.72</v>
      </c>
      <c r="P34" s="106"/>
      <c r="Q34" s="106"/>
      <c r="R34" s="106"/>
      <c r="S34" s="101" t="s">
        <v>1209</v>
      </c>
      <c r="T34" s="101"/>
      <c r="AA34" s="70">
        <f t="shared" si="5"/>
        <v>0.72</v>
      </c>
    </row>
    <row r="35" spans="2:27" ht="21.95" customHeight="1">
      <c r="B35" s="86" t="s">
        <v>1222</v>
      </c>
      <c r="C35" s="86" t="s">
        <v>867</v>
      </c>
      <c r="D35" s="53" t="s">
        <v>246</v>
      </c>
      <c r="E35" s="53" t="s">
        <v>247</v>
      </c>
      <c r="F35" s="101" t="s">
        <v>156</v>
      </c>
      <c r="G35" s="101">
        <f>내역서!G64</f>
        <v>10</v>
      </c>
      <c r="H35" s="101">
        <f t="shared" si="3"/>
        <v>0</v>
      </c>
      <c r="I35" s="101">
        <f>내역서!J64</f>
        <v>10</v>
      </c>
      <c r="J35" s="101"/>
      <c r="K35" s="53" t="s">
        <v>1076</v>
      </c>
      <c r="L35" s="101" t="s">
        <v>1039</v>
      </c>
      <c r="M35" s="101">
        <v>0.2</v>
      </c>
      <c r="N35" s="101">
        <v>100</v>
      </c>
      <c r="O35" s="101">
        <f t="shared" si="4"/>
        <v>2</v>
      </c>
      <c r="P35" s="106"/>
      <c r="Q35" s="106"/>
      <c r="R35" s="106"/>
      <c r="S35" s="101" t="s">
        <v>1209</v>
      </c>
      <c r="T35" s="101"/>
      <c r="AA35" s="70">
        <f t="shared" si="5"/>
        <v>2</v>
      </c>
    </row>
    <row r="36" spans="2:27" ht="21.95" customHeight="1">
      <c r="B36" s="86" t="s">
        <v>1222</v>
      </c>
      <c r="C36" s="86" t="s">
        <v>907</v>
      </c>
      <c r="D36" s="53" t="s">
        <v>184</v>
      </c>
      <c r="E36" s="53" t="s">
        <v>185</v>
      </c>
      <c r="F36" s="101" t="s">
        <v>156</v>
      </c>
      <c r="G36" s="101">
        <f>내역서!G68</f>
        <v>4</v>
      </c>
      <c r="H36" s="101">
        <f t="shared" si="3"/>
        <v>0</v>
      </c>
      <c r="I36" s="101">
        <f>내역서!J68</f>
        <v>4</v>
      </c>
      <c r="J36" s="101"/>
      <c r="K36" s="53" t="s">
        <v>1076</v>
      </c>
      <c r="L36" s="101" t="s">
        <v>1039</v>
      </c>
      <c r="M36" s="101">
        <v>8.5000000000000006E-2</v>
      </c>
      <c r="N36" s="101">
        <v>100</v>
      </c>
      <c r="O36" s="101">
        <f t="shared" si="4"/>
        <v>0.34</v>
      </c>
      <c r="P36" s="106"/>
      <c r="Q36" s="106"/>
      <c r="R36" s="106"/>
      <c r="S36" s="101" t="s">
        <v>1210</v>
      </c>
      <c r="T36" s="101"/>
      <c r="AA36" s="70">
        <f t="shared" si="5"/>
        <v>0.34</v>
      </c>
    </row>
    <row r="37" spans="2:27" ht="21.95" customHeight="1">
      <c r="B37" s="86" t="s">
        <v>1222</v>
      </c>
      <c r="C37" s="86" t="s">
        <v>910</v>
      </c>
      <c r="D37" s="53" t="s">
        <v>184</v>
      </c>
      <c r="E37" s="53" t="s">
        <v>189</v>
      </c>
      <c r="F37" s="101" t="s">
        <v>156</v>
      </c>
      <c r="G37" s="101">
        <f>내역서!G69</f>
        <v>4</v>
      </c>
      <c r="H37" s="101">
        <f t="shared" si="3"/>
        <v>0</v>
      </c>
      <c r="I37" s="101">
        <f>내역서!J69</f>
        <v>4</v>
      </c>
      <c r="J37" s="101"/>
      <c r="K37" s="53" t="s">
        <v>1076</v>
      </c>
      <c r="L37" s="101" t="s">
        <v>1039</v>
      </c>
      <c r="M37" s="101">
        <v>8.5000000000000006E-2</v>
      </c>
      <c r="N37" s="101">
        <v>100</v>
      </c>
      <c r="O37" s="101">
        <f t="shared" si="4"/>
        <v>0.34</v>
      </c>
      <c r="P37" s="106"/>
      <c r="Q37" s="106"/>
      <c r="R37" s="106"/>
      <c r="S37" s="101" t="s">
        <v>1210</v>
      </c>
      <c r="T37" s="101"/>
      <c r="AA37" s="70">
        <f t="shared" si="5"/>
        <v>0.34</v>
      </c>
    </row>
    <row r="38" spans="2:27" ht="21.95" customHeight="1">
      <c r="B38" s="86" t="s">
        <v>1222</v>
      </c>
      <c r="C38" s="86" t="s">
        <v>912</v>
      </c>
      <c r="D38" s="53" t="s">
        <v>176</v>
      </c>
      <c r="E38" s="53" t="s">
        <v>255</v>
      </c>
      <c r="F38" s="101" t="s">
        <v>156</v>
      </c>
      <c r="G38" s="101">
        <f>내역서!G70</f>
        <v>1</v>
      </c>
      <c r="H38" s="101">
        <f t="shared" si="3"/>
        <v>0</v>
      </c>
      <c r="I38" s="101">
        <f>내역서!J70</f>
        <v>1</v>
      </c>
      <c r="J38" s="101"/>
      <c r="K38" s="53" t="s">
        <v>1076</v>
      </c>
      <c r="L38" s="101" t="s">
        <v>1039</v>
      </c>
      <c r="M38" s="101">
        <v>0.08</v>
      </c>
      <c r="N38" s="101">
        <v>100</v>
      </c>
      <c r="O38" s="101">
        <f t="shared" si="4"/>
        <v>0.08</v>
      </c>
      <c r="P38" s="106"/>
      <c r="Q38" s="106"/>
      <c r="R38" s="106"/>
      <c r="S38" s="101" t="s">
        <v>1211</v>
      </c>
      <c r="T38" s="101"/>
      <c r="AA38" s="70">
        <f t="shared" si="5"/>
        <v>0.08</v>
      </c>
    </row>
    <row r="39" spans="2:27" ht="21.95" customHeight="1">
      <c r="B39" s="86" t="s">
        <v>1222</v>
      </c>
      <c r="C39" s="86" t="s">
        <v>915</v>
      </c>
      <c r="D39" s="53" t="s">
        <v>176</v>
      </c>
      <c r="E39" s="53" t="s">
        <v>177</v>
      </c>
      <c r="F39" s="101" t="s">
        <v>156</v>
      </c>
      <c r="G39" s="101">
        <f>내역서!G71</f>
        <v>2</v>
      </c>
      <c r="H39" s="101">
        <f t="shared" si="3"/>
        <v>0</v>
      </c>
      <c r="I39" s="101">
        <f>내역서!J71</f>
        <v>2</v>
      </c>
      <c r="J39" s="101"/>
      <c r="K39" s="53" t="s">
        <v>1076</v>
      </c>
      <c r="L39" s="101" t="s">
        <v>1039</v>
      </c>
      <c r="M39" s="101">
        <v>9.6000000000000002E-2</v>
      </c>
      <c r="N39" s="101">
        <v>100</v>
      </c>
      <c r="O39" s="101">
        <f t="shared" si="4"/>
        <v>0.192</v>
      </c>
      <c r="P39" s="106"/>
      <c r="Q39" s="106"/>
      <c r="R39" s="106"/>
      <c r="S39" s="101" t="s">
        <v>1211</v>
      </c>
      <c r="T39" s="101"/>
      <c r="AA39" s="70">
        <f t="shared" si="5"/>
        <v>0.192</v>
      </c>
    </row>
    <row r="40" spans="2:27" ht="21.95" customHeight="1">
      <c r="B40" s="86" t="s">
        <v>1222</v>
      </c>
      <c r="C40" s="86" t="s">
        <v>992</v>
      </c>
      <c r="D40" s="53" t="s">
        <v>196</v>
      </c>
      <c r="E40" s="53" t="s">
        <v>197</v>
      </c>
      <c r="F40" s="101" t="s">
        <v>198</v>
      </c>
      <c r="G40" s="101">
        <f>내역서!G72</f>
        <v>1</v>
      </c>
      <c r="H40" s="101">
        <f t="shared" si="3"/>
        <v>0</v>
      </c>
      <c r="I40" s="101">
        <f>내역서!J72</f>
        <v>1</v>
      </c>
      <c r="J40" s="101"/>
      <c r="K40" s="53" t="s">
        <v>1076</v>
      </c>
      <c r="L40" s="101" t="s">
        <v>1039</v>
      </c>
      <c r="M40" s="101">
        <v>0.254</v>
      </c>
      <c r="N40" s="101">
        <v>100</v>
      </c>
      <c r="O40" s="101">
        <f t="shared" si="4"/>
        <v>0.254</v>
      </c>
      <c r="P40" s="106"/>
      <c r="Q40" s="106"/>
      <c r="R40" s="106"/>
      <c r="S40" s="101" t="s">
        <v>1212</v>
      </c>
      <c r="T40" s="101"/>
      <c r="AA40" s="70">
        <f t="shared" si="5"/>
        <v>0.254</v>
      </c>
    </row>
    <row r="41" spans="2:27" ht="21.95" customHeight="1">
      <c r="B41" s="86" t="s">
        <v>1222</v>
      </c>
      <c r="C41" s="86" t="s">
        <v>996</v>
      </c>
      <c r="D41" s="53" t="s">
        <v>202</v>
      </c>
      <c r="E41" s="53" t="s">
        <v>203</v>
      </c>
      <c r="F41" s="101" t="s">
        <v>198</v>
      </c>
      <c r="G41" s="101">
        <f>내역서!G73</f>
        <v>1</v>
      </c>
      <c r="H41" s="101">
        <f t="shared" si="3"/>
        <v>0</v>
      </c>
      <c r="I41" s="101">
        <f>내역서!J73</f>
        <v>1</v>
      </c>
      <c r="J41" s="101"/>
      <c r="K41" s="53" t="s">
        <v>1076</v>
      </c>
      <c r="L41" s="101" t="s">
        <v>1039</v>
      </c>
      <c r="M41" s="101">
        <v>0.254</v>
      </c>
      <c r="N41" s="101">
        <v>100</v>
      </c>
      <c r="O41" s="101">
        <f t="shared" si="4"/>
        <v>0.254</v>
      </c>
      <c r="P41" s="106"/>
      <c r="Q41" s="106"/>
      <c r="R41" s="106"/>
      <c r="S41" s="101" t="s">
        <v>1212</v>
      </c>
      <c r="T41" s="101"/>
      <c r="AA41" s="70">
        <f t="shared" si="5"/>
        <v>0.254</v>
      </c>
    </row>
    <row r="42" spans="2:27" ht="21.95" customHeight="1">
      <c r="B42" s="86" t="s">
        <v>1222</v>
      </c>
      <c r="C42" s="86" t="s">
        <v>999</v>
      </c>
      <c r="D42" s="53" t="s">
        <v>207</v>
      </c>
      <c r="E42" s="53" t="s">
        <v>548</v>
      </c>
      <c r="F42" s="101" t="s">
        <v>198</v>
      </c>
      <c r="G42" s="101">
        <f>내역서!G74</f>
        <v>1</v>
      </c>
      <c r="H42" s="101">
        <f t="shared" si="3"/>
        <v>0</v>
      </c>
      <c r="I42" s="101">
        <f>내역서!J74</f>
        <v>1</v>
      </c>
      <c r="J42" s="101"/>
      <c r="K42" s="53" t="s">
        <v>1076</v>
      </c>
      <c r="L42" s="101" t="s">
        <v>1039</v>
      </c>
      <c r="M42" s="101">
        <v>0.221</v>
      </c>
      <c r="N42" s="101">
        <v>100</v>
      </c>
      <c r="O42" s="101">
        <f t="shared" si="4"/>
        <v>0.221</v>
      </c>
      <c r="P42" s="106"/>
      <c r="Q42" s="106"/>
      <c r="R42" s="106"/>
      <c r="S42" s="101" t="s">
        <v>1212</v>
      </c>
      <c r="T42" s="101"/>
      <c r="AA42" s="70">
        <f t="shared" si="5"/>
        <v>0.221</v>
      </c>
    </row>
    <row r="43" spans="2:27" ht="21.95" customHeight="1">
      <c r="B43" s="86" t="s">
        <v>1222</v>
      </c>
      <c r="C43" s="86" t="s">
        <v>1002</v>
      </c>
      <c r="D43" s="53" t="s">
        <v>210</v>
      </c>
      <c r="E43" s="53" t="s">
        <v>208</v>
      </c>
      <c r="F43" s="101" t="s">
        <v>198</v>
      </c>
      <c r="G43" s="101">
        <f>내역서!G75</f>
        <v>1</v>
      </c>
      <c r="H43" s="101">
        <f t="shared" si="3"/>
        <v>0</v>
      </c>
      <c r="I43" s="101">
        <f>내역서!J75</f>
        <v>1</v>
      </c>
      <c r="J43" s="101"/>
      <c r="K43" s="53" t="s">
        <v>1076</v>
      </c>
      <c r="L43" s="101" t="s">
        <v>1039</v>
      </c>
      <c r="M43" s="101">
        <v>0.254</v>
      </c>
      <c r="N43" s="101">
        <v>100</v>
      </c>
      <c r="O43" s="101">
        <f t="shared" si="4"/>
        <v>0.254</v>
      </c>
      <c r="P43" s="106"/>
      <c r="Q43" s="106"/>
      <c r="R43" s="106"/>
      <c r="S43" s="101" t="s">
        <v>1212</v>
      </c>
      <c r="T43" s="101"/>
      <c r="AA43" s="70">
        <f t="shared" si="5"/>
        <v>0.254</v>
      </c>
    </row>
    <row r="44" spans="2:27" ht="21.95" customHeight="1">
      <c r="B44" s="86" t="s">
        <v>1222</v>
      </c>
      <c r="C44" s="86" t="s">
        <v>1003</v>
      </c>
      <c r="D44" s="53" t="s">
        <v>213</v>
      </c>
      <c r="E44" s="53" t="s">
        <v>211</v>
      </c>
      <c r="F44" s="101" t="s">
        <v>198</v>
      </c>
      <c r="G44" s="101">
        <f>내역서!G76</f>
        <v>2</v>
      </c>
      <c r="H44" s="101">
        <f t="shared" si="3"/>
        <v>0</v>
      </c>
      <c r="I44" s="101">
        <f>내역서!J76</f>
        <v>2</v>
      </c>
      <c r="J44" s="101"/>
      <c r="K44" s="53" t="s">
        <v>1076</v>
      </c>
      <c r="L44" s="101" t="s">
        <v>1039</v>
      </c>
      <c r="M44" s="101">
        <v>0.155</v>
      </c>
      <c r="N44" s="101">
        <v>100</v>
      </c>
      <c r="O44" s="101">
        <f t="shared" si="4"/>
        <v>0.31</v>
      </c>
      <c r="P44" s="106"/>
      <c r="Q44" s="106"/>
      <c r="R44" s="106"/>
      <c r="S44" s="101" t="s">
        <v>1212</v>
      </c>
      <c r="T44" s="101"/>
      <c r="AA44" s="70">
        <f t="shared" si="5"/>
        <v>0.31</v>
      </c>
    </row>
    <row r="45" spans="2:27" ht="21.95" customHeight="1">
      <c r="B45" s="86" t="s">
        <v>1222</v>
      </c>
      <c r="C45" s="86" t="s">
        <v>1005</v>
      </c>
      <c r="D45" s="53" t="s">
        <v>216</v>
      </c>
      <c r="E45" s="53" t="s">
        <v>214</v>
      </c>
      <c r="F45" s="101" t="s">
        <v>198</v>
      </c>
      <c r="G45" s="101">
        <f>내역서!G77</f>
        <v>1</v>
      </c>
      <c r="H45" s="101">
        <f t="shared" si="3"/>
        <v>0</v>
      </c>
      <c r="I45" s="101">
        <f>내역서!J77</f>
        <v>1</v>
      </c>
      <c r="J45" s="101"/>
      <c r="K45" s="53" t="s">
        <v>1076</v>
      </c>
      <c r="L45" s="101" t="s">
        <v>1039</v>
      </c>
      <c r="M45" s="101">
        <v>0.11700000000000001</v>
      </c>
      <c r="N45" s="101">
        <v>100</v>
      </c>
      <c r="O45" s="101">
        <f t="shared" si="4"/>
        <v>0.11700000000000001</v>
      </c>
      <c r="P45" s="106"/>
      <c r="Q45" s="106"/>
      <c r="R45" s="106"/>
      <c r="S45" s="101" t="s">
        <v>1212</v>
      </c>
      <c r="T45" s="101"/>
      <c r="AA45" s="70">
        <f t="shared" si="5"/>
        <v>0.11700000000000001</v>
      </c>
    </row>
    <row r="46" spans="2:27" ht="21.95" customHeight="1">
      <c r="B46" s="86" t="s">
        <v>1222</v>
      </c>
      <c r="C46" s="86" t="s">
        <v>1008</v>
      </c>
      <c r="D46" s="53" t="s">
        <v>219</v>
      </c>
      <c r="E46" s="53" t="s">
        <v>561</v>
      </c>
      <c r="F46" s="101" t="s">
        <v>198</v>
      </c>
      <c r="G46" s="101">
        <f>내역서!G78</f>
        <v>2</v>
      </c>
      <c r="H46" s="101">
        <f t="shared" si="3"/>
        <v>0</v>
      </c>
      <c r="I46" s="101">
        <f>내역서!J78</f>
        <v>2</v>
      </c>
      <c r="J46" s="101"/>
      <c r="K46" s="53" t="s">
        <v>1076</v>
      </c>
      <c r="L46" s="101" t="s">
        <v>1039</v>
      </c>
      <c r="M46" s="101">
        <v>0.11700000000000001</v>
      </c>
      <c r="N46" s="101">
        <v>100</v>
      </c>
      <c r="O46" s="101">
        <f t="shared" si="4"/>
        <v>0.23400000000000001</v>
      </c>
      <c r="P46" s="106"/>
      <c r="Q46" s="106"/>
      <c r="R46" s="106"/>
      <c r="S46" s="101" t="s">
        <v>1212</v>
      </c>
      <c r="T46" s="101"/>
      <c r="AA46" s="70">
        <f t="shared" si="5"/>
        <v>0.23400000000000001</v>
      </c>
    </row>
    <row r="47" spans="2:27" ht="21.95" customHeight="1">
      <c r="B47" s="86" t="s">
        <v>1222</v>
      </c>
      <c r="C47" s="86" t="s">
        <v>1009</v>
      </c>
      <c r="D47" s="53" t="s">
        <v>565</v>
      </c>
      <c r="E47" s="53" t="s">
        <v>220</v>
      </c>
      <c r="F47" s="101" t="s">
        <v>198</v>
      </c>
      <c r="G47" s="101">
        <f>내역서!G79</f>
        <v>1</v>
      </c>
      <c r="H47" s="101">
        <f t="shared" si="3"/>
        <v>0</v>
      </c>
      <c r="I47" s="101">
        <f>내역서!J79</f>
        <v>1</v>
      </c>
      <c r="J47" s="101"/>
      <c r="K47" s="53" t="s">
        <v>1076</v>
      </c>
      <c r="L47" s="101" t="s">
        <v>1039</v>
      </c>
      <c r="M47" s="101">
        <v>0.11700000000000001</v>
      </c>
      <c r="N47" s="101">
        <v>100</v>
      </c>
      <c r="O47" s="101">
        <f t="shared" si="4"/>
        <v>0.11700000000000001</v>
      </c>
      <c r="P47" s="106"/>
      <c r="Q47" s="106"/>
      <c r="R47" s="106"/>
      <c r="S47" s="101" t="s">
        <v>1212</v>
      </c>
      <c r="T47" s="101"/>
      <c r="AA47" s="70">
        <f t="shared" si="5"/>
        <v>0.11700000000000001</v>
      </c>
    </row>
    <row r="48" spans="2:27" ht="21.95" customHeight="1">
      <c r="B48" s="86" t="s">
        <v>1222</v>
      </c>
      <c r="C48" s="86" t="s">
        <v>1037</v>
      </c>
      <c r="D48" s="53" t="s">
        <v>1038</v>
      </c>
      <c r="E48" s="53" t="s">
        <v>1039</v>
      </c>
      <c r="F48" s="101" t="s">
        <v>1040</v>
      </c>
      <c r="G48" s="101">
        <f>IF(H48*I48/100 &lt;1, TRUNC(H48*I48/100, 3), TRUNC(H48*I48/100, J48))</f>
        <v>10.34</v>
      </c>
      <c r="H48" s="101">
        <f>(옵션!$B$12*옵션!$B$47)/100</f>
        <v>100</v>
      </c>
      <c r="I48" s="101">
        <f>SUM(AA31:AA47)</f>
        <v>10.341000000000001</v>
      </c>
      <c r="J48" s="101">
        <f>옵션!$C$47</f>
        <v>2</v>
      </c>
      <c r="K48" s="53"/>
      <c r="L48" s="101"/>
      <c r="M48" s="101"/>
      <c r="N48" s="101"/>
      <c r="O48" s="101" t="str">
        <f t="shared" si="4"/>
        <v/>
      </c>
      <c r="P48" s="106"/>
      <c r="Q48" s="106"/>
      <c r="R48" s="106"/>
      <c r="S48" s="101"/>
      <c r="T48" s="101"/>
      <c r="AA48" s="70">
        <f>SUM(AA31:AA47)</f>
        <v>10.341000000000001</v>
      </c>
    </row>
    <row r="49" spans="2:27" ht="21.95" customHeight="1">
      <c r="D49" s="53"/>
      <c r="E49" s="53"/>
      <c r="F49" s="101"/>
      <c r="G49" s="101"/>
      <c r="H49" s="101" t="str">
        <f t="shared" ref="H49:H55" si="6">IF(I49&lt;&gt;0,G49-I49,"")</f>
        <v/>
      </c>
      <c r="I49" s="101"/>
      <c r="J49" s="101"/>
      <c r="K49" s="53"/>
      <c r="L49" s="101"/>
      <c r="M49" s="101"/>
      <c r="N49" s="101"/>
      <c r="O49" s="101" t="str">
        <f t="shared" si="4"/>
        <v/>
      </c>
      <c r="P49" s="106"/>
      <c r="Q49" s="106"/>
      <c r="R49" s="106"/>
      <c r="S49" s="101"/>
      <c r="T49" s="101"/>
    </row>
    <row r="50" spans="2:27" ht="21.95" customHeight="1">
      <c r="D50" s="53"/>
      <c r="E50" s="53"/>
      <c r="F50" s="101"/>
      <c r="G50" s="101"/>
      <c r="H50" s="101" t="str">
        <f t="shared" si="6"/>
        <v/>
      </c>
      <c r="I50" s="101"/>
      <c r="J50" s="101"/>
      <c r="K50" s="53"/>
      <c r="L50" s="101"/>
      <c r="M50" s="101"/>
      <c r="N50" s="101"/>
      <c r="O50" s="101" t="str">
        <f t="shared" si="4"/>
        <v/>
      </c>
      <c r="P50" s="106"/>
      <c r="Q50" s="106"/>
      <c r="R50" s="106"/>
      <c r="S50" s="101"/>
      <c r="T50" s="101"/>
    </row>
    <row r="51" spans="2:27" ht="21.95" customHeight="1">
      <c r="D51" s="53"/>
      <c r="E51" s="53"/>
      <c r="F51" s="101"/>
      <c r="G51" s="101"/>
      <c r="H51" s="101" t="str">
        <f t="shared" si="6"/>
        <v/>
      </c>
      <c r="I51" s="101"/>
      <c r="J51" s="101"/>
      <c r="K51" s="53"/>
      <c r="L51" s="101"/>
      <c r="M51" s="101"/>
      <c r="N51" s="101"/>
      <c r="O51" s="101" t="str">
        <f t="shared" si="4"/>
        <v/>
      </c>
      <c r="P51" s="106"/>
      <c r="Q51" s="106"/>
      <c r="R51" s="106"/>
      <c r="S51" s="101"/>
      <c r="T51" s="101"/>
    </row>
    <row r="52" spans="2:27" ht="21.95" customHeight="1">
      <c r="D52" s="53"/>
      <c r="E52" s="53"/>
      <c r="F52" s="101"/>
      <c r="G52" s="101"/>
      <c r="H52" s="101" t="str">
        <f t="shared" si="6"/>
        <v/>
      </c>
      <c r="I52" s="101"/>
      <c r="J52" s="101"/>
      <c r="K52" s="53"/>
      <c r="L52" s="101"/>
      <c r="M52" s="101"/>
      <c r="N52" s="101"/>
      <c r="O52" s="101" t="str">
        <f t="shared" si="4"/>
        <v/>
      </c>
      <c r="P52" s="106"/>
      <c r="Q52" s="106"/>
      <c r="R52" s="106"/>
      <c r="S52" s="101"/>
      <c r="T52" s="101"/>
    </row>
    <row r="53" spans="2:27" ht="21.95" customHeight="1">
      <c r="D53" s="53"/>
      <c r="E53" s="53"/>
      <c r="F53" s="101"/>
      <c r="G53" s="101"/>
      <c r="H53" s="101" t="str">
        <f t="shared" si="6"/>
        <v/>
      </c>
      <c r="I53" s="101"/>
      <c r="J53" s="101"/>
      <c r="K53" s="53"/>
      <c r="L53" s="101"/>
      <c r="M53" s="101"/>
      <c r="N53" s="101"/>
      <c r="O53" s="101" t="str">
        <f t="shared" si="4"/>
        <v/>
      </c>
      <c r="P53" s="106"/>
      <c r="Q53" s="106"/>
      <c r="R53" s="106"/>
      <c r="S53" s="101"/>
      <c r="T53" s="101"/>
    </row>
    <row r="54" spans="2:27" ht="21.95" customHeight="1">
      <c r="D54" s="53"/>
      <c r="E54" s="53"/>
      <c r="F54" s="101"/>
      <c r="G54" s="101"/>
      <c r="H54" s="101" t="str">
        <f t="shared" si="6"/>
        <v/>
      </c>
      <c r="I54" s="101"/>
      <c r="J54" s="101"/>
      <c r="K54" s="53"/>
      <c r="L54" s="101"/>
      <c r="M54" s="101"/>
      <c r="N54" s="101"/>
      <c r="O54" s="101" t="str">
        <f t="shared" si="4"/>
        <v/>
      </c>
      <c r="P54" s="106"/>
      <c r="Q54" s="106"/>
      <c r="R54" s="106"/>
      <c r="S54" s="101"/>
      <c r="T54" s="101"/>
    </row>
    <row r="55" spans="2:27" ht="21.95" customHeight="1">
      <c r="D55" s="53"/>
      <c r="E55" s="53"/>
      <c r="F55" s="101"/>
      <c r="G55" s="101"/>
      <c r="H55" s="101" t="str">
        <f t="shared" si="6"/>
        <v/>
      </c>
      <c r="I55" s="101"/>
      <c r="J55" s="101"/>
      <c r="K55" s="53"/>
      <c r="L55" s="101"/>
      <c r="M55" s="101"/>
      <c r="N55" s="101"/>
      <c r="O55" s="101" t="str">
        <f t="shared" si="4"/>
        <v/>
      </c>
      <c r="P55" s="106"/>
      <c r="Q55" s="106"/>
      <c r="R55" s="106"/>
      <c r="S55" s="101"/>
      <c r="T55" s="101"/>
    </row>
    <row r="56" spans="2:27" ht="21.95" customHeight="1">
      <c r="B56" s="86" t="s">
        <v>134</v>
      </c>
      <c r="D56" s="479" t="s">
        <v>1514</v>
      </c>
      <c r="E56" s="480"/>
      <c r="F56" s="480"/>
      <c r="G56" s="480"/>
      <c r="H56" s="480"/>
      <c r="I56" s="480"/>
      <c r="J56" s="480"/>
      <c r="K56" s="480"/>
      <c r="L56" s="480"/>
      <c r="M56" s="480"/>
      <c r="N56" s="480"/>
      <c r="O56" s="480"/>
      <c r="P56" s="480"/>
      <c r="Q56" s="480"/>
      <c r="R56" s="480"/>
      <c r="S56" s="480"/>
      <c r="T56" s="481"/>
    </row>
    <row r="57" spans="2:27" ht="21.95" customHeight="1">
      <c r="B57" s="86" t="s">
        <v>1223</v>
      </c>
      <c r="C57" s="86" t="s">
        <v>850</v>
      </c>
      <c r="D57" s="53" t="s">
        <v>515</v>
      </c>
      <c r="E57" s="53" t="s">
        <v>516</v>
      </c>
      <c r="F57" s="101" t="s">
        <v>731</v>
      </c>
      <c r="G57" s="101">
        <f>내역서!G109</f>
        <v>96</v>
      </c>
      <c r="H57" s="101">
        <f t="shared" ref="H57:H64" si="7">IF(I57&lt;&gt;0,G57-I57,"")</f>
        <v>9</v>
      </c>
      <c r="I57" s="101">
        <f>내역서!J109</f>
        <v>87</v>
      </c>
      <c r="J57" s="101">
        <v>10</v>
      </c>
      <c r="K57" s="53" t="s">
        <v>1076</v>
      </c>
      <c r="L57" s="101" t="s">
        <v>1039</v>
      </c>
      <c r="M57" s="101">
        <v>0.04</v>
      </c>
      <c r="N57" s="101">
        <v>100</v>
      </c>
      <c r="O57" s="101">
        <f t="shared" ref="O57:O81" si="8">IF(I57*M57=0,"",I57*M57*(N57/100))</f>
        <v>3.48</v>
      </c>
      <c r="P57" s="106"/>
      <c r="Q57" s="106"/>
      <c r="R57" s="106"/>
      <c r="S57" s="101" t="s">
        <v>1208</v>
      </c>
      <c r="T57" s="101"/>
      <c r="AA57" s="70">
        <f t="shared" ref="AA57:AA64" si="9">O57</f>
        <v>3.48</v>
      </c>
    </row>
    <row r="58" spans="2:27" ht="21.95" customHeight="1">
      <c r="B58" s="86" t="s">
        <v>1223</v>
      </c>
      <c r="C58" s="86" t="s">
        <v>866</v>
      </c>
      <c r="D58" s="53" t="s">
        <v>170</v>
      </c>
      <c r="E58" s="53" t="s">
        <v>171</v>
      </c>
      <c r="F58" s="101" t="s">
        <v>156</v>
      </c>
      <c r="G58" s="101">
        <f>내역서!G111</f>
        <v>8</v>
      </c>
      <c r="H58" s="101">
        <f t="shared" si="7"/>
        <v>0</v>
      </c>
      <c r="I58" s="101">
        <f>내역서!J111</f>
        <v>8</v>
      </c>
      <c r="J58" s="101"/>
      <c r="K58" s="53" t="s">
        <v>1076</v>
      </c>
      <c r="L58" s="101" t="s">
        <v>1039</v>
      </c>
      <c r="M58" s="101">
        <v>0.12</v>
      </c>
      <c r="N58" s="101">
        <v>100</v>
      </c>
      <c r="O58" s="101">
        <f t="shared" si="8"/>
        <v>0.96</v>
      </c>
      <c r="P58" s="106"/>
      <c r="Q58" s="106"/>
      <c r="R58" s="106"/>
      <c r="S58" s="101" t="s">
        <v>1209</v>
      </c>
      <c r="T58" s="101"/>
      <c r="AA58" s="70">
        <f t="shared" si="9"/>
        <v>0.96</v>
      </c>
    </row>
    <row r="59" spans="2:27" ht="21.95" customHeight="1">
      <c r="B59" s="86" t="s">
        <v>1223</v>
      </c>
      <c r="C59" s="86" t="s">
        <v>867</v>
      </c>
      <c r="D59" s="53" t="s">
        <v>246</v>
      </c>
      <c r="E59" s="53" t="s">
        <v>247</v>
      </c>
      <c r="F59" s="101" t="s">
        <v>156</v>
      </c>
      <c r="G59" s="101">
        <f>내역서!G112</f>
        <v>10</v>
      </c>
      <c r="H59" s="101">
        <f t="shared" si="7"/>
        <v>0</v>
      </c>
      <c r="I59" s="101">
        <f>내역서!J112</f>
        <v>10</v>
      </c>
      <c r="J59" s="101"/>
      <c r="K59" s="53" t="s">
        <v>1076</v>
      </c>
      <c r="L59" s="101" t="s">
        <v>1039</v>
      </c>
      <c r="M59" s="101">
        <v>0.2</v>
      </c>
      <c r="N59" s="101">
        <v>100</v>
      </c>
      <c r="O59" s="101">
        <f t="shared" si="8"/>
        <v>2</v>
      </c>
      <c r="P59" s="106"/>
      <c r="Q59" s="106"/>
      <c r="R59" s="106"/>
      <c r="S59" s="101" t="s">
        <v>1209</v>
      </c>
      <c r="T59" s="101"/>
      <c r="AA59" s="70">
        <f t="shared" si="9"/>
        <v>2</v>
      </c>
    </row>
    <row r="60" spans="2:27" ht="21.95" customHeight="1">
      <c r="B60" s="86" t="s">
        <v>1223</v>
      </c>
      <c r="C60" s="86" t="s">
        <v>868</v>
      </c>
      <c r="D60" s="53" t="s">
        <v>246</v>
      </c>
      <c r="E60" s="53" t="s">
        <v>308</v>
      </c>
      <c r="F60" s="101" t="s">
        <v>156</v>
      </c>
      <c r="G60" s="101">
        <f>내역서!G113</f>
        <v>5</v>
      </c>
      <c r="H60" s="101">
        <f t="shared" si="7"/>
        <v>0</v>
      </c>
      <c r="I60" s="101">
        <f>내역서!J113</f>
        <v>5</v>
      </c>
      <c r="J60" s="101"/>
      <c r="K60" s="53" t="s">
        <v>1076</v>
      </c>
      <c r="L60" s="101" t="s">
        <v>1039</v>
      </c>
      <c r="M60" s="101">
        <v>0.2</v>
      </c>
      <c r="N60" s="101">
        <v>100</v>
      </c>
      <c r="O60" s="101">
        <f t="shared" si="8"/>
        <v>1</v>
      </c>
      <c r="P60" s="106"/>
      <c r="Q60" s="106"/>
      <c r="R60" s="106"/>
      <c r="S60" s="101" t="s">
        <v>1209</v>
      </c>
      <c r="T60" s="101"/>
      <c r="AA60" s="70">
        <f t="shared" si="9"/>
        <v>1</v>
      </c>
    </row>
    <row r="61" spans="2:27" ht="21.95" customHeight="1">
      <c r="B61" s="86" t="s">
        <v>1223</v>
      </c>
      <c r="C61" s="86" t="s">
        <v>912</v>
      </c>
      <c r="D61" s="53" t="s">
        <v>176</v>
      </c>
      <c r="E61" s="53" t="s">
        <v>255</v>
      </c>
      <c r="F61" s="101" t="s">
        <v>156</v>
      </c>
      <c r="G61" s="101">
        <f>내역서!G117</f>
        <v>4</v>
      </c>
      <c r="H61" s="101">
        <f t="shared" si="7"/>
        <v>0</v>
      </c>
      <c r="I61" s="101">
        <f>내역서!J117</f>
        <v>4</v>
      </c>
      <c r="J61" s="101"/>
      <c r="K61" s="53" t="s">
        <v>1076</v>
      </c>
      <c r="L61" s="101" t="s">
        <v>1039</v>
      </c>
      <c r="M61" s="101">
        <v>0.08</v>
      </c>
      <c r="N61" s="101">
        <v>100</v>
      </c>
      <c r="O61" s="101">
        <f t="shared" si="8"/>
        <v>0.32</v>
      </c>
      <c r="P61" s="106"/>
      <c r="Q61" s="106"/>
      <c r="R61" s="106"/>
      <c r="S61" s="101" t="s">
        <v>1211</v>
      </c>
      <c r="T61" s="101"/>
      <c r="AA61" s="70">
        <f t="shared" si="9"/>
        <v>0.32</v>
      </c>
    </row>
    <row r="62" spans="2:27" ht="21.95" customHeight="1">
      <c r="B62" s="86" t="s">
        <v>1223</v>
      </c>
      <c r="C62" s="86" t="s">
        <v>914</v>
      </c>
      <c r="D62" s="53" t="s">
        <v>176</v>
      </c>
      <c r="E62" s="53" t="s">
        <v>260</v>
      </c>
      <c r="F62" s="101" t="s">
        <v>156</v>
      </c>
      <c r="G62" s="101">
        <f>내역서!G118</f>
        <v>5</v>
      </c>
      <c r="H62" s="101">
        <f t="shared" si="7"/>
        <v>0</v>
      </c>
      <c r="I62" s="101">
        <f>내역서!J118</f>
        <v>5</v>
      </c>
      <c r="J62" s="101"/>
      <c r="K62" s="53" t="s">
        <v>1076</v>
      </c>
      <c r="L62" s="101" t="s">
        <v>1039</v>
      </c>
      <c r="M62" s="101">
        <v>0.08</v>
      </c>
      <c r="N62" s="101">
        <v>100</v>
      </c>
      <c r="O62" s="101">
        <f t="shared" si="8"/>
        <v>0.4</v>
      </c>
      <c r="P62" s="106"/>
      <c r="Q62" s="106"/>
      <c r="R62" s="106"/>
      <c r="S62" s="101" t="s">
        <v>1211</v>
      </c>
      <c r="T62" s="101"/>
      <c r="AA62" s="70">
        <f t="shared" si="9"/>
        <v>0.4</v>
      </c>
    </row>
    <row r="63" spans="2:27" ht="21.95" customHeight="1">
      <c r="B63" s="86" t="s">
        <v>1223</v>
      </c>
      <c r="C63" s="86" t="s">
        <v>919</v>
      </c>
      <c r="D63" s="53" t="s">
        <v>601</v>
      </c>
      <c r="E63" s="53" t="s">
        <v>260</v>
      </c>
      <c r="F63" s="101" t="s">
        <v>156</v>
      </c>
      <c r="G63" s="101">
        <f>내역서!G119</f>
        <v>4</v>
      </c>
      <c r="H63" s="101">
        <f t="shared" si="7"/>
        <v>0</v>
      </c>
      <c r="I63" s="101">
        <f>내역서!J119</f>
        <v>4</v>
      </c>
      <c r="J63" s="101"/>
      <c r="K63" s="53" t="s">
        <v>1076</v>
      </c>
      <c r="L63" s="101" t="s">
        <v>1039</v>
      </c>
      <c r="M63" s="101">
        <v>0.08</v>
      </c>
      <c r="N63" s="101">
        <v>100</v>
      </c>
      <c r="O63" s="101">
        <f t="shared" si="8"/>
        <v>0.32</v>
      </c>
      <c r="P63" s="106"/>
      <c r="Q63" s="106"/>
      <c r="R63" s="106"/>
      <c r="S63" s="101" t="s">
        <v>1211</v>
      </c>
      <c r="T63" s="101"/>
      <c r="AA63" s="70">
        <f t="shared" si="9"/>
        <v>0.32</v>
      </c>
    </row>
    <row r="64" spans="2:27" ht="21.95" customHeight="1">
      <c r="B64" s="86" t="s">
        <v>1223</v>
      </c>
      <c r="C64" s="86" t="s">
        <v>920</v>
      </c>
      <c r="D64" s="53" t="s">
        <v>268</v>
      </c>
      <c r="E64" s="53" t="s">
        <v>269</v>
      </c>
      <c r="F64" s="101" t="s">
        <v>156</v>
      </c>
      <c r="G64" s="101">
        <f>내역서!G120</f>
        <v>2</v>
      </c>
      <c r="H64" s="101">
        <f t="shared" si="7"/>
        <v>0</v>
      </c>
      <c r="I64" s="101">
        <f>내역서!J120</f>
        <v>2</v>
      </c>
      <c r="J64" s="101"/>
      <c r="K64" s="53" t="s">
        <v>1076</v>
      </c>
      <c r="L64" s="101" t="s">
        <v>1039</v>
      </c>
      <c r="M64" s="101">
        <v>0.08</v>
      </c>
      <c r="N64" s="101">
        <v>100</v>
      </c>
      <c r="O64" s="101">
        <f t="shared" si="8"/>
        <v>0.16</v>
      </c>
      <c r="P64" s="106"/>
      <c r="Q64" s="106"/>
      <c r="R64" s="106"/>
      <c r="S64" s="101" t="s">
        <v>1211</v>
      </c>
      <c r="T64" s="101"/>
      <c r="AA64" s="70">
        <f t="shared" si="9"/>
        <v>0.16</v>
      </c>
    </row>
    <row r="65" spans="2:27" ht="21.95" customHeight="1">
      <c r="B65" s="86" t="s">
        <v>1223</v>
      </c>
      <c r="C65" s="86" t="s">
        <v>1037</v>
      </c>
      <c r="D65" s="53" t="s">
        <v>1038</v>
      </c>
      <c r="E65" s="53" t="s">
        <v>1039</v>
      </c>
      <c r="F65" s="101" t="s">
        <v>1040</v>
      </c>
      <c r="G65" s="101">
        <f>IF(H65*I65/100 &lt;1, TRUNC(H65*I65/100, 3), TRUNC(H65*I65/100, J65))</f>
        <v>8.64</v>
      </c>
      <c r="H65" s="101">
        <f>(옵션!$B$12*옵션!$B$48)/100</f>
        <v>100</v>
      </c>
      <c r="I65" s="101">
        <f>SUM(AA57:AA64)</f>
        <v>8.64</v>
      </c>
      <c r="J65" s="101">
        <f>옵션!$C$48</f>
        <v>2</v>
      </c>
      <c r="K65" s="53"/>
      <c r="L65" s="101"/>
      <c r="M65" s="101"/>
      <c r="N65" s="101"/>
      <c r="O65" s="101" t="str">
        <f t="shared" si="8"/>
        <v/>
      </c>
      <c r="P65" s="106"/>
      <c r="Q65" s="106"/>
      <c r="R65" s="106"/>
      <c r="S65" s="101"/>
      <c r="T65" s="101"/>
      <c r="AA65" s="70">
        <f>SUM(AA57:AA64)</f>
        <v>8.64</v>
      </c>
    </row>
    <row r="66" spans="2:27" ht="21.95" customHeight="1">
      <c r="D66" s="53"/>
      <c r="E66" s="53"/>
      <c r="F66" s="101"/>
      <c r="G66" s="101"/>
      <c r="H66" s="101" t="str">
        <f t="shared" ref="H66:H81" si="10">IF(I66&lt;&gt;0,G66-I66,"")</f>
        <v/>
      </c>
      <c r="I66" s="101"/>
      <c r="J66" s="101"/>
      <c r="K66" s="53"/>
      <c r="L66" s="101"/>
      <c r="M66" s="101"/>
      <c r="N66" s="101"/>
      <c r="O66" s="101" t="str">
        <f t="shared" si="8"/>
        <v/>
      </c>
      <c r="P66" s="106"/>
      <c r="Q66" s="106"/>
      <c r="R66" s="106"/>
      <c r="S66" s="101"/>
      <c r="T66" s="101"/>
    </row>
    <row r="67" spans="2:27" ht="21.95" customHeight="1">
      <c r="D67" s="53"/>
      <c r="E67" s="53"/>
      <c r="F67" s="101"/>
      <c r="G67" s="101"/>
      <c r="H67" s="101" t="str">
        <f t="shared" si="10"/>
        <v/>
      </c>
      <c r="I67" s="101"/>
      <c r="J67" s="101"/>
      <c r="K67" s="53"/>
      <c r="L67" s="101"/>
      <c r="M67" s="101"/>
      <c r="N67" s="101"/>
      <c r="O67" s="101" t="str">
        <f t="shared" si="8"/>
        <v/>
      </c>
      <c r="P67" s="106"/>
      <c r="Q67" s="106"/>
      <c r="R67" s="106"/>
      <c r="S67" s="101"/>
      <c r="T67" s="101"/>
    </row>
    <row r="68" spans="2:27" ht="21.95" customHeight="1">
      <c r="D68" s="53"/>
      <c r="E68" s="53"/>
      <c r="F68" s="101"/>
      <c r="G68" s="101"/>
      <c r="H68" s="101" t="str">
        <f t="shared" si="10"/>
        <v/>
      </c>
      <c r="I68" s="101"/>
      <c r="J68" s="101"/>
      <c r="K68" s="53"/>
      <c r="L68" s="101"/>
      <c r="M68" s="101"/>
      <c r="N68" s="101"/>
      <c r="O68" s="101" t="str">
        <f t="shared" si="8"/>
        <v/>
      </c>
      <c r="P68" s="106"/>
      <c r="Q68" s="106"/>
      <c r="R68" s="106"/>
      <c r="S68" s="101"/>
      <c r="T68" s="101"/>
    </row>
    <row r="69" spans="2:27" ht="21.95" customHeight="1">
      <c r="D69" s="53"/>
      <c r="E69" s="53"/>
      <c r="F69" s="101"/>
      <c r="G69" s="101"/>
      <c r="H69" s="101" t="str">
        <f t="shared" si="10"/>
        <v/>
      </c>
      <c r="I69" s="101"/>
      <c r="J69" s="101"/>
      <c r="K69" s="53"/>
      <c r="L69" s="101"/>
      <c r="M69" s="101"/>
      <c r="N69" s="101"/>
      <c r="O69" s="101" t="str">
        <f t="shared" si="8"/>
        <v/>
      </c>
      <c r="P69" s="106"/>
      <c r="Q69" s="106"/>
      <c r="R69" s="106"/>
      <c r="S69" s="101"/>
      <c r="T69" s="101"/>
    </row>
    <row r="70" spans="2:27" ht="21.95" customHeight="1">
      <c r="D70" s="53"/>
      <c r="E70" s="53"/>
      <c r="F70" s="101"/>
      <c r="G70" s="101"/>
      <c r="H70" s="101" t="str">
        <f t="shared" si="10"/>
        <v/>
      </c>
      <c r="I70" s="101"/>
      <c r="J70" s="101"/>
      <c r="K70" s="53"/>
      <c r="L70" s="101"/>
      <c r="M70" s="101"/>
      <c r="N70" s="101"/>
      <c r="O70" s="101" t="str">
        <f t="shared" si="8"/>
        <v/>
      </c>
      <c r="P70" s="106"/>
      <c r="Q70" s="106"/>
      <c r="R70" s="106"/>
      <c r="S70" s="101"/>
      <c r="T70" s="101"/>
    </row>
    <row r="71" spans="2:27" ht="21.95" customHeight="1">
      <c r="D71" s="53"/>
      <c r="E71" s="53"/>
      <c r="F71" s="101"/>
      <c r="G71" s="101"/>
      <c r="H71" s="101" t="str">
        <f t="shared" si="10"/>
        <v/>
      </c>
      <c r="I71" s="101"/>
      <c r="J71" s="101"/>
      <c r="K71" s="53"/>
      <c r="L71" s="101"/>
      <c r="M71" s="101"/>
      <c r="N71" s="101"/>
      <c r="O71" s="101" t="str">
        <f t="shared" si="8"/>
        <v/>
      </c>
      <c r="P71" s="106"/>
      <c r="Q71" s="106"/>
      <c r="R71" s="106"/>
      <c r="S71" s="101"/>
      <c r="T71" s="101"/>
    </row>
    <row r="72" spans="2:27" ht="21.95" customHeight="1">
      <c r="D72" s="53"/>
      <c r="E72" s="53"/>
      <c r="F72" s="101"/>
      <c r="G72" s="101"/>
      <c r="H72" s="101" t="str">
        <f t="shared" si="10"/>
        <v/>
      </c>
      <c r="I72" s="101"/>
      <c r="J72" s="101"/>
      <c r="K72" s="53"/>
      <c r="L72" s="101"/>
      <c r="M72" s="101"/>
      <c r="N72" s="101"/>
      <c r="O72" s="101" t="str">
        <f t="shared" si="8"/>
        <v/>
      </c>
      <c r="P72" s="106"/>
      <c r="Q72" s="106"/>
      <c r="R72" s="106"/>
      <c r="S72" s="101"/>
      <c r="T72" s="101"/>
    </row>
    <row r="73" spans="2:27" ht="21.95" customHeight="1">
      <c r="D73" s="53"/>
      <c r="E73" s="53"/>
      <c r="F73" s="101"/>
      <c r="G73" s="101"/>
      <c r="H73" s="101" t="str">
        <f t="shared" si="10"/>
        <v/>
      </c>
      <c r="I73" s="101"/>
      <c r="J73" s="101"/>
      <c r="K73" s="53"/>
      <c r="L73" s="101"/>
      <c r="M73" s="101"/>
      <c r="N73" s="101"/>
      <c r="O73" s="101" t="str">
        <f t="shared" si="8"/>
        <v/>
      </c>
      <c r="P73" s="106"/>
      <c r="Q73" s="106"/>
      <c r="R73" s="106"/>
      <c r="S73" s="101"/>
      <c r="T73" s="101"/>
    </row>
    <row r="74" spans="2:27" ht="21.95" customHeight="1">
      <c r="D74" s="53"/>
      <c r="E74" s="53"/>
      <c r="F74" s="101"/>
      <c r="G74" s="101"/>
      <c r="H74" s="101" t="str">
        <f t="shared" si="10"/>
        <v/>
      </c>
      <c r="I74" s="101"/>
      <c r="J74" s="101"/>
      <c r="K74" s="53"/>
      <c r="L74" s="101"/>
      <c r="M74" s="101"/>
      <c r="N74" s="101"/>
      <c r="O74" s="101" t="str">
        <f t="shared" si="8"/>
        <v/>
      </c>
      <c r="P74" s="106"/>
      <c r="Q74" s="106"/>
      <c r="R74" s="106"/>
      <c r="S74" s="101"/>
      <c r="T74" s="101"/>
    </row>
    <row r="75" spans="2:27" ht="21.95" customHeight="1">
      <c r="D75" s="53"/>
      <c r="E75" s="53"/>
      <c r="F75" s="101"/>
      <c r="G75" s="101"/>
      <c r="H75" s="101" t="str">
        <f t="shared" si="10"/>
        <v/>
      </c>
      <c r="I75" s="101"/>
      <c r="J75" s="101"/>
      <c r="K75" s="53"/>
      <c r="L75" s="101"/>
      <c r="M75" s="101"/>
      <c r="N75" s="101"/>
      <c r="O75" s="101" t="str">
        <f t="shared" si="8"/>
        <v/>
      </c>
      <c r="P75" s="106"/>
      <c r="Q75" s="106"/>
      <c r="R75" s="106"/>
      <c r="S75" s="101"/>
      <c r="T75" s="101"/>
    </row>
    <row r="76" spans="2:27" ht="21.95" customHeight="1">
      <c r="D76" s="53"/>
      <c r="E76" s="53"/>
      <c r="F76" s="101"/>
      <c r="G76" s="101"/>
      <c r="H76" s="101" t="str">
        <f t="shared" si="10"/>
        <v/>
      </c>
      <c r="I76" s="101"/>
      <c r="J76" s="101"/>
      <c r="K76" s="53"/>
      <c r="L76" s="101"/>
      <c r="M76" s="101"/>
      <c r="N76" s="101"/>
      <c r="O76" s="101" t="str">
        <f t="shared" si="8"/>
        <v/>
      </c>
      <c r="P76" s="106"/>
      <c r="Q76" s="106"/>
      <c r="R76" s="106"/>
      <c r="S76" s="101"/>
      <c r="T76" s="101"/>
    </row>
    <row r="77" spans="2:27" ht="21.95" customHeight="1">
      <c r="D77" s="53"/>
      <c r="E77" s="53"/>
      <c r="F77" s="101"/>
      <c r="G77" s="101"/>
      <c r="H77" s="101" t="str">
        <f t="shared" si="10"/>
        <v/>
      </c>
      <c r="I77" s="101"/>
      <c r="J77" s="101"/>
      <c r="K77" s="53"/>
      <c r="L77" s="101"/>
      <c r="M77" s="101"/>
      <c r="N77" s="101"/>
      <c r="O77" s="101" t="str">
        <f t="shared" si="8"/>
        <v/>
      </c>
      <c r="P77" s="106"/>
      <c r="Q77" s="106"/>
      <c r="R77" s="106"/>
      <c r="S77" s="101"/>
      <c r="T77" s="101"/>
    </row>
    <row r="78" spans="2:27" ht="21.95" customHeight="1">
      <c r="D78" s="53"/>
      <c r="E78" s="53"/>
      <c r="F78" s="101"/>
      <c r="G78" s="101"/>
      <c r="H78" s="101" t="str">
        <f t="shared" si="10"/>
        <v/>
      </c>
      <c r="I78" s="101"/>
      <c r="J78" s="101"/>
      <c r="K78" s="53"/>
      <c r="L78" s="101"/>
      <c r="M78" s="101"/>
      <c r="N78" s="101"/>
      <c r="O78" s="101" t="str">
        <f t="shared" si="8"/>
        <v/>
      </c>
      <c r="P78" s="106"/>
      <c r="Q78" s="106"/>
      <c r="R78" s="106"/>
      <c r="S78" s="101"/>
      <c r="T78" s="101"/>
    </row>
    <row r="79" spans="2:27" ht="21.95" customHeight="1">
      <c r="D79" s="53"/>
      <c r="E79" s="53"/>
      <c r="F79" s="101"/>
      <c r="G79" s="101"/>
      <c r="H79" s="101" t="str">
        <f t="shared" si="10"/>
        <v/>
      </c>
      <c r="I79" s="101"/>
      <c r="J79" s="101"/>
      <c r="K79" s="53"/>
      <c r="L79" s="101"/>
      <c r="M79" s="101"/>
      <c r="N79" s="101"/>
      <c r="O79" s="101" t="str">
        <f t="shared" si="8"/>
        <v/>
      </c>
      <c r="P79" s="106"/>
      <c r="Q79" s="106"/>
      <c r="R79" s="106"/>
      <c r="S79" s="101"/>
      <c r="T79" s="101"/>
    </row>
    <row r="80" spans="2:27" ht="21.95" customHeight="1">
      <c r="D80" s="53"/>
      <c r="E80" s="53"/>
      <c r="F80" s="101"/>
      <c r="G80" s="101"/>
      <c r="H80" s="101" t="str">
        <f t="shared" si="10"/>
        <v/>
      </c>
      <c r="I80" s="101"/>
      <c r="J80" s="101"/>
      <c r="K80" s="53"/>
      <c r="L80" s="101"/>
      <c r="M80" s="101"/>
      <c r="N80" s="101"/>
      <c r="O80" s="101" t="str">
        <f t="shared" si="8"/>
        <v/>
      </c>
      <c r="P80" s="106"/>
      <c r="Q80" s="106"/>
      <c r="R80" s="106"/>
      <c r="S80" s="101"/>
      <c r="T80" s="101"/>
    </row>
    <row r="81" spans="2:28" ht="21.95" customHeight="1">
      <c r="D81" s="53"/>
      <c r="E81" s="53"/>
      <c r="F81" s="101"/>
      <c r="G81" s="101"/>
      <c r="H81" s="101" t="str">
        <f t="shared" si="10"/>
        <v/>
      </c>
      <c r="I81" s="101"/>
      <c r="J81" s="101"/>
      <c r="K81" s="53"/>
      <c r="L81" s="101"/>
      <c r="M81" s="101"/>
      <c r="N81" s="101"/>
      <c r="O81" s="101" t="str">
        <f t="shared" si="8"/>
        <v/>
      </c>
      <c r="P81" s="106"/>
      <c r="Q81" s="106"/>
      <c r="R81" s="106"/>
      <c r="S81" s="101"/>
      <c r="T81" s="101"/>
    </row>
    <row r="82" spans="2:28" ht="21.95" customHeight="1">
      <c r="B82" s="86" t="s">
        <v>134</v>
      </c>
      <c r="D82" s="479" t="s">
        <v>1515</v>
      </c>
      <c r="E82" s="480"/>
      <c r="F82" s="480"/>
      <c r="G82" s="480"/>
      <c r="H82" s="480"/>
      <c r="I82" s="480"/>
      <c r="J82" s="480"/>
      <c r="K82" s="480"/>
      <c r="L82" s="480"/>
      <c r="M82" s="480"/>
      <c r="N82" s="480"/>
      <c r="O82" s="480"/>
      <c r="P82" s="480"/>
      <c r="Q82" s="480"/>
      <c r="R82" s="480"/>
      <c r="S82" s="480"/>
      <c r="T82" s="481"/>
    </row>
    <row r="83" spans="2:28" ht="21.95" customHeight="1">
      <c r="B83" s="86" t="s">
        <v>1224</v>
      </c>
      <c r="C83" s="86" t="s">
        <v>850</v>
      </c>
      <c r="D83" s="53" t="s">
        <v>515</v>
      </c>
      <c r="E83" s="53" t="s">
        <v>516</v>
      </c>
      <c r="F83" s="101" t="s">
        <v>731</v>
      </c>
      <c r="G83" s="101">
        <f>내역서!G135</f>
        <v>30</v>
      </c>
      <c r="H83" s="101">
        <f t="shared" ref="H83:H91" si="11">IF(I83&lt;&gt;0,G83-I83,"")</f>
        <v>3</v>
      </c>
      <c r="I83" s="101">
        <f>내역서!J135</f>
        <v>27</v>
      </c>
      <c r="J83" s="101">
        <v>10</v>
      </c>
      <c r="K83" s="53" t="s">
        <v>1076</v>
      </c>
      <c r="L83" s="101" t="s">
        <v>1039</v>
      </c>
      <c r="M83" s="101">
        <v>0.04</v>
      </c>
      <c r="N83" s="101">
        <v>100</v>
      </c>
      <c r="O83" s="101">
        <f t="shared" ref="O83:O107" si="12">IF(I83*M83=0,"",I83*M83*(N83/100))</f>
        <v>1.08</v>
      </c>
      <c r="P83" s="106"/>
      <c r="Q83" s="106"/>
      <c r="R83" s="106"/>
      <c r="S83" s="101" t="s">
        <v>1208</v>
      </c>
      <c r="T83" s="101"/>
      <c r="AA83" s="70">
        <f t="shared" ref="AA83:AA90" si="13">O83</f>
        <v>1.08</v>
      </c>
    </row>
    <row r="84" spans="2:28" ht="21.95" customHeight="1">
      <c r="B84" s="86" t="s">
        <v>1224</v>
      </c>
      <c r="C84" s="86" t="s">
        <v>853</v>
      </c>
      <c r="D84" s="53" t="s">
        <v>515</v>
      </c>
      <c r="E84" s="53" t="s">
        <v>630</v>
      </c>
      <c r="F84" s="101" t="s">
        <v>731</v>
      </c>
      <c r="G84" s="101">
        <f>내역서!G136</f>
        <v>18</v>
      </c>
      <c r="H84" s="101">
        <f t="shared" si="11"/>
        <v>2</v>
      </c>
      <c r="I84" s="101">
        <f>내역서!J136</f>
        <v>16</v>
      </c>
      <c r="J84" s="101">
        <v>10</v>
      </c>
      <c r="K84" s="53" t="s">
        <v>1076</v>
      </c>
      <c r="L84" s="101" t="s">
        <v>1039</v>
      </c>
      <c r="M84" s="101">
        <v>6.4000000000000001E-2</v>
      </c>
      <c r="N84" s="101">
        <v>100</v>
      </c>
      <c r="O84" s="101">
        <f t="shared" si="12"/>
        <v>1.024</v>
      </c>
      <c r="P84" s="106"/>
      <c r="Q84" s="106"/>
      <c r="R84" s="106"/>
      <c r="S84" s="101" t="s">
        <v>1208</v>
      </c>
      <c r="T84" s="101"/>
      <c r="AA84" s="70">
        <f t="shared" si="13"/>
        <v>1.024</v>
      </c>
    </row>
    <row r="85" spans="2:28" ht="21.95" customHeight="1">
      <c r="B85" s="86" t="s">
        <v>1224</v>
      </c>
      <c r="C85" s="86" t="s">
        <v>855</v>
      </c>
      <c r="D85" s="53" t="s">
        <v>145</v>
      </c>
      <c r="E85" s="53" t="s">
        <v>146</v>
      </c>
      <c r="F85" s="101" t="s">
        <v>731</v>
      </c>
      <c r="G85" s="101">
        <f>내역서!G137</f>
        <v>4</v>
      </c>
      <c r="H85" s="101">
        <f t="shared" si="11"/>
        <v>1</v>
      </c>
      <c r="I85" s="101">
        <f>내역서!J137</f>
        <v>3</v>
      </c>
      <c r="J85" s="101">
        <v>10</v>
      </c>
      <c r="K85" s="53" t="s">
        <v>1076</v>
      </c>
      <c r="L85" s="101" t="s">
        <v>1039</v>
      </c>
      <c r="M85" s="101">
        <v>4.3999999999999997E-2</v>
      </c>
      <c r="N85" s="101">
        <v>100</v>
      </c>
      <c r="O85" s="101">
        <f t="shared" si="12"/>
        <v>0.13200000000000001</v>
      </c>
      <c r="P85" s="106"/>
      <c r="Q85" s="106"/>
      <c r="R85" s="106"/>
      <c r="S85" s="101" t="s">
        <v>1208</v>
      </c>
      <c r="T85" s="101"/>
      <c r="AA85" s="70">
        <f t="shared" si="13"/>
        <v>0.13200000000000001</v>
      </c>
    </row>
    <row r="86" spans="2:28" ht="21.95" customHeight="1">
      <c r="B86" s="86" t="s">
        <v>1224</v>
      </c>
      <c r="C86" s="86" t="s">
        <v>857</v>
      </c>
      <c r="D86" s="53" t="s">
        <v>145</v>
      </c>
      <c r="E86" s="53" t="s">
        <v>641</v>
      </c>
      <c r="F86" s="101" t="s">
        <v>731</v>
      </c>
      <c r="G86" s="101">
        <f>내역서!G138</f>
        <v>3</v>
      </c>
      <c r="H86" s="101">
        <f t="shared" si="11"/>
        <v>1</v>
      </c>
      <c r="I86" s="101">
        <f>내역서!J138</f>
        <v>2</v>
      </c>
      <c r="J86" s="101">
        <v>10</v>
      </c>
      <c r="K86" s="53" t="s">
        <v>1076</v>
      </c>
      <c r="L86" s="101" t="s">
        <v>1039</v>
      </c>
      <c r="M86" s="101">
        <v>7.1999999999999995E-2</v>
      </c>
      <c r="N86" s="101">
        <v>100</v>
      </c>
      <c r="O86" s="101">
        <f t="shared" si="12"/>
        <v>0.14399999999999999</v>
      </c>
      <c r="P86" s="106"/>
      <c r="Q86" s="106"/>
      <c r="R86" s="106"/>
      <c r="S86" s="101" t="s">
        <v>1208</v>
      </c>
      <c r="T86" s="101"/>
      <c r="AA86" s="70">
        <f t="shared" si="13"/>
        <v>0.14399999999999999</v>
      </c>
    </row>
    <row r="87" spans="2:28" ht="21.95" customHeight="1">
      <c r="B87" s="86" t="s">
        <v>1224</v>
      </c>
      <c r="C87" s="86" t="s">
        <v>866</v>
      </c>
      <c r="D87" s="53" t="s">
        <v>170</v>
      </c>
      <c r="E87" s="53" t="s">
        <v>171</v>
      </c>
      <c r="F87" s="101" t="s">
        <v>156</v>
      </c>
      <c r="G87" s="101">
        <f>내역서!G143</f>
        <v>2</v>
      </c>
      <c r="H87" s="101">
        <f t="shared" si="11"/>
        <v>0</v>
      </c>
      <c r="I87" s="101">
        <f>내역서!J143</f>
        <v>2</v>
      </c>
      <c r="J87" s="101"/>
      <c r="K87" s="53" t="s">
        <v>1076</v>
      </c>
      <c r="L87" s="101" t="s">
        <v>1039</v>
      </c>
      <c r="M87" s="101">
        <v>0.12</v>
      </c>
      <c r="N87" s="101">
        <v>100</v>
      </c>
      <c r="O87" s="101">
        <f t="shared" si="12"/>
        <v>0.24</v>
      </c>
      <c r="P87" s="106"/>
      <c r="Q87" s="106"/>
      <c r="R87" s="106"/>
      <c r="S87" s="101" t="s">
        <v>1209</v>
      </c>
      <c r="T87" s="101"/>
      <c r="AA87" s="70">
        <f t="shared" si="13"/>
        <v>0.24</v>
      </c>
    </row>
    <row r="88" spans="2:28" ht="21.95" customHeight="1">
      <c r="B88" s="86" t="s">
        <v>1224</v>
      </c>
      <c r="C88" s="86" t="s">
        <v>868</v>
      </c>
      <c r="D88" s="53" t="s">
        <v>246</v>
      </c>
      <c r="E88" s="53" t="s">
        <v>308</v>
      </c>
      <c r="F88" s="101" t="s">
        <v>156</v>
      </c>
      <c r="G88" s="101">
        <f>내역서!G144</f>
        <v>2</v>
      </c>
      <c r="H88" s="101">
        <f t="shared" si="11"/>
        <v>0</v>
      </c>
      <c r="I88" s="101">
        <f>내역서!J144</f>
        <v>2</v>
      </c>
      <c r="J88" s="101"/>
      <c r="K88" s="53" t="s">
        <v>1076</v>
      </c>
      <c r="L88" s="101" t="s">
        <v>1039</v>
      </c>
      <c r="M88" s="101">
        <v>0.2</v>
      </c>
      <c r="N88" s="101">
        <v>100</v>
      </c>
      <c r="O88" s="101">
        <f t="shared" si="12"/>
        <v>0.4</v>
      </c>
      <c r="P88" s="106"/>
      <c r="Q88" s="106"/>
      <c r="R88" s="106"/>
      <c r="S88" s="101" t="s">
        <v>1209</v>
      </c>
      <c r="T88" s="101"/>
      <c r="AA88" s="70">
        <f t="shared" si="13"/>
        <v>0.4</v>
      </c>
    </row>
    <row r="89" spans="2:28" ht="21.95" customHeight="1">
      <c r="B89" s="86" t="s">
        <v>1224</v>
      </c>
      <c r="C89" s="86" t="s">
        <v>875</v>
      </c>
      <c r="D89" s="53" t="s">
        <v>474</v>
      </c>
      <c r="E89" s="53" t="s">
        <v>475</v>
      </c>
      <c r="F89" s="101" t="s">
        <v>156</v>
      </c>
      <c r="G89" s="101">
        <f>내역서!G146</f>
        <v>1</v>
      </c>
      <c r="H89" s="101">
        <f t="shared" si="11"/>
        <v>0</v>
      </c>
      <c r="I89" s="101">
        <f>내역서!J146</f>
        <v>1</v>
      </c>
      <c r="J89" s="101"/>
      <c r="K89" s="53" t="s">
        <v>1076</v>
      </c>
      <c r="L89" s="101" t="s">
        <v>1039</v>
      </c>
      <c r="M89" s="101">
        <v>0.55000000000000004</v>
      </c>
      <c r="N89" s="101">
        <v>100</v>
      </c>
      <c r="O89" s="101">
        <f t="shared" si="12"/>
        <v>0.55000000000000004</v>
      </c>
      <c r="P89" s="106"/>
      <c r="Q89" s="106"/>
      <c r="R89" s="106"/>
      <c r="S89" s="101" t="s">
        <v>1094</v>
      </c>
      <c r="T89" s="101"/>
      <c r="AA89" s="70">
        <f t="shared" si="13"/>
        <v>0.55000000000000004</v>
      </c>
    </row>
    <row r="90" spans="2:28" ht="21.95" customHeight="1">
      <c r="B90" s="86" t="s">
        <v>1224</v>
      </c>
      <c r="C90" s="86" t="s">
        <v>894</v>
      </c>
      <c r="D90" s="53" t="s">
        <v>456</v>
      </c>
      <c r="E90" s="53" t="s">
        <v>636</v>
      </c>
      <c r="F90" s="101" t="s">
        <v>731</v>
      </c>
      <c r="G90" s="101">
        <f>내역서!G147</f>
        <v>22</v>
      </c>
      <c r="H90" s="101">
        <f t="shared" si="11"/>
        <v>2</v>
      </c>
      <c r="I90" s="101">
        <f>내역서!J147</f>
        <v>20</v>
      </c>
      <c r="J90" s="101">
        <v>10</v>
      </c>
      <c r="K90" s="53" t="s">
        <v>1076</v>
      </c>
      <c r="L90" s="101" t="s">
        <v>1039</v>
      </c>
      <c r="M90" s="101">
        <v>6.0000000000000001E-3</v>
      </c>
      <c r="N90" s="101">
        <v>150</v>
      </c>
      <c r="O90" s="101">
        <f t="shared" si="12"/>
        <v>0.18</v>
      </c>
      <c r="P90" s="106"/>
      <c r="Q90" s="106"/>
      <c r="R90" s="106"/>
      <c r="S90" s="101" t="s">
        <v>1077</v>
      </c>
      <c r="T90" s="101"/>
      <c r="AA90" s="70">
        <f t="shared" si="13"/>
        <v>0.18</v>
      </c>
    </row>
    <row r="91" spans="2:28" ht="21.95" customHeight="1">
      <c r="B91" s="86" t="s">
        <v>1224</v>
      </c>
      <c r="C91" s="86" t="s">
        <v>900</v>
      </c>
      <c r="D91" s="53" t="s">
        <v>379</v>
      </c>
      <c r="E91" s="53" t="s">
        <v>633</v>
      </c>
      <c r="F91" s="101" t="s">
        <v>731</v>
      </c>
      <c r="G91" s="101">
        <f>내역서!G148</f>
        <v>21</v>
      </c>
      <c r="H91" s="101">
        <f t="shared" si="11"/>
        <v>1</v>
      </c>
      <c r="I91" s="101">
        <f>내역서!J148</f>
        <v>20</v>
      </c>
      <c r="J91" s="101">
        <v>5</v>
      </c>
      <c r="K91" s="53" t="s">
        <v>1214</v>
      </c>
      <c r="L91" s="101" t="s">
        <v>1042</v>
      </c>
      <c r="M91" s="101">
        <v>1.6E-2</v>
      </c>
      <c r="N91" s="101">
        <v>100</v>
      </c>
      <c r="O91" s="101">
        <f t="shared" si="12"/>
        <v>0.32</v>
      </c>
      <c r="P91" s="106"/>
      <c r="Q91" s="106"/>
      <c r="R91" s="106"/>
      <c r="S91" s="101" t="s">
        <v>1215</v>
      </c>
      <c r="T91" s="101"/>
      <c r="AB91" s="70">
        <f>O91</f>
        <v>0.32</v>
      </c>
    </row>
    <row r="92" spans="2:28" ht="21.95" customHeight="1">
      <c r="B92" s="86" t="s">
        <v>1224</v>
      </c>
      <c r="C92" s="86" t="s">
        <v>1037</v>
      </c>
      <c r="D92" s="53" t="s">
        <v>1038</v>
      </c>
      <c r="E92" s="53" t="s">
        <v>1039</v>
      </c>
      <c r="F92" s="101" t="s">
        <v>1040</v>
      </c>
      <c r="G92" s="101">
        <f>IF(H92*I92/100 &lt;1, TRUNC(H92*I92/100, 3), TRUNC(H92*I92/100, J92))</f>
        <v>3.75</v>
      </c>
      <c r="H92" s="101">
        <f>(옵션!$B$12*옵션!$B$49)/100</f>
        <v>100</v>
      </c>
      <c r="I92" s="101">
        <f>SUM(AA83:AA91)</f>
        <v>3.7500000000000004</v>
      </c>
      <c r="J92" s="101">
        <f>옵션!$C$49</f>
        <v>2</v>
      </c>
      <c r="K92" s="53"/>
      <c r="L92" s="101"/>
      <c r="M92" s="101"/>
      <c r="N92" s="101"/>
      <c r="O92" s="101" t="str">
        <f t="shared" si="12"/>
        <v/>
      </c>
      <c r="P92" s="106"/>
      <c r="Q92" s="106"/>
      <c r="R92" s="106"/>
      <c r="S92" s="101"/>
      <c r="T92" s="101"/>
      <c r="AA92" s="70">
        <f>SUM(AA83:AA91)</f>
        <v>3.7500000000000004</v>
      </c>
      <c r="AB92" s="70">
        <f>SUM(AB83:AB91)</f>
        <v>0.32</v>
      </c>
    </row>
    <row r="93" spans="2:28" ht="21.95" customHeight="1">
      <c r="B93" s="86" t="s">
        <v>1224</v>
      </c>
      <c r="C93" s="86" t="s">
        <v>1041</v>
      </c>
      <c r="D93" s="53" t="s">
        <v>1038</v>
      </c>
      <c r="E93" s="53" t="s">
        <v>1042</v>
      </c>
      <c r="F93" s="101" t="s">
        <v>1040</v>
      </c>
      <c r="G93" s="101">
        <f>IF(H93*I93/100 &lt;1, TRUNC(H93*I93/100, 3), TRUNC(H93*I93/100, J93))</f>
        <v>0.32</v>
      </c>
      <c r="H93" s="101">
        <f>(옵션!$B$12*옵션!$B$49)/100</f>
        <v>100</v>
      </c>
      <c r="I93" s="101">
        <f>SUM(AB83:AB91)</f>
        <v>0.32</v>
      </c>
      <c r="J93" s="101">
        <f>옵션!$C$49</f>
        <v>2</v>
      </c>
      <c r="K93" s="53"/>
      <c r="L93" s="101"/>
      <c r="M93" s="101"/>
      <c r="N93" s="101"/>
      <c r="O93" s="101" t="str">
        <f t="shared" si="12"/>
        <v/>
      </c>
      <c r="P93" s="106"/>
      <c r="Q93" s="106"/>
      <c r="R93" s="106"/>
      <c r="S93" s="101"/>
      <c r="T93" s="101"/>
    </row>
    <row r="94" spans="2:28" ht="21.95" customHeight="1">
      <c r="D94" s="53"/>
      <c r="E94" s="53"/>
      <c r="F94" s="101"/>
      <c r="G94" s="101"/>
      <c r="H94" s="101" t="str">
        <f t="shared" ref="H94:H107" si="14">IF(I94&lt;&gt;0,G94-I94,"")</f>
        <v/>
      </c>
      <c r="I94" s="101"/>
      <c r="J94" s="101"/>
      <c r="K94" s="53"/>
      <c r="L94" s="101"/>
      <c r="M94" s="101"/>
      <c r="N94" s="101"/>
      <c r="O94" s="101" t="str">
        <f t="shared" si="12"/>
        <v/>
      </c>
      <c r="P94" s="106"/>
      <c r="Q94" s="106"/>
      <c r="R94" s="106"/>
      <c r="S94" s="101"/>
      <c r="T94" s="101"/>
    </row>
    <row r="95" spans="2:28" ht="21.95" customHeight="1">
      <c r="D95" s="53"/>
      <c r="E95" s="53"/>
      <c r="F95" s="101"/>
      <c r="G95" s="101"/>
      <c r="H95" s="101" t="str">
        <f t="shared" si="14"/>
        <v/>
      </c>
      <c r="I95" s="101"/>
      <c r="J95" s="101"/>
      <c r="K95" s="53"/>
      <c r="L95" s="101"/>
      <c r="M95" s="101"/>
      <c r="N95" s="101"/>
      <c r="O95" s="101" t="str">
        <f t="shared" si="12"/>
        <v/>
      </c>
      <c r="P95" s="106"/>
      <c r="Q95" s="106"/>
      <c r="R95" s="106"/>
      <c r="S95" s="101"/>
      <c r="T95" s="101"/>
    </row>
    <row r="96" spans="2:28" ht="21.95" customHeight="1">
      <c r="D96" s="53"/>
      <c r="E96" s="53"/>
      <c r="F96" s="101"/>
      <c r="G96" s="101"/>
      <c r="H96" s="101" t="str">
        <f t="shared" si="14"/>
        <v/>
      </c>
      <c r="I96" s="101"/>
      <c r="J96" s="101"/>
      <c r="K96" s="53"/>
      <c r="L96" s="101"/>
      <c r="M96" s="101"/>
      <c r="N96" s="101"/>
      <c r="O96" s="101" t="str">
        <f t="shared" si="12"/>
        <v/>
      </c>
      <c r="P96" s="106"/>
      <c r="Q96" s="106"/>
      <c r="R96" s="106"/>
      <c r="S96" s="101"/>
      <c r="T96" s="101"/>
    </row>
    <row r="97" spans="2:27" ht="21.95" customHeight="1">
      <c r="D97" s="53"/>
      <c r="E97" s="53"/>
      <c r="F97" s="101"/>
      <c r="G97" s="101"/>
      <c r="H97" s="101" t="str">
        <f t="shared" si="14"/>
        <v/>
      </c>
      <c r="I97" s="101"/>
      <c r="J97" s="101"/>
      <c r="K97" s="53"/>
      <c r="L97" s="101"/>
      <c r="M97" s="101"/>
      <c r="N97" s="101"/>
      <c r="O97" s="101" t="str">
        <f t="shared" si="12"/>
        <v/>
      </c>
      <c r="P97" s="106"/>
      <c r="Q97" s="106"/>
      <c r="R97" s="106"/>
      <c r="S97" s="101"/>
      <c r="T97" s="101"/>
    </row>
    <row r="98" spans="2:27" ht="21.95" customHeight="1">
      <c r="D98" s="53"/>
      <c r="E98" s="53"/>
      <c r="F98" s="101"/>
      <c r="G98" s="101"/>
      <c r="H98" s="101" t="str">
        <f t="shared" si="14"/>
        <v/>
      </c>
      <c r="I98" s="101"/>
      <c r="J98" s="101"/>
      <c r="K98" s="53"/>
      <c r="L98" s="101"/>
      <c r="M98" s="101"/>
      <c r="N98" s="101"/>
      <c r="O98" s="101" t="str">
        <f t="shared" si="12"/>
        <v/>
      </c>
      <c r="P98" s="106"/>
      <c r="Q98" s="106"/>
      <c r="R98" s="106"/>
      <c r="S98" s="101"/>
      <c r="T98" s="101"/>
    </row>
    <row r="99" spans="2:27" ht="21.95" customHeight="1">
      <c r="D99" s="53"/>
      <c r="E99" s="53"/>
      <c r="F99" s="101"/>
      <c r="G99" s="101"/>
      <c r="H99" s="101" t="str">
        <f t="shared" si="14"/>
        <v/>
      </c>
      <c r="I99" s="101"/>
      <c r="J99" s="101"/>
      <c r="K99" s="53"/>
      <c r="L99" s="101"/>
      <c r="M99" s="101"/>
      <c r="N99" s="101"/>
      <c r="O99" s="101" t="str">
        <f t="shared" si="12"/>
        <v/>
      </c>
      <c r="P99" s="106"/>
      <c r="Q99" s="106"/>
      <c r="R99" s="106"/>
      <c r="S99" s="101"/>
      <c r="T99" s="101"/>
    </row>
    <row r="100" spans="2:27" ht="21.95" customHeight="1">
      <c r="D100" s="53"/>
      <c r="E100" s="53"/>
      <c r="F100" s="101"/>
      <c r="G100" s="101"/>
      <c r="H100" s="101" t="str">
        <f t="shared" si="14"/>
        <v/>
      </c>
      <c r="I100" s="101"/>
      <c r="J100" s="101"/>
      <c r="K100" s="53"/>
      <c r="L100" s="101"/>
      <c r="M100" s="101"/>
      <c r="N100" s="101"/>
      <c r="O100" s="101" t="str">
        <f t="shared" si="12"/>
        <v/>
      </c>
      <c r="P100" s="106"/>
      <c r="Q100" s="106"/>
      <c r="R100" s="106"/>
      <c r="S100" s="101"/>
      <c r="T100" s="101"/>
    </row>
    <row r="101" spans="2:27" ht="21.95" customHeight="1">
      <c r="D101" s="53"/>
      <c r="E101" s="53"/>
      <c r="F101" s="101"/>
      <c r="G101" s="101"/>
      <c r="H101" s="101" t="str">
        <f t="shared" si="14"/>
        <v/>
      </c>
      <c r="I101" s="101"/>
      <c r="J101" s="101"/>
      <c r="K101" s="53"/>
      <c r="L101" s="101"/>
      <c r="M101" s="101"/>
      <c r="N101" s="101"/>
      <c r="O101" s="101" t="str">
        <f t="shared" si="12"/>
        <v/>
      </c>
      <c r="P101" s="106"/>
      <c r="Q101" s="106"/>
      <c r="R101" s="106"/>
      <c r="S101" s="101"/>
      <c r="T101" s="101"/>
    </row>
    <row r="102" spans="2:27" ht="21.95" customHeight="1">
      <c r="D102" s="53"/>
      <c r="E102" s="53"/>
      <c r="F102" s="101"/>
      <c r="G102" s="101"/>
      <c r="H102" s="101" t="str">
        <f t="shared" si="14"/>
        <v/>
      </c>
      <c r="I102" s="101"/>
      <c r="J102" s="101"/>
      <c r="K102" s="53"/>
      <c r="L102" s="101"/>
      <c r="M102" s="101"/>
      <c r="N102" s="101"/>
      <c r="O102" s="101" t="str">
        <f t="shared" si="12"/>
        <v/>
      </c>
      <c r="P102" s="106"/>
      <c r="Q102" s="106"/>
      <c r="R102" s="106"/>
      <c r="S102" s="101"/>
      <c r="T102" s="101"/>
    </row>
    <row r="103" spans="2:27" ht="21.95" customHeight="1">
      <c r="D103" s="53"/>
      <c r="E103" s="53"/>
      <c r="F103" s="101"/>
      <c r="G103" s="101"/>
      <c r="H103" s="101" t="str">
        <f t="shared" si="14"/>
        <v/>
      </c>
      <c r="I103" s="101"/>
      <c r="J103" s="101"/>
      <c r="K103" s="53"/>
      <c r="L103" s="101"/>
      <c r="M103" s="101"/>
      <c r="N103" s="101"/>
      <c r="O103" s="101" t="str">
        <f t="shared" si="12"/>
        <v/>
      </c>
      <c r="P103" s="106"/>
      <c r="Q103" s="106"/>
      <c r="R103" s="106"/>
      <c r="S103" s="101"/>
      <c r="T103" s="101"/>
    </row>
    <row r="104" spans="2:27" ht="21.95" customHeight="1">
      <c r="D104" s="53"/>
      <c r="E104" s="53"/>
      <c r="F104" s="101"/>
      <c r="G104" s="101"/>
      <c r="H104" s="101" t="str">
        <f t="shared" si="14"/>
        <v/>
      </c>
      <c r="I104" s="101"/>
      <c r="J104" s="101"/>
      <c r="K104" s="53"/>
      <c r="L104" s="101"/>
      <c r="M104" s="101"/>
      <c r="N104" s="101"/>
      <c r="O104" s="101" t="str">
        <f t="shared" si="12"/>
        <v/>
      </c>
      <c r="P104" s="106"/>
      <c r="Q104" s="106"/>
      <c r="R104" s="106"/>
      <c r="S104" s="101"/>
      <c r="T104" s="101"/>
    </row>
    <row r="105" spans="2:27" ht="21.95" customHeight="1">
      <c r="D105" s="53"/>
      <c r="E105" s="53"/>
      <c r="F105" s="101"/>
      <c r="G105" s="101"/>
      <c r="H105" s="101" t="str">
        <f t="shared" si="14"/>
        <v/>
      </c>
      <c r="I105" s="101"/>
      <c r="J105" s="101"/>
      <c r="K105" s="53"/>
      <c r="L105" s="101"/>
      <c r="M105" s="101"/>
      <c r="N105" s="101"/>
      <c r="O105" s="101" t="str">
        <f t="shared" si="12"/>
        <v/>
      </c>
      <c r="P105" s="106"/>
      <c r="Q105" s="106"/>
      <c r="R105" s="106"/>
      <c r="S105" s="101"/>
      <c r="T105" s="101"/>
    </row>
    <row r="106" spans="2:27" ht="21.95" customHeight="1">
      <c r="D106" s="53"/>
      <c r="E106" s="53"/>
      <c r="F106" s="101"/>
      <c r="G106" s="101"/>
      <c r="H106" s="101" t="str">
        <f t="shared" si="14"/>
        <v/>
      </c>
      <c r="I106" s="101"/>
      <c r="J106" s="101"/>
      <c r="K106" s="53"/>
      <c r="L106" s="101"/>
      <c r="M106" s="101"/>
      <c r="N106" s="101"/>
      <c r="O106" s="101" t="str">
        <f t="shared" si="12"/>
        <v/>
      </c>
      <c r="P106" s="106"/>
      <c r="Q106" s="106"/>
      <c r="R106" s="106"/>
      <c r="S106" s="101"/>
      <c r="T106" s="101"/>
    </row>
    <row r="107" spans="2:27" ht="21.95" customHeight="1">
      <c r="D107" s="53"/>
      <c r="E107" s="53"/>
      <c r="F107" s="101"/>
      <c r="G107" s="101"/>
      <c r="H107" s="101" t="str">
        <f t="shared" si="14"/>
        <v/>
      </c>
      <c r="I107" s="101"/>
      <c r="J107" s="101"/>
      <c r="K107" s="53"/>
      <c r="L107" s="101"/>
      <c r="M107" s="101"/>
      <c r="N107" s="101"/>
      <c r="O107" s="101" t="str">
        <f t="shared" si="12"/>
        <v/>
      </c>
      <c r="P107" s="106"/>
      <c r="Q107" s="106"/>
      <c r="R107" s="106"/>
      <c r="S107" s="101"/>
      <c r="T107" s="101"/>
    </row>
    <row r="108" spans="2:27" ht="21.95" customHeight="1">
      <c r="B108" s="86" t="s">
        <v>134</v>
      </c>
      <c r="D108" s="479" t="s">
        <v>1516</v>
      </c>
      <c r="E108" s="480"/>
      <c r="F108" s="480"/>
      <c r="G108" s="480"/>
      <c r="H108" s="480"/>
      <c r="I108" s="480"/>
      <c r="J108" s="480"/>
      <c r="K108" s="480"/>
      <c r="L108" s="480"/>
      <c r="M108" s="480"/>
      <c r="N108" s="480"/>
      <c r="O108" s="480"/>
      <c r="P108" s="480"/>
      <c r="Q108" s="480"/>
      <c r="R108" s="480"/>
      <c r="S108" s="480"/>
      <c r="T108" s="481"/>
    </row>
    <row r="109" spans="2:27" ht="21.95" customHeight="1">
      <c r="B109" s="86" t="s">
        <v>1225</v>
      </c>
      <c r="C109" s="86" t="s">
        <v>850</v>
      </c>
      <c r="D109" s="53" t="s">
        <v>515</v>
      </c>
      <c r="E109" s="53" t="s">
        <v>516</v>
      </c>
      <c r="F109" s="101" t="s">
        <v>731</v>
      </c>
      <c r="G109" s="101">
        <f>내역서!G161</f>
        <v>21</v>
      </c>
      <c r="H109" s="101">
        <f>IF(I109&lt;&gt;0,G109-I109,"")</f>
        <v>2</v>
      </c>
      <c r="I109" s="101">
        <f>내역서!J161</f>
        <v>19</v>
      </c>
      <c r="J109" s="101">
        <v>10</v>
      </c>
      <c r="K109" s="53" t="s">
        <v>1076</v>
      </c>
      <c r="L109" s="101" t="s">
        <v>1039</v>
      </c>
      <c r="M109" s="101">
        <v>0.04</v>
      </c>
      <c r="N109" s="101">
        <v>100</v>
      </c>
      <c r="O109" s="101">
        <f>IF(I109*M109=0,"",I109*M109*(N109/100))</f>
        <v>0.76</v>
      </c>
      <c r="P109" s="106"/>
      <c r="Q109" s="106"/>
      <c r="R109" s="106"/>
      <c r="S109" s="101" t="s">
        <v>1208</v>
      </c>
      <c r="T109" s="101"/>
      <c r="AA109" s="70">
        <f>O109</f>
        <v>0.76</v>
      </c>
    </row>
    <row r="110" spans="2:27" ht="21.95" customHeight="1">
      <c r="B110" s="86" t="s">
        <v>1225</v>
      </c>
      <c r="C110" s="86" t="s">
        <v>868</v>
      </c>
      <c r="D110" s="53" t="s">
        <v>246</v>
      </c>
      <c r="E110" s="53" t="s">
        <v>308</v>
      </c>
      <c r="F110" s="101" t="s">
        <v>156</v>
      </c>
      <c r="G110" s="101">
        <f>내역서!G163</f>
        <v>1</v>
      </c>
      <c r="H110" s="101">
        <f>IF(I110&lt;&gt;0,G110-I110,"")</f>
        <v>0</v>
      </c>
      <c r="I110" s="101">
        <f>내역서!J163</f>
        <v>1</v>
      </c>
      <c r="J110" s="101"/>
      <c r="K110" s="53" t="s">
        <v>1076</v>
      </c>
      <c r="L110" s="101" t="s">
        <v>1039</v>
      </c>
      <c r="M110" s="101">
        <v>0.2</v>
      </c>
      <c r="N110" s="101">
        <v>100</v>
      </c>
      <c r="O110" s="101">
        <f>IF(I110*M110=0,"",I110*M110*(N110/100))</f>
        <v>0.2</v>
      </c>
      <c r="P110" s="106"/>
      <c r="Q110" s="106"/>
      <c r="R110" s="106"/>
      <c r="S110" s="101" t="s">
        <v>1209</v>
      </c>
      <c r="T110" s="101"/>
      <c r="AA110" s="70">
        <f>O110</f>
        <v>0.2</v>
      </c>
    </row>
    <row r="111" spans="2:27" ht="21.95" customHeight="1">
      <c r="B111" s="86" t="s">
        <v>1225</v>
      </c>
      <c r="C111" s="86" t="s">
        <v>1037</v>
      </c>
      <c r="D111" s="53" t="s">
        <v>1038</v>
      </c>
      <c r="E111" s="53" t="s">
        <v>1039</v>
      </c>
      <c r="F111" s="101" t="s">
        <v>1040</v>
      </c>
      <c r="G111" s="101">
        <f>IF(H111*I111/100 &lt;1, TRUNC(H111*I111/100, 3), TRUNC(H111*I111/100, J111))</f>
        <v>0.96</v>
      </c>
      <c r="H111" s="101">
        <f>(옵션!$B$12*옵션!$B$50)/100</f>
        <v>100</v>
      </c>
      <c r="I111" s="101">
        <f>SUM(AA109:AA110)</f>
        <v>0.96</v>
      </c>
      <c r="J111" s="101">
        <f>옵션!$C$50</f>
        <v>2</v>
      </c>
      <c r="K111" s="53"/>
      <c r="L111" s="101"/>
      <c r="M111" s="101"/>
      <c r="N111" s="101"/>
      <c r="O111" s="101" t="str">
        <f>IF(I111*M111=0,"",I111*M111*(N111/100))</f>
        <v/>
      </c>
      <c r="P111" s="106"/>
      <c r="Q111" s="106"/>
      <c r="R111" s="106"/>
      <c r="S111" s="101"/>
      <c r="T111" s="101"/>
      <c r="AA111" s="70">
        <f>SUM(AA109:AA110)</f>
        <v>0.96</v>
      </c>
    </row>
    <row r="112" spans="2:27" ht="21.95" customHeight="1">
      <c r="D112" s="53"/>
      <c r="E112" s="53"/>
      <c r="F112" s="101"/>
      <c r="G112" s="101"/>
      <c r="H112" s="101"/>
      <c r="I112" s="101"/>
      <c r="J112" s="101"/>
      <c r="K112" s="53"/>
      <c r="L112" s="101"/>
      <c r="M112" s="101"/>
      <c r="N112" s="101"/>
      <c r="O112" s="101"/>
      <c r="P112" s="106"/>
      <c r="Q112" s="106"/>
      <c r="R112" s="106"/>
      <c r="S112" s="101"/>
      <c r="T112" s="101"/>
    </row>
    <row r="113" spans="4:20" s="70" customFormat="1" ht="21.95" customHeight="1">
      <c r="D113" s="53"/>
      <c r="E113" s="53"/>
      <c r="F113" s="101"/>
      <c r="G113" s="101"/>
      <c r="H113" s="101"/>
      <c r="I113" s="101"/>
      <c r="J113" s="101"/>
      <c r="K113" s="53"/>
      <c r="L113" s="101"/>
      <c r="M113" s="101"/>
      <c r="N113" s="101"/>
      <c r="O113" s="101"/>
      <c r="P113" s="106"/>
      <c r="Q113" s="106"/>
      <c r="R113" s="106"/>
      <c r="S113" s="101"/>
      <c r="T113" s="101"/>
    </row>
    <row r="114" spans="4:20" s="70" customFormat="1" ht="21.95" customHeight="1">
      <c r="D114" s="53"/>
      <c r="E114" s="53"/>
      <c r="F114" s="101"/>
      <c r="G114" s="101"/>
      <c r="H114" s="101"/>
      <c r="I114" s="101"/>
      <c r="J114" s="101"/>
      <c r="K114" s="53"/>
      <c r="L114" s="101"/>
      <c r="M114" s="101"/>
      <c r="N114" s="101"/>
      <c r="O114" s="101"/>
      <c r="P114" s="106"/>
      <c r="Q114" s="106"/>
      <c r="R114" s="106"/>
      <c r="S114" s="101"/>
      <c r="T114" s="101"/>
    </row>
    <row r="115" spans="4:20" s="70" customFormat="1" ht="21.95" customHeight="1">
      <c r="D115" s="53"/>
      <c r="E115" s="53"/>
      <c r="F115" s="101"/>
      <c r="G115" s="101"/>
      <c r="H115" s="101"/>
      <c r="I115" s="101"/>
      <c r="J115" s="101"/>
      <c r="K115" s="53"/>
      <c r="L115" s="101"/>
      <c r="M115" s="101"/>
      <c r="N115" s="101"/>
      <c r="O115" s="101"/>
      <c r="P115" s="106"/>
      <c r="Q115" s="106"/>
      <c r="R115" s="106"/>
      <c r="S115" s="101"/>
      <c r="T115" s="101"/>
    </row>
    <row r="116" spans="4:20" s="70" customFormat="1" ht="21.95" customHeight="1">
      <c r="D116" s="53"/>
      <c r="E116" s="53"/>
      <c r="F116" s="101"/>
      <c r="G116" s="101"/>
      <c r="H116" s="101"/>
      <c r="I116" s="101"/>
      <c r="J116" s="101"/>
      <c r="K116" s="53"/>
      <c r="L116" s="101"/>
      <c r="M116" s="101"/>
      <c r="N116" s="101"/>
      <c r="O116" s="101"/>
      <c r="P116" s="106"/>
      <c r="Q116" s="106"/>
      <c r="R116" s="106"/>
      <c r="S116" s="101"/>
      <c r="T116" s="101"/>
    </row>
    <row r="117" spans="4:20" s="70" customFormat="1" ht="21.95" customHeight="1">
      <c r="D117" s="53"/>
      <c r="E117" s="53"/>
      <c r="F117" s="101"/>
      <c r="G117" s="101"/>
      <c r="H117" s="101"/>
      <c r="I117" s="101"/>
      <c r="J117" s="101"/>
      <c r="K117" s="53"/>
      <c r="L117" s="101"/>
      <c r="M117" s="101"/>
      <c r="N117" s="101"/>
      <c r="O117" s="101"/>
      <c r="P117" s="106"/>
      <c r="Q117" s="106"/>
      <c r="R117" s="106"/>
      <c r="S117" s="101"/>
      <c r="T117" s="101"/>
    </row>
    <row r="118" spans="4:20" s="70" customFormat="1" ht="21.95" customHeight="1">
      <c r="D118" s="53"/>
      <c r="E118" s="53"/>
      <c r="F118" s="101"/>
      <c r="G118" s="101"/>
      <c r="H118" s="101"/>
      <c r="I118" s="101"/>
      <c r="J118" s="101"/>
      <c r="K118" s="53"/>
      <c r="L118" s="101"/>
      <c r="M118" s="101"/>
      <c r="N118" s="101"/>
      <c r="O118" s="101"/>
      <c r="P118" s="106"/>
      <c r="Q118" s="106"/>
      <c r="R118" s="106"/>
      <c r="S118" s="101"/>
      <c r="T118" s="101"/>
    </row>
    <row r="119" spans="4:20" s="70" customFormat="1" ht="21.95" customHeight="1">
      <c r="D119" s="53"/>
      <c r="E119" s="53"/>
      <c r="F119" s="101"/>
      <c r="G119" s="101"/>
      <c r="H119" s="101"/>
      <c r="I119" s="101"/>
      <c r="J119" s="101"/>
      <c r="K119" s="53"/>
      <c r="L119" s="101"/>
      <c r="M119" s="101"/>
      <c r="N119" s="101"/>
      <c r="O119" s="101"/>
      <c r="P119" s="106"/>
      <c r="Q119" s="106"/>
      <c r="R119" s="106"/>
      <c r="S119" s="101"/>
      <c r="T119" s="101"/>
    </row>
    <row r="120" spans="4:20" s="70" customFormat="1" ht="21.95" customHeight="1">
      <c r="D120" s="53"/>
      <c r="E120" s="53"/>
      <c r="F120" s="101"/>
      <c r="G120" s="101"/>
      <c r="H120" s="101"/>
      <c r="I120" s="101"/>
      <c r="J120" s="101"/>
      <c r="K120" s="53"/>
      <c r="L120" s="101"/>
      <c r="M120" s="101"/>
      <c r="N120" s="101"/>
      <c r="O120" s="101"/>
      <c r="P120" s="106"/>
      <c r="Q120" s="106"/>
      <c r="R120" s="106"/>
      <c r="S120" s="101"/>
      <c r="T120" s="101"/>
    </row>
    <row r="121" spans="4:20" s="70" customFormat="1" ht="21.95" customHeight="1">
      <c r="D121" s="53"/>
      <c r="E121" s="53"/>
      <c r="F121" s="101"/>
      <c r="G121" s="101"/>
      <c r="H121" s="101"/>
      <c r="I121" s="101"/>
      <c r="J121" s="101"/>
      <c r="K121" s="53"/>
      <c r="L121" s="101"/>
      <c r="M121" s="101"/>
      <c r="N121" s="101"/>
      <c r="O121" s="101"/>
      <c r="P121" s="106"/>
      <c r="Q121" s="106"/>
      <c r="R121" s="106"/>
      <c r="S121" s="101"/>
      <c r="T121" s="101"/>
    </row>
    <row r="122" spans="4:20" s="70" customFormat="1" ht="21.95" customHeight="1">
      <c r="D122" s="53"/>
      <c r="E122" s="53"/>
      <c r="F122" s="101"/>
      <c r="G122" s="101"/>
      <c r="H122" s="101"/>
      <c r="I122" s="101"/>
      <c r="J122" s="101"/>
      <c r="K122" s="53"/>
      <c r="L122" s="101"/>
      <c r="M122" s="101"/>
      <c r="N122" s="101"/>
      <c r="O122" s="101"/>
      <c r="P122" s="106"/>
      <c r="Q122" s="106"/>
      <c r="R122" s="106"/>
      <c r="S122" s="101"/>
      <c r="T122" s="101"/>
    </row>
    <row r="123" spans="4:20" s="70" customFormat="1" ht="21.95" customHeight="1">
      <c r="D123" s="53"/>
      <c r="E123" s="53"/>
      <c r="F123" s="101"/>
      <c r="G123" s="101"/>
      <c r="H123" s="101"/>
      <c r="I123" s="101"/>
      <c r="J123" s="101"/>
      <c r="K123" s="53"/>
      <c r="L123" s="101"/>
      <c r="M123" s="101"/>
      <c r="N123" s="101"/>
      <c r="O123" s="101"/>
      <c r="P123" s="106"/>
      <c r="Q123" s="106"/>
      <c r="R123" s="106"/>
      <c r="S123" s="101"/>
      <c r="T123" s="101"/>
    </row>
    <row r="124" spans="4:20" s="70" customFormat="1" ht="21.95" customHeight="1">
      <c r="D124" s="53"/>
      <c r="E124" s="53"/>
      <c r="F124" s="101"/>
      <c r="G124" s="101"/>
      <c r="H124" s="101"/>
      <c r="I124" s="101"/>
      <c r="J124" s="101"/>
      <c r="K124" s="53"/>
      <c r="L124" s="101"/>
      <c r="M124" s="101"/>
      <c r="N124" s="101"/>
      <c r="O124" s="101"/>
      <c r="P124" s="106"/>
      <c r="Q124" s="106"/>
      <c r="R124" s="106"/>
      <c r="S124" s="101"/>
      <c r="T124" s="101"/>
    </row>
    <row r="125" spans="4:20" s="70" customFormat="1" ht="21.95" customHeight="1">
      <c r="D125" s="53"/>
      <c r="E125" s="53"/>
      <c r="F125" s="101"/>
      <c r="G125" s="101"/>
      <c r="H125" s="101"/>
      <c r="I125" s="101"/>
      <c r="J125" s="101"/>
      <c r="K125" s="53"/>
      <c r="L125" s="101"/>
      <c r="M125" s="101"/>
      <c r="N125" s="101"/>
      <c r="O125" s="101"/>
      <c r="P125" s="106"/>
      <c r="Q125" s="106"/>
      <c r="R125" s="106"/>
      <c r="S125" s="101"/>
      <c r="T125" s="101"/>
    </row>
    <row r="126" spans="4:20" s="70" customFormat="1" ht="21.95" customHeight="1">
      <c r="D126" s="53"/>
      <c r="E126" s="53"/>
      <c r="F126" s="101"/>
      <c r="G126" s="101"/>
      <c r="H126" s="101"/>
      <c r="I126" s="101"/>
      <c r="J126" s="101"/>
      <c r="K126" s="53"/>
      <c r="L126" s="101"/>
      <c r="M126" s="101"/>
      <c r="N126" s="101"/>
      <c r="O126" s="101"/>
      <c r="P126" s="106"/>
      <c r="Q126" s="106"/>
      <c r="R126" s="106"/>
      <c r="S126" s="101"/>
      <c r="T126" s="101"/>
    </row>
    <row r="127" spans="4:20" s="70" customFormat="1" ht="21.95" customHeight="1">
      <c r="D127" s="53"/>
      <c r="E127" s="53"/>
      <c r="F127" s="101"/>
      <c r="G127" s="101"/>
      <c r="H127" s="101"/>
      <c r="I127" s="101"/>
      <c r="J127" s="101"/>
      <c r="K127" s="53"/>
      <c r="L127" s="101"/>
      <c r="M127" s="101"/>
      <c r="N127" s="101"/>
      <c r="O127" s="101"/>
      <c r="P127" s="106"/>
      <c r="Q127" s="106"/>
      <c r="R127" s="106"/>
      <c r="S127" s="101"/>
      <c r="T127" s="101"/>
    </row>
    <row r="128" spans="4:20" s="70" customFormat="1" ht="21.95" customHeight="1">
      <c r="D128" s="53"/>
      <c r="E128" s="53"/>
      <c r="F128" s="101"/>
      <c r="G128" s="101"/>
      <c r="H128" s="101"/>
      <c r="I128" s="101"/>
      <c r="J128" s="101"/>
      <c r="K128" s="53"/>
      <c r="L128" s="101"/>
      <c r="M128" s="101"/>
      <c r="N128" s="101"/>
      <c r="O128" s="101"/>
      <c r="P128" s="106"/>
      <c r="Q128" s="106"/>
      <c r="R128" s="106"/>
      <c r="S128" s="101"/>
      <c r="T128" s="101"/>
    </row>
    <row r="129" spans="4:20" s="70" customFormat="1" ht="21.95" customHeight="1">
      <c r="D129" s="53"/>
      <c r="E129" s="53"/>
      <c r="F129" s="101"/>
      <c r="G129" s="101"/>
      <c r="H129" s="101"/>
      <c r="I129" s="101"/>
      <c r="J129" s="101"/>
      <c r="K129" s="53"/>
      <c r="L129" s="101"/>
      <c r="M129" s="101"/>
      <c r="N129" s="101"/>
      <c r="O129" s="101"/>
      <c r="P129" s="106"/>
      <c r="Q129" s="106"/>
      <c r="R129" s="106"/>
      <c r="S129" s="101"/>
      <c r="T129" s="101"/>
    </row>
    <row r="130" spans="4:20" s="70" customFormat="1" ht="21.95" customHeight="1">
      <c r="D130" s="53"/>
      <c r="E130" s="53"/>
      <c r="F130" s="101"/>
      <c r="G130" s="101"/>
      <c r="H130" s="101"/>
      <c r="I130" s="101"/>
      <c r="J130" s="101"/>
      <c r="K130" s="53"/>
      <c r="L130" s="101"/>
      <c r="M130" s="101"/>
      <c r="N130" s="101"/>
      <c r="O130" s="101"/>
      <c r="P130" s="106"/>
      <c r="Q130" s="106"/>
      <c r="R130" s="106"/>
      <c r="S130" s="101"/>
      <c r="T130" s="101"/>
    </row>
    <row r="131" spans="4:20" s="70" customFormat="1" ht="21.95" customHeight="1">
      <c r="D131" s="53"/>
      <c r="E131" s="53"/>
      <c r="F131" s="101"/>
      <c r="G131" s="101"/>
      <c r="H131" s="101"/>
      <c r="I131" s="101"/>
      <c r="J131" s="101"/>
      <c r="K131" s="53"/>
      <c r="L131" s="101"/>
      <c r="M131" s="101"/>
      <c r="N131" s="101"/>
      <c r="O131" s="101"/>
      <c r="P131" s="106"/>
      <c r="Q131" s="106"/>
      <c r="R131" s="106"/>
      <c r="S131" s="101"/>
      <c r="T131" s="101"/>
    </row>
    <row r="132" spans="4:20" s="70" customFormat="1" ht="21.95" customHeight="1">
      <c r="D132" s="53"/>
      <c r="E132" s="53"/>
      <c r="F132" s="101"/>
      <c r="G132" s="101"/>
      <c r="H132" s="101"/>
      <c r="I132" s="101"/>
      <c r="J132" s="101"/>
      <c r="K132" s="53"/>
      <c r="L132" s="101"/>
      <c r="M132" s="101"/>
      <c r="N132" s="101"/>
      <c r="O132" s="101"/>
      <c r="P132" s="106"/>
      <c r="Q132" s="106"/>
      <c r="R132" s="106"/>
      <c r="S132" s="101"/>
      <c r="T132" s="101"/>
    </row>
    <row r="133" spans="4:20" s="70" customFormat="1" ht="21.95" customHeight="1">
      <c r="D133" s="53"/>
      <c r="E133" s="53"/>
      <c r="F133" s="101"/>
      <c r="G133" s="101"/>
      <c r="H133" s="101"/>
      <c r="I133" s="101"/>
      <c r="J133" s="101"/>
      <c r="K133" s="53"/>
      <c r="L133" s="101"/>
      <c r="M133" s="101"/>
      <c r="N133" s="101"/>
      <c r="O133" s="101"/>
      <c r="P133" s="106"/>
      <c r="Q133" s="106"/>
      <c r="R133" s="106"/>
      <c r="S133" s="101"/>
      <c r="T133" s="101"/>
    </row>
  </sheetData>
  <mergeCells count="18">
    <mergeCell ref="D30:T30"/>
    <mergeCell ref="D56:T56"/>
    <mergeCell ref="D82:T82"/>
    <mergeCell ref="D108:T108"/>
    <mergeCell ref="D4:T4"/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  <mergeCell ref="G2:J2"/>
    <mergeCell ref="K2:K3"/>
    <mergeCell ref="L2:O2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1373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116"/>
  <sheetViews>
    <sheetView view="pageBreakPreview" topLeftCell="D1" zoomScale="85" zoomScaleNormal="100" zoomScaleSheetLayoutView="85" workbookViewId="0">
      <pane ySplit="3" topLeftCell="A4" activePane="bottomLeft" state="frozen"/>
      <selection activeCell="J20" sqref="J20"/>
      <selection pane="bottomLeft" activeCell="D88" sqref="D88"/>
    </sheetView>
  </sheetViews>
  <sheetFormatPr defaultRowHeight="18.95" customHeight="1"/>
  <cols>
    <col min="1" max="1" width="6.21875" style="86" hidden="1" customWidth="1"/>
    <col min="2" max="2" width="10.33203125" style="86" hidden="1" customWidth="1"/>
    <col min="3" max="3" width="15.44140625" style="86" hidden="1" customWidth="1"/>
    <col min="4" max="5" width="22.77734375" style="86" customWidth="1"/>
    <col min="6" max="6" width="4.5546875" style="84" customWidth="1"/>
    <col min="7" max="7" width="11.109375" style="109" customWidth="1"/>
    <col min="8" max="8" width="9.88671875" style="110" customWidth="1"/>
    <col min="9" max="9" width="11.21875" style="69" hidden="1" customWidth="1"/>
    <col min="10" max="10" width="9.88671875" style="110" customWidth="1"/>
    <col min="11" max="11" width="5.44140625" style="111" customWidth="1"/>
    <col min="12" max="12" width="9.88671875" style="110" customWidth="1"/>
    <col min="13" max="13" width="5.44140625" style="111" customWidth="1"/>
    <col min="14" max="14" width="9.88671875" style="110" customWidth="1"/>
    <col min="15" max="15" width="5.44140625" style="111" customWidth="1"/>
    <col min="16" max="16" width="9.88671875" style="110" customWidth="1"/>
    <col min="17" max="17" width="5.44140625" style="111" customWidth="1"/>
    <col min="18" max="18" width="3" style="110" hidden="1" customWidth="1"/>
    <col min="19" max="19" width="4.88671875" style="111" hidden="1" customWidth="1"/>
    <col min="20" max="20" width="10.77734375" style="86" customWidth="1"/>
    <col min="21" max="16384" width="8.88671875" style="70"/>
  </cols>
  <sheetData>
    <row r="1" spans="1:20" ht="18.95" customHeight="1">
      <c r="A1" s="86" t="s">
        <v>133</v>
      </c>
      <c r="B1" s="86" t="s">
        <v>1058</v>
      </c>
      <c r="D1" s="507" t="s">
        <v>1382</v>
      </c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</row>
    <row r="2" spans="1:20" ht="18.95" customHeight="1">
      <c r="A2" s="471" t="s">
        <v>1</v>
      </c>
      <c r="B2" s="471" t="s">
        <v>2</v>
      </c>
      <c r="C2" s="471" t="s">
        <v>18</v>
      </c>
      <c r="D2" s="472" t="s">
        <v>48</v>
      </c>
      <c r="E2" s="472" t="s">
        <v>49</v>
      </c>
      <c r="F2" s="472" t="s">
        <v>5</v>
      </c>
      <c r="G2" s="476" t="s">
        <v>71</v>
      </c>
      <c r="H2" s="104" t="s">
        <v>72</v>
      </c>
      <c r="I2" s="104"/>
      <c r="J2" s="472" t="s">
        <v>73</v>
      </c>
      <c r="K2" s="472"/>
      <c r="L2" s="472" t="s">
        <v>74</v>
      </c>
      <c r="M2" s="472"/>
      <c r="N2" s="472" t="s">
        <v>1057</v>
      </c>
      <c r="O2" s="472"/>
      <c r="P2" s="472" t="s">
        <v>75</v>
      </c>
      <c r="Q2" s="472"/>
      <c r="R2" s="472" t="s">
        <v>76</v>
      </c>
      <c r="S2" s="472"/>
      <c r="T2" s="472" t="s">
        <v>44</v>
      </c>
    </row>
    <row r="3" spans="1:20" ht="18.95" customHeight="1">
      <c r="A3" s="471"/>
      <c r="B3" s="471"/>
      <c r="C3" s="471"/>
      <c r="D3" s="473"/>
      <c r="E3" s="473"/>
      <c r="F3" s="473"/>
      <c r="G3" s="477"/>
      <c r="H3" s="105" t="s">
        <v>45</v>
      </c>
      <c r="I3" s="72" t="s">
        <v>18</v>
      </c>
      <c r="J3" s="105" t="s">
        <v>45</v>
      </c>
      <c r="K3" s="72" t="s">
        <v>77</v>
      </c>
      <c r="L3" s="105" t="s">
        <v>45</v>
      </c>
      <c r="M3" s="72" t="s">
        <v>77</v>
      </c>
      <c r="N3" s="105" t="s">
        <v>45</v>
      </c>
      <c r="O3" s="72" t="s">
        <v>77</v>
      </c>
      <c r="P3" s="105" t="s">
        <v>45</v>
      </c>
      <c r="Q3" s="72" t="s">
        <v>77</v>
      </c>
      <c r="R3" s="105" t="s">
        <v>45</v>
      </c>
      <c r="S3" s="72" t="s">
        <v>77</v>
      </c>
      <c r="T3" s="473"/>
    </row>
    <row r="4" spans="1:20" ht="18.95" customHeight="1">
      <c r="C4" s="86" t="s">
        <v>842</v>
      </c>
      <c r="D4" s="53" t="s">
        <v>453</v>
      </c>
      <c r="E4" s="53" t="s">
        <v>376</v>
      </c>
      <c r="F4" s="76" t="s">
        <v>731</v>
      </c>
      <c r="G4" s="106">
        <v>5475</v>
      </c>
      <c r="H4" s="107">
        <v>5475</v>
      </c>
      <c r="I4" s="75"/>
      <c r="J4" s="107">
        <v>6160</v>
      </c>
      <c r="K4" s="108" t="s">
        <v>843</v>
      </c>
      <c r="L4" s="107">
        <v>7306</v>
      </c>
      <c r="M4" s="108" t="s">
        <v>844</v>
      </c>
      <c r="N4" s="107"/>
      <c r="O4" s="108"/>
      <c r="P4" s="107"/>
      <c r="Q4" s="108"/>
      <c r="R4" s="107"/>
      <c r="S4" s="108"/>
      <c r="T4" s="53"/>
    </row>
    <row r="5" spans="1:20" ht="18.95" customHeight="1">
      <c r="C5" s="86" t="s">
        <v>845</v>
      </c>
      <c r="D5" s="53" t="s">
        <v>375</v>
      </c>
      <c r="E5" s="53" t="s">
        <v>376</v>
      </c>
      <c r="F5" s="76" t="s">
        <v>731</v>
      </c>
      <c r="G5" s="106">
        <v>5134</v>
      </c>
      <c r="H5" s="107">
        <v>5134</v>
      </c>
      <c r="I5" s="75"/>
      <c r="J5" s="107">
        <v>6040</v>
      </c>
      <c r="K5" s="108" t="s">
        <v>843</v>
      </c>
      <c r="L5" s="107">
        <v>7306</v>
      </c>
      <c r="M5" s="108" t="s">
        <v>846</v>
      </c>
      <c r="N5" s="107"/>
      <c r="O5" s="108"/>
      <c r="P5" s="107"/>
      <c r="Q5" s="108"/>
      <c r="R5" s="107"/>
      <c r="S5" s="108"/>
      <c r="T5" s="53"/>
    </row>
    <row r="6" spans="1:20" ht="18.95" customHeight="1">
      <c r="C6" s="86" t="s">
        <v>847</v>
      </c>
      <c r="D6" s="53" t="s">
        <v>486</v>
      </c>
      <c r="E6" s="53" t="s">
        <v>487</v>
      </c>
      <c r="F6" s="76" t="s">
        <v>731</v>
      </c>
      <c r="G6" s="106">
        <v>294</v>
      </c>
      <c r="H6" s="107">
        <v>294</v>
      </c>
      <c r="I6" s="75"/>
      <c r="J6" s="107">
        <v>398</v>
      </c>
      <c r="K6" s="108" t="s">
        <v>848</v>
      </c>
      <c r="L6" s="107">
        <v>440</v>
      </c>
      <c r="M6" s="108" t="s">
        <v>849</v>
      </c>
      <c r="N6" s="107"/>
      <c r="O6" s="108"/>
      <c r="P6" s="107"/>
      <c r="Q6" s="108"/>
      <c r="R6" s="107"/>
      <c r="S6" s="108"/>
      <c r="T6" s="53"/>
    </row>
    <row r="7" spans="1:20" ht="18.95" customHeight="1">
      <c r="C7" s="86" t="s">
        <v>850</v>
      </c>
      <c r="D7" s="53" t="s">
        <v>515</v>
      </c>
      <c r="E7" s="53" t="s">
        <v>516</v>
      </c>
      <c r="F7" s="76" t="s">
        <v>731</v>
      </c>
      <c r="G7" s="106">
        <v>168</v>
      </c>
      <c r="H7" s="107">
        <v>168</v>
      </c>
      <c r="I7" s="75"/>
      <c r="J7" s="107">
        <v>267</v>
      </c>
      <c r="K7" s="108" t="s">
        <v>851</v>
      </c>
      <c r="L7" s="107">
        <v>275</v>
      </c>
      <c r="M7" s="108" t="s">
        <v>852</v>
      </c>
      <c r="N7" s="107"/>
      <c r="O7" s="108"/>
      <c r="P7" s="107"/>
      <c r="Q7" s="108"/>
      <c r="R7" s="107"/>
      <c r="S7" s="108"/>
      <c r="T7" s="53"/>
    </row>
    <row r="8" spans="1:20" ht="18.95" customHeight="1">
      <c r="C8" s="86" t="s">
        <v>853</v>
      </c>
      <c r="D8" s="53" t="s">
        <v>515</v>
      </c>
      <c r="E8" s="53" t="s">
        <v>630</v>
      </c>
      <c r="F8" s="76" t="s">
        <v>731</v>
      </c>
      <c r="G8" s="106">
        <v>348</v>
      </c>
      <c r="H8" s="107">
        <v>348</v>
      </c>
      <c r="I8" s="75"/>
      <c r="J8" s="107">
        <v>669</v>
      </c>
      <c r="K8" s="108" t="s">
        <v>851</v>
      </c>
      <c r="L8" s="107">
        <v>550</v>
      </c>
      <c r="M8" s="108" t="s">
        <v>849</v>
      </c>
      <c r="N8" s="107"/>
      <c r="O8" s="108"/>
      <c r="P8" s="107"/>
      <c r="Q8" s="108"/>
      <c r="R8" s="107"/>
      <c r="S8" s="108"/>
      <c r="T8" s="53"/>
    </row>
    <row r="9" spans="1:20" ht="18.95" customHeight="1">
      <c r="C9" s="86" t="s">
        <v>854</v>
      </c>
      <c r="D9" s="53" t="s">
        <v>385</v>
      </c>
      <c r="E9" s="53" t="s">
        <v>386</v>
      </c>
      <c r="F9" s="76" t="s">
        <v>731</v>
      </c>
      <c r="G9" s="106">
        <v>522</v>
      </c>
      <c r="H9" s="107">
        <v>522</v>
      </c>
      <c r="I9" s="75"/>
      <c r="J9" s="107">
        <v>703</v>
      </c>
      <c r="K9" s="108" t="s">
        <v>851</v>
      </c>
      <c r="L9" s="107">
        <v>607</v>
      </c>
      <c r="M9" s="108" t="s">
        <v>849</v>
      </c>
      <c r="N9" s="107"/>
      <c r="O9" s="108"/>
      <c r="P9" s="107"/>
      <c r="Q9" s="108"/>
      <c r="R9" s="107"/>
      <c r="S9" s="108"/>
      <c r="T9" s="53"/>
    </row>
    <row r="10" spans="1:20" ht="18.95" customHeight="1">
      <c r="C10" s="86" t="s">
        <v>855</v>
      </c>
      <c r="D10" s="53" t="s">
        <v>145</v>
      </c>
      <c r="E10" s="53" t="s">
        <v>146</v>
      </c>
      <c r="F10" s="76" t="s">
        <v>731</v>
      </c>
      <c r="G10" s="106">
        <v>600</v>
      </c>
      <c r="H10" s="107">
        <v>600</v>
      </c>
      <c r="I10" s="75"/>
      <c r="J10" s="107"/>
      <c r="K10" s="108"/>
      <c r="L10" s="107"/>
      <c r="M10" s="108"/>
      <c r="N10" s="107"/>
      <c r="O10" s="108"/>
      <c r="P10" s="107"/>
      <c r="Q10" s="108"/>
      <c r="R10" s="107"/>
      <c r="S10" s="108"/>
      <c r="T10" s="53"/>
    </row>
    <row r="11" spans="1:20" ht="18.95" customHeight="1">
      <c r="C11" s="86" t="s">
        <v>856</v>
      </c>
      <c r="D11" s="53" t="s">
        <v>145</v>
      </c>
      <c r="E11" s="53" t="s">
        <v>237</v>
      </c>
      <c r="F11" s="76" t="s">
        <v>731</v>
      </c>
      <c r="G11" s="106">
        <v>1075</v>
      </c>
      <c r="H11" s="107">
        <v>1075</v>
      </c>
      <c r="I11" s="75"/>
      <c r="J11" s="107"/>
      <c r="K11" s="108"/>
      <c r="L11" s="107"/>
      <c r="M11" s="108"/>
      <c r="N11" s="107"/>
      <c r="O11" s="108"/>
      <c r="P11" s="107"/>
      <c r="Q11" s="108"/>
      <c r="R11" s="107"/>
      <c r="S11" s="108"/>
      <c r="T11" s="53"/>
    </row>
    <row r="12" spans="1:20" ht="18.95" customHeight="1">
      <c r="C12" s="86" t="s">
        <v>857</v>
      </c>
      <c r="D12" s="53" t="s">
        <v>145</v>
      </c>
      <c r="E12" s="53" t="s">
        <v>641</v>
      </c>
      <c r="F12" s="76" t="s">
        <v>731</v>
      </c>
      <c r="G12" s="106">
        <v>1421</v>
      </c>
      <c r="H12" s="107">
        <v>1421</v>
      </c>
      <c r="I12" s="75"/>
      <c r="J12" s="107"/>
      <c r="K12" s="108"/>
      <c r="L12" s="107"/>
      <c r="M12" s="108"/>
      <c r="N12" s="107"/>
      <c r="O12" s="108"/>
      <c r="P12" s="107"/>
      <c r="Q12" s="108"/>
      <c r="R12" s="107"/>
      <c r="S12" s="108"/>
      <c r="T12" s="53"/>
    </row>
    <row r="13" spans="1:20" ht="18.95" customHeight="1">
      <c r="C13" s="86" t="s">
        <v>858</v>
      </c>
      <c r="D13" s="53" t="s">
        <v>145</v>
      </c>
      <c r="E13" s="53" t="s">
        <v>164</v>
      </c>
      <c r="F13" s="76" t="s">
        <v>156</v>
      </c>
      <c r="G13" s="106">
        <v>354</v>
      </c>
      <c r="H13" s="107">
        <v>354</v>
      </c>
      <c r="I13" s="75"/>
      <c r="J13" s="107"/>
      <c r="K13" s="108"/>
      <c r="L13" s="107"/>
      <c r="M13" s="108"/>
      <c r="N13" s="107"/>
      <c r="O13" s="108"/>
      <c r="P13" s="107"/>
      <c r="Q13" s="108"/>
      <c r="R13" s="107"/>
      <c r="S13" s="108"/>
      <c r="T13" s="53"/>
    </row>
    <row r="14" spans="1:20" ht="18.95" customHeight="1">
      <c r="C14" s="86" t="s">
        <v>859</v>
      </c>
      <c r="D14" s="53" t="s">
        <v>145</v>
      </c>
      <c r="E14" s="53" t="s">
        <v>646</v>
      </c>
      <c r="F14" s="76" t="s">
        <v>156</v>
      </c>
      <c r="G14" s="106">
        <v>2367</v>
      </c>
      <c r="H14" s="107">
        <v>2367</v>
      </c>
      <c r="I14" s="75"/>
      <c r="J14" s="107"/>
      <c r="K14" s="108"/>
      <c r="L14" s="107"/>
      <c r="M14" s="108"/>
      <c r="N14" s="107"/>
      <c r="O14" s="108"/>
      <c r="P14" s="107"/>
      <c r="Q14" s="108"/>
      <c r="R14" s="107"/>
      <c r="S14" s="108"/>
      <c r="T14" s="53"/>
    </row>
    <row r="15" spans="1:20" ht="18.95" customHeight="1">
      <c r="C15" s="86" t="s">
        <v>860</v>
      </c>
      <c r="D15" s="53" t="s">
        <v>469</v>
      </c>
      <c r="E15" s="53" t="s">
        <v>470</v>
      </c>
      <c r="F15" s="76" t="s">
        <v>156</v>
      </c>
      <c r="G15" s="106">
        <v>3971</v>
      </c>
      <c r="H15" s="107">
        <v>3971</v>
      </c>
      <c r="I15" s="75"/>
      <c r="J15" s="107">
        <v>4930</v>
      </c>
      <c r="K15" s="108" t="s">
        <v>843</v>
      </c>
      <c r="L15" s="107">
        <v>5412</v>
      </c>
      <c r="M15" s="108" t="s">
        <v>861</v>
      </c>
      <c r="N15" s="107"/>
      <c r="O15" s="108"/>
      <c r="P15" s="107"/>
      <c r="Q15" s="108"/>
      <c r="R15" s="107"/>
      <c r="S15" s="108"/>
      <c r="T15" s="53"/>
    </row>
    <row r="16" spans="1:20" ht="18.95" customHeight="1">
      <c r="C16" s="86" t="s">
        <v>862</v>
      </c>
      <c r="D16" s="53" t="s">
        <v>394</v>
      </c>
      <c r="E16" s="53" t="s">
        <v>395</v>
      </c>
      <c r="F16" s="76" t="s">
        <v>156</v>
      </c>
      <c r="G16" s="106">
        <v>4392</v>
      </c>
      <c r="H16" s="107">
        <v>4392</v>
      </c>
      <c r="I16" s="75"/>
      <c r="J16" s="107">
        <v>5240</v>
      </c>
      <c r="K16" s="108" t="s">
        <v>843</v>
      </c>
      <c r="L16" s="107">
        <v>5940</v>
      </c>
      <c r="M16" s="108" t="s">
        <v>863</v>
      </c>
      <c r="N16" s="107"/>
      <c r="O16" s="108"/>
      <c r="P16" s="107"/>
      <c r="Q16" s="108"/>
      <c r="R16" s="107"/>
      <c r="S16" s="108"/>
      <c r="T16" s="53"/>
    </row>
    <row r="17" spans="3:20" ht="18.95" customHeight="1">
      <c r="C17" s="86" t="s">
        <v>864</v>
      </c>
      <c r="D17" s="53" t="s">
        <v>170</v>
      </c>
      <c r="E17" s="53" t="s">
        <v>528</v>
      </c>
      <c r="F17" s="76" t="s">
        <v>156</v>
      </c>
      <c r="G17" s="106">
        <v>627</v>
      </c>
      <c r="H17" s="107">
        <v>627</v>
      </c>
      <c r="I17" s="75"/>
      <c r="J17" s="107">
        <v>800</v>
      </c>
      <c r="K17" s="108" t="s">
        <v>865</v>
      </c>
      <c r="L17" s="107">
        <v>845</v>
      </c>
      <c r="M17" s="108" t="s">
        <v>846</v>
      </c>
      <c r="N17" s="107"/>
      <c r="O17" s="108"/>
      <c r="P17" s="107"/>
      <c r="Q17" s="108"/>
      <c r="R17" s="107"/>
      <c r="S17" s="108"/>
      <c r="T17" s="53"/>
    </row>
    <row r="18" spans="3:20" ht="18.95" customHeight="1">
      <c r="C18" s="86" t="s">
        <v>866</v>
      </c>
      <c r="D18" s="53" t="s">
        <v>170</v>
      </c>
      <c r="E18" s="53" t="s">
        <v>171</v>
      </c>
      <c r="F18" s="76" t="s">
        <v>156</v>
      </c>
      <c r="G18" s="106">
        <v>811</v>
      </c>
      <c r="H18" s="107">
        <v>811</v>
      </c>
      <c r="I18" s="75"/>
      <c r="J18" s="107">
        <v>3100</v>
      </c>
      <c r="K18" s="108" t="s">
        <v>865</v>
      </c>
      <c r="L18" s="107">
        <v>973</v>
      </c>
      <c r="M18" s="108" t="s">
        <v>846</v>
      </c>
      <c r="N18" s="107"/>
      <c r="O18" s="108"/>
      <c r="P18" s="107"/>
      <c r="Q18" s="108"/>
      <c r="R18" s="107"/>
      <c r="S18" s="108"/>
      <c r="T18" s="53"/>
    </row>
    <row r="19" spans="3:20" ht="18.95" customHeight="1">
      <c r="C19" s="86" t="s">
        <v>867</v>
      </c>
      <c r="D19" s="53" t="s">
        <v>246</v>
      </c>
      <c r="E19" s="53" t="s">
        <v>247</v>
      </c>
      <c r="F19" s="76" t="s">
        <v>156</v>
      </c>
      <c r="G19" s="106">
        <v>592</v>
      </c>
      <c r="H19" s="107">
        <v>592</v>
      </c>
      <c r="I19" s="75"/>
      <c r="J19" s="107">
        <v>650</v>
      </c>
      <c r="K19" s="108" t="s">
        <v>865</v>
      </c>
      <c r="L19" s="107">
        <v>700</v>
      </c>
      <c r="M19" s="108" t="s">
        <v>846</v>
      </c>
      <c r="N19" s="107"/>
      <c r="O19" s="108"/>
      <c r="P19" s="107"/>
      <c r="Q19" s="108"/>
      <c r="R19" s="107"/>
      <c r="S19" s="108"/>
      <c r="T19" s="53"/>
    </row>
    <row r="20" spans="3:20" ht="18.95" customHeight="1">
      <c r="C20" s="86" t="s">
        <v>868</v>
      </c>
      <c r="D20" s="53" t="s">
        <v>246</v>
      </c>
      <c r="E20" s="53" t="s">
        <v>308</v>
      </c>
      <c r="F20" s="76" t="s">
        <v>156</v>
      </c>
      <c r="G20" s="106">
        <v>726</v>
      </c>
      <c r="H20" s="107">
        <v>824</v>
      </c>
      <c r="I20" s="75"/>
      <c r="J20" s="107">
        <v>1000</v>
      </c>
      <c r="K20" s="108" t="s">
        <v>865</v>
      </c>
      <c r="L20" s="107">
        <v>726</v>
      </c>
      <c r="M20" s="108" t="s">
        <v>846</v>
      </c>
      <c r="N20" s="107"/>
      <c r="O20" s="108"/>
      <c r="P20" s="107"/>
      <c r="Q20" s="108"/>
      <c r="R20" s="107"/>
      <c r="S20" s="108"/>
      <c r="T20" s="53"/>
    </row>
    <row r="21" spans="3:20" ht="18.95" customHeight="1">
      <c r="C21" s="86" t="s">
        <v>869</v>
      </c>
      <c r="D21" s="53" t="s">
        <v>154</v>
      </c>
      <c r="E21" s="53" t="s">
        <v>155</v>
      </c>
      <c r="F21" s="76" t="s">
        <v>156</v>
      </c>
      <c r="G21" s="106">
        <v>858</v>
      </c>
      <c r="H21" s="107"/>
      <c r="I21" s="75"/>
      <c r="J21" s="107"/>
      <c r="K21" s="108"/>
      <c r="L21" s="107">
        <v>858</v>
      </c>
      <c r="M21" s="108" t="s">
        <v>870</v>
      </c>
      <c r="N21" s="107"/>
      <c r="O21" s="108"/>
      <c r="P21" s="107"/>
      <c r="Q21" s="108"/>
      <c r="R21" s="107"/>
      <c r="S21" s="108"/>
      <c r="T21" s="53"/>
    </row>
    <row r="22" spans="3:20" ht="18.95" customHeight="1">
      <c r="C22" s="86" t="s">
        <v>871</v>
      </c>
      <c r="D22" s="53" t="s">
        <v>159</v>
      </c>
      <c r="E22" s="53" t="s">
        <v>531</v>
      </c>
      <c r="F22" s="76" t="s">
        <v>156</v>
      </c>
      <c r="G22" s="106">
        <v>343</v>
      </c>
      <c r="H22" s="107"/>
      <c r="I22" s="75"/>
      <c r="J22" s="107">
        <v>400</v>
      </c>
      <c r="K22" s="108" t="s">
        <v>865</v>
      </c>
      <c r="L22" s="107">
        <v>343</v>
      </c>
      <c r="M22" s="108" t="s">
        <v>846</v>
      </c>
      <c r="N22" s="107"/>
      <c r="O22" s="108"/>
      <c r="P22" s="107"/>
      <c r="Q22" s="108"/>
      <c r="R22" s="107"/>
      <c r="S22" s="108"/>
      <c r="T22" s="53"/>
    </row>
    <row r="23" spans="3:20" ht="18.95" customHeight="1">
      <c r="C23" s="86" t="s">
        <v>872</v>
      </c>
      <c r="D23" s="53" t="s">
        <v>159</v>
      </c>
      <c r="E23" s="53" t="s">
        <v>160</v>
      </c>
      <c r="F23" s="76" t="s">
        <v>156</v>
      </c>
      <c r="G23" s="106">
        <v>343</v>
      </c>
      <c r="H23" s="107"/>
      <c r="I23" s="75"/>
      <c r="J23" s="107">
        <v>400</v>
      </c>
      <c r="K23" s="108" t="s">
        <v>865</v>
      </c>
      <c r="L23" s="107">
        <v>343</v>
      </c>
      <c r="M23" s="108" t="s">
        <v>846</v>
      </c>
      <c r="N23" s="107"/>
      <c r="O23" s="108"/>
      <c r="P23" s="107"/>
      <c r="Q23" s="108"/>
      <c r="R23" s="107"/>
      <c r="S23" s="108"/>
      <c r="T23" s="53"/>
    </row>
    <row r="24" spans="3:20" ht="18.95" customHeight="1">
      <c r="C24" s="86" t="s">
        <v>873</v>
      </c>
      <c r="D24" s="53" t="s">
        <v>159</v>
      </c>
      <c r="E24" s="53" t="s">
        <v>250</v>
      </c>
      <c r="F24" s="76" t="s">
        <v>156</v>
      </c>
      <c r="G24" s="106">
        <v>250</v>
      </c>
      <c r="H24" s="107"/>
      <c r="I24" s="75"/>
      <c r="J24" s="107">
        <v>250</v>
      </c>
      <c r="K24" s="108" t="s">
        <v>865</v>
      </c>
      <c r="L24" s="107">
        <v>343</v>
      </c>
      <c r="M24" s="108" t="s">
        <v>846</v>
      </c>
      <c r="N24" s="107"/>
      <c r="O24" s="108"/>
      <c r="P24" s="107"/>
      <c r="Q24" s="108"/>
      <c r="R24" s="107"/>
      <c r="S24" s="108"/>
      <c r="T24" s="53"/>
    </row>
    <row r="25" spans="3:20" ht="18.95" customHeight="1">
      <c r="C25" s="86" t="s">
        <v>874</v>
      </c>
      <c r="D25" s="53" t="s">
        <v>159</v>
      </c>
      <c r="E25" s="53" t="s">
        <v>582</v>
      </c>
      <c r="F25" s="76" t="s">
        <v>156</v>
      </c>
      <c r="G25" s="106">
        <v>343</v>
      </c>
      <c r="H25" s="107"/>
      <c r="I25" s="75"/>
      <c r="J25" s="107">
        <v>400</v>
      </c>
      <c r="K25" s="108" t="s">
        <v>865</v>
      </c>
      <c r="L25" s="107">
        <v>343</v>
      </c>
      <c r="M25" s="108" t="s">
        <v>846</v>
      </c>
      <c r="N25" s="107"/>
      <c r="O25" s="108"/>
      <c r="P25" s="107"/>
      <c r="Q25" s="108"/>
      <c r="R25" s="107"/>
      <c r="S25" s="108"/>
      <c r="T25" s="53"/>
    </row>
    <row r="26" spans="3:20" ht="18.95" customHeight="1">
      <c r="C26" s="86" t="s">
        <v>875</v>
      </c>
      <c r="D26" s="53" t="s">
        <v>474</v>
      </c>
      <c r="E26" s="53" t="s">
        <v>475</v>
      </c>
      <c r="F26" s="76" t="s">
        <v>156</v>
      </c>
      <c r="G26" s="106">
        <v>2854</v>
      </c>
      <c r="H26" s="107">
        <v>2854</v>
      </c>
      <c r="I26" s="75"/>
      <c r="J26" s="107">
        <v>7510</v>
      </c>
      <c r="K26" s="108" t="s">
        <v>865</v>
      </c>
      <c r="L26" s="107">
        <v>3360</v>
      </c>
      <c r="M26" s="108" t="s">
        <v>846</v>
      </c>
      <c r="N26" s="107"/>
      <c r="O26" s="108"/>
      <c r="P26" s="107"/>
      <c r="Q26" s="108"/>
      <c r="R26" s="107"/>
      <c r="S26" s="108"/>
      <c r="T26" s="53"/>
    </row>
    <row r="27" spans="3:20" ht="18.95" customHeight="1">
      <c r="C27" s="86" t="s">
        <v>876</v>
      </c>
      <c r="D27" s="53" t="s">
        <v>279</v>
      </c>
      <c r="E27" s="53" t="s">
        <v>280</v>
      </c>
      <c r="F27" s="76" t="s">
        <v>731</v>
      </c>
      <c r="G27" s="106">
        <v>1000</v>
      </c>
      <c r="H27" s="107"/>
      <c r="I27" s="75"/>
      <c r="J27" s="107"/>
      <c r="K27" s="108"/>
      <c r="L27" s="107">
        <v>1000</v>
      </c>
      <c r="M27" s="108" t="s">
        <v>877</v>
      </c>
      <c r="N27" s="107"/>
      <c r="O27" s="108"/>
      <c r="P27" s="107"/>
      <c r="Q27" s="108"/>
      <c r="R27" s="107"/>
      <c r="S27" s="108"/>
      <c r="T27" s="53"/>
    </row>
    <row r="28" spans="3:20" ht="18.95" customHeight="1">
      <c r="C28" s="86" t="s">
        <v>878</v>
      </c>
      <c r="D28" s="53" t="s">
        <v>469</v>
      </c>
      <c r="E28" s="53" t="s">
        <v>879</v>
      </c>
      <c r="F28" s="76" t="s">
        <v>156</v>
      </c>
      <c r="G28" s="106">
        <v>373</v>
      </c>
      <c r="H28" s="107">
        <v>373</v>
      </c>
      <c r="I28" s="75"/>
      <c r="J28" s="107">
        <v>420</v>
      </c>
      <c r="K28" s="108" t="s">
        <v>843</v>
      </c>
      <c r="L28" s="107">
        <v>828</v>
      </c>
      <c r="M28" s="108" t="s">
        <v>863</v>
      </c>
      <c r="N28" s="107"/>
      <c r="O28" s="108"/>
      <c r="P28" s="107"/>
      <c r="Q28" s="108"/>
      <c r="R28" s="107"/>
      <c r="S28" s="108"/>
      <c r="T28" s="53"/>
    </row>
    <row r="29" spans="3:20" ht="18.95" customHeight="1">
      <c r="C29" s="86" t="s">
        <v>880</v>
      </c>
      <c r="D29" s="53" t="s">
        <v>881</v>
      </c>
      <c r="E29" s="53" t="s">
        <v>882</v>
      </c>
      <c r="F29" s="76" t="s">
        <v>156</v>
      </c>
      <c r="G29" s="106">
        <v>200</v>
      </c>
      <c r="H29" s="107"/>
      <c r="I29" s="75"/>
      <c r="J29" s="107"/>
      <c r="K29" s="108"/>
      <c r="L29" s="107">
        <v>200</v>
      </c>
      <c r="M29" s="108" t="s">
        <v>883</v>
      </c>
      <c r="N29" s="107"/>
      <c r="O29" s="108"/>
      <c r="P29" s="107"/>
      <c r="Q29" s="108"/>
      <c r="R29" s="107"/>
      <c r="S29" s="108"/>
      <c r="T29" s="53"/>
    </row>
    <row r="30" spans="3:20" ht="18.95" customHeight="1">
      <c r="C30" s="86" t="s">
        <v>884</v>
      </c>
      <c r="D30" s="53" t="s">
        <v>885</v>
      </c>
      <c r="E30" s="53" t="s">
        <v>886</v>
      </c>
      <c r="F30" s="76" t="s">
        <v>156</v>
      </c>
      <c r="G30" s="106">
        <v>1017</v>
      </c>
      <c r="H30" s="107">
        <v>1017</v>
      </c>
      <c r="I30" s="75"/>
      <c r="J30" s="107"/>
      <c r="K30" s="108"/>
      <c r="L30" s="107">
        <v>1226</v>
      </c>
      <c r="M30" s="108" t="s">
        <v>887</v>
      </c>
      <c r="N30" s="107"/>
      <c r="O30" s="108"/>
      <c r="P30" s="107"/>
      <c r="Q30" s="108"/>
      <c r="R30" s="107"/>
      <c r="S30" s="108"/>
      <c r="T30" s="53"/>
    </row>
    <row r="31" spans="3:20" ht="18.95" customHeight="1">
      <c r="C31" s="86" t="s">
        <v>888</v>
      </c>
      <c r="D31" s="53" t="s">
        <v>151</v>
      </c>
      <c r="E31" s="53" t="s">
        <v>889</v>
      </c>
      <c r="F31" s="76" t="s">
        <v>731</v>
      </c>
      <c r="G31" s="106">
        <v>513</v>
      </c>
      <c r="H31" s="107">
        <v>513</v>
      </c>
      <c r="I31" s="75"/>
      <c r="J31" s="107">
        <v>574</v>
      </c>
      <c r="K31" s="108" t="s">
        <v>890</v>
      </c>
      <c r="L31" s="107">
        <v>951</v>
      </c>
      <c r="M31" s="108" t="s">
        <v>891</v>
      </c>
      <c r="N31" s="107"/>
      <c r="O31" s="108"/>
      <c r="P31" s="107"/>
      <c r="Q31" s="108"/>
      <c r="R31" s="107"/>
      <c r="S31" s="108"/>
      <c r="T31" s="53"/>
    </row>
    <row r="32" spans="3:20" ht="18.95" customHeight="1">
      <c r="C32" s="86" t="s">
        <v>892</v>
      </c>
      <c r="D32" s="53" t="s">
        <v>151</v>
      </c>
      <c r="E32" s="53" t="s">
        <v>893</v>
      </c>
      <c r="F32" s="76" t="s">
        <v>731</v>
      </c>
      <c r="G32" s="106">
        <v>781</v>
      </c>
      <c r="H32" s="107">
        <v>781</v>
      </c>
      <c r="I32" s="75"/>
      <c r="J32" s="107">
        <v>870</v>
      </c>
      <c r="K32" s="108" t="s">
        <v>890</v>
      </c>
      <c r="L32" s="107">
        <v>1481</v>
      </c>
      <c r="M32" s="108" t="s">
        <v>891</v>
      </c>
      <c r="N32" s="107"/>
      <c r="O32" s="108"/>
      <c r="P32" s="107"/>
      <c r="Q32" s="108"/>
      <c r="R32" s="107"/>
      <c r="S32" s="108"/>
      <c r="T32" s="53"/>
    </row>
    <row r="33" spans="3:20" ht="18.95" customHeight="1">
      <c r="C33" s="86" t="s">
        <v>894</v>
      </c>
      <c r="D33" s="53" t="s">
        <v>456</v>
      </c>
      <c r="E33" s="53" t="s">
        <v>636</v>
      </c>
      <c r="F33" s="76" t="s">
        <v>731</v>
      </c>
      <c r="G33" s="106">
        <v>921</v>
      </c>
      <c r="H33" s="107">
        <v>921</v>
      </c>
      <c r="I33" s="75"/>
      <c r="J33" s="107">
        <v>1179</v>
      </c>
      <c r="K33" s="108" t="s">
        <v>895</v>
      </c>
      <c r="L33" s="107">
        <v>1089</v>
      </c>
      <c r="M33" s="108" t="s">
        <v>896</v>
      </c>
      <c r="N33" s="107"/>
      <c r="O33" s="108"/>
      <c r="P33" s="107"/>
      <c r="Q33" s="108"/>
      <c r="R33" s="107"/>
      <c r="S33" s="108"/>
      <c r="T33" s="53"/>
    </row>
    <row r="34" spans="3:20" ht="18.95" customHeight="1">
      <c r="C34" s="86" t="s">
        <v>897</v>
      </c>
      <c r="D34" s="53" t="s">
        <v>456</v>
      </c>
      <c r="E34" s="53" t="s">
        <v>457</v>
      </c>
      <c r="F34" s="76" t="s">
        <v>731</v>
      </c>
      <c r="G34" s="106">
        <v>2397</v>
      </c>
      <c r="H34" s="107">
        <v>2397</v>
      </c>
      <c r="I34" s="75"/>
      <c r="J34" s="107">
        <v>3390</v>
      </c>
      <c r="K34" s="108" t="s">
        <v>895</v>
      </c>
      <c r="L34" s="107">
        <v>2852</v>
      </c>
      <c r="M34" s="108" t="s">
        <v>896</v>
      </c>
      <c r="N34" s="107"/>
      <c r="O34" s="108"/>
      <c r="P34" s="107"/>
      <c r="Q34" s="108"/>
      <c r="R34" s="107"/>
      <c r="S34" s="108"/>
      <c r="T34" s="53"/>
    </row>
    <row r="35" spans="3:20" ht="18.95" customHeight="1">
      <c r="C35" s="86" t="s">
        <v>898</v>
      </c>
      <c r="D35" s="53" t="s">
        <v>456</v>
      </c>
      <c r="E35" s="53" t="s">
        <v>899</v>
      </c>
      <c r="F35" s="76" t="s">
        <v>731</v>
      </c>
      <c r="G35" s="106">
        <v>5522</v>
      </c>
      <c r="H35" s="107">
        <v>5522</v>
      </c>
      <c r="I35" s="75"/>
      <c r="J35" s="107">
        <v>7139</v>
      </c>
      <c r="K35" s="108" t="s">
        <v>895</v>
      </c>
      <c r="L35" s="107">
        <v>8584</v>
      </c>
      <c r="M35" s="108" t="s">
        <v>891</v>
      </c>
      <c r="N35" s="107"/>
      <c r="O35" s="108"/>
      <c r="P35" s="107"/>
      <c r="Q35" s="108"/>
      <c r="R35" s="107"/>
      <c r="S35" s="108"/>
      <c r="T35" s="53"/>
    </row>
    <row r="36" spans="3:20" ht="18.95" customHeight="1">
      <c r="C36" s="86" t="s">
        <v>900</v>
      </c>
      <c r="D36" s="53" t="s">
        <v>379</v>
      </c>
      <c r="E36" s="53" t="s">
        <v>633</v>
      </c>
      <c r="F36" s="76" t="s">
        <v>731</v>
      </c>
      <c r="G36" s="106">
        <v>2106</v>
      </c>
      <c r="H36" s="107">
        <v>2106</v>
      </c>
      <c r="I36" s="75"/>
      <c r="J36" s="107">
        <v>2683</v>
      </c>
      <c r="K36" s="108" t="s">
        <v>890</v>
      </c>
      <c r="L36" s="107">
        <v>2117</v>
      </c>
      <c r="M36" s="108" t="s">
        <v>901</v>
      </c>
      <c r="N36" s="107"/>
      <c r="O36" s="108"/>
      <c r="P36" s="107"/>
      <c r="Q36" s="108"/>
      <c r="R36" s="107"/>
      <c r="S36" s="108"/>
      <c r="T36" s="53"/>
    </row>
    <row r="37" spans="3:20" ht="18.95" customHeight="1">
      <c r="C37" s="86" t="s">
        <v>902</v>
      </c>
      <c r="D37" s="53" t="s">
        <v>379</v>
      </c>
      <c r="E37" s="53" t="s">
        <v>380</v>
      </c>
      <c r="F37" s="76" t="s">
        <v>731</v>
      </c>
      <c r="G37" s="106">
        <v>6702</v>
      </c>
      <c r="H37" s="107">
        <v>6702</v>
      </c>
      <c r="I37" s="75"/>
      <c r="J37" s="107">
        <v>8534</v>
      </c>
      <c r="K37" s="108" t="s">
        <v>890</v>
      </c>
      <c r="L37" s="107">
        <v>8729</v>
      </c>
      <c r="M37" s="108" t="s">
        <v>903</v>
      </c>
      <c r="N37" s="107"/>
      <c r="O37" s="108"/>
      <c r="P37" s="107"/>
      <c r="Q37" s="108"/>
      <c r="R37" s="107"/>
      <c r="S37" s="108"/>
      <c r="T37" s="53"/>
    </row>
    <row r="38" spans="3:20" ht="18.95" customHeight="1">
      <c r="C38" s="86" t="s">
        <v>904</v>
      </c>
      <c r="D38" s="53" t="s">
        <v>297</v>
      </c>
      <c r="E38" s="53" t="s">
        <v>905</v>
      </c>
      <c r="F38" s="76" t="s">
        <v>731</v>
      </c>
      <c r="G38" s="106">
        <v>400</v>
      </c>
      <c r="H38" s="107">
        <v>400</v>
      </c>
      <c r="I38" s="75"/>
      <c r="J38" s="107">
        <v>470</v>
      </c>
      <c r="K38" s="108" t="s">
        <v>906</v>
      </c>
      <c r="L38" s="107"/>
      <c r="M38" s="108"/>
      <c r="N38" s="107"/>
      <c r="O38" s="108"/>
      <c r="P38" s="107"/>
      <c r="Q38" s="108"/>
      <c r="R38" s="107"/>
      <c r="S38" s="108"/>
      <c r="T38" s="53"/>
    </row>
    <row r="39" spans="3:20" ht="18.95" customHeight="1">
      <c r="C39" s="86" t="s">
        <v>907</v>
      </c>
      <c r="D39" s="53" t="s">
        <v>184</v>
      </c>
      <c r="E39" s="53" t="s">
        <v>185</v>
      </c>
      <c r="F39" s="76" t="s">
        <v>156</v>
      </c>
      <c r="G39" s="106">
        <v>1324</v>
      </c>
      <c r="H39" s="107">
        <v>1324</v>
      </c>
      <c r="I39" s="75"/>
      <c r="J39" s="107">
        <v>3920</v>
      </c>
      <c r="K39" s="108" t="s">
        <v>908</v>
      </c>
      <c r="L39" s="107">
        <v>2333</v>
      </c>
      <c r="M39" s="108" t="s">
        <v>909</v>
      </c>
      <c r="N39" s="107"/>
      <c r="O39" s="108"/>
      <c r="P39" s="107"/>
      <c r="Q39" s="108"/>
      <c r="R39" s="107"/>
      <c r="S39" s="108"/>
      <c r="T39" s="53"/>
    </row>
    <row r="40" spans="3:20" ht="18.95" customHeight="1">
      <c r="C40" s="86" t="s">
        <v>910</v>
      </c>
      <c r="D40" s="53" t="s">
        <v>184</v>
      </c>
      <c r="E40" s="53" t="s">
        <v>189</v>
      </c>
      <c r="F40" s="76" t="s">
        <v>156</v>
      </c>
      <c r="G40" s="106">
        <v>1853</v>
      </c>
      <c r="H40" s="107">
        <v>1853</v>
      </c>
      <c r="I40" s="75"/>
      <c r="J40" s="107">
        <v>5500</v>
      </c>
      <c r="K40" s="108" t="s">
        <v>908</v>
      </c>
      <c r="L40" s="107">
        <v>4425</v>
      </c>
      <c r="M40" s="108" t="s">
        <v>909</v>
      </c>
      <c r="N40" s="107"/>
      <c r="O40" s="108"/>
      <c r="P40" s="107"/>
      <c r="Q40" s="108"/>
      <c r="R40" s="107"/>
      <c r="S40" s="108"/>
      <c r="T40" s="53"/>
    </row>
    <row r="41" spans="3:20" ht="18.95" customHeight="1">
      <c r="C41" s="86" t="s">
        <v>911</v>
      </c>
      <c r="D41" s="53" t="s">
        <v>184</v>
      </c>
      <c r="E41" s="53" t="s">
        <v>191</v>
      </c>
      <c r="F41" s="76" t="s">
        <v>156</v>
      </c>
      <c r="G41" s="106">
        <v>2395</v>
      </c>
      <c r="H41" s="107">
        <v>2395</v>
      </c>
      <c r="I41" s="75"/>
      <c r="J41" s="107">
        <v>7070</v>
      </c>
      <c r="K41" s="108" t="s">
        <v>908</v>
      </c>
      <c r="L41" s="107">
        <v>5580</v>
      </c>
      <c r="M41" s="108" t="s">
        <v>909</v>
      </c>
      <c r="N41" s="107"/>
      <c r="O41" s="108"/>
      <c r="P41" s="107"/>
      <c r="Q41" s="108"/>
      <c r="R41" s="107"/>
      <c r="S41" s="108"/>
      <c r="T41" s="53"/>
    </row>
    <row r="42" spans="3:20" ht="18.95" customHeight="1">
      <c r="C42" s="86" t="s">
        <v>912</v>
      </c>
      <c r="D42" s="53" t="s">
        <v>176</v>
      </c>
      <c r="E42" s="53" t="s">
        <v>255</v>
      </c>
      <c r="F42" s="76" t="s">
        <v>156</v>
      </c>
      <c r="G42" s="106">
        <v>935</v>
      </c>
      <c r="H42" s="107">
        <v>935</v>
      </c>
      <c r="I42" s="75"/>
      <c r="J42" s="107">
        <v>2417</v>
      </c>
      <c r="K42" s="108" t="s">
        <v>913</v>
      </c>
      <c r="L42" s="107">
        <v>1843</v>
      </c>
      <c r="M42" s="108" t="s">
        <v>909</v>
      </c>
      <c r="N42" s="107"/>
      <c r="O42" s="108"/>
      <c r="P42" s="107"/>
      <c r="Q42" s="108"/>
      <c r="R42" s="107"/>
      <c r="S42" s="108"/>
      <c r="T42" s="53"/>
    </row>
    <row r="43" spans="3:20" ht="18.95" customHeight="1">
      <c r="C43" s="86" t="s">
        <v>914</v>
      </c>
      <c r="D43" s="53" t="s">
        <v>176</v>
      </c>
      <c r="E43" s="53" t="s">
        <v>260</v>
      </c>
      <c r="F43" s="76" t="s">
        <v>156</v>
      </c>
      <c r="G43" s="106">
        <v>1385</v>
      </c>
      <c r="H43" s="107">
        <v>1385</v>
      </c>
      <c r="I43" s="75"/>
      <c r="J43" s="107">
        <v>2834</v>
      </c>
      <c r="K43" s="108" t="s">
        <v>913</v>
      </c>
      <c r="L43" s="107">
        <v>2273</v>
      </c>
      <c r="M43" s="108" t="s">
        <v>909</v>
      </c>
      <c r="N43" s="107"/>
      <c r="O43" s="108"/>
      <c r="P43" s="107"/>
      <c r="Q43" s="108"/>
      <c r="R43" s="107"/>
      <c r="S43" s="108"/>
      <c r="T43" s="53"/>
    </row>
    <row r="44" spans="3:20" ht="18.95" customHeight="1">
      <c r="C44" s="86" t="s">
        <v>915</v>
      </c>
      <c r="D44" s="53" t="s">
        <v>176</v>
      </c>
      <c r="E44" s="53" t="s">
        <v>177</v>
      </c>
      <c r="F44" s="76" t="s">
        <v>156</v>
      </c>
      <c r="G44" s="106">
        <v>1295</v>
      </c>
      <c r="H44" s="107">
        <v>1295</v>
      </c>
      <c r="I44" s="75"/>
      <c r="J44" s="107"/>
      <c r="K44" s="108"/>
      <c r="L44" s="107">
        <v>2094</v>
      </c>
      <c r="M44" s="108" t="s">
        <v>909</v>
      </c>
      <c r="N44" s="107"/>
      <c r="O44" s="108"/>
      <c r="P44" s="107"/>
      <c r="Q44" s="108"/>
      <c r="R44" s="107"/>
      <c r="S44" s="108"/>
      <c r="T44" s="53"/>
    </row>
    <row r="45" spans="3:20" ht="18.95" customHeight="1">
      <c r="C45" s="86" t="s">
        <v>916</v>
      </c>
      <c r="D45" s="53" t="s">
        <v>176</v>
      </c>
      <c r="E45" s="53" t="s">
        <v>286</v>
      </c>
      <c r="F45" s="76" t="s">
        <v>156</v>
      </c>
      <c r="G45" s="106">
        <v>1294</v>
      </c>
      <c r="H45" s="107">
        <v>1294</v>
      </c>
      <c r="I45" s="75"/>
      <c r="J45" s="107"/>
      <c r="K45" s="108"/>
      <c r="L45" s="107">
        <v>2932</v>
      </c>
      <c r="M45" s="108" t="s">
        <v>917</v>
      </c>
      <c r="N45" s="107"/>
      <c r="O45" s="108"/>
      <c r="P45" s="107"/>
      <c r="Q45" s="108"/>
      <c r="R45" s="107"/>
      <c r="S45" s="108"/>
      <c r="T45" s="53"/>
    </row>
    <row r="46" spans="3:20" ht="18.95" customHeight="1">
      <c r="C46" s="86" t="s">
        <v>918</v>
      </c>
      <c r="D46" s="53" t="s">
        <v>176</v>
      </c>
      <c r="E46" s="53" t="s">
        <v>263</v>
      </c>
      <c r="F46" s="76" t="s">
        <v>156</v>
      </c>
      <c r="G46" s="106">
        <v>1456</v>
      </c>
      <c r="H46" s="107">
        <v>1456</v>
      </c>
      <c r="I46" s="75"/>
      <c r="J46" s="107"/>
      <c r="K46" s="108"/>
      <c r="L46" s="107">
        <v>2551</v>
      </c>
      <c r="M46" s="108" t="s">
        <v>917</v>
      </c>
      <c r="N46" s="107"/>
      <c r="O46" s="108"/>
      <c r="P46" s="107"/>
      <c r="Q46" s="108"/>
      <c r="R46" s="107"/>
      <c r="S46" s="108"/>
      <c r="T46" s="53"/>
    </row>
    <row r="47" spans="3:20" ht="18.95" customHeight="1">
      <c r="C47" s="86" t="s">
        <v>919</v>
      </c>
      <c r="D47" s="53" t="s">
        <v>601</v>
      </c>
      <c r="E47" s="53" t="s">
        <v>260</v>
      </c>
      <c r="F47" s="76" t="s">
        <v>156</v>
      </c>
      <c r="G47" s="106">
        <v>2123</v>
      </c>
      <c r="H47" s="107">
        <v>2123</v>
      </c>
      <c r="I47" s="75"/>
      <c r="J47" s="107">
        <v>4251</v>
      </c>
      <c r="K47" s="108" t="s">
        <v>913</v>
      </c>
      <c r="L47" s="107">
        <v>3736</v>
      </c>
      <c r="M47" s="108" t="s">
        <v>909</v>
      </c>
      <c r="N47" s="107"/>
      <c r="O47" s="108"/>
      <c r="P47" s="107"/>
      <c r="Q47" s="108"/>
      <c r="R47" s="107"/>
      <c r="S47" s="108"/>
      <c r="T47" s="53"/>
    </row>
    <row r="48" spans="3:20" ht="18.95" customHeight="1">
      <c r="C48" s="86" t="s">
        <v>920</v>
      </c>
      <c r="D48" s="53" t="s">
        <v>268</v>
      </c>
      <c r="E48" s="53" t="s">
        <v>269</v>
      </c>
      <c r="F48" s="76" t="s">
        <v>156</v>
      </c>
      <c r="G48" s="106">
        <v>21584</v>
      </c>
      <c r="H48" s="107"/>
      <c r="I48" s="75"/>
      <c r="J48" s="107">
        <v>21584</v>
      </c>
      <c r="K48" s="108" t="s">
        <v>913</v>
      </c>
      <c r="L48" s="107"/>
      <c r="M48" s="108"/>
      <c r="N48" s="107"/>
      <c r="O48" s="108"/>
      <c r="P48" s="107"/>
      <c r="Q48" s="108"/>
      <c r="R48" s="107"/>
      <c r="S48" s="108"/>
      <c r="T48" s="53"/>
    </row>
    <row r="49" spans="3:20" ht="18.95" customHeight="1">
      <c r="C49" s="86" t="s">
        <v>921</v>
      </c>
      <c r="D49" s="53" t="s">
        <v>922</v>
      </c>
      <c r="E49" s="53" t="s">
        <v>923</v>
      </c>
      <c r="F49" s="76" t="s">
        <v>156</v>
      </c>
      <c r="G49" s="106">
        <v>3316</v>
      </c>
      <c r="H49" s="107">
        <v>3316</v>
      </c>
      <c r="I49" s="75"/>
      <c r="J49" s="107"/>
      <c r="K49" s="108"/>
      <c r="L49" s="107">
        <v>6500</v>
      </c>
      <c r="M49" s="108" t="s">
        <v>924</v>
      </c>
      <c r="N49" s="107"/>
      <c r="O49" s="108"/>
      <c r="P49" s="107"/>
      <c r="Q49" s="108"/>
      <c r="R49" s="107"/>
      <c r="S49" s="108"/>
      <c r="T49" s="53"/>
    </row>
    <row r="50" spans="3:20" ht="18.95" customHeight="1">
      <c r="C50" s="86" t="s">
        <v>925</v>
      </c>
      <c r="D50" s="53" t="s">
        <v>922</v>
      </c>
      <c r="E50" s="53" t="s">
        <v>926</v>
      </c>
      <c r="F50" s="76" t="s">
        <v>156</v>
      </c>
      <c r="G50" s="106">
        <v>5019</v>
      </c>
      <c r="H50" s="107">
        <v>5019</v>
      </c>
      <c r="I50" s="75"/>
      <c r="J50" s="107"/>
      <c r="K50" s="108"/>
      <c r="L50" s="107">
        <v>10500</v>
      </c>
      <c r="M50" s="108" t="s">
        <v>924</v>
      </c>
      <c r="N50" s="107"/>
      <c r="O50" s="108"/>
      <c r="P50" s="107"/>
      <c r="Q50" s="108"/>
      <c r="R50" s="107"/>
      <c r="S50" s="108"/>
      <c r="T50" s="53"/>
    </row>
    <row r="51" spans="3:20" ht="18.95" customHeight="1">
      <c r="C51" s="86" t="s">
        <v>927</v>
      </c>
      <c r="D51" s="53" t="s">
        <v>928</v>
      </c>
      <c r="E51" s="53" t="s">
        <v>929</v>
      </c>
      <c r="F51" s="76" t="s">
        <v>198</v>
      </c>
      <c r="G51" s="106">
        <v>15000</v>
      </c>
      <c r="H51" s="107"/>
      <c r="I51" s="75"/>
      <c r="J51" s="107">
        <v>15000</v>
      </c>
      <c r="K51" s="108" t="s">
        <v>930</v>
      </c>
      <c r="L51" s="107">
        <v>15600</v>
      </c>
      <c r="M51" s="108" t="s">
        <v>931</v>
      </c>
      <c r="N51" s="107"/>
      <c r="O51" s="108"/>
      <c r="P51" s="107"/>
      <c r="Q51" s="108"/>
      <c r="R51" s="107"/>
      <c r="S51" s="108"/>
      <c r="T51" s="53"/>
    </row>
    <row r="52" spans="3:20" ht="18.95" customHeight="1">
      <c r="C52" s="86" t="s">
        <v>932</v>
      </c>
      <c r="D52" s="53" t="s">
        <v>417</v>
      </c>
      <c r="E52" s="53" t="s">
        <v>418</v>
      </c>
      <c r="F52" s="76" t="s">
        <v>731</v>
      </c>
      <c r="G52" s="106">
        <v>297</v>
      </c>
      <c r="H52" s="107"/>
      <c r="I52" s="75"/>
      <c r="J52" s="107">
        <v>297</v>
      </c>
      <c r="K52" s="108" t="s">
        <v>933</v>
      </c>
      <c r="L52" s="107"/>
      <c r="M52" s="108"/>
      <c r="N52" s="107"/>
      <c r="O52" s="108"/>
      <c r="P52" s="107"/>
      <c r="Q52" s="108"/>
      <c r="R52" s="107"/>
      <c r="S52" s="108"/>
      <c r="T52" s="53"/>
    </row>
    <row r="53" spans="3:20" ht="18.95" customHeight="1">
      <c r="C53" s="86" t="s">
        <v>934</v>
      </c>
      <c r="D53" s="53" t="s">
        <v>740</v>
      </c>
      <c r="E53" s="53" t="s">
        <v>423</v>
      </c>
      <c r="F53" s="76" t="s">
        <v>935</v>
      </c>
      <c r="G53" s="106">
        <v>220000</v>
      </c>
      <c r="H53" s="107"/>
      <c r="I53" s="75"/>
      <c r="J53" s="107"/>
      <c r="K53" s="108"/>
      <c r="L53" s="107">
        <v>220000</v>
      </c>
      <c r="M53" s="108" t="s">
        <v>936</v>
      </c>
      <c r="N53" s="107"/>
      <c r="O53" s="108"/>
      <c r="P53" s="107"/>
      <c r="Q53" s="108"/>
      <c r="R53" s="107"/>
      <c r="S53" s="108"/>
      <c r="T53" s="53"/>
    </row>
    <row r="54" spans="3:20" ht="18.95" customHeight="1">
      <c r="C54" s="86" t="s">
        <v>937</v>
      </c>
      <c r="D54" s="53" t="s">
        <v>938</v>
      </c>
      <c r="E54" s="53" t="s">
        <v>939</v>
      </c>
      <c r="F54" s="76" t="s">
        <v>935</v>
      </c>
      <c r="G54" s="106">
        <v>230000</v>
      </c>
      <c r="H54" s="107"/>
      <c r="I54" s="75"/>
      <c r="J54" s="107"/>
      <c r="K54" s="108"/>
      <c r="L54" s="107">
        <v>230000</v>
      </c>
      <c r="M54" s="108" t="s">
        <v>936</v>
      </c>
      <c r="N54" s="107"/>
      <c r="O54" s="108"/>
      <c r="P54" s="107"/>
      <c r="Q54" s="108"/>
      <c r="R54" s="107"/>
      <c r="S54" s="108"/>
      <c r="T54" s="53"/>
    </row>
    <row r="55" spans="3:20" ht="18.95" customHeight="1">
      <c r="C55" s="86" t="s">
        <v>940</v>
      </c>
      <c r="D55" s="53" t="s">
        <v>941</v>
      </c>
      <c r="E55" s="53" t="s">
        <v>942</v>
      </c>
      <c r="F55" s="76" t="s">
        <v>198</v>
      </c>
      <c r="G55" s="106">
        <v>28.7</v>
      </c>
      <c r="H55" s="107"/>
      <c r="I55" s="75"/>
      <c r="J55" s="107"/>
      <c r="K55" s="108"/>
      <c r="L55" s="107">
        <v>28.7</v>
      </c>
      <c r="M55" s="108" t="s">
        <v>943</v>
      </c>
      <c r="N55" s="107"/>
      <c r="O55" s="108"/>
      <c r="P55" s="107"/>
      <c r="Q55" s="108"/>
      <c r="R55" s="107"/>
      <c r="S55" s="108"/>
      <c r="T55" s="53"/>
    </row>
    <row r="56" spans="3:20" ht="18.95" customHeight="1">
      <c r="C56" s="86" t="s">
        <v>944</v>
      </c>
      <c r="D56" s="53" t="s">
        <v>945</v>
      </c>
      <c r="E56" s="53" t="s">
        <v>946</v>
      </c>
      <c r="F56" s="76" t="s">
        <v>156</v>
      </c>
      <c r="G56" s="106">
        <v>10</v>
      </c>
      <c r="H56" s="107"/>
      <c r="I56" s="75"/>
      <c r="J56" s="107"/>
      <c r="K56" s="108"/>
      <c r="L56" s="107">
        <v>10</v>
      </c>
      <c r="M56" s="108"/>
      <c r="N56" s="107"/>
      <c r="O56" s="108"/>
      <c r="P56" s="107"/>
      <c r="Q56" s="108"/>
      <c r="R56" s="107"/>
      <c r="S56" s="108"/>
      <c r="T56" s="53"/>
    </row>
    <row r="57" spans="3:20" ht="18.95" customHeight="1">
      <c r="C57" s="86" t="s">
        <v>947</v>
      </c>
      <c r="D57" s="53" t="s">
        <v>443</v>
      </c>
      <c r="E57" s="53"/>
      <c r="F57" s="76" t="s">
        <v>446</v>
      </c>
      <c r="G57" s="106">
        <v>3520</v>
      </c>
      <c r="H57" s="107"/>
      <c r="I57" s="75"/>
      <c r="J57" s="107"/>
      <c r="K57" s="108"/>
      <c r="L57" s="107"/>
      <c r="M57" s="108"/>
      <c r="N57" s="107">
        <v>3520</v>
      </c>
      <c r="O57" s="108" t="s">
        <v>948</v>
      </c>
      <c r="P57" s="107"/>
      <c r="Q57" s="108"/>
      <c r="R57" s="107"/>
      <c r="S57" s="108"/>
      <c r="T57" s="53"/>
    </row>
    <row r="58" spans="3:20" ht="18.95" customHeight="1">
      <c r="C58" s="86" t="s">
        <v>949</v>
      </c>
      <c r="D58" s="53" t="s">
        <v>661</v>
      </c>
      <c r="E58" s="53" t="s">
        <v>662</v>
      </c>
      <c r="F58" s="76" t="s">
        <v>446</v>
      </c>
      <c r="G58" s="106">
        <v>15990</v>
      </c>
      <c r="H58" s="107"/>
      <c r="I58" s="75"/>
      <c r="J58" s="107"/>
      <c r="K58" s="108"/>
      <c r="L58" s="107"/>
      <c r="M58" s="108"/>
      <c r="N58" s="107">
        <v>15990</v>
      </c>
      <c r="O58" s="108" t="s">
        <v>948</v>
      </c>
      <c r="P58" s="107"/>
      <c r="Q58" s="108"/>
      <c r="R58" s="107"/>
      <c r="S58" s="108"/>
      <c r="T58" s="53"/>
    </row>
    <row r="59" spans="3:20" ht="18.95" customHeight="1">
      <c r="C59" s="86" t="s">
        <v>950</v>
      </c>
      <c r="D59" s="53" t="s">
        <v>656</v>
      </c>
      <c r="E59" s="53" t="s">
        <v>657</v>
      </c>
      <c r="F59" s="76" t="s">
        <v>446</v>
      </c>
      <c r="G59" s="106">
        <v>30488</v>
      </c>
      <c r="H59" s="107"/>
      <c r="I59" s="75"/>
      <c r="J59" s="107"/>
      <c r="K59" s="108"/>
      <c r="L59" s="107"/>
      <c r="M59" s="108"/>
      <c r="N59" s="107">
        <v>30488</v>
      </c>
      <c r="O59" s="108" t="s">
        <v>951</v>
      </c>
      <c r="P59" s="107"/>
      <c r="Q59" s="108"/>
      <c r="R59" s="107"/>
      <c r="S59" s="108"/>
      <c r="T59" s="53"/>
    </row>
    <row r="60" spans="3:20" ht="18.95" customHeight="1">
      <c r="C60" s="86" t="s">
        <v>952</v>
      </c>
      <c r="D60" s="53" t="s">
        <v>399</v>
      </c>
      <c r="E60" s="53" t="s">
        <v>400</v>
      </c>
      <c r="F60" s="76" t="s">
        <v>156</v>
      </c>
      <c r="G60" s="106">
        <v>409</v>
      </c>
      <c r="H60" s="107"/>
      <c r="I60" s="75"/>
      <c r="J60" s="107">
        <v>629</v>
      </c>
      <c r="K60" s="108" t="s">
        <v>953</v>
      </c>
      <c r="L60" s="107">
        <v>409</v>
      </c>
      <c r="M60" s="108" t="s">
        <v>852</v>
      </c>
      <c r="N60" s="107"/>
      <c r="O60" s="108"/>
      <c r="P60" s="107"/>
      <c r="Q60" s="108"/>
      <c r="R60" s="107"/>
      <c r="S60" s="108"/>
      <c r="T60" s="53"/>
    </row>
    <row r="61" spans="3:20" ht="18.95" customHeight="1">
      <c r="C61" s="86" t="s">
        <v>954</v>
      </c>
      <c r="D61" s="53" t="s">
        <v>479</v>
      </c>
      <c r="E61" s="53" t="s">
        <v>400</v>
      </c>
      <c r="F61" s="76" t="s">
        <v>156</v>
      </c>
      <c r="G61" s="106">
        <v>372</v>
      </c>
      <c r="H61" s="107"/>
      <c r="I61" s="75"/>
      <c r="J61" s="107">
        <v>629</v>
      </c>
      <c r="K61" s="108" t="s">
        <v>953</v>
      </c>
      <c r="L61" s="107">
        <v>372</v>
      </c>
      <c r="M61" s="108" t="s">
        <v>955</v>
      </c>
      <c r="N61" s="107"/>
      <c r="O61" s="108"/>
      <c r="P61" s="107"/>
      <c r="Q61" s="108"/>
      <c r="R61" s="107"/>
      <c r="S61" s="108"/>
      <c r="T61" s="53"/>
    </row>
    <row r="62" spans="3:20" ht="18.95" customHeight="1">
      <c r="C62" s="86" t="s">
        <v>956</v>
      </c>
      <c r="D62" s="53" t="s">
        <v>502</v>
      </c>
      <c r="E62" s="53" t="s">
        <v>503</v>
      </c>
      <c r="F62" s="76" t="s">
        <v>274</v>
      </c>
      <c r="G62" s="106">
        <v>396841</v>
      </c>
      <c r="H62" s="107"/>
      <c r="I62" s="75"/>
      <c r="J62" s="107">
        <v>434738</v>
      </c>
      <c r="K62" s="108" t="s">
        <v>957</v>
      </c>
      <c r="L62" s="107">
        <v>396841</v>
      </c>
      <c r="M62" s="108" t="s">
        <v>958</v>
      </c>
      <c r="N62" s="107">
        <v>453687</v>
      </c>
      <c r="O62" s="108" t="s">
        <v>959</v>
      </c>
      <c r="P62" s="107"/>
      <c r="Q62" s="108"/>
      <c r="R62" s="107"/>
      <c r="S62" s="108"/>
      <c r="T62" s="53"/>
    </row>
    <row r="63" spans="3:20" ht="18.95" customHeight="1">
      <c r="C63" s="86" t="s">
        <v>960</v>
      </c>
      <c r="D63" s="53" t="s">
        <v>961</v>
      </c>
      <c r="E63" s="53" t="s">
        <v>929</v>
      </c>
      <c r="F63" s="76" t="s">
        <v>198</v>
      </c>
      <c r="G63" s="106"/>
      <c r="H63" s="107"/>
      <c r="I63" s="75"/>
      <c r="J63" s="107"/>
      <c r="K63" s="108"/>
      <c r="L63" s="107"/>
      <c r="M63" s="108"/>
      <c r="N63" s="107"/>
      <c r="O63" s="108"/>
      <c r="P63" s="107"/>
      <c r="Q63" s="108"/>
      <c r="R63" s="107"/>
      <c r="S63" s="108"/>
      <c r="T63" s="53"/>
    </row>
    <row r="64" spans="3:20" ht="18.95" customHeight="1">
      <c r="C64" s="86" t="s">
        <v>962</v>
      </c>
      <c r="D64" s="53" t="s">
        <v>961</v>
      </c>
      <c r="E64" s="53" t="s">
        <v>963</v>
      </c>
      <c r="F64" s="76" t="s">
        <v>198</v>
      </c>
      <c r="G64" s="106"/>
      <c r="H64" s="107"/>
      <c r="I64" s="75"/>
      <c r="J64" s="107"/>
      <c r="K64" s="108"/>
      <c r="L64" s="107"/>
      <c r="M64" s="108"/>
      <c r="N64" s="107"/>
      <c r="O64" s="108"/>
      <c r="P64" s="107"/>
      <c r="Q64" s="108"/>
      <c r="R64" s="107"/>
      <c r="S64" s="108"/>
      <c r="T64" s="53"/>
    </row>
    <row r="65" spans="3:20" ht="18.95" customHeight="1">
      <c r="C65" s="86" t="s">
        <v>964</v>
      </c>
      <c r="D65" s="53" t="s">
        <v>965</v>
      </c>
      <c r="E65" s="53" t="s">
        <v>966</v>
      </c>
      <c r="F65" s="76" t="s">
        <v>198</v>
      </c>
      <c r="G65" s="106"/>
      <c r="H65" s="107"/>
      <c r="I65" s="75"/>
      <c r="J65" s="107"/>
      <c r="K65" s="108"/>
      <c r="L65" s="107"/>
      <c r="M65" s="108"/>
      <c r="N65" s="107"/>
      <c r="O65" s="108"/>
      <c r="P65" s="107"/>
      <c r="Q65" s="108"/>
      <c r="R65" s="107"/>
      <c r="S65" s="108"/>
      <c r="T65" s="53"/>
    </row>
    <row r="66" spans="3:20" ht="18.95" customHeight="1">
      <c r="C66" s="86" t="s">
        <v>967</v>
      </c>
      <c r="D66" s="53" t="s">
        <v>342</v>
      </c>
      <c r="E66" s="53"/>
      <c r="F66" s="76" t="s">
        <v>198</v>
      </c>
      <c r="G66" s="106"/>
      <c r="H66" s="107"/>
      <c r="I66" s="75"/>
      <c r="J66" s="107"/>
      <c r="K66" s="108"/>
      <c r="L66" s="107"/>
      <c r="M66" s="108"/>
      <c r="N66" s="107"/>
      <c r="O66" s="108"/>
      <c r="P66" s="107"/>
      <c r="Q66" s="108"/>
      <c r="R66" s="107"/>
      <c r="S66" s="108"/>
      <c r="T66" s="53"/>
    </row>
    <row r="67" spans="3:20" ht="18.95" customHeight="1">
      <c r="C67" s="86" t="s">
        <v>968</v>
      </c>
      <c r="D67" s="53" t="s">
        <v>969</v>
      </c>
      <c r="E67" s="53" t="s">
        <v>970</v>
      </c>
      <c r="F67" s="76" t="s">
        <v>971</v>
      </c>
      <c r="G67" s="106">
        <v>100040</v>
      </c>
      <c r="H67" s="107"/>
      <c r="I67" s="75"/>
      <c r="J67" s="107"/>
      <c r="K67" s="108"/>
      <c r="L67" s="107">
        <v>100040</v>
      </c>
      <c r="M67" s="108" t="s">
        <v>972</v>
      </c>
      <c r="N67" s="107"/>
      <c r="O67" s="108"/>
      <c r="P67" s="107"/>
      <c r="Q67" s="108"/>
      <c r="R67" s="107"/>
      <c r="S67" s="108"/>
      <c r="T67" s="53"/>
    </row>
    <row r="68" spans="3:20" ht="18.95" customHeight="1">
      <c r="C68" s="86" t="s">
        <v>973</v>
      </c>
      <c r="D68" s="53" t="s">
        <v>974</v>
      </c>
      <c r="E68" s="53" t="s">
        <v>441</v>
      </c>
      <c r="F68" s="76" t="s">
        <v>436</v>
      </c>
      <c r="G68" s="106" t="s">
        <v>975</v>
      </c>
      <c r="H68" s="107">
        <v>540</v>
      </c>
      <c r="I68" s="75" t="s">
        <v>976</v>
      </c>
      <c r="J68" s="107">
        <v>4464</v>
      </c>
      <c r="K68" s="108" t="s">
        <v>977</v>
      </c>
      <c r="L68" s="107">
        <v>336</v>
      </c>
      <c r="M68" s="108" t="s">
        <v>975</v>
      </c>
      <c r="N68" s="107"/>
      <c r="O68" s="108"/>
      <c r="P68" s="107"/>
      <c r="Q68" s="108"/>
      <c r="R68" s="107"/>
      <c r="S68" s="108"/>
      <c r="T68" s="53"/>
    </row>
    <row r="69" spans="3:20" ht="18.95" customHeight="1">
      <c r="C69" s="86" t="s">
        <v>978</v>
      </c>
      <c r="D69" s="53" t="s">
        <v>337</v>
      </c>
      <c r="E69" s="53" t="s">
        <v>334</v>
      </c>
      <c r="F69" s="76" t="s">
        <v>198</v>
      </c>
      <c r="G69" s="106"/>
      <c r="H69" s="107"/>
      <c r="I69" s="75"/>
      <c r="J69" s="107"/>
      <c r="K69" s="108"/>
      <c r="L69" s="107"/>
      <c r="M69" s="108"/>
      <c r="N69" s="107"/>
      <c r="O69" s="108"/>
      <c r="P69" s="107"/>
      <c r="Q69" s="108"/>
      <c r="R69" s="107"/>
      <c r="S69" s="108"/>
      <c r="T69" s="53"/>
    </row>
    <row r="70" spans="3:20" ht="18.95" customHeight="1">
      <c r="C70" s="86" t="s">
        <v>979</v>
      </c>
      <c r="D70" s="53" t="s">
        <v>980</v>
      </c>
      <c r="E70" s="53" t="s">
        <v>981</v>
      </c>
      <c r="F70" s="76" t="s">
        <v>112</v>
      </c>
      <c r="G70" s="106"/>
      <c r="H70" s="107"/>
      <c r="I70" s="75"/>
      <c r="J70" s="107"/>
      <c r="K70" s="108"/>
      <c r="L70" s="107"/>
      <c r="M70" s="108"/>
      <c r="N70" s="107"/>
      <c r="O70" s="108"/>
      <c r="P70" s="107"/>
      <c r="Q70" s="108"/>
      <c r="R70" s="107"/>
      <c r="S70" s="108"/>
      <c r="T70" s="53"/>
    </row>
    <row r="71" spans="3:20" ht="18.95" customHeight="1">
      <c r="C71" s="86" t="s">
        <v>982</v>
      </c>
      <c r="D71" s="53" t="s">
        <v>349</v>
      </c>
      <c r="E71" s="53" t="s">
        <v>350</v>
      </c>
      <c r="F71" s="76" t="s">
        <v>731</v>
      </c>
      <c r="G71" s="106"/>
      <c r="H71" s="107"/>
      <c r="I71" s="75"/>
      <c r="J71" s="107"/>
      <c r="K71" s="108"/>
      <c r="L71" s="107"/>
      <c r="M71" s="108"/>
      <c r="N71" s="107"/>
      <c r="O71" s="108"/>
      <c r="P71" s="107"/>
      <c r="Q71" s="108"/>
      <c r="R71" s="107"/>
      <c r="S71" s="108"/>
      <c r="T71" s="53"/>
    </row>
    <row r="72" spans="3:20" ht="18.95" customHeight="1">
      <c r="C72" s="86" t="s">
        <v>983</v>
      </c>
      <c r="D72" s="53" t="s">
        <v>349</v>
      </c>
      <c r="E72" s="53" t="s">
        <v>356</v>
      </c>
      <c r="F72" s="76" t="s">
        <v>731</v>
      </c>
      <c r="G72" s="106"/>
      <c r="H72" s="107"/>
      <c r="I72" s="75"/>
      <c r="J72" s="107"/>
      <c r="K72" s="108"/>
      <c r="L72" s="107"/>
      <c r="M72" s="108"/>
      <c r="N72" s="107"/>
      <c r="O72" s="108"/>
      <c r="P72" s="107"/>
      <c r="Q72" s="108"/>
      <c r="R72" s="107"/>
      <c r="S72" s="108"/>
      <c r="T72" s="53"/>
    </row>
    <row r="73" spans="3:20" ht="18.95" customHeight="1">
      <c r="C73" s="86" t="s">
        <v>984</v>
      </c>
      <c r="D73" s="53" t="s">
        <v>321</v>
      </c>
      <c r="E73" s="53" t="s">
        <v>325</v>
      </c>
      <c r="F73" s="76" t="s">
        <v>198</v>
      </c>
      <c r="G73" s="106"/>
      <c r="H73" s="107"/>
      <c r="I73" s="75"/>
      <c r="J73" s="107"/>
      <c r="K73" s="108"/>
      <c r="L73" s="107"/>
      <c r="M73" s="108"/>
      <c r="N73" s="107"/>
      <c r="O73" s="108"/>
      <c r="P73" s="107"/>
      <c r="Q73" s="108"/>
      <c r="R73" s="107"/>
      <c r="S73" s="108"/>
      <c r="T73" s="53"/>
    </row>
    <row r="74" spans="3:20" ht="18.95" customHeight="1">
      <c r="C74" s="86" t="s">
        <v>985</v>
      </c>
      <c r="D74" s="53" t="s">
        <v>321</v>
      </c>
      <c r="E74" s="53" t="s">
        <v>331</v>
      </c>
      <c r="F74" s="76" t="s">
        <v>198</v>
      </c>
      <c r="G74" s="106"/>
      <c r="H74" s="107"/>
      <c r="I74" s="75"/>
      <c r="J74" s="107"/>
      <c r="K74" s="108"/>
      <c r="L74" s="107"/>
      <c r="M74" s="108"/>
      <c r="N74" s="107"/>
      <c r="O74" s="108"/>
      <c r="P74" s="107"/>
      <c r="Q74" s="108"/>
      <c r="R74" s="107"/>
      <c r="S74" s="108"/>
      <c r="T74" s="53"/>
    </row>
    <row r="75" spans="3:20" ht="18.95" customHeight="1">
      <c r="C75" s="86" t="s">
        <v>986</v>
      </c>
      <c r="D75" s="53" t="s">
        <v>321</v>
      </c>
      <c r="E75" s="53" t="s">
        <v>329</v>
      </c>
      <c r="F75" s="76" t="s">
        <v>198</v>
      </c>
      <c r="G75" s="106"/>
      <c r="H75" s="107"/>
      <c r="I75" s="75"/>
      <c r="J75" s="107"/>
      <c r="K75" s="108"/>
      <c r="L75" s="107"/>
      <c r="M75" s="108"/>
      <c r="N75" s="107"/>
      <c r="O75" s="108"/>
      <c r="P75" s="107"/>
      <c r="Q75" s="108"/>
      <c r="R75" s="107"/>
      <c r="S75" s="108"/>
      <c r="T75" s="53"/>
    </row>
    <row r="76" spans="3:20" ht="18.95" customHeight="1">
      <c r="C76" s="86" t="s">
        <v>987</v>
      </c>
      <c r="D76" s="53" t="s">
        <v>321</v>
      </c>
      <c r="E76" s="53" t="s">
        <v>327</v>
      </c>
      <c r="F76" s="76" t="s">
        <v>198</v>
      </c>
      <c r="G76" s="106"/>
      <c r="H76" s="107"/>
      <c r="I76" s="75"/>
      <c r="J76" s="107"/>
      <c r="K76" s="108"/>
      <c r="L76" s="107"/>
      <c r="M76" s="108"/>
      <c r="N76" s="107"/>
      <c r="O76" s="108"/>
      <c r="P76" s="107"/>
      <c r="Q76" s="108"/>
      <c r="R76" s="107"/>
      <c r="S76" s="108"/>
      <c r="T76" s="53"/>
    </row>
    <row r="77" spans="3:20" ht="18.95" customHeight="1">
      <c r="C77" s="86" t="s">
        <v>988</v>
      </c>
      <c r="D77" s="53" t="s">
        <v>321</v>
      </c>
      <c r="E77" s="53" t="s">
        <v>365</v>
      </c>
      <c r="F77" s="76" t="s">
        <v>198</v>
      </c>
      <c r="G77" s="106"/>
      <c r="H77" s="107"/>
      <c r="I77" s="75"/>
      <c r="J77" s="107"/>
      <c r="K77" s="108"/>
      <c r="L77" s="107"/>
      <c r="M77" s="108"/>
      <c r="N77" s="107"/>
      <c r="O77" s="108"/>
      <c r="P77" s="107"/>
      <c r="Q77" s="108"/>
      <c r="R77" s="107"/>
      <c r="S77" s="108"/>
      <c r="T77" s="53"/>
    </row>
    <row r="78" spans="3:20" ht="18.95" customHeight="1">
      <c r="C78" s="86" t="s">
        <v>989</v>
      </c>
      <c r="D78" s="53" t="s">
        <v>321</v>
      </c>
      <c r="E78" s="53" t="s">
        <v>203</v>
      </c>
      <c r="F78" s="76" t="s">
        <v>198</v>
      </c>
      <c r="G78" s="106"/>
      <c r="H78" s="107"/>
      <c r="I78" s="75"/>
      <c r="J78" s="107"/>
      <c r="K78" s="108"/>
      <c r="L78" s="107"/>
      <c r="M78" s="108"/>
      <c r="N78" s="107"/>
      <c r="O78" s="108"/>
      <c r="P78" s="107"/>
      <c r="Q78" s="108"/>
      <c r="R78" s="107"/>
      <c r="S78" s="108"/>
      <c r="T78" s="53"/>
    </row>
    <row r="79" spans="3:20" ht="18.95" customHeight="1">
      <c r="C79" s="86" t="s">
        <v>990</v>
      </c>
      <c r="D79" s="53" t="s">
        <v>321</v>
      </c>
      <c r="E79" s="53" t="s">
        <v>323</v>
      </c>
      <c r="F79" s="76" t="s">
        <v>198</v>
      </c>
      <c r="G79" s="106"/>
      <c r="H79" s="107"/>
      <c r="I79" s="75"/>
      <c r="J79" s="107"/>
      <c r="K79" s="108"/>
      <c r="L79" s="107"/>
      <c r="M79" s="108"/>
      <c r="N79" s="107"/>
      <c r="O79" s="108"/>
      <c r="P79" s="107"/>
      <c r="Q79" s="108"/>
      <c r="R79" s="107"/>
      <c r="S79" s="108"/>
      <c r="T79" s="53"/>
    </row>
    <row r="80" spans="3:20" ht="18.95" customHeight="1">
      <c r="C80" s="86" t="s">
        <v>991</v>
      </c>
      <c r="D80" s="53" t="s">
        <v>321</v>
      </c>
      <c r="E80" s="53" t="s">
        <v>363</v>
      </c>
      <c r="F80" s="76" t="s">
        <v>198</v>
      </c>
      <c r="G80" s="106"/>
      <c r="H80" s="107"/>
      <c r="I80" s="75"/>
      <c r="J80" s="107"/>
      <c r="K80" s="108"/>
      <c r="L80" s="107"/>
      <c r="M80" s="108"/>
      <c r="N80" s="107"/>
      <c r="O80" s="108"/>
      <c r="P80" s="107"/>
      <c r="Q80" s="108"/>
      <c r="R80" s="107"/>
      <c r="S80" s="108"/>
      <c r="T80" s="53"/>
    </row>
    <row r="81" spans="3:20" ht="18.95" customHeight="1">
      <c r="C81" s="86" t="s">
        <v>992</v>
      </c>
      <c r="D81" s="53" t="s">
        <v>196</v>
      </c>
      <c r="E81" s="53" t="s">
        <v>197</v>
      </c>
      <c r="F81" s="76" t="s">
        <v>198</v>
      </c>
      <c r="G81" s="106">
        <v>160000</v>
      </c>
      <c r="H81" s="107"/>
      <c r="I81" s="75"/>
      <c r="J81" s="107">
        <v>165000</v>
      </c>
      <c r="K81" s="108" t="s">
        <v>993</v>
      </c>
      <c r="L81" s="107">
        <v>160000</v>
      </c>
      <c r="M81" s="108" t="s">
        <v>994</v>
      </c>
      <c r="N81" s="107">
        <v>170000</v>
      </c>
      <c r="O81" s="108" t="s">
        <v>995</v>
      </c>
      <c r="P81" s="107"/>
      <c r="Q81" s="108"/>
      <c r="R81" s="107"/>
      <c r="S81" s="108"/>
      <c r="T81" s="53"/>
    </row>
    <row r="82" spans="3:20" ht="18.95" customHeight="1">
      <c r="C82" s="86" t="s">
        <v>996</v>
      </c>
      <c r="D82" s="53" t="s">
        <v>202</v>
      </c>
      <c r="E82" s="53" t="s">
        <v>203</v>
      </c>
      <c r="F82" s="76" t="s">
        <v>198</v>
      </c>
      <c r="G82" s="106">
        <v>90000</v>
      </c>
      <c r="H82" s="107"/>
      <c r="I82" s="75"/>
      <c r="J82" s="107">
        <v>93000</v>
      </c>
      <c r="K82" s="108" t="s">
        <v>993</v>
      </c>
      <c r="L82" s="107">
        <v>90000</v>
      </c>
      <c r="M82" s="108" t="s">
        <v>994</v>
      </c>
      <c r="N82" s="107">
        <v>98000</v>
      </c>
      <c r="O82" s="108" t="s">
        <v>995</v>
      </c>
      <c r="P82" s="107"/>
      <c r="Q82" s="108"/>
      <c r="R82" s="107"/>
      <c r="S82" s="108"/>
      <c r="T82" s="53"/>
    </row>
    <row r="83" spans="3:20" s="70" customFormat="1" ht="18.95" customHeight="1">
      <c r="C83" s="86" t="s">
        <v>1000</v>
      </c>
      <c r="D83" s="53" t="s">
        <v>1518</v>
      </c>
      <c r="E83" s="53" t="s">
        <v>208</v>
      </c>
      <c r="F83" s="76" t="s">
        <v>198</v>
      </c>
      <c r="G83" s="106">
        <v>84000</v>
      </c>
      <c r="H83" s="107"/>
      <c r="I83" s="75"/>
      <c r="J83" s="107">
        <v>88000</v>
      </c>
      <c r="K83" s="108" t="s">
        <v>993</v>
      </c>
      <c r="L83" s="107">
        <v>84000</v>
      </c>
      <c r="M83" s="108" t="s">
        <v>994</v>
      </c>
      <c r="N83" s="107">
        <v>91000</v>
      </c>
      <c r="O83" s="108" t="s">
        <v>995</v>
      </c>
      <c r="P83" s="107"/>
      <c r="Q83" s="108"/>
      <c r="R83" s="107"/>
      <c r="S83" s="108"/>
      <c r="T83" s="53"/>
    </row>
    <row r="84" spans="3:20" s="70" customFormat="1" ht="18.95" customHeight="1">
      <c r="C84" s="86" t="s">
        <v>1001</v>
      </c>
      <c r="D84" s="53" t="s">
        <v>1519</v>
      </c>
      <c r="E84" s="53" t="s">
        <v>211</v>
      </c>
      <c r="F84" s="76" t="s">
        <v>198</v>
      </c>
      <c r="G84" s="106">
        <v>35000</v>
      </c>
      <c r="H84" s="107"/>
      <c r="I84" s="75"/>
      <c r="J84" s="107">
        <v>37000</v>
      </c>
      <c r="K84" s="108" t="s">
        <v>993</v>
      </c>
      <c r="L84" s="107">
        <v>35000</v>
      </c>
      <c r="M84" s="108" t="s">
        <v>994</v>
      </c>
      <c r="N84" s="107">
        <v>36000</v>
      </c>
      <c r="O84" s="108" t="s">
        <v>995</v>
      </c>
      <c r="P84" s="107"/>
      <c r="Q84" s="108"/>
      <c r="R84" s="107"/>
      <c r="S84" s="108"/>
      <c r="T84" s="53"/>
    </row>
    <row r="85" spans="3:20" s="70" customFormat="1" ht="18.95" customHeight="1">
      <c r="C85" s="86" t="s">
        <v>1004</v>
      </c>
      <c r="D85" s="53" t="s">
        <v>1520</v>
      </c>
      <c r="E85" s="53" t="s">
        <v>214</v>
      </c>
      <c r="F85" s="76" t="s">
        <v>198</v>
      </c>
      <c r="G85" s="106">
        <v>60000</v>
      </c>
      <c r="H85" s="107"/>
      <c r="I85" s="75"/>
      <c r="J85" s="107">
        <v>62000</v>
      </c>
      <c r="K85" s="108" t="s">
        <v>993</v>
      </c>
      <c r="L85" s="107">
        <v>60000</v>
      </c>
      <c r="M85" s="108" t="s">
        <v>994</v>
      </c>
      <c r="N85" s="107">
        <v>65000</v>
      </c>
      <c r="O85" s="108" t="s">
        <v>995</v>
      </c>
      <c r="P85" s="107"/>
      <c r="Q85" s="108"/>
      <c r="R85" s="107"/>
      <c r="S85" s="108"/>
      <c r="T85" s="53"/>
    </row>
    <row r="86" spans="3:20" s="70" customFormat="1" ht="18.95" customHeight="1">
      <c r="C86" s="86" t="s">
        <v>1006</v>
      </c>
      <c r="D86" s="53" t="s">
        <v>1521</v>
      </c>
      <c r="E86" s="53" t="s">
        <v>1490</v>
      </c>
      <c r="F86" s="76" t="s">
        <v>198</v>
      </c>
      <c r="G86" s="106">
        <v>50000</v>
      </c>
      <c r="H86" s="107"/>
      <c r="I86" s="75"/>
      <c r="J86" s="107">
        <v>52000</v>
      </c>
      <c r="K86" s="108" t="s">
        <v>993</v>
      </c>
      <c r="L86" s="107">
        <v>50000</v>
      </c>
      <c r="M86" s="108" t="s">
        <v>994</v>
      </c>
      <c r="N86" s="107">
        <v>55000</v>
      </c>
      <c r="O86" s="108" t="s">
        <v>995</v>
      </c>
      <c r="P86" s="107"/>
      <c r="Q86" s="108"/>
      <c r="R86" s="107"/>
      <c r="S86" s="108"/>
      <c r="T86" s="53"/>
    </row>
    <row r="87" spans="3:20" s="70" customFormat="1" ht="18.95" customHeight="1">
      <c r="C87" s="86" t="s">
        <v>1007</v>
      </c>
      <c r="D87" s="53" t="s">
        <v>1522</v>
      </c>
      <c r="E87" s="53" t="s">
        <v>1489</v>
      </c>
      <c r="F87" s="76" t="s">
        <v>198</v>
      </c>
      <c r="G87" s="106">
        <v>75000</v>
      </c>
      <c r="H87" s="107"/>
      <c r="I87" s="75"/>
      <c r="J87" s="107">
        <v>78000</v>
      </c>
      <c r="K87" s="108" t="s">
        <v>993</v>
      </c>
      <c r="L87" s="107">
        <v>75000</v>
      </c>
      <c r="M87" s="108" t="s">
        <v>994</v>
      </c>
      <c r="N87" s="107">
        <v>80000</v>
      </c>
      <c r="O87" s="108" t="s">
        <v>995</v>
      </c>
      <c r="P87" s="107"/>
      <c r="Q87" s="108"/>
      <c r="R87" s="107"/>
      <c r="S87" s="108"/>
      <c r="T87" s="53"/>
    </row>
    <row r="88" spans="3:20" s="70" customFormat="1" ht="18.95" customHeight="1">
      <c r="C88" s="86" t="s">
        <v>1009</v>
      </c>
      <c r="D88" s="53" t="s">
        <v>1517</v>
      </c>
      <c r="E88" s="53" t="s">
        <v>1491</v>
      </c>
      <c r="F88" s="76" t="s">
        <v>198</v>
      </c>
      <c r="G88" s="106">
        <v>110000</v>
      </c>
      <c r="H88" s="107"/>
      <c r="I88" s="75"/>
      <c r="J88" s="107">
        <v>115000</v>
      </c>
      <c r="K88" s="108" t="s">
        <v>993</v>
      </c>
      <c r="L88" s="107">
        <v>110000</v>
      </c>
      <c r="M88" s="108" t="s">
        <v>994</v>
      </c>
      <c r="N88" s="107">
        <v>118000</v>
      </c>
      <c r="O88" s="108" t="s">
        <v>995</v>
      </c>
      <c r="P88" s="107"/>
      <c r="Q88" s="108"/>
      <c r="R88" s="107"/>
      <c r="S88" s="108"/>
      <c r="T88" s="53"/>
    </row>
    <row r="89" spans="3:20" s="70" customFormat="1" ht="18.95" customHeight="1">
      <c r="C89" s="86" t="s">
        <v>1010</v>
      </c>
      <c r="D89" s="53" t="s">
        <v>360</v>
      </c>
      <c r="E89" s="53" t="s">
        <v>361</v>
      </c>
      <c r="F89" s="76" t="s">
        <v>274</v>
      </c>
      <c r="G89" s="106"/>
      <c r="H89" s="107"/>
      <c r="I89" s="75"/>
      <c r="J89" s="107"/>
      <c r="K89" s="108"/>
      <c r="L89" s="107"/>
      <c r="M89" s="108"/>
      <c r="N89" s="107"/>
      <c r="O89" s="108"/>
      <c r="P89" s="107"/>
      <c r="Q89" s="108"/>
      <c r="R89" s="107"/>
      <c r="S89" s="108"/>
      <c r="T89" s="53"/>
    </row>
    <row r="90" spans="3:20" s="70" customFormat="1" ht="18.95" customHeight="1">
      <c r="C90" s="86" t="s">
        <v>1011</v>
      </c>
      <c r="D90" s="53" t="s">
        <v>289</v>
      </c>
      <c r="E90" s="53" t="s">
        <v>290</v>
      </c>
      <c r="F90" s="76" t="s">
        <v>274</v>
      </c>
      <c r="G90" s="106">
        <v>95600</v>
      </c>
      <c r="H90" s="107"/>
      <c r="I90" s="75"/>
      <c r="J90" s="107"/>
      <c r="K90" s="108"/>
      <c r="L90" s="107"/>
      <c r="M90" s="108"/>
      <c r="N90" s="107">
        <v>95600</v>
      </c>
      <c r="O90" s="108" t="s">
        <v>1012</v>
      </c>
      <c r="P90" s="107"/>
      <c r="Q90" s="108"/>
      <c r="R90" s="107"/>
      <c r="S90" s="108"/>
      <c r="T90" s="53"/>
    </row>
    <row r="91" spans="3:20" s="70" customFormat="1" ht="18.95" customHeight="1">
      <c r="C91" s="86" t="s">
        <v>1013</v>
      </c>
      <c r="D91" s="53" t="s">
        <v>289</v>
      </c>
      <c r="E91" s="53" t="s">
        <v>507</v>
      </c>
      <c r="F91" s="76" t="s">
        <v>274</v>
      </c>
      <c r="G91" s="106">
        <v>113600</v>
      </c>
      <c r="H91" s="107"/>
      <c r="I91" s="75"/>
      <c r="J91" s="107"/>
      <c r="K91" s="108"/>
      <c r="L91" s="107"/>
      <c r="M91" s="108"/>
      <c r="N91" s="107">
        <v>113600</v>
      </c>
      <c r="O91" s="108" t="s">
        <v>1012</v>
      </c>
      <c r="P91" s="107"/>
      <c r="Q91" s="108"/>
      <c r="R91" s="107"/>
      <c r="S91" s="108"/>
      <c r="T91" s="53"/>
    </row>
    <row r="92" spans="3:20" s="70" customFormat="1" ht="18.95" customHeight="1">
      <c r="C92" s="86" t="s">
        <v>1014</v>
      </c>
      <c r="D92" s="53" t="s">
        <v>346</v>
      </c>
      <c r="E92" s="53" t="s">
        <v>354</v>
      </c>
      <c r="F92" s="76" t="s">
        <v>731</v>
      </c>
      <c r="G92" s="106"/>
      <c r="H92" s="107"/>
      <c r="I92" s="75"/>
      <c r="J92" s="107"/>
      <c r="K92" s="108"/>
      <c r="L92" s="107"/>
      <c r="M92" s="108"/>
      <c r="N92" s="107"/>
      <c r="O92" s="108"/>
      <c r="P92" s="107"/>
      <c r="Q92" s="108"/>
      <c r="R92" s="107"/>
      <c r="S92" s="108"/>
      <c r="T92" s="53"/>
    </row>
    <row r="93" spans="3:20" s="70" customFormat="1" ht="18.95" customHeight="1">
      <c r="C93" s="86" t="s">
        <v>1015</v>
      </c>
      <c r="D93" s="53" t="s">
        <v>346</v>
      </c>
      <c r="E93" s="53" t="s">
        <v>347</v>
      </c>
      <c r="F93" s="76" t="s">
        <v>731</v>
      </c>
      <c r="G93" s="106"/>
      <c r="H93" s="107"/>
      <c r="I93" s="75"/>
      <c r="J93" s="107"/>
      <c r="K93" s="108"/>
      <c r="L93" s="107"/>
      <c r="M93" s="108"/>
      <c r="N93" s="107"/>
      <c r="O93" s="108"/>
      <c r="P93" s="107"/>
      <c r="Q93" s="108"/>
      <c r="R93" s="107"/>
      <c r="S93" s="108"/>
      <c r="T93" s="53"/>
    </row>
    <row r="94" spans="3:20" s="70" customFormat="1" ht="18.95" customHeight="1">
      <c r="C94" s="86" t="s">
        <v>1016</v>
      </c>
      <c r="D94" s="53" t="s">
        <v>333</v>
      </c>
      <c r="E94" s="53" t="s">
        <v>334</v>
      </c>
      <c r="F94" s="76" t="s">
        <v>198</v>
      </c>
      <c r="G94" s="106"/>
      <c r="H94" s="107"/>
      <c r="I94" s="75"/>
      <c r="J94" s="107"/>
      <c r="K94" s="108"/>
      <c r="L94" s="107"/>
      <c r="M94" s="108"/>
      <c r="N94" s="107"/>
      <c r="O94" s="108"/>
      <c r="P94" s="107"/>
      <c r="Q94" s="108"/>
      <c r="R94" s="107"/>
      <c r="S94" s="108"/>
      <c r="T94" s="53"/>
    </row>
    <row r="95" spans="3:20" s="70" customFormat="1" ht="18.95" customHeight="1">
      <c r="C95" s="86" t="s">
        <v>1017</v>
      </c>
      <c r="D95" s="53" t="s">
        <v>1018</v>
      </c>
      <c r="E95" s="53" t="s">
        <v>1019</v>
      </c>
      <c r="F95" s="76" t="s">
        <v>1020</v>
      </c>
      <c r="G95" s="106" t="s">
        <v>1021</v>
      </c>
      <c r="H95" s="107">
        <v>2427</v>
      </c>
      <c r="I95" s="75" t="s">
        <v>976</v>
      </c>
      <c r="J95" s="107">
        <v>7125</v>
      </c>
      <c r="K95" s="108" t="s">
        <v>977</v>
      </c>
      <c r="L95" s="107">
        <v>4151</v>
      </c>
      <c r="M95" s="108" t="s">
        <v>975</v>
      </c>
      <c r="N95" s="107"/>
      <c r="O95" s="108"/>
      <c r="P95" s="107"/>
      <c r="Q95" s="108"/>
      <c r="R95" s="107"/>
      <c r="S95" s="108"/>
      <c r="T95" s="53"/>
    </row>
    <row r="96" spans="3:20" s="70" customFormat="1" ht="18.95" customHeight="1">
      <c r="C96" s="86" t="s">
        <v>1022</v>
      </c>
      <c r="D96" s="53" t="s">
        <v>1023</v>
      </c>
      <c r="E96" s="53" t="s">
        <v>139</v>
      </c>
      <c r="F96" s="76" t="s">
        <v>731</v>
      </c>
      <c r="G96" s="106" t="s">
        <v>1021</v>
      </c>
      <c r="H96" s="107">
        <v>1239</v>
      </c>
      <c r="I96" s="75" t="s">
        <v>976</v>
      </c>
      <c r="J96" s="107">
        <v>1208</v>
      </c>
      <c r="K96" s="108" t="s">
        <v>977</v>
      </c>
      <c r="L96" s="107">
        <v>125</v>
      </c>
      <c r="M96" s="108" t="s">
        <v>975</v>
      </c>
      <c r="N96" s="107"/>
      <c r="O96" s="108"/>
      <c r="P96" s="107"/>
      <c r="Q96" s="108"/>
      <c r="R96" s="107"/>
      <c r="S96" s="108"/>
      <c r="T96" s="53"/>
    </row>
    <row r="97" spans="3:20" s="70" customFormat="1" ht="18.95" customHeight="1">
      <c r="C97" s="86" t="s">
        <v>1024</v>
      </c>
      <c r="D97" s="53" t="s">
        <v>1025</v>
      </c>
      <c r="E97" s="53" t="s">
        <v>1026</v>
      </c>
      <c r="F97" s="76" t="s">
        <v>1027</v>
      </c>
      <c r="G97" s="106" t="s">
        <v>1021</v>
      </c>
      <c r="H97" s="107">
        <v>150</v>
      </c>
      <c r="I97" s="75" t="s">
        <v>976</v>
      </c>
      <c r="J97" s="107">
        <v>383</v>
      </c>
      <c r="K97" s="108" t="s">
        <v>977</v>
      </c>
      <c r="L97" s="107">
        <v>176</v>
      </c>
      <c r="M97" s="108" t="s">
        <v>975</v>
      </c>
      <c r="N97" s="107"/>
      <c r="O97" s="108"/>
      <c r="P97" s="107"/>
      <c r="Q97" s="108"/>
      <c r="R97" s="107"/>
      <c r="S97" s="108"/>
      <c r="T97" s="53"/>
    </row>
    <row r="98" spans="3:20" s="70" customFormat="1" ht="18.95" customHeight="1">
      <c r="C98" s="86" t="s">
        <v>1028</v>
      </c>
      <c r="D98" s="53" t="s">
        <v>1029</v>
      </c>
      <c r="E98" s="53" t="s">
        <v>1030</v>
      </c>
      <c r="F98" s="76" t="s">
        <v>408</v>
      </c>
      <c r="G98" s="106" t="s">
        <v>975</v>
      </c>
      <c r="H98" s="107">
        <v>442</v>
      </c>
      <c r="I98" s="75" t="s">
        <v>976</v>
      </c>
      <c r="J98" s="107">
        <v>1354</v>
      </c>
      <c r="K98" s="108" t="s">
        <v>977</v>
      </c>
      <c r="L98" s="107">
        <v>537</v>
      </c>
      <c r="M98" s="108" t="s">
        <v>975</v>
      </c>
      <c r="N98" s="107"/>
      <c r="O98" s="108"/>
      <c r="P98" s="107"/>
      <c r="Q98" s="108"/>
      <c r="R98" s="107"/>
      <c r="S98" s="108"/>
      <c r="T98" s="53"/>
    </row>
    <row r="99" spans="3:20" s="70" customFormat="1" ht="18.95" customHeight="1">
      <c r="C99" s="86" t="s">
        <v>1031</v>
      </c>
      <c r="D99" s="53" t="s">
        <v>1032</v>
      </c>
      <c r="E99" s="53" t="s">
        <v>1030</v>
      </c>
      <c r="F99" s="76" t="s">
        <v>408</v>
      </c>
      <c r="G99" s="106" t="s">
        <v>975</v>
      </c>
      <c r="H99" s="107">
        <v>442</v>
      </c>
      <c r="I99" s="75" t="s">
        <v>976</v>
      </c>
      <c r="J99" s="107">
        <v>1354</v>
      </c>
      <c r="K99" s="108" t="s">
        <v>977</v>
      </c>
      <c r="L99" s="107">
        <v>537</v>
      </c>
      <c r="M99" s="108" t="s">
        <v>975</v>
      </c>
      <c r="N99" s="107"/>
      <c r="O99" s="108"/>
      <c r="P99" s="107"/>
      <c r="Q99" s="108"/>
      <c r="R99" s="107"/>
      <c r="S99" s="108"/>
      <c r="T99" s="53"/>
    </row>
    <row r="100" spans="3:20" s="70" customFormat="1" ht="18.95" customHeight="1">
      <c r="C100" s="86" t="s">
        <v>1033</v>
      </c>
      <c r="D100" s="53" t="s">
        <v>1034</v>
      </c>
      <c r="E100" s="53" t="s">
        <v>1035</v>
      </c>
      <c r="F100" s="76" t="s">
        <v>1036</v>
      </c>
      <c r="G100" s="106" t="s">
        <v>975</v>
      </c>
      <c r="H100" s="107">
        <v>319</v>
      </c>
      <c r="I100" s="75" t="s">
        <v>976</v>
      </c>
      <c r="J100" s="107">
        <v>830</v>
      </c>
      <c r="K100" s="108" t="s">
        <v>977</v>
      </c>
      <c r="L100" s="107">
        <v>397</v>
      </c>
      <c r="M100" s="108" t="s">
        <v>975</v>
      </c>
      <c r="N100" s="107"/>
      <c r="O100" s="108"/>
      <c r="P100" s="107"/>
      <c r="Q100" s="108"/>
      <c r="R100" s="107"/>
      <c r="S100" s="108"/>
      <c r="T100" s="53"/>
    </row>
    <row r="101" spans="3:20" s="70" customFormat="1" ht="18.95" customHeight="1">
      <c r="C101" s="86" t="s">
        <v>1037</v>
      </c>
      <c r="D101" s="53" t="s">
        <v>1038</v>
      </c>
      <c r="E101" s="53" t="s">
        <v>1039</v>
      </c>
      <c r="F101" s="76" t="s">
        <v>1040</v>
      </c>
      <c r="G101" s="106">
        <v>273676</v>
      </c>
      <c r="H101" s="107"/>
      <c r="I101" s="75"/>
      <c r="J101" s="107"/>
      <c r="K101" s="108"/>
      <c r="L101" s="107"/>
      <c r="M101" s="108"/>
      <c r="N101" s="107"/>
      <c r="O101" s="108"/>
      <c r="P101" s="107"/>
      <c r="Q101" s="108"/>
      <c r="R101" s="107"/>
      <c r="S101" s="108"/>
      <c r="T101" s="53"/>
    </row>
    <row r="102" spans="3:20" s="70" customFormat="1" ht="18.95" customHeight="1">
      <c r="C102" s="86" t="s">
        <v>1041</v>
      </c>
      <c r="D102" s="53" t="s">
        <v>1038</v>
      </c>
      <c r="E102" s="53" t="s">
        <v>1042</v>
      </c>
      <c r="F102" s="76" t="s">
        <v>1040</v>
      </c>
      <c r="G102" s="106">
        <v>304156</v>
      </c>
      <c r="H102" s="107"/>
      <c r="I102" s="75"/>
      <c r="J102" s="107"/>
      <c r="K102" s="108"/>
      <c r="L102" s="107"/>
      <c r="M102" s="108"/>
      <c r="N102" s="107"/>
      <c r="O102" s="108"/>
      <c r="P102" s="107"/>
      <c r="Q102" s="108"/>
      <c r="R102" s="107"/>
      <c r="S102" s="108"/>
      <c r="T102" s="53"/>
    </row>
    <row r="103" spans="3:20" s="70" customFormat="1" ht="18.95" customHeight="1">
      <c r="C103" s="86" t="s">
        <v>1043</v>
      </c>
      <c r="D103" s="53" t="s">
        <v>1038</v>
      </c>
      <c r="E103" s="53" t="s">
        <v>1044</v>
      </c>
      <c r="F103" s="76" t="s">
        <v>1040</v>
      </c>
      <c r="G103" s="106">
        <v>440616</v>
      </c>
      <c r="H103" s="107"/>
      <c r="I103" s="75"/>
      <c r="J103" s="107"/>
      <c r="K103" s="108"/>
      <c r="L103" s="107"/>
      <c r="M103" s="108"/>
      <c r="N103" s="107"/>
      <c r="O103" s="108"/>
      <c r="P103" s="107"/>
      <c r="Q103" s="108"/>
      <c r="R103" s="107"/>
      <c r="S103" s="108"/>
      <c r="T103" s="53"/>
    </row>
    <row r="104" spans="3:20" s="70" customFormat="1" ht="18.95" customHeight="1">
      <c r="C104" s="86" t="s">
        <v>1045</v>
      </c>
      <c r="D104" s="53" t="s">
        <v>1038</v>
      </c>
      <c r="E104" s="53" t="s">
        <v>1046</v>
      </c>
      <c r="F104" s="76" t="s">
        <v>1040</v>
      </c>
      <c r="G104" s="106">
        <v>414968</v>
      </c>
      <c r="H104" s="107"/>
      <c r="I104" s="75"/>
      <c r="J104" s="107"/>
      <c r="K104" s="108"/>
      <c r="L104" s="107"/>
      <c r="M104" s="108"/>
      <c r="N104" s="107"/>
      <c r="O104" s="108"/>
      <c r="P104" s="107"/>
      <c r="Q104" s="108"/>
      <c r="R104" s="107"/>
      <c r="S104" s="108"/>
      <c r="T104" s="53"/>
    </row>
    <row r="105" spans="3:20" s="70" customFormat="1" ht="18.95" customHeight="1">
      <c r="C105" s="86" t="s">
        <v>1047</v>
      </c>
      <c r="D105" s="53" t="s">
        <v>1038</v>
      </c>
      <c r="E105" s="53" t="s">
        <v>1048</v>
      </c>
      <c r="F105" s="76" t="s">
        <v>1040</v>
      </c>
      <c r="G105" s="106">
        <v>436224</v>
      </c>
      <c r="H105" s="107"/>
      <c r="I105" s="75"/>
      <c r="J105" s="107"/>
      <c r="K105" s="108"/>
      <c r="L105" s="107"/>
      <c r="M105" s="108"/>
      <c r="N105" s="107"/>
      <c r="O105" s="108"/>
      <c r="P105" s="107"/>
      <c r="Q105" s="108"/>
      <c r="R105" s="107"/>
      <c r="S105" s="108"/>
      <c r="T105" s="53"/>
    </row>
    <row r="106" spans="3:20" s="70" customFormat="1" ht="18.95" customHeight="1">
      <c r="C106" s="86" t="s">
        <v>1049</v>
      </c>
      <c r="D106" s="53" t="s">
        <v>1038</v>
      </c>
      <c r="E106" s="53" t="s">
        <v>1050</v>
      </c>
      <c r="F106" s="76" t="s">
        <v>1040</v>
      </c>
      <c r="G106" s="106">
        <v>172068</v>
      </c>
      <c r="H106" s="107"/>
      <c r="I106" s="75"/>
      <c r="J106" s="107"/>
      <c r="K106" s="108"/>
      <c r="L106" s="107"/>
      <c r="M106" s="108"/>
      <c r="N106" s="107"/>
      <c r="O106" s="108"/>
      <c r="P106" s="107"/>
      <c r="Q106" s="108"/>
      <c r="R106" s="107"/>
      <c r="S106" s="108"/>
      <c r="T106" s="53"/>
    </row>
    <row r="107" spans="3:20" s="70" customFormat="1" ht="18.95" customHeight="1">
      <c r="C107" s="86" t="s">
        <v>1051</v>
      </c>
      <c r="D107" s="53" t="s">
        <v>1038</v>
      </c>
      <c r="E107" s="53" t="s">
        <v>1052</v>
      </c>
      <c r="F107" s="76" t="s">
        <v>1040</v>
      </c>
      <c r="G107" s="106">
        <v>226122</v>
      </c>
      <c r="H107" s="107"/>
      <c r="I107" s="75"/>
      <c r="J107" s="107"/>
      <c r="K107" s="108"/>
      <c r="L107" s="107"/>
      <c r="M107" s="108"/>
      <c r="N107" s="107"/>
      <c r="O107" s="108"/>
      <c r="P107" s="107"/>
      <c r="Q107" s="108"/>
      <c r="R107" s="107"/>
      <c r="S107" s="108"/>
      <c r="T107" s="53"/>
    </row>
    <row r="108" spans="3:20" s="70" customFormat="1" ht="18.95" customHeight="1">
      <c r="C108" s="86" t="s">
        <v>1053</v>
      </c>
      <c r="D108" s="53" t="s">
        <v>1038</v>
      </c>
      <c r="E108" s="53" t="s">
        <v>1054</v>
      </c>
      <c r="F108" s="76" t="s">
        <v>1040</v>
      </c>
      <c r="G108" s="106">
        <v>211653</v>
      </c>
      <c r="H108" s="107"/>
      <c r="I108" s="75"/>
      <c r="J108" s="107"/>
      <c r="K108" s="108"/>
      <c r="L108" s="107"/>
      <c r="M108" s="108"/>
      <c r="N108" s="107"/>
      <c r="O108" s="108"/>
      <c r="P108" s="107"/>
      <c r="Q108" s="108"/>
      <c r="R108" s="107"/>
      <c r="S108" s="108"/>
      <c r="T108" s="53"/>
    </row>
    <row r="109" spans="3:20" s="70" customFormat="1" ht="18.95" customHeight="1">
      <c r="C109" s="86" t="s">
        <v>1055</v>
      </c>
      <c r="D109" s="53" t="s">
        <v>1038</v>
      </c>
      <c r="E109" s="53" t="s">
        <v>1056</v>
      </c>
      <c r="F109" s="76" t="s">
        <v>1040</v>
      </c>
      <c r="G109" s="106">
        <v>215907</v>
      </c>
      <c r="H109" s="107"/>
      <c r="I109" s="75"/>
      <c r="J109" s="107"/>
      <c r="K109" s="108"/>
      <c r="L109" s="107"/>
      <c r="M109" s="108"/>
      <c r="N109" s="107"/>
      <c r="O109" s="108"/>
      <c r="P109" s="107"/>
      <c r="Q109" s="108"/>
      <c r="R109" s="107"/>
      <c r="S109" s="108"/>
      <c r="T109" s="53"/>
    </row>
    <row r="110" spans="3:20" s="70" customFormat="1" ht="18.95" customHeight="1">
      <c r="C110" s="86"/>
      <c r="D110" s="53"/>
      <c r="E110" s="53"/>
      <c r="F110" s="76"/>
      <c r="G110" s="106"/>
      <c r="H110" s="107"/>
      <c r="I110" s="75"/>
      <c r="J110" s="107"/>
      <c r="K110" s="108"/>
      <c r="L110" s="107"/>
      <c r="M110" s="108"/>
      <c r="N110" s="107"/>
      <c r="O110" s="108"/>
      <c r="P110" s="107"/>
      <c r="Q110" s="108"/>
      <c r="R110" s="107"/>
      <c r="S110" s="108"/>
      <c r="T110" s="53"/>
    </row>
    <row r="111" spans="3:20" s="70" customFormat="1" ht="18.95" customHeight="1">
      <c r="C111" s="86"/>
      <c r="D111" s="53"/>
      <c r="E111" s="53"/>
      <c r="F111" s="76"/>
      <c r="G111" s="106"/>
      <c r="H111" s="107"/>
      <c r="I111" s="75"/>
      <c r="J111" s="107"/>
      <c r="K111" s="108"/>
      <c r="L111" s="107"/>
      <c r="M111" s="108"/>
      <c r="N111" s="107"/>
      <c r="O111" s="108"/>
      <c r="P111" s="107"/>
      <c r="Q111" s="108"/>
      <c r="R111" s="107"/>
      <c r="S111" s="108"/>
      <c r="T111" s="53"/>
    </row>
    <row r="112" spans="3:20" s="70" customFormat="1" ht="18.95" customHeight="1">
      <c r="C112" s="86"/>
      <c r="D112" s="53"/>
      <c r="E112" s="53"/>
      <c r="F112" s="76"/>
      <c r="G112" s="106"/>
      <c r="H112" s="107"/>
      <c r="I112" s="75"/>
      <c r="J112" s="107"/>
      <c r="K112" s="108"/>
      <c r="L112" s="107"/>
      <c r="M112" s="108"/>
      <c r="N112" s="107"/>
      <c r="O112" s="108"/>
      <c r="P112" s="107"/>
      <c r="Q112" s="108"/>
      <c r="R112" s="107"/>
      <c r="S112" s="108"/>
      <c r="T112" s="53"/>
    </row>
    <row r="113" spans="4:20" s="70" customFormat="1" ht="18.95" customHeight="1">
      <c r="D113" s="53"/>
      <c r="E113" s="53"/>
      <c r="F113" s="76"/>
      <c r="G113" s="106"/>
      <c r="H113" s="107"/>
      <c r="I113" s="75"/>
      <c r="J113" s="107"/>
      <c r="K113" s="108"/>
      <c r="L113" s="107"/>
      <c r="M113" s="108"/>
      <c r="N113" s="107"/>
      <c r="O113" s="108"/>
      <c r="P113" s="107"/>
      <c r="Q113" s="108"/>
      <c r="R113" s="107"/>
      <c r="S113" s="108"/>
      <c r="T113" s="53"/>
    </row>
    <row r="114" spans="4:20" s="70" customFormat="1" ht="18.95" customHeight="1">
      <c r="D114" s="53"/>
      <c r="E114" s="53"/>
      <c r="F114" s="76"/>
      <c r="G114" s="106"/>
      <c r="H114" s="107"/>
      <c r="I114" s="75"/>
      <c r="J114" s="107"/>
      <c r="K114" s="108"/>
      <c r="L114" s="107"/>
      <c r="M114" s="108"/>
      <c r="N114" s="107"/>
      <c r="O114" s="108"/>
      <c r="P114" s="107"/>
      <c r="Q114" s="108"/>
      <c r="R114" s="107"/>
      <c r="S114" s="108"/>
      <c r="T114" s="53"/>
    </row>
    <row r="115" spans="4:20" s="70" customFormat="1" ht="18.95" customHeight="1">
      <c r="D115" s="53"/>
      <c r="E115" s="53"/>
      <c r="F115" s="76"/>
      <c r="G115" s="106"/>
      <c r="H115" s="107"/>
      <c r="I115" s="75"/>
      <c r="J115" s="107"/>
      <c r="K115" s="108"/>
      <c r="L115" s="107"/>
      <c r="M115" s="108"/>
      <c r="N115" s="107"/>
      <c r="O115" s="108"/>
      <c r="P115" s="107"/>
      <c r="Q115" s="108"/>
      <c r="R115" s="107"/>
      <c r="S115" s="108"/>
      <c r="T115" s="53"/>
    </row>
    <row r="116" spans="4:20" s="70" customFormat="1" ht="18.95" customHeight="1">
      <c r="D116" s="53"/>
      <c r="E116" s="53"/>
      <c r="F116" s="76"/>
      <c r="G116" s="106"/>
      <c r="H116" s="107"/>
      <c r="I116" s="75"/>
      <c r="J116" s="107"/>
      <c r="K116" s="108"/>
      <c r="L116" s="107"/>
      <c r="M116" s="108"/>
      <c r="N116" s="107"/>
      <c r="O116" s="108"/>
      <c r="P116" s="107"/>
      <c r="Q116" s="108"/>
      <c r="R116" s="107"/>
      <c r="S116" s="108"/>
      <c r="T116" s="53"/>
    </row>
  </sheetData>
  <mergeCells count="14">
    <mergeCell ref="N2:O2"/>
    <mergeCell ref="P2:Q2"/>
    <mergeCell ref="R2:S2"/>
    <mergeCell ref="T2:T3"/>
    <mergeCell ref="D1:T1"/>
    <mergeCell ref="F2:F3"/>
    <mergeCell ref="G2:G3"/>
    <mergeCell ref="J2:K2"/>
    <mergeCell ref="L2:M2"/>
    <mergeCell ref="A2:A3"/>
    <mergeCell ref="B2:B3"/>
    <mergeCell ref="C2:C3"/>
    <mergeCell ref="D2:D3"/>
    <mergeCell ref="E2:E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50"/>
  <sheetViews>
    <sheetView workbookViewId="0">
      <selection activeCell="D1" sqref="D1:N1"/>
    </sheetView>
  </sheetViews>
  <sheetFormatPr defaultRowHeight="13.5"/>
  <cols>
    <col min="1" max="1" width="36.109375" style="25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>
      <c r="A1" s="54" t="s">
        <v>35</v>
      </c>
      <c r="B1" s="55" t="s">
        <v>41</v>
      </c>
      <c r="C1" s="55" t="s">
        <v>42</v>
      </c>
      <c r="D1" s="55" t="s">
        <v>43</v>
      </c>
      <c r="E1" s="55" t="s">
        <v>35</v>
      </c>
      <c r="F1" s="56" t="s">
        <v>12</v>
      </c>
      <c r="H1" s="57"/>
    </row>
    <row r="2" spans="1:13">
      <c r="A2" s="7" t="s">
        <v>78</v>
      </c>
      <c r="B2" s="58">
        <f>총괄표!I30</f>
        <v>4917481</v>
      </c>
      <c r="C2" s="58">
        <f>총괄표!L30</f>
        <v>13148467</v>
      </c>
      <c r="D2" s="58">
        <f>총괄표!N30</f>
        <v>135383</v>
      </c>
      <c r="E2" s="58"/>
      <c r="F2" s="58">
        <f>SUM(B2,C2,D2)</f>
        <v>18201331</v>
      </c>
    </row>
    <row r="3" spans="1:13">
      <c r="A3" s="8" t="s">
        <v>79</v>
      </c>
      <c r="B3" s="50"/>
      <c r="C3" s="50"/>
      <c r="D3" s="50"/>
      <c r="E3" s="50"/>
      <c r="F3" s="58">
        <f>SUM(B3,C3,D3)</f>
        <v>0</v>
      </c>
      <c r="H3" s="508" t="s">
        <v>80</v>
      </c>
      <c r="I3" s="509"/>
      <c r="J3" s="509"/>
      <c r="K3" s="509"/>
      <c r="L3" s="509"/>
      <c r="M3" s="510"/>
    </row>
    <row r="4" spans="1:13">
      <c r="A4" s="8" t="s">
        <v>35</v>
      </c>
      <c r="B4" s="50"/>
      <c r="C4" s="50"/>
      <c r="D4" s="50"/>
      <c r="E4" s="50"/>
      <c r="F4" s="50"/>
      <c r="H4" s="511"/>
      <c r="I4" s="512"/>
      <c r="J4" s="512"/>
      <c r="K4" s="512"/>
      <c r="L4" s="512"/>
      <c r="M4" s="513"/>
    </row>
    <row r="5" spans="1:13">
      <c r="A5" s="8" t="s">
        <v>35</v>
      </c>
      <c r="B5" s="50"/>
      <c r="C5" s="50" t="s">
        <v>35</v>
      </c>
      <c r="D5" s="50"/>
      <c r="E5" s="50"/>
      <c r="F5" s="50"/>
    </row>
    <row r="6" spans="1:13">
      <c r="A6" s="8" t="s">
        <v>35</v>
      </c>
      <c r="B6" s="50"/>
      <c r="C6" s="50"/>
      <c r="D6" s="50"/>
      <c r="E6" s="50"/>
      <c r="F6" s="50"/>
      <c r="H6" s="514" t="s">
        <v>81</v>
      </c>
      <c r="I6" s="515"/>
      <c r="J6" s="515"/>
      <c r="K6" s="515"/>
      <c r="L6" s="515"/>
      <c r="M6" s="516"/>
    </row>
    <row r="7" spans="1:13">
      <c r="A7" s="8"/>
      <c r="B7" s="50"/>
      <c r="C7" s="50"/>
      <c r="D7" s="50"/>
      <c r="E7" s="50"/>
      <c r="F7" s="50"/>
      <c r="H7" s="517"/>
      <c r="I7" s="518"/>
      <c r="J7" s="518"/>
      <c r="K7" s="518"/>
      <c r="L7" s="518"/>
      <c r="M7" s="519"/>
    </row>
    <row r="8" spans="1:13">
      <c r="A8" s="8"/>
      <c r="B8" s="50"/>
      <c r="C8" s="50"/>
      <c r="D8" s="50"/>
      <c r="E8" s="50"/>
      <c r="F8" s="50"/>
    </row>
    <row r="9" spans="1:13" ht="14.25" thickBot="1">
      <c r="B9" s="59"/>
      <c r="C9" s="59"/>
      <c r="D9" s="59"/>
      <c r="E9" s="59"/>
      <c r="F9" s="59"/>
      <c r="H9" s="514" t="s">
        <v>82</v>
      </c>
      <c r="I9" s="515"/>
      <c r="J9" s="515"/>
      <c r="K9" s="515"/>
      <c r="L9" s="515"/>
      <c r="M9" s="516"/>
    </row>
    <row r="10" spans="1:13" ht="14.25" thickBot="1">
      <c r="A10" s="54"/>
      <c r="B10" s="55" t="s">
        <v>83</v>
      </c>
      <c r="C10" s="55" t="s">
        <v>84</v>
      </c>
      <c r="D10" s="55" t="s">
        <v>85</v>
      </c>
      <c r="E10" s="55" t="s">
        <v>86</v>
      </c>
      <c r="F10" s="56"/>
      <c r="H10" s="517"/>
      <c r="I10" s="518"/>
      <c r="J10" s="518"/>
      <c r="K10" s="518"/>
      <c r="L10" s="518"/>
      <c r="M10" s="519"/>
    </row>
    <row r="11" spans="1:13">
      <c r="A11" s="7" t="s">
        <v>87</v>
      </c>
      <c r="B11" s="22">
        <v>100</v>
      </c>
      <c r="C11" s="22">
        <v>1</v>
      </c>
      <c r="D11" s="22">
        <f>$B$11/100</f>
        <v>1</v>
      </c>
      <c r="E11" s="22"/>
      <c r="F11" s="22"/>
    </row>
    <row r="12" spans="1:13">
      <c r="A12" s="8" t="s">
        <v>88</v>
      </c>
      <c r="B12" s="24">
        <v>100</v>
      </c>
      <c r="C12" s="24">
        <v>1</v>
      </c>
      <c r="D12" s="22">
        <f>$B$12/100</f>
        <v>1</v>
      </c>
      <c r="E12" s="24">
        <v>2</v>
      </c>
      <c r="F12" s="24"/>
      <c r="H12" s="514" t="s">
        <v>89</v>
      </c>
      <c r="I12" s="515"/>
      <c r="J12" s="515"/>
      <c r="K12" s="515"/>
      <c r="L12" s="515"/>
      <c r="M12" s="516"/>
    </row>
    <row r="13" spans="1:13">
      <c r="A13" s="8" t="s">
        <v>90</v>
      </c>
      <c r="B13" s="24">
        <v>100</v>
      </c>
      <c r="C13" s="24">
        <v>1</v>
      </c>
      <c r="D13" s="22">
        <f>$B$13/100</f>
        <v>1</v>
      </c>
      <c r="E13" s="24">
        <v>5</v>
      </c>
      <c r="F13" s="24"/>
      <c r="H13" s="517"/>
      <c r="I13" s="518"/>
      <c r="J13" s="518"/>
      <c r="K13" s="518"/>
      <c r="L13" s="518"/>
      <c r="M13" s="519"/>
    </row>
    <row r="14" spans="1:13">
      <c r="A14" s="8"/>
      <c r="B14" s="24"/>
      <c r="C14" s="24"/>
      <c r="D14" s="24"/>
      <c r="E14" s="24"/>
      <c r="F14" s="24"/>
    </row>
    <row r="15" spans="1:13">
      <c r="A15" s="8"/>
      <c r="B15" s="24"/>
      <c r="C15" s="24"/>
      <c r="D15" s="24"/>
      <c r="E15" s="24"/>
      <c r="F15" s="24"/>
    </row>
    <row r="16" spans="1:13">
      <c r="A16" s="8"/>
      <c r="B16" s="24"/>
      <c r="C16" s="24"/>
      <c r="D16" s="24"/>
      <c r="E16" s="24"/>
      <c r="F16" s="24"/>
    </row>
    <row r="17" spans="1:6">
      <c r="A17" s="8"/>
      <c r="B17" s="24"/>
      <c r="C17" s="24"/>
      <c r="D17" s="24"/>
      <c r="E17" s="24"/>
      <c r="F17" s="24"/>
    </row>
    <row r="18" spans="1:6">
      <c r="A18" s="8" t="s">
        <v>35</v>
      </c>
      <c r="B18" s="24"/>
      <c r="C18" s="24"/>
      <c r="D18" s="24"/>
      <c r="E18" s="24"/>
      <c r="F18" s="24"/>
    </row>
    <row r="19" spans="1:6" ht="14.25" thickBot="1">
      <c r="A19" s="60" t="s">
        <v>35</v>
      </c>
      <c r="B19" s="61"/>
      <c r="C19" s="61"/>
      <c r="D19" s="61"/>
      <c r="E19" s="61"/>
      <c r="F19" s="61"/>
    </row>
    <row r="20" spans="1:6" ht="14.25" thickBot="1">
      <c r="A20" s="54" t="s">
        <v>91</v>
      </c>
      <c r="B20" s="55" t="s">
        <v>83</v>
      </c>
      <c r="C20" s="55"/>
      <c r="D20" s="55" t="s">
        <v>85</v>
      </c>
      <c r="E20" s="55"/>
      <c r="F20" s="56"/>
    </row>
    <row r="21" spans="1:6">
      <c r="A21" s="7" t="s">
        <v>92</v>
      </c>
      <c r="B21" s="22">
        <f>B11</f>
        <v>100</v>
      </c>
      <c r="C21" s="22"/>
      <c r="D21" s="22">
        <f>$B$21/100</f>
        <v>1</v>
      </c>
      <c r="E21" s="22"/>
      <c r="F21" s="22"/>
    </row>
    <row r="22" spans="1:6">
      <c r="A22" s="8" t="s">
        <v>93</v>
      </c>
      <c r="B22" s="24">
        <f>B11</f>
        <v>100</v>
      </c>
      <c r="C22" s="22"/>
      <c r="D22" s="22">
        <f>$B$22/100</f>
        <v>1</v>
      </c>
      <c r="E22" s="24"/>
      <c r="F22" s="24"/>
    </row>
    <row r="23" spans="1:6">
      <c r="A23" s="8" t="s">
        <v>94</v>
      </c>
      <c r="B23" s="24">
        <f>B11</f>
        <v>100</v>
      </c>
      <c r="C23" s="22"/>
      <c r="D23" s="22">
        <f>$B$23/100</f>
        <v>1</v>
      </c>
      <c r="E23" s="24"/>
      <c r="F23" s="24"/>
    </row>
    <row r="24" spans="1:6">
      <c r="A24" s="8" t="s">
        <v>95</v>
      </c>
      <c r="B24" s="24">
        <f>B11</f>
        <v>100</v>
      </c>
      <c r="C24" s="22"/>
      <c r="D24" s="22">
        <f>$B$24/100</f>
        <v>1</v>
      </c>
      <c r="E24" s="24"/>
      <c r="F24" s="24"/>
    </row>
    <row r="25" spans="1:6">
      <c r="A25" s="8" t="s">
        <v>96</v>
      </c>
      <c r="B25" s="24">
        <f>B11</f>
        <v>100</v>
      </c>
      <c r="C25" s="22"/>
      <c r="D25" s="22">
        <f>$B$25/100</f>
        <v>1</v>
      </c>
      <c r="E25" s="24"/>
      <c r="F25" s="24"/>
    </row>
    <row r="26" spans="1:6">
      <c r="A26" s="8"/>
      <c r="B26" s="24"/>
      <c r="C26" s="24"/>
      <c r="D26" s="24"/>
      <c r="E26" s="24"/>
      <c r="F26" s="24"/>
    </row>
    <row r="27" spans="1:6">
      <c r="A27" s="8"/>
      <c r="B27" s="24"/>
      <c r="C27" s="24"/>
      <c r="D27" s="24"/>
      <c r="E27" s="24"/>
      <c r="F27" s="24"/>
    </row>
    <row r="28" spans="1:6">
      <c r="A28" s="8"/>
      <c r="B28" s="24"/>
      <c r="C28" s="24"/>
      <c r="D28" s="24"/>
      <c r="E28" s="24"/>
      <c r="F28" s="24"/>
    </row>
    <row r="29" spans="1:6" ht="14.25" customHeight="1" thickBot="1">
      <c r="A29" s="60"/>
      <c r="B29" s="61"/>
      <c r="C29" s="61"/>
      <c r="D29" s="61"/>
      <c r="E29" s="61"/>
      <c r="F29" s="61"/>
    </row>
    <row r="30" spans="1:6" ht="14.25" customHeight="1" thickBot="1">
      <c r="A30" s="54" t="s">
        <v>97</v>
      </c>
      <c r="B30" s="55" t="s">
        <v>98</v>
      </c>
      <c r="C30" s="55" t="s">
        <v>99</v>
      </c>
      <c r="D30" s="55" t="s">
        <v>100</v>
      </c>
      <c r="E30" s="55"/>
      <c r="F30" s="56"/>
    </row>
    <row r="31" spans="1:6">
      <c r="A31" s="7" t="s">
        <v>101</v>
      </c>
      <c r="B31" s="22">
        <v>15</v>
      </c>
      <c r="C31" s="22">
        <v>15</v>
      </c>
      <c r="D31" s="22">
        <v>20</v>
      </c>
      <c r="E31" s="22"/>
      <c r="F31" s="22"/>
    </row>
    <row r="32" spans="1:6">
      <c r="A32" s="7" t="s">
        <v>102</v>
      </c>
      <c r="B32" s="24">
        <v>40</v>
      </c>
      <c r="C32" s="24">
        <v>40</v>
      </c>
      <c r="D32" s="24">
        <v>40</v>
      </c>
      <c r="E32" s="24"/>
      <c r="F32" s="24"/>
    </row>
    <row r="33" spans="1:13">
      <c r="A33" s="8" t="s">
        <v>103</v>
      </c>
      <c r="B33" s="24">
        <v>2</v>
      </c>
      <c r="C33" s="24"/>
      <c r="D33" s="24"/>
      <c r="E33" s="24"/>
      <c r="F33" s="24"/>
      <c r="H33" s="514" t="s">
        <v>1242</v>
      </c>
      <c r="I33" s="515"/>
      <c r="J33" s="515"/>
      <c r="K33" s="515"/>
      <c r="L33" s="515"/>
      <c r="M33" s="516"/>
    </row>
    <row r="34" spans="1:13">
      <c r="A34" s="8" t="s">
        <v>104</v>
      </c>
      <c r="B34" s="24"/>
      <c r="C34" s="24"/>
      <c r="D34" s="24"/>
      <c r="E34" s="24"/>
      <c r="F34" s="24"/>
      <c r="H34" s="517"/>
      <c r="I34" s="518"/>
      <c r="J34" s="518"/>
      <c r="K34" s="518"/>
      <c r="L34" s="518"/>
      <c r="M34" s="519"/>
    </row>
    <row r="35" spans="1:13">
      <c r="A35" s="8" t="s">
        <v>105</v>
      </c>
      <c r="B35" s="24">
        <v>2</v>
      </c>
      <c r="C35" s="24"/>
      <c r="D35" s="24"/>
      <c r="E35" s="24"/>
      <c r="F35" s="24"/>
    </row>
    <row r="36" spans="1:13">
      <c r="A36" s="8" t="s">
        <v>106</v>
      </c>
      <c r="B36" s="24">
        <v>3</v>
      </c>
      <c r="C36" s="24"/>
      <c r="D36" s="24"/>
      <c r="E36" s="24"/>
      <c r="F36" s="24"/>
    </row>
    <row r="37" spans="1:13">
      <c r="A37" s="8"/>
      <c r="B37" s="24"/>
      <c r="C37" s="24"/>
      <c r="D37" s="24"/>
      <c r="E37" s="24"/>
      <c r="F37" s="24"/>
    </row>
    <row r="38" spans="1:13">
      <c r="A38" s="8"/>
      <c r="B38" s="24"/>
      <c r="C38" s="24"/>
      <c r="D38" s="24"/>
      <c r="E38" s="24"/>
      <c r="F38" s="24"/>
    </row>
    <row r="39" spans="1:13" ht="14.25" thickBot="1">
      <c r="A39" s="60"/>
      <c r="B39" s="61"/>
      <c r="C39" s="61"/>
      <c r="D39" s="61"/>
      <c r="E39" s="61"/>
      <c r="F39" s="61"/>
    </row>
    <row r="40" spans="1:13" ht="14.25" thickBot="1">
      <c r="A40" s="54" t="s">
        <v>107</v>
      </c>
      <c r="B40" s="55" t="s">
        <v>83</v>
      </c>
      <c r="C40" s="55" t="s">
        <v>108</v>
      </c>
      <c r="D40" s="55"/>
      <c r="E40" s="55"/>
      <c r="F40" s="56"/>
    </row>
    <row r="41" spans="1:13">
      <c r="A41" s="25" t="s">
        <v>793</v>
      </c>
      <c r="B41" s="1">
        <v>100</v>
      </c>
      <c r="C41" s="1">
        <v>2</v>
      </c>
    </row>
    <row r="42" spans="1:13">
      <c r="A42" s="25" t="s">
        <v>833</v>
      </c>
      <c r="B42" s="1">
        <v>100</v>
      </c>
      <c r="C42" s="1">
        <v>2</v>
      </c>
    </row>
    <row r="43" spans="1:13">
      <c r="A43" s="25" t="s">
        <v>834</v>
      </c>
      <c r="B43" s="1">
        <v>100</v>
      </c>
      <c r="C43" s="1">
        <v>2</v>
      </c>
    </row>
    <row r="44" spans="1:13">
      <c r="A44" s="25" t="s">
        <v>835</v>
      </c>
      <c r="B44" s="1">
        <v>100</v>
      </c>
      <c r="C44" s="1">
        <v>2</v>
      </c>
    </row>
    <row r="45" spans="1:13">
      <c r="A45" s="25" t="s">
        <v>836</v>
      </c>
      <c r="B45" s="1">
        <v>100</v>
      </c>
      <c r="C45" s="1">
        <v>2</v>
      </c>
    </row>
    <row r="46" spans="1:13">
      <c r="A46" s="25" t="s">
        <v>837</v>
      </c>
      <c r="B46" s="1">
        <v>100</v>
      </c>
      <c r="C46" s="1">
        <v>2</v>
      </c>
    </row>
    <row r="47" spans="1:13">
      <c r="A47" s="25" t="s">
        <v>838</v>
      </c>
      <c r="B47" s="1">
        <v>100</v>
      </c>
      <c r="C47" s="1">
        <v>2</v>
      </c>
    </row>
    <row r="48" spans="1:13">
      <c r="A48" s="25" t="s">
        <v>839</v>
      </c>
      <c r="B48" s="1">
        <v>100</v>
      </c>
      <c r="C48" s="1">
        <v>2</v>
      </c>
    </row>
    <row r="49" spans="1:3">
      <c r="A49" s="25" t="s">
        <v>840</v>
      </c>
      <c r="B49" s="1">
        <v>100</v>
      </c>
      <c r="C49" s="1">
        <v>2</v>
      </c>
    </row>
    <row r="50" spans="1:3">
      <c r="A50" s="25" t="s">
        <v>841</v>
      </c>
      <c r="B50" s="1">
        <v>100</v>
      </c>
      <c r="C50" s="1">
        <v>2</v>
      </c>
    </row>
  </sheetData>
  <mergeCells count="5">
    <mergeCell ref="H3:M4"/>
    <mergeCell ref="H6:M7"/>
    <mergeCell ref="H9:M10"/>
    <mergeCell ref="H12:M13"/>
    <mergeCell ref="H33:M34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"/>
  <dimension ref="A1:AD90"/>
  <sheetViews>
    <sheetView zoomScaleNormal="100" workbookViewId="0">
      <pane ySplit="3" topLeftCell="A4" activePane="bottomLeft" state="frozen"/>
      <selection activeCell="D1" sqref="D1:N1"/>
      <selection pane="bottomLeft" activeCell="D1" sqref="D1:N1"/>
    </sheetView>
  </sheetViews>
  <sheetFormatPr defaultRowHeight="15.6" customHeight="1"/>
  <cols>
    <col min="1" max="1" width="13" style="34" hidden="1" customWidth="1"/>
    <col min="2" max="2" width="12" style="34" hidden="1" customWidth="1"/>
    <col min="3" max="3" width="17.33203125" style="34" hidden="1" customWidth="1"/>
    <col min="4" max="4" width="12.33203125" style="34" customWidth="1"/>
    <col min="5" max="5" width="78.6640625" style="34" customWidth="1"/>
    <col min="6" max="6" width="5.21875" style="38" customWidth="1"/>
    <col min="7" max="7" width="6.44140625" style="40" customWidth="1"/>
    <col min="8" max="8" width="27.77734375" style="34" customWidth="1"/>
    <col min="9" max="9" width="5.5546875" style="35" customWidth="1"/>
    <col min="10" max="10" width="10.44140625" style="35" customWidth="1"/>
    <col min="11" max="11" width="11.77734375" style="35" customWidth="1"/>
    <col min="12" max="12" width="8.44140625" style="35" customWidth="1"/>
    <col min="13" max="13" width="9.109375" style="35" customWidth="1"/>
    <col min="14" max="14" width="6" style="35" customWidth="1"/>
    <col min="15" max="15" width="13" style="35" customWidth="1"/>
    <col min="16" max="16" width="11.109375" style="34" customWidth="1"/>
    <col min="17" max="25" width="8.88671875" style="32"/>
    <col min="26" max="30" width="11.77734375" style="35" customWidth="1"/>
    <col min="31" max="16384" width="8.88671875" style="32"/>
  </cols>
  <sheetData>
    <row r="1" spans="1:30" ht="15.6" customHeight="1">
      <c r="A1" s="32" t="s">
        <v>133</v>
      </c>
      <c r="B1" s="32">
        <v>90</v>
      </c>
      <c r="C1" s="32"/>
      <c r="D1" s="34" t="s">
        <v>109</v>
      </c>
      <c r="F1" s="34"/>
      <c r="I1" s="32"/>
      <c r="J1" s="32"/>
      <c r="K1" s="32"/>
      <c r="L1" s="32"/>
      <c r="M1" s="32"/>
      <c r="N1" s="32"/>
      <c r="O1" s="32"/>
      <c r="P1" s="32"/>
      <c r="Z1" s="32"/>
      <c r="AA1" s="32"/>
      <c r="AB1" s="32"/>
      <c r="AC1" s="32"/>
      <c r="AD1" s="32"/>
    </row>
    <row r="2" spans="1:30" ht="15.6" customHeight="1">
      <c r="A2" s="33" t="s">
        <v>1</v>
      </c>
      <c r="B2" s="33" t="s">
        <v>2</v>
      </c>
      <c r="C2" s="33" t="s">
        <v>0</v>
      </c>
      <c r="D2" s="520" t="s">
        <v>25</v>
      </c>
      <c r="E2" s="520" t="s">
        <v>13</v>
      </c>
      <c r="F2" s="520" t="s">
        <v>5</v>
      </c>
      <c r="G2" s="522" t="s">
        <v>9</v>
      </c>
      <c r="H2" s="520" t="s">
        <v>20</v>
      </c>
      <c r="I2" s="32"/>
      <c r="J2" s="32"/>
      <c r="K2" s="32"/>
      <c r="L2" s="32"/>
      <c r="M2" s="32"/>
      <c r="N2" s="32"/>
      <c r="O2" s="32"/>
      <c r="P2" s="32"/>
      <c r="Z2" s="32"/>
      <c r="AA2" s="32"/>
      <c r="AB2" s="32"/>
      <c r="AC2" s="32"/>
      <c r="AD2" s="32"/>
    </row>
    <row r="3" spans="1:30" ht="15.6" customHeight="1">
      <c r="A3" s="33"/>
      <c r="B3" s="33"/>
      <c r="C3" s="33"/>
      <c r="D3" s="521"/>
      <c r="E3" s="521"/>
      <c r="F3" s="521"/>
      <c r="G3" s="523"/>
      <c r="H3" s="521"/>
      <c r="I3" s="32"/>
      <c r="J3" s="32"/>
      <c r="K3" s="32"/>
      <c r="L3" s="32"/>
      <c r="M3" s="32"/>
      <c r="N3" s="32"/>
      <c r="O3" s="32"/>
      <c r="P3" s="32"/>
      <c r="Z3" s="32"/>
      <c r="AA3" s="32"/>
      <c r="AB3" s="32"/>
      <c r="AC3" s="32"/>
      <c r="AD3" s="32"/>
    </row>
    <row r="4" spans="1:30" ht="15.6" customHeight="1">
      <c r="A4" s="32"/>
      <c r="B4" s="32"/>
      <c r="C4" s="32"/>
      <c r="D4" s="36" t="s">
        <v>110</v>
      </c>
      <c r="E4" s="36" t="s">
        <v>111</v>
      </c>
      <c r="F4" s="37" t="s">
        <v>112</v>
      </c>
      <c r="G4" s="39">
        <v>1</v>
      </c>
      <c r="H4" s="36" t="s">
        <v>795</v>
      </c>
      <c r="I4" s="32"/>
      <c r="J4" s="32"/>
      <c r="K4" s="32"/>
      <c r="L4" s="32"/>
      <c r="M4" s="32"/>
      <c r="N4" s="32"/>
      <c r="O4" s="32"/>
      <c r="P4" s="32"/>
      <c r="Z4" s="32"/>
      <c r="AA4" s="32"/>
      <c r="AB4" s="32"/>
      <c r="AC4" s="32"/>
      <c r="AD4" s="32"/>
    </row>
    <row r="5" spans="1:30" ht="15.6" customHeight="1">
      <c r="A5" s="32"/>
      <c r="B5" s="32"/>
      <c r="C5" s="32"/>
      <c r="D5" s="36" t="s">
        <v>110</v>
      </c>
      <c r="E5" s="36" t="s">
        <v>113</v>
      </c>
      <c r="F5" s="37" t="s">
        <v>112</v>
      </c>
      <c r="G5" s="39">
        <v>1</v>
      </c>
      <c r="H5" s="36" t="s">
        <v>796</v>
      </c>
      <c r="I5" s="32"/>
      <c r="J5" s="32"/>
      <c r="K5" s="32"/>
      <c r="L5" s="32"/>
      <c r="M5" s="32"/>
      <c r="N5" s="32"/>
      <c r="O5" s="32"/>
      <c r="P5" s="32"/>
      <c r="Z5" s="32"/>
      <c r="AA5" s="32"/>
      <c r="AB5" s="32"/>
      <c r="AC5" s="32"/>
      <c r="AD5" s="32"/>
    </row>
    <row r="6" spans="1:30" ht="15.6" customHeight="1">
      <c r="D6" s="36" t="s">
        <v>110</v>
      </c>
      <c r="E6" s="36" t="s">
        <v>114</v>
      </c>
      <c r="F6" s="37" t="s">
        <v>112</v>
      </c>
      <c r="G6" s="39">
        <v>1</v>
      </c>
      <c r="H6" s="36" t="s">
        <v>797</v>
      </c>
    </row>
    <row r="7" spans="1:30" ht="15.6" customHeight="1">
      <c r="D7" s="36" t="s">
        <v>110</v>
      </c>
      <c r="E7" s="36" t="s">
        <v>115</v>
      </c>
      <c r="F7" s="37" t="s">
        <v>112</v>
      </c>
      <c r="G7" s="39">
        <v>1</v>
      </c>
      <c r="H7" s="36" t="s">
        <v>798</v>
      </c>
    </row>
    <row r="8" spans="1:30" ht="15.6" customHeight="1">
      <c r="D8" s="36" t="s">
        <v>110</v>
      </c>
      <c r="E8" s="36" t="s">
        <v>116</v>
      </c>
      <c r="F8" s="37" t="s">
        <v>112</v>
      </c>
      <c r="G8" s="39">
        <v>1</v>
      </c>
      <c r="H8" s="36" t="s">
        <v>799</v>
      </c>
    </row>
    <row r="9" spans="1:30" ht="15.6" customHeight="1">
      <c r="D9" s="36" t="s">
        <v>110</v>
      </c>
      <c r="E9" s="36" t="s">
        <v>117</v>
      </c>
      <c r="F9" s="37" t="s">
        <v>112</v>
      </c>
      <c r="G9" s="39">
        <v>1</v>
      </c>
      <c r="H9" s="36" t="s">
        <v>800</v>
      </c>
    </row>
    <row r="10" spans="1:30" ht="15.6" customHeight="1">
      <c r="D10" s="36" t="s">
        <v>110</v>
      </c>
      <c r="E10" s="36" t="s">
        <v>118</v>
      </c>
      <c r="F10" s="37" t="s">
        <v>112</v>
      </c>
      <c r="G10" s="39">
        <v>1</v>
      </c>
      <c r="H10" s="36" t="s">
        <v>801</v>
      </c>
    </row>
    <row r="11" spans="1:30" ht="15.6" customHeight="1">
      <c r="D11" s="36" t="s">
        <v>110</v>
      </c>
      <c r="E11" s="36" t="s">
        <v>119</v>
      </c>
      <c r="F11" s="37" t="s">
        <v>112</v>
      </c>
      <c r="G11" s="39">
        <v>1</v>
      </c>
      <c r="H11" s="36" t="s">
        <v>802</v>
      </c>
    </row>
    <row r="12" spans="1:30" ht="15.6" customHeight="1">
      <c r="D12" s="36" t="s">
        <v>110</v>
      </c>
      <c r="E12" s="36" t="s">
        <v>120</v>
      </c>
      <c r="F12" s="37" t="s">
        <v>112</v>
      </c>
      <c r="G12" s="39">
        <v>1</v>
      </c>
      <c r="H12" s="36" t="s">
        <v>803</v>
      </c>
    </row>
    <row r="13" spans="1:30" ht="15.6" customHeight="1">
      <c r="D13" s="36" t="s">
        <v>110</v>
      </c>
      <c r="E13" s="36" t="s">
        <v>121</v>
      </c>
      <c r="F13" s="37" t="s">
        <v>112</v>
      </c>
      <c r="G13" s="39">
        <v>1</v>
      </c>
      <c r="H13" s="36" t="s">
        <v>804</v>
      </c>
    </row>
    <row r="14" spans="1:30" ht="15.6" customHeight="1">
      <c r="D14" s="36" t="s">
        <v>122</v>
      </c>
      <c r="E14" s="36" t="s">
        <v>123</v>
      </c>
      <c r="F14" s="37" t="s">
        <v>112</v>
      </c>
      <c r="G14" s="39">
        <v>1</v>
      </c>
      <c r="H14" s="36"/>
    </row>
    <row r="15" spans="1:30" ht="15.6" customHeight="1">
      <c r="D15" s="36" t="s">
        <v>122</v>
      </c>
      <c r="E15" s="36" t="s">
        <v>124</v>
      </c>
      <c r="F15" s="37" t="s">
        <v>112</v>
      </c>
      <c r="G15" s="39">
        <v>1</v>
      </c>
      <c r="H15" s="36"/>
    </row>
    <row r="16" spans="1:30" ht="15.6" customHeight="1">
      <c r="D16" s="36" t="s">
        <v>122</v>
      </c>
      <c r="E16" s="36" t="s">
        <v>111</v>
      </c>
      <c r="F16" s="37" t="s">
        <v>112</v>
      </c>
      <c r="G16" s="39">
        <v>1</v>
      </c>
      <c r="H16" s="36"/>
    </row>
    <row r="17" spans="4:8" ht="15.6" customHeight="1">
      <c r="D17" s="36" t="s">
        <v>125</v>
      </c>
      <c r="E17" s="36" t="s">
        <v>126</v>
      </c>
      <c r="F17" s="37" t="s">
        <v>112</v>
      </c>
      <c r="G17" s="39">
        <v>1</v>
      </c>
      <c r="H17" s="36" t="s">
        <v>805</v>
      </c>
    </row>
    <row r="18" spans="4:8" ht="15.6" customHeight="1">
      <c r="D18" s="36" t="s">
        <v>125</v>
      </c>
      <c r="E18" s="36" t="s">
        <v>127</v>
      </c>
      <c r="F18" s="37" t="s">
        <v>112</v>
      </c>
      <c r="G18" s="39">
        <v>1</v>
      </c>
      <c r="H18" s="36" t="s">
        <v>806</v>
      </c>
    </row>
    <row r="19" spans="4:8" ht="15.6" customHeight="1">
      <c r="D19" s="36" t="s">
        <v>122</v>
      </c>
      <c r="E19" s="36" t="s">
        <v>113</v>
      </c>
      <c r="F19" s="37" t="s">
        <v>112</v>
      </c>
      <c r="G19" s="39">
        <v>1</v>
      </c>
      <c r="H19" s="36"/>
    </row>
    <row r="20" spans="4:8" ht="15.6" customHeight="1">
      <c r="D20" s="36" t="s">
        <v>125</v>
      </c>
      <c r="E20" s="36" t="s">
        <v>126</v>
      </c>
      <c r="F20" s="37" t="s">
        <v>112</v>
      </c>
      <c r="G20" s="39">
        <v>1</v>
      </c>
      <c r="H20" s="36" t="s">
        <v>807</v>
      </c>
    </row>
    <row r="21" spans="4:8" ht="15.6" customHeight="1">
      <c r="D21" s="36" t="s">
        <v>125</v>
      </c>
      <c r="E21" s="36" t="s">
        <v>127</v>
      </c>
      <c r="F21" s="37" t="s">
        <v>112</v>
      </c>
      <c r="G21" s="39">
        <v>1</v>
      </c>
      <c r="H21" s="36" t="s">
        <v>808</v>
      </c>
    </row>
    <row r="22" spans="4:8" ht="15.6" customHeight="1">
      <c r="D22" s="36" t="s">
        <v>122</v>
      </c>
      <c r="E22" s="36" t="s">
        <v>114</v>
      </c>
      <c r="F22" s="37" t="s">
        <v>112</v>
      </c>
      <c r="G22" s="39">
        <v>1</v>
      </c>
      <c r="H22" s="36"/>
    </row>
    <row r="23" spans="4:8" ht="15.6" customHeight="1">
      <c r="D23" s="36" t="s">
        <v>125</v>
      </c>
      <c r="E23" s="36" t="s">
        <v>126</v>
      </c>
      <c r="F23" s="37" t="s">
        <v>112</v>
      </c>
      <c r="G23" s="39">
        <v>1</v>
      </c>
      <c r="H23" s="36" t="s">
        <v>809</v>
      </c>
    </row>
    <row r="24" spans="4:8" ht="15.6" customHeight="1">
      <c r="D24" s="36" t="s">
        <v>125</v>
      </c>
      <c r="E24" s="36" t="s">
        <v>127</v>
      </c>
      <c r="F24" s="37" t="s">
        <v>112</v>
      </c>
      <c r="G24" s="39">
        <v>1</v>
      </c>
      <c r="H24" s="36" t="s">
        <v>810</v>
      </c>
    </row>
    <row r="25" spans="4:8" ht="15.6" customHeight="1">
      <c r="D25" s="36" t="s">
        <v>122</v>
      </c>
      <c r="E25" s="36" t="s">
        <v>115</v>
      </c>
      <c r="F25" s="37" t="s">
        <v>112</v>
      </c>
      <c r="G25" s="39">
        <v>1</v>
      </c>
      <c r="H25" s="36"/>
    </row>
    <row r="26" spans="4:8" ht="15.6" customHeight="1">
      <c r="D26" s="36" t="s">
        <v>125</v>
      </c>
      <c r="E26" s="36" t="s">
        <v>126</v>
      </c>
      <c r="F26" s="37" t="s">
        <v>112</v>
      </c>
      <c r="G26" s="39">
        <v>1</v>
      </c>
      <c r="H26" s="36" t="s">
        <v>811</v>
      </c>
    </row>
    <row r="27" spans="4:8" ht="15.6" customHeight="1">
      <c r="D27" s="36" t="s">
        <v>125</v>
      </c>
      <c r="E27" s="36" t="s">
        <v>127</v>
      </c>
      <c r="F27" s="37" t="s">
        <v>112</v>
      </c>
      <c r="G27" s="39">
        <v>1</v>
      </c>
      <c r="H27" s="36" t="s">
        <v>812</v>
      </c>
    </row>
    <row r="28" spans="4:8" ht="15.6" customHeight="1">
      <c r="D28" s="36" t="s">
        <v>122</v>
      </c>
      <c r="E28" s="36" t="s">
        <v>128</v>
      </c>
      <c r="F28" s="37" t="s">
        <v>112</v>
      </c>
      <c r="G28" s="39">
        <v>1</v>
      </c>
      <c r="H28" s="36"/>
    </row>
    <row r="29" spans="4:8" ht="15.6" customHeight="1">
      <c r="D29" s="36" t="s">
        <v>122</v>
      </c>
      <c r="E29" s="36" t="s">
        <v>116</v>
      </c>
      <c r="F29" s="37" t="s">
        <v>112</v>
      </c>
      <c r="G29" s="39">
        <v>1</v>
      </c>
      <c r="H29" s="36"/>
    </row>
    <row r="30" spans="4:8" ht="15.6" customHeight="1">
      <c r="D30" s="36" t="s">
        <v>125</v>
      </c>
      <c r="E30" s="36" t="s">
        <v>129</v>
      </c>
      <c r="F30" s="37" t="s">
        <v>112</v>
      </c>
      <c r="G30" s="39">
        <v>1</v>
      </c>
      <c r="H30" s="36" t="s">
        <v>813</v>
      </c>
    </row>
    <row r="31" spans="4:8" ht="15.6" customHeight="1">
      <c r="D31" s="36" t="s">
        <v>122</v>
      </c>
      <c r="E31" s="36" t="s">
        <v>117</v>
      </c>
      <c r="F31" s="37" t="s">
        <v>112</v>
      </c>
      <c r="G31" s="39">
        <v>1</v>
      </c>
      <c r="H31" s="36"/>
    </row>
    <row r="32" spans="4:8" ht="15.6" customHeight="1">
      <c r="D32" s="36" t="s">
        <v>125</v>
      </c>
      <c r="E32" s="36" t="s">
        <v>126</v>
      </c>
      <c r="F32" s="37" t="s">
        <v>112</v>
      </c>
      <c r="G32" s="39">
        <v>1</v>
      </c>
      <c r="H32" s="36" t="s">
        <v>814</v>
      </c>
    </row>
    <row r="33" spans="4:8" ht="15.6" customHeight="1">
      <c r="D33" s="36" t="s">
        <v>122</v>
      </c>
      <c r="E33" s="36" t="s">
        <v>118</v>
      </c>
      <c r="F33" s="37" t="s">
        <v>112</v>
      </c>
      <c r="G33" s="39">
        <v>1</v>
      </c>
      <c r="H33" s="36"/>
    </row>
    <row r="34" spans="4:8" ht="15.6" customHeight="1">
      <c r="D34" s="36" t="s">
        <v>125</v>
      </c>
      <c r="E34" s="36" t="s">
        <v>126</v>
      </c>
      <c r="F34" s="37" t="s">
        <v>112</v>
      </c>
      <c r="G34" s="39">
        <v>1</v>
      </c>
      <c r="H34" s="36" t="s">
        <v>815</v>
      </c>
    </row>
    <row r="35" spans="4:8" ht="15.6" customHeight="1">
      <c r="D35" s="36" t="s">
        <v>122</v>
      </c>
      <c r="E35" s="36" t="s">
        <v>119</v>
      </c>
      <c r="F35" s="37" t="s">
        <v>112</v>
      </c>
      <c r="G35" s="39">
        <v>1</v>
      </c>
      <c r="H35" s="36"/>
    </row>
    <row r="36" spans="4:8" ht="15.6" customHeight="1">
      <c r="D36" s="36" t="s">
        <v>125</v>
      </c>
      <c r="E36" s="36" t="s">
        <v>126</v>
      </c>
      <c r="F36" s="37" t="s">
        <v>112</v>
      </c>
      <c r="G36" s="39">
        <v>1</v>
      </c>
      <c r="H36" s="36" t="s">
        <v>816</v>
      </c>
    </row>
    <row r="37" spans="4:8" ht="15.6" customHeight="1">
      <c r="D37" s="36" t="s">
        <v>122</v>
      </c>
      <c r="E37" s="36" t="s">
        <v>120</v>
      </c>
      <c r="F37" s="37" t="s">
        <v>112</v>
      </c>
      <c r="G37" s="39">
        <v>1</v>
      </c>
      <c r="H37" s="36"/>
    </row>
    <row r="38" spans="4:8" ht="15.6" customHeight="1">
      <c r="D38" s="36" t="s">
        <v>125</v>
      </c>
      <c r="E38" s="36" t="s">
        <v>126</v>
      </c>
      <c r="F38" s="37" t="s">
        <v>112</v>
      </c>
      <c r="G38" s="39">
        <v>1</v>
      </c>
      <c r="H38" s="36" t="s">
        <v>817</v>
      </c>
    </row>
    <row r="39" spans="4:8" ht="15.6" customHeight="1">
      <c r="D39" s="36" t="s">
        <v>122</v>
      </c>
      <c r="E39" s="36" t="s">
        <v>121</v>
      </c>
      <c r="F39" s="37" t="s">
        <v>112</v>
      </c>
      <c r="G39" s="39">
        <v>1</v>
      </c>
      <c r="H39" s="36"/>
    </row>
    <row r="40" spans="4:8" ht="15.6" customHeight="1">
      <c r="D40" s="36" t="s">
        <v>125</v>
      </c>
      <c r="E40" s="36" t="s">
        <v>130</v>
      </c>
      <c r="F40" s="37" t="s">
        <v>112</v>
      </c>
      <c r="G40" s="39">
        <v>1</v>
      </c>
      <c r="H40" s="36" t="s">
        <v>818</v>
      </c>
    </row>
    <row r="41" spans="4:8" ht="15.6" customHeight="1">
      <c r="D41" s="36" t="s">
        <v>131</v>
      </c>
      <c r="E41" s="36" t="s">
        <v>123</v>
      </c>
      <c r="F41" s="37" t="s">
        <v>112</v>
      </c>
      <c r="G41" s="39">
        <v>1</v>
      </c>
      <c r="H41" s="36"/>
    </row>
    <row r="42" spans="4:8" ht="15.6" customHeight="1">
      <c r="D42" s="36" t="s">
        <v>131</v>
      </c>
      <c r="E42" s="36" t="s">
        <v>124</v>
      </c>
      <c r="F42" s="37" t="s">
        <v>112</v>
      </c>
      <c r="G42" s="39">
        <v>1</v>
      </c>
      <c r="H42" s="36"/>
    </row>
    <row r="43" spans="4:8" ht="15.6" customHeight="1">
      <c r="D43" s="36" t="s">
        <v>131</v>
      </c>
      <c r="E43" s="36" t="s">
        <v>111</v>
      </c>
      <c r="F43" s="37" t="s">
        <v>112</v>
      </c>
      <c r="G43" s="39">
        <v>1</v>
      </c>
      <c r="H43" s="36"/>
    </row>
    <row r="44" spans="4:8" ht="15.6" customHeight="1">
      <c r="D44" s="36" t="s">
        <v>132</v>
      </c>
      <c r="E44" s="36" t="s">
        <v>126</v>
      </c>
      <c r="F44" s="37" t="s">
        <v>112</v>
      </c>
      <c r="G44" s="39">
        <v>1</v>
      </c>
      <c r="H44" s="36" t="s">
        <v>819</v>
      </c>
    </row>
    <row r="45" spans="4:8" ht="15.6" customHeight="1">
      <c r="D45" s="36" t="s">
        <v>132</v>
      </c>
      <c r="E45" s="36" t="s">
        <v>127</v>
      </c>
      <c r="F45" s="37" t="s">
        <v>112</v>
      </c>
      <c r="G45" s="39">
        <v>1</v>
      </c>
      <c r="H45" s="36" t="s">
        <v>820</v>
      </c>
    </row>
    <row r="46" spans="4:8" ht="15.6" customHeight="1">
      <c r="D46" s="36" t="s">
        <v>131</v>
      </c>
      <c r="E46" s="36" t="s">
        <v>113</v>
      </c>
      <c r="F46" s="37" t="s">
        <v>112</v>
      </c>
      <c r="G46" s="39">
        <v>1</v>
      </c>
      <c r="H46" s="36"/>
    </row>
    <row r="47" spans="4:8" ht="15.6" customHeight="1">
      <c r="D47" s="36" t="s">
        <v>132</v>
      </c>
      <c r="E47" s="36" t="s">
        <v>126</v>
      </c>
      <c r="F47" s="37" t="s">
        <v>112</v>
      </c>
      <c r="G47" s="39">
        <v>1</v>
      </c>
      <c r="H47" s="36" t="s">
        <v>821</v>
      </c>
    </row>
    <row r="48" spans="4:8" ht="15.6" customHeight="1">
      <c r="D48" s="36" t="s">
        <v>132</v>
      </c>
      <c r="E48" s="36" t="s">
        <v>127</v>
      </c>
      <c r="F48" s="37" t="s">
        <v>112</v>
      </c>
      <c r="G48" s="39">
        <v>1</v>
      </c>
      <c r="H48" s="36" t="s">
        <v>822</v>
      </c>
    </row>
    <row r="49" spans="4:8" ht="15.6" customHeight="1">
      <c r="D49" s="36" t="s">
        <v>131</v>
      </c>
      <c r="E49" s="36" t="s">
        <v>114</v>
      </c>
      <c r="F49" s="37" t="s">
        <v>112</v>
      </c>
      <c r="G49" s="39">
        <v>1</v>
      </c>
      <c r="H49" s="36"/>
    </row>
    <row r="50" spans="4:8" ht="15.6" customHeight="1">
      <c r="D50" s="36" t="s">
        <v>132</v>
      </c>
      <c r="E50" s="36" t="s">
        <v>126</v>
      </c>
      <c r="F50" s="37" t="s">
        <v>112</v>
      </c>
      <c r="G50" s="39">
        <v>1</v>
      </c>
      <c r="H50" s="36" t="s">
        <v>823</v>
      </c>
    </row>
    <row r="51" spans="4:8" ht="15.6" customHeight="1">
      <c r="D51" s="36" t="s">
        <v>132</v>
      </c>
      <c r="E51" s="36" t="s">
        <v>127</v>
      </c>
      <c r="F51" s="37" t="s">
        <v>112</v>
      </c>
      <c r="G51" s="39">
        <v>1</v>
      </c>
      <c r="H51" s="36" t="s">
        <v>824</v>
      </c>
    </row>
    <row r="52" spans="4:8" ht="15.6" customHeight="1">
      <c r="D52" s="36" t="s">
        <v>131</v>
      </c>
      <c r="E52" s="36" t="s">
        <v>115</v>
      </c>
      <c r="F52" s="37" t="s">
        <v>112</v>
      </c>
      <c r="G52" s="39">
        <v>1</v>
      </c>
      <c r="H52" s="36"/>
    </row>
    <row r="53" spans="4:8" ht="15.6" customHeight="1">
      <c r="D53" s="36" t="s">
        <v>132</v>
      </c>
      <c r="E53" s="36" t="s">
        <v>126</v>
      </c>
      <c r="F53" s="37" t="s">
        <v>112</v>
      </c>
      <c r="G53" s="39">
        <v>1</v>
      </c>
      <c r="H53" s="36" t="s">
        <v>825</v>
      </c>
    </row>
    <row r="54" spans="4:8" ht="15.6" customHeight="1">
      <c r="D54" s="36" t="s">
        <v>132</v>
      </c>
      <c r="E54" s="36" t="s">
        <v>127</v>
      </c>
      <c r="F54" s="37" t="s">
        <v>112</v>
      </c>
      <c r="G54" s="39">
        <v>1</v>
      </c>
      <c r="H54" s="36" t="s">
        <v>826</v>
      </c>
    </row>
    <row r="55" spans="4:8" ht="15.6" customHeight="1">
      <c r="D55" s="36" t="s">
        <v>131</v>
      </c>
      <c r="E55" s="36" t="s">
        <v>128</v>
      </c>
      <c r="F55" s="37" t="s">
        <v>112</v>
      </c>
      <c r="G55" s="39">
        <v>1</v>
      </c>
      <c r="H55" s="36"/>
    </row>
    <row r="56" spans="4:8" ht="15.6" customHeight="1">
      <c r="D56" s="36" t="s">
        <v>131</v>
      </c>
      <c r="E56" s="36" t="s">
        <v>116</v>
      </c>
      <c r="F56" s="37" t="s">
        <v>112</v>
      </c>
      <c r="G56" s="39">
        <v>1</v>
      </c>
      <c r="H56" s="36"/>
    </row>
    <row r="57" spans="4:8" ht="15.6" customHeight="1">
      <c r="D57" s="36" t="s">
        <v>132</v>
      </c>
      <c r="E57" s="36" t="s">
        <v>129</v>
      </c>
      <c r="F57" s="37" t="s">
        <v>112</v>
      </c>
      <c r="G57" s="39">
        <v>1</v>
      </c>
      <c r="H57" s="36" t="s">
        <v>827</v>
      </c>
    </row>
    <row r="58" spans="4:8" ht="15.6" customHeight="1">
      <c r="D58" s="36" t="s">
        <v>131</v>
      </c>
      <c r="E58" s="36" t="s">
        <v>117</v>
      </c>
      <c r="F58" s="37" t="s">
        <v>112</v>
      </c>
      <c r="G58" s="39">
        <v>1</v>
      </c>
      <c r="H58" s="36"/>
    </row>
    <row r="59" spans="4:8" ht="15.6" customHeight="1">
      <c r="D59" s="36" t="s">
        <v>132</v>
      </c>
      <c r="E59" s="36" t="s">
        <v>126</v>
      </c>
      <c r="F59" s="37" t="s">
        <v>112</v>
      </c>
      <c r="G59" s="39">
        <v>1</v>
      </c>
      <c r="H59" s="36" t="s">
        <v>828</v>
      </c>
    </row>
    <row r="60" spans="4:8" ht="15.6" customHeight="1">
      <c r="D60" s="36" t="s">
        <v>131</v>
      </c>
      <c r="E60" s="36" t="s">
        <v>118</v>
      </c>
      <c r="F60" s="37" t="s">
        <v>112</v>
      </c>
      <c r="G60" s="39">
        <v>1</v>
      </c>
      <c r="H60" s="36"/>
    </row>
    <row r="61" spans="4:8" ht="15.6" customHeight="1">
      <c r="D61" s="36" t="s">
        <v>132</v>
      </c>
      <c r="E61" s="36" t="s">
        <v>126</v>
      </c>
      <c r="F61" s="37" t="s">
        <v>112</v>
      </c>
      <c r="G61" s="39">
        <v>1</v>
      </c>
      <c r="H61" s="36" t="s">
        <v>829</v>
      </c>
    </row>
    <row r="62" spans="4:8" ht="15.6" customHeight="1">
      <c r="D62" s="36" t="s">
        <v>131</v>
      </c>
      <c r="E62" s="36" t="s">
        <v>119</v>
      </c>
      <c r="F62" s="37" t="s">
        <v>112</v>
      </c>
      <c r="G62" s="39">
        <v>1</v>
      </c>
      <c r="H62" s="36"/>
    </row>
    <row r="63" spans="4:8" ht="15.6" customHeight="1">
      <c r="D63" s="36" t="s">
        <v>132</v>
      </c>
      <c r="E63" s="36" t="s">
        <v>126</v>
      </c>
      <c r="F63" s="37" t="s">
        <v>112</v>
      </c>
      <c r="G63" s="39">
        <v>1</v>
      </c>
      <c r="H63" s="36" t="s">
        <v>830</v>
      </c>
    </row>
    <row r="64" spans="4:8" ht="15.6" customHeight="1">
      <c r="D64" s="36" t="s">
        <v>131</v>
      </c>
      <c r="E64" s="36" t="s">
        <v>120</v>
      </c>
      <c r="F64" s="37" t="s">
        <v>112</v>
      </c>
      <c r="G64" s="39">
        <v>1</v>
      </c>
      <c r="H64" s="36"/>
    </row>
    <row r="65" spans="4:8" ht="15.6" customHeight="1">
      <c r="D65" s="36" t="s">
        <v>132</v>
      </c>
      <c r="E65" s="36" t="s">
        <v>126</v>
      </c>
      <c r="F65" s="37" t="s">
        <v>112</v>
      </c>
      <c r="G65" s="39">
        <v>1</v>
      </c>
      <c r="H65" s="36" t="s">
        <v>831</v>
      </c>
    </row>
    <row r="66" spans="4:8" ht="15.6" customHeight="1">
      <c r="D66" s="36" t="s">
        <v>131</v>
      </c>
      <c r="E66" s="36" t="s">
        <v>121</v>
      </c>
      <c r="F66" s="37" t="s">
        <v>112</v>
      </c>
      <c r="G66" s="39">
        <v>1</v>
      </c>
      <c r="H66" s="36"/>
    </row>
    <row r="67" spans="4:8" ht="15.6" customHeight="1">
      <c r="D67" s="36" t="s">
        <v>132</v>
      </c>
      <c r="E67" s="36" t="s">
        <v>130</v>
      </c>
      <c r="F67" s="37" t="s">
        <v>112</v>
      </c>
      <c r="G67" s="39">
        <v>1</v>
      </c>
      <c r="H67" s="36" t="s">
        <v>832</v>
      </c>
    </row>
    <row r="68" spans="4:8" ht="15.6" customHeight="1">
      <c r="D68" s="36"/>
      <c r="E68" s="36"/>
      <c r="F68" s="37"/>
      <c r="G68" s="39"/>
      <c r="H68" s="36"/>
    </row>
    <row r="69" spans="4:8" ht="15.6" customHeight="1">
      <c r="D69" s="36"/>
      <c r="E69" s="36"/>
      <c r="F69" s="37"/>
      <c r="G69" s="39"/>
      <c r="H69" s="36"/>
    </row>
    <row r="70" spans="4:8" ht="15.6" customHeight="1">
      <c r="D70" s="36"/>
      <c r="E70" s="36"/>
      <c r="F70" s="37"/>
      <c r="G70" s="39"/>
      <c r="H70" s="36"/>
    </row>
    <row r="71" spans="4:8" ht="15.6" customHeight="1">
      <c r="D71" s="36"/>
      <c r="E71" s="36"/>
      <c r="F71" s="37"/>
      <c r="G71" s="39"/>
      <c r="H71" s="36"/>
    </row>
    <row r="72" spans="4:8" ht="15.6" customHeight="1">
      <c r="D72" s="36"/>
      <c r="E72" s="36"/>
      <c r="F72" s="37"/>
      <c r="G72" s="39"/>
      <c r="H72" s="36"/>
    </row>
    <row r="73" spans="4:8" ht="15.6" customHeight="1">
      <c r="D73" s="36"/>
      <c r="E73" s="36"/>
      <c r="F73" s="37"/>
      <c r="G73" s="39"/>
      <c r="H73" s="36"/>
    </row>
    <row r="74" spans="4:8" ht="15.6" customHeight="1">
      <c r="D74" s="36"/>
      <c r="E74" s="36"/>
      <c r="F74" s="37"/>
      <c r="G74" s="39"/>
      <c r="H74" s="36"/>
    </row>
    <row r="75" spans="4:8" ht="15.6" customHeight="1">
      <c r="D75" s="36"/>
      <c r="E75" s="36"/>
      <c r="F75" s="37"/>
      <c r="G75" s="39"/>
      <c r="H75" s="36"/>
    </row>
    <row r="76" spans="4:8" ht="15.6" customHeight="1">
      <c r="D76" s="36"/>
      <c r="E76" s="36"/>
      <c r="F76" s="37"/>
      <c r="G76" s="39"/>
      <c r="H76" s="36"/>
    </row>
    <row r="77" spans="4:8" ht="15.6" customHeight="1">
      <c r="D77" s="36"/>
      <c r="E77" s="36"/>
      <c r="F77" s="37"/>
      <c r="G77" s="39"/>
      <c r="H77" s="36"/>
    </row>
    <row r="78" spans="4:8" ht="15.6" customHeight="1">
      <c r="D78" s="36"/>
      <c r="E78" s="36"/>
      <c r="F78" s="37"/>
      <c r="G78" s="39"/>
      <c r="H78" s="36"/>
    </row>
    <row r="79" spans="4:8" ht="15.6" customHeight="1">
      <c r="D79" s="36"/>
      <c r="E79" s="36"/>
      <c r="F79" s="37"/>
      <c r="G79" s="39"/>
      <c r="H79" s="36"/>
    </row>
    <row r="80" spans="4:8" ht="15.6" customHeight="1">
      <c r="D80" s="36"/>
      <c r="E80" s="36"/>
      <c r="F80" s="37"/>
      <c r="G80" s="39"/>
      <c r="H80" s="36"/>
    </row>
    <row r="81" spans="4:8" ht="15.6" customHeight="1">
      <c r="D81" s="36"/>
      <c r="E81" s="36"/>
      <c r="F81" s="37"/>
      <c r="G81" s="39"/>
      <c r="H81" s="36"/>
    </row>
    <row r="82" spans="4:8" ht="15.6" customHeight="1">
      <c r="D82" s="36"/>
      <c r="E82" s="36"/>
      <c r="F82" s="37"/>
      <c r="G82" s="39"/>
      <c r="H82" s="36"/>
    </row>
    <row r="83" spans="4:8" ht="15.6" customHeight="1">
      <c r="D83" s="36"/>
      <c r="E83" s="36"/>
      <c r="F83" s="37"/>
      <c r="G83" s="39"/>
      <c r="H83" s="36"/>
    </row>
    <row r="84" spans="4:8" ht="15.6" customHeight="1">
      <c r="D84" s="36"/>
      <c r="E84" s="36"/>
      <c r="F84" s="37"/>
      <c r="G84" s="39"/>
      <c r="H84" s="36"/>
    </row>
    <row r="85" spans="4:8" ht="15.6" customHeight="1">
      <c r="D85" s="36"/>
      <c r="E85" s="36"/>
      <c r="F85" s="37"/>
      <c r="G85" s="39"/>
      <c r="H85" s="36"/>
    </row>
    <row r="86" spans="4:8" ht="15.6" customHeight="1">
      <c r="D86" s="36"/>
      <c r="E86" s="36"/>
      <c r="F86" s="37"/>
      <c r="G86" s="39"/>
      <c r="H86" s="36"/>
    </row>
    <row r="87" spans="4:8" ht="15.6" customHeight="1">
      <c r="D87" s="36"/>
      <c r="E87" s="36"/>
      <c r="F87" s="37"/>
      <c r="G87" s="39"/>
      <c r="H87" s="36"/>
    </row>
    <row r="88" spans="4:8" ht="15.6" customHeight="1">
      <c r="D88" s="36"/>
      <c r="E88" s="36"/>
      <c r="F88" s="37"/>
      <c r="G88" s="39"/>
      <c r="H88" s="36"/>
    </row>
    <row r="89" spans="4:8" ht="15.6" customHeight="1">
      <c r="D89" s="36"/>
      <c r="E89" s="36"/>
      <c r="F89" s="37"/>
      <c r="G89" s="39"/>
      <c r="H89" s="36"/>
    </row>
    <row r="90" spans="4:8" ht="15.6" customHeight="1">
      <c r="D90" s="36"/>
      <c r="E90" s="36"/>
      <c r="F90" s="37"/>
      <c r="G90" s="39"/>
      <c r="H90" s="36"/>
    </row>
  </sheetData>
  <mergeCells count="5">
    <mergeCell ref="H2:H3"/>
    <mergeCell ref="D2:D3"/>
    <mergeCell ref="E2:E3"/>
    <mergeCell ref="F2:F3"/>
    <mergeCell ref="G2:G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1374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2:M19"/>
  <sheetViews>
    <sheetView zoomScaleNormal="100" zoomScaleSheetLayoutView="85" workbookViewId="0">
      <selection activeCell="C16" sqref="C16"/>
    </sheetView>
  </sheetViews>
  <sheetFormatPr defaultRowHeight="13.5"/>
  <cols>
    <col min="1" max="4" width="8.88671875" style="136"/>
    <col min="5" max="5" width="8.88671875" style="136" customWidth="1"/>
    <col min="6" max="16384" width="8.88671875" style="136"/>
  </cols>
  <sheetData>
    <row r="2" spans="2:13" s="127" customFormat="1" ht="24" customHeight="1"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2:13" s="130" customFormat="1" ht="24" customHeight="1">
      <c r="B3" s="128" t="str">
        <f>표지!B3</f>
        <v>양지리 농어촌취약지역 생활여건 개조사업 전기공사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</row>
    <row r="4" spans="2:13" s="130" customFormat="1" ht="21" customHeight="1"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</row>
    <row r="5" spans="2:13" s="130" customFormat="1" ht="31.5" customHeight="1">
      <c r="B5" s="132"/>
      <c r="C5" s="129"/>
      <c r="D5" s="129"/>
      <c r="E5" s="347" t="s">
        <v>1375</v>
      </c>
      <c r="F5" s="347"/>
      <c r="G5" s="347"/>
      <c r="H5" s="347"/>
      <c r="I5" s="347"/>
      <c r="J5" s="347"/>
      <c r="K5" s="129"/>
      <c r="L5" s="129"/>
      <c r="M5" s="129"/>
    </row>
    <row r="6" spans="2:13" s="130" customFormat="1" ht="24" customHeight="1"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2:13" s="130" customFormat="1" ht="24" customHeight="1"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</row>
    <row r="8" spans="2:13" s="130" customFormat="1" ht="24" customHeight="1"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2:13" s="130" customFormat="1" ht="24" customHeight="1"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</row>
    <row r="10" spans="2:13" s="130" customFormat="1" ht="24" customHeight="1"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2:13" s="130" customFormat="1" ht="24" customHeight="1">
      <c r="B11" s="133" t="str">
        <f>표지!B11</f>
        <v>2026.   04.</v>
      </c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</row>
    <row r="12" spans="2:13" s="130" customFormat="1" ht="24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</row>
    <row r="13" spans="2:13" s="130" customFormat="1" ht="24" customHeight="1">
      <c r="B13" s="131"/>
      <c r="C13" s="131"/>
      <c r="D13" s="131"/>
      <c r="E13" s="131"/>
      <c r="F13" s="131"/>
      <c r="G13" s="131"/>
      <c r="H13" s="131" t="s">
        <v>1245</v>
      </c>
      <c r="I13" s="131"/>
      <c r="J13" s="131"/>
      <c r="K13" s="131"/>
      <c r="L13" s="131"/>
      <c r="M13" s="131"/>
    </row>
    <row r="14" spans="2:13" s="130" customFormat="1" ht="24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</row>
    <row r="15" spans="2:13" s="130" customFormat="1" ht="24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</row>
    <row r="16" spans="2:13" s="130" customFormat="1" ht="24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</row>
    <row r="17" spans="2:13" s="130" customFormat="1" ht="24" customHeight="1">
      <c r="B17" s="134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</row>
    <row r="18" spans="2:13" s="130" customFormat="1" ht="24" customHeight="1">
      <c r="B18" s="135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</row>
    <row r="19" spans="2:13" s="127" customFormat="1" ht="24" customHeight="1"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</row>
  </sheetData>
  <mergeCells count="1">
    <mergeCell ref="E5:J5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"/>
  <dimension ref="A1:Y222"/>
  <sheetViews>
    <sheetView view="pageBreakPreview" topLeftCell="D1" zoomScale="115" zoomScaleNormal="100" zoomScaleSheetLayoutView="115" workbookViewId="0">
      <selection activeCell="D150" sqref="D150"/>
    </sheetView>
  </sheetViews>
  <sheetFormatPr defaultRowHeight="22.5" customHeight="1"/>
  <cols>
    <col min="1" max="1" width="8.5546875" style="87" hidden="1" customWidth="1"/>
    <col min="2" max="2" width="15.21875" style="87" hidden="1" customWidth="1"/>
    <col min="3" max="3" width="16" style="87" hidden="1" customWidth="1"/>
    <col min="4" max="4" width="23.88671875" style="70" customWidth="1"/>
    <col min="5" max="5" width="23.6640625" style="70" customWidth="1"/>
    <col min="6" max="6" width="4.33203125" style="73" customWidth="1"/>
    <col min="7" max="7" width="3.88671875" style="84" hidden="1" customWidth="1"/>
    <col min="8" max="25" width="7.77734375" style="70" customWidth="1"/>
    <col min="26" max="16384" width="8.88671875" style="70"/>
  </cols>
  <sheetData>
    <row r="1" spans="1:25" ht="22.5" customHeight="1">
      <c r="B1" s="87" t="s">
        <v>134</v>
      </c>
      <c r="D1" s="524" t="s">
        <v>1506</v>
      </c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</row>
    <row r="2" spans="1:25" ht="22.5" customHeight="1">
      <c r="A2" s="88"/>
      <c r="B2" s="88"/>
      <c r="C2" s="88"/>
      <c r="D2" s="89"/>
      <c r="E2" s="89"/>
      <c r="F2" s="89"/>
      <c r="G2" s="90"/>
      <c r="H2" s="80"/>
      <c r="I2" s="80"/>
      <c r="J2" s="80"/>
      <c r="K2" s="80" t="s">
        <v>791</v>
      </c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</row>
    <row r="3" spans="1:25" ht="22.5" customHeight="1">
      <c r="A3" s="88"/>
      <c r="B3" s="88"/>
      <c r="C3" s="88"/>
      <c r="D3" s="91" t="s">
        <v>785</v>
      </c>
      <c r="E3" s="91" t="s">
        <v>786</v>
      </c>
      <c r="F3" s="91" t="s">
        <v>787</v>
      </c>
      <c r="G3" s="92"/>
      <c r="H3" s="74" t="s">
        <v>788</v>
      </c>
      <c r="I3" s="74" t="s">
        <v>789</v>
      </c>
      <c r="J3" s="74" t="s">
        <v>700</v>
      </c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</row>
    <row r="4" spans="1:25" ht="22.5" customHeight="1">
      <c r="A4" s="88"/>
      <c r="B4" s="88"/>
      <c r="C4" s="88"/>
      <c r="D4" s="93"/>
      <c r="E4" s="93"/>
      <c r="F4" s="93"/>
      <c r="G4" s="94"/>
      <c r="H4" s="95"/>
      <c r="I4" s="95"/>
      <c r="J4" s="95"/>
      <c r="K4" s="95" t="s">
        <v>792</v>
      </c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</row>
    <row r="5" spans="1:25" ht="22.5" customHeight="1">
      <c r="D5" s="96" t="s">
        <v>453</v>
      </c>
      <c r="E5" s="96" t="s">
        <v>376</v>
      </c>
      <c r="F5" s="97" t="s">
        <v>147</v>
      </c>
      <c r="G5" s="98"/>
      <c r="H5" s="99">
        <f t="shared" ref="H5:H27" si="0">IF(I5&lt;&gt;0,IF(TRUNC(J5*(I5+100)/100+0.9,0)&lt;&gt;0,TRUNC(J5*(I5+100)/100+0.9,0),  ),IF(J5&lt;&gt;0,J5,  ))</f>
        <v>18</v>
      </c>
      <c r="I5" s="99">
        <v>10</v>
      </c>
      <c r="J5" s="99">
        <f t="shared" ref="J5:J27" si="1">IF(SUM(K5:BA5)&lt;&gt;0,TRUNC(SUM(K5:BA5)+0.9,0),  )</f>
        <v>16</v>
      </c>
      <c r="K5" s="99">
        <f>TRUNC(기본산출서!F690+0.9,0)</f>
        <v>16</v>
      </c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</row>
    <row r="6" spans="1:25" ht="22.5" customHeight="1">
      <c r="D6" s="53" t="s">
        <v>375</v>
      </c>
      <c r="E6" s="53" t="s">
        <v>376</v>
      </c>
      <c r="F6" s="100" t="s">
        <v>147</v>
      </c>
      <c r="G6" s="76"/>
      <c r="H6" s="101">
        <f t="shared" si="0"/>
        <v>7</v>
      </c>
      <c r="I6" s="101">
        <v>10</v>
      </c>
      <c r="J6" s="101">
        <f t="shared" si="1"/>
        <v>6</v>
      </c>
      <c r="K6" s="101">
        <f>TRUNC(기본산출서!G690+0.9,0)</f>
        <v>6</v>
      </c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</row>
    <row r="7" spans="1:25" ht="22.5" customHeight="1">
      <c r="D7" s="53" t="s">
        <v>486</v>
      </c>
      <c r="E7" s="53" t="s">
        <v>487</v>
      </c>
      <c r="F7" s="100" t="s">
        <v>147</v>
      </c>
      <c r="G7" s="76"/>
      <c r="H7" s="101">
        <f t="shared" si="0"/>
        <v>24</v>
      </c>
      <c r="I7" s="101">
        <v>5</v>
      </c>
      <c r="J7" s="101">
        <f t="shared" si="1"/>
        <v>22</v>
      </c>
      <c r="K7" s="101">
        <f>TRUNC(기본산출서!H690+0.9,0)</f>
        <v>22</v>
      </c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</row>
    <row r="8" spans="1:25" ht="22.5" customHeight="1">
      <c r="D8" s="53" t="s">
        <v>385</v>
      </c>
      <c r="E8" s="53" t="s">
        <v>386</v>
      </c>
      <c r="F8" s="100" t="s">
        <v>147</v>
      </c>
      <c r="G8" s="76"/>
      <c r="H8" s="101">
        <f t="shared" si="0"/>
        <v>42</v>
      </c>
      <c r="I8" s="101">
        <v>3</v>
      </c>
      <c r="J8" s="101">
        <f t="shared" si="1"/>
        <v>40</v>
      </c>
      <c r="K8" s="101">
        <f>TRUNC(기본산출서!I690+0.9,0)</f>
        <v>40</v>
      </c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</row>
    <row r="9" spans="1:25" ht="22.5" customHeight="1">
      <c r="D9" s="53" t="s">
        <v>469</v>
      </c>
      <c r="E9" s="53" t="s">
        <v>470</v>
      </c>
      <c r="F9" s="100" t="s">
        <v>156</v>
      </c>
      <c r="G9" s="76"/>
      <c r="H9" s="101">
        <f t="shared" si="0"/>
        <v>2</v>
      </c>
      <c r="I9" s="101"/>
      <c r="J9" s="101">
        <f t="shared" si="1"/>
        <v>2</v>
      </c>
      <c r="K9" s="101">
        <f>IF(AND(TRUNC(기본산출서!J690,1)&gt;0,TRUNC(기본산출서!J690,1)&lt;1),1,TRUNC(기본산출서!J690+0.5,0))</f>
        <v>2</v>
      </c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</row>
    <row r="10" spans="1:25" ht="22.5" customHeight="1">
      <c r="D10" s="53" t="s">
        <v>394</v>
      </c>
      <c r="E10" s="53" t="s">
        <v>395</v>
      </c>
      <c r="F10" s="100" t="s">
        <v>156</v>
      </c>
      <c r="G10" s="76"/>
      <c r="H10" s="101">
        <f t="shared" si="0"/>
        <v>1</v>
      </c>
      <c r="I10" s="101"/>
      <c r="J10" s="101">
        <f t="shared" si="1"/>
        <v>1</v>
      </c>
      <c r="K10" s="101">
        <f>IF(AND(TRUNC(기본산출서!K690,1)&gt;0,TRUNC(기본산출서!K690,1)&lt;1),1,TRUNC(기본산출서!K690+0.5,0))</f>
        <v>1</v>
      </c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</row>
    <row r="11" spans="1:25" ht="22.5" customHeight="1">
      <c r="D11" s="53" t="s">
        <v>474</v>
      </c>
      <c r="E11" s="53" t="s">
        <v>475</v>
      </c>
      <c r="F11" s="100" t="s">
        <v>156</v>
      </c>
      <c r="G11" s="76"/>
      <c r="H11" s="101">
        <f t="shared" si="0"/>
        <v>1</v>
      </c>
      <c r="I11" s="101"/>
      <c r="J11" s="101">
        <f t="shared" si="1"/>
        <v>1</v>
      </c>
      <c r="K11" s="101">
        <f>IF(AND(TRUNC(기본산출서!L690,1)&gt;0,TRUNC(기본산출서!L690,1)&lt;1),1,TRUNC(기본산출서!L690+0.5,0))</f>
        <v>1</v>
      </c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</row>
    <row r="12" spans="1:25" ht="22.5" customHeight="1">
      <c r="D12" s="53" t="s">
        <v>456</v>
      </c>
      <c r="E12" s="53" t="s">
        <v>457</v>
      </c>
      <c r="F12" s="100" t="s">
        <v>147</v>
      </c>
      <c r="G12" s="76"/>
      <c r="H12" s="101">
        <f t="shared" si="0"/>
        <v>48</v>
      </c>
      <c r="I12" s="101">
        <v>10</v>
      </c>
      <c r="J12" s="101">
        <f t="shared" si="1"/>
        <v>43</v>
      </c>
      <c r="K12" s="101">
        <f>TRUNC(기본산출서!M690+0.9,0)</f>
        <v>43</v>
      </c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</row>
    <row r="13" spans="1:25" ht="22.5" customHeight="1">
      <c r="D13" s="53" t="s">
        <v>379</v>
      </c>
      <c r="E13" s="53" t="s">
        <v>380</v>
      </c>
      <c r="F13" s="100" t="s">
        <v>147</v>
      </c>
      <c r="G13" s="76"/>
      <c r="H13" s="101">
        <f t="shared" si="0"/>
        <v>77</v>
      </c>
      <c r="I13" s="101">
        <v>5</v>
      </c>
      <c r="J13" s="101">
        <f t="shared" si="1"/>
        <v>73</v>
      </c>
      <c r="K13" s="101">
        <f>TRUNC(기본산출서!N690+0.9,0)</f>
        <v>73</v>
      </c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</row>
    <row r="14" spans="1:25" ht="22.5" customHeight="1">
      <c r="D14" s="53" t="s">
        <v>417</v>
      </c>
      <c r="E14" s="53" t="s">
        <v>418</v>
      </c>
      <c r="F14" s="100" t="s">
        <v>147</v>
      </c>
      <c r="G14" s="76"/>
      <c r="H14" s="101">
        <f t="shared" si="0"/>
        <v>80</v>
      </c>
      <c r="I14" s="101"/>
      <c r="J14" s="101">
        <f t="shared" si="1"/>
        <v>80</v>
      </c>
      <c r="K14" s="101">
        <f>TRUNC(기본산출서!O690+0.9,0)</f>
        <v>80</v>
      </c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</row>
    <row r="15" spans="1:25" ht="22.5" customHeight="1">
      <c r="D15" s="53" t="s">
        <v>429</v>
      </c>
      <c r="E15" s="53" t="s">
        <v>430</v>
      </c>
      <c r="F15" s="100" t="s">
        <v>147</v>
      </c>
      <c r="G15" s="76"/>
      <c r="H15" s="101">
        <f t="shared" si="0"/>
        <v>30</v>
      </c>
      <c r="I15" s="101"/>
      <c r="J15" s="101">
        <f t="shared" si="1"/>
        <v>30</v>
      </c>
      <c r="K15" s="101">
        <f>TRUNC(기본산출서!P690+0.9,0)</f>
        <v>30</v>
      </c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</row>
    <row r="16" spans="1:25" ht="22.5" customHeight="1">
      <c r="D16" s="53" t="s">
        <v>435</v>
      </c>
      <c r="E16" s="53" t="s">
        <v>430</v>
      </c>
      <c r="F16" s="100" t="s">
        <v>436</v>
      </c>
      <c r="G16" s="76"/>
      <c r="H16" s="101">
        <f t="shared" si="0"/>
        <v>6</v>
      </c>
      <c r="I16" s="101"/>
      <c r="J16" s="101">
        <f t="shared" si="1"/>
        <v>6</v>
      </c>
      <c r="K16" s="101">
        <f>TRUNC(기본산출서!Q690+0.9,0)</f>
        <v>6</v>
      </c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</row>
    <row r="17" spans="4:25" s="70" customFormat="1" ht="22.5" customHeight="1">
      <c r="D17" s="53" t="s">
        <v>460</v>
      </c>
      <c r="E17" s="53" t="s">
        <v>461</v>
      </c>
      <c r="F17" s="100" t="s">
        <v>313</v>
      </c>
      <c r="G17" s="76"/>
      <c r="H17" s="101">
        <f t="shared" si="0"/>
        <v>7</v>
      </c>
      <c r="I17" s="101"/>
      <c r="J17" s="101">
        <f t="shared" si="1"/>
        <v>7</v>
      </c>
      <c r="K17" s="101">
        <f>IF(AND(TRUNC(기본산출서!R690,1)&gt;0,TRUNC(기본산출서!R690,1)&lt;1),1,TRUNC(기본산출서!R690+0.5,0))</f>
        <v>7</v>
      </c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</row>
    <row r="18" spans="4:25" s="70" customFormat="1" ht="22.5" customHeight="1">
      <c r="D18" s="53" t="s">
        <v>443</v>
      </c>
      <c r="E18" s="53"/>
      <c r="F18" s="100" t="s">
        <v>446</v>
      </c>
      <c r="G18" s="76"/>
      <c r="H18" s="101">
        <f t="shared" si="0"/>
        <v>14</v>
      </c>
      <c r="I18" s="101"/>
      <c r="J18" s="101">
        <f t="shared" si="1"/>
        <v>14</v>
      </c>
      <c r="K18" s="101">
        <f>TRUNC(기본산출서!S690+0.9,0)</f>
        <v>14</v>
      </c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</row>
    <row r="19" spans="4:25" s="70" customFormat="1" ht="22.5" customHeight="1">
      <c r="D19" s="53" t="s">
        <v>399</v>
      </c>
      <c r="E19" s="53" t="s">
        <v>400</v>
      </c>
      <c r="F19" s="100" t="s">
        <v>156</v>
      </c>
      <c r="G19" s="76"/>
      <c r="H19" s="101">
        <f t="shared" si="0"/>
        <v>6</v>
      </c>
      <c r="I19" s="101"/>
      <c r="J19" s="101">
        <f t="shared" si="1"/>
        <v>6</v>
      </c>
      <c r="K19" s="101">
        <f>IF(AND(TRUNC(기본산출서!T690,1)&gt;0,TRUNC(기본산출서!T690,1)&lt;1),1,TRUNC(기본산출서!T690+0.5,0))</f>
        <v>6</v>
      </c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</row>
    <row r="20" spans="4:25" s="70" customFormat="1" ht="22.5" customHeight="1">
      <c r="D20" s="53" t="s">
        <v>479</v>
      </c>
      <c r="E20" s="53" t="s">
        <v>400</v>
      </c>
      <c r="F20" s="100" t="s">
        <v>156</v>
      </c>
      <c r="G20" s="76"/>
      <c r="H20" s="101">
        <f t="shared" si="0"/>
        <v>3</v>
      </c>
      <c r="I20" s="101"/>
      <c r="J20" s="101">
        <f t="shared" si="1"/>
        <v>3</v>
      </c>
      <c r="K20" s="101">
        <f>IF(AND(TRUNC(기본산출서!U690,1)&gt;0,TRUNC(기본산출서!U690,1)&lt;1),1,TRUNC(기본산출서!U690+0.5,0))</f>
        <v>3</v>
      </c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</row>
    <row r="21" spans="4:25" s="70" customFormat="1" ht="22.5" customHeight="1">
      <c r="D21" s="53" t="s">
        <v>495</v>
      </c>
      <c r="E21" s="53" t="s">
        <v>496</v>
      </c>
      <c r="F21" s="100" t="s">
        <v>313</v>
      </c>
      <c r="G21" s="76"/>
      <c r="H21" s="101">
        <f t="shared" si="0"/>
        <v>1</v>
      </c>
      <c r="I21" s="101"/>
      <c r="J21" s="101">
        <f t="shared" si="1"/>
        <v>1</v>
      </c>
      <c r="K21" s="101">
        <f>IF(AND(TRUNC(기본산출서!V690,1)&gt;0,TRUNC(기본산출서!V690,1)&lt;1),1,TRUNC(기본산출서!V690+0.5,0))</f>
        <v>1</v>
      </c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</row>
    <row r="22" spans="4:25" s="70" customFormat="1" ht="22.5" customHeight="1">
      <c r="D22" s="53" t="s">
        <v>422</v>
      </c>
      <c r="E22" s="53" t="s">
        <v>423</v>
      </c>
      <c r="F22" s="100" t="s">
        <v>112</v>
      </c>
      <c r="G22" s="76"/>
      <c r="H22" s="101">
        <f t="shared" si="0"/>
        <v>1</v>
      </c>
      <c r="I22" s="101"/>
      <c r="J22" s="101">
        <f t="shared" si="1"/>
        <v>1</v>
      </c>
      <c r="K22" s="101">
        <f>IF(AND(TRUNC(기본산출서!W690,1)&gt;0,TRUNC(기본산출서!W690,1)&lt;1),1,TRUNC(기본산출서!W690+0.5,0))</f>
        <v>1</v>
      </c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</row>
    <row r="23" spans="4:25" s="70" customFormat="1" ht="22.5" customHeight="1">
      <c r="D23" s="53" t="s">
        <v>440</v>
      </c>
      <c r="E23" s="53" t="s">
        <v>441</v>
      </c>
      <c r="F23" s="100" t="s">
        <v>408</v>
      </c>
      <c r="G23" s="76"/>
      <c r="H23" s="101">
        <f t="shared" si="0"/>
        <v>6</v>
      </c>
      <c r="I23" s="101"/>
      <c r="J23" s="101">
        <f t="shared" si="1"/>
        <v>6</v>
      </c>
      <c r="K23" s="101">
        <f>TRUNC(기본산출서!X690+0.9,0)</f>
        <v>6</v>
      </c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</row>
    <row r="24" spans="4:25" s="70" customFormat="1" ht="22.5" customHeight="1">
      <c r="D24" s="53" t="s">
        <v>406</v>
      </c>
      <c r="E24" s="53" t="s">
        <v>407</v>
      </c>
      <c r="F24" s="100" t="s">
        <v>408</v>
      </c>
      <c r="G24" s="76"/>
      <c r="H24" s="101">
        <f t="shared" si="0"/>
        <v>51</v>
      </c>
      <c r="I24" s="101"/>
      <c r="J24" s="101">
        <f t="shared" si="1"/>
        <v>51</v>
      </c>
      <c r="K24" s="101">
        <f>TRUNC(기본산출서!Y690+0.9,0)</f>
        <v>51</v>
      </c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</row>
    <row r="25" spans="4:25" s="70" customFormat="1" ht="22.5" customHeight="1">
      <c r="D25" s="53" t="s">
        <v>412</v>
      </c>
      <c r="E25" s="53" t="s">
        <v>407</v>
      </c>
      <c r="F25" s="100" t="s">
        <v>408</v>
      </c>
      <c r="G25" s="76"/>
      <c r="H25" s="101">
        <f t="shared" si="0"/>
        <v>51</v>
      </c>
      <c r="I25" s="101"/>
      <c r="J25" s="101">
        <f t="shared" si="1"/>
        <v>51</v>
      </c>
      <c r="K25" s="101">
        <f>TRUNC(기본산출서!Z690+0.9,0)</f>
        <v>51</v>
      </c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</row>
    <row r="26" spans="4:25" s="70" customFormat="1" ht="22.5" customHeight="1">
      <c r="D26" s="53" t="s">
        <v>502</v>
      </c>
      <c r="E26" s="53" t="s">
        <v>503</v>
      </c>
      <c r="F26" s="100" t="s">
        <v>274</v>
      </c>
      <c r="G26" s="76"/>
      <c r="H26" s="101">
        <f t="shared" si="0"/>
        <v>1</v>
      </c>
      <c r="I26" s="101"/>
      <c r="J26" s="101">
        <f t="shared" si="1"/>
        <v>1</v>
      </c>
      <c r="K26" s="101">
        <v>1</v>
      </c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</row>
    <row r="27" spans="4:25" s="70" customFormat="1" ht="22.5" customHeight="1">
      <c r="D27" s="53" t="s">
        <v>289</v>
      </c>
      <c r="E27" s="53" t="s">
        <v>507</v>
      </c>
      <c r="F27" s="100" t="s">
        <v>274</v>
      </c>
      <c r="G27" s="76"/>
      <c r="H27" s="101">
        <f t="shared" si="0"/>
        <v>1</v>
      </c>
      <c r="I27" s="101"/>
      <c r="J27" s="101">
        <f t="shared" si="1"/>
        <v>1</v>
      </c>
      <c r="K27" s="101">
        <v>1</v>
      </c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</row>
    <row r="28" spans="4:25" s="70" customFormat="1" ht="22.5" customHeight="1">
      <c r="D28" s="53"/>
      <c r="E28" s="53"/>
      <c r="F28" s="100"/>
      <c r="G28" s="76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</row>
    <row r="29" spans="4:25" s="70" customFormat="1" ht="22.5" customHeight="1">
      <c r="D29" s="53"/>
      <c r="E29" s="53"/>
      <c r="F29" s="100"/>
      <c r="G29" s="76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</row>
    <row r="30" spans="4:25" s="70" customFormat="1" ht="22.5" customHeight="1">
      <c r="D30" s="53"/>
      <c r="E30" s="53"/>
      <c r="F30" s="100"/>
      <c r="G30" s="76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</row>
    <row r="31" spans="4:25" s="70" customFormat="1" ht="22.5" customHeight="1">
      <c r="D31" s="53"/>
      <c r="E31" s="53"/>
      <c r="F31" s="100"/>
      <c r="G31" s="76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</row>
    <row r="32" spans="4:25" s="70" customFormat="1" ht="22.5" customHeight="1">
      <c r="D32" s="53"/>
      <c r="E32" s="53"/>
      <c r="F32" s="100"/>
      <c r="G32" s="76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</row>
    <row r="33" spans="1:25" ht="22.5" customHeight="1">
      <c r="D33" s="53"/>
      <c r="E33" s="53"/>
      <c r="F33" s="100"/>
      <c r="G33" s="76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</row>
    <row r="34" spans="1:25" ht="22.5" customHeight="1">
      <c r="D34" s="53"/>
      <c r="E34" s="53"/>
      <c r="F34" s="100"/>
      <c r="G34" s="76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</row>
    <row r="35" spans="1:25" ht="22.5" customHeight="1">
      <c r="D35" s="53"/>
      <c r="E35" s="53"/>
      <c r="F35" s="100"/>
      <c r="G35" s="76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</row>
    <row r="36" spans="1:25" ht="22.5" customHeight="1">
      <c r="D36" s="82"/>
      <c r="E36" s="82"/>
      <c r="F36" s="102"/>
      <c r="G36" s="80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</row>
    <row r="37" spans="1:25" ht="22.5" customHeight="1">
      <c r="D37" s="53"/>
      <c r="E37" s="53"/>
      <c r="F37" s="100"/>
      <c r="G37" s="76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</row>
    <row r="38" spans="1:25" ht="22.5" customHeight="1">
      <c r="B38" s="87" t="s">
        <v>134</v>
      </c>
      <c r="D38" s="524" t="s">
        <v>1507</v>
      </c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</row>
    <row r="39" spans="1:25" ht="22.5" customHeight="1">
      <c r="A39" s="88"/>
      <c r="B39" s="88"/>
      <c r="C39" s="88"/>
      <c r="D39" s="89"/>
      <c r="E39" s="89"/>
      <c r="F39" s="89"/>
      <c r="G39" s="9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1:25" ht="22.5" customHeight="1">
      <c r="A40" s="88"/>
      <c r="B40" s="88"/>
      <c r="C40" s="88"/>
      <c r="D40" s="91" t="s">
        <v>785</v>
      </c>
      <c r="E40" s="91" t="s">
        <v>786</v>
      </c>
      <c r="F40" s="91" t="s">
        <v>787</v>
      </c>
      <c r="G40" s="92"/>
      <c r="H40" s="74" t="s">
        <v>788</v>
      </c>
      <c r="I40" s="74" t="s">
        <v>789</v>
      </c>
      <c r="J40" s="74" t="s">
        <v>700</v>
      </c>
      <c r="K40" s="74" t="s">
        <v>790</v>
      </c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</row>
    <row r="41" spans="1:25" ht="22.5" customHeight="1">
      <c r="A41" s="88"/>
      <c r="B41" s="88"/>
      <c r="C41" s="88"/>
      <c r="D41" s="93"/>
      <c r="E41" s="93"/>
      <c r="F41" s="93"/>
      <c r="G41" s="94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</row>
    <row r="42" spans="1:25" ht="22.5" customHeight="1">
      <c r="D42" s="96" t="s">
        <v>515</v>
      </c>
      <c r="E42" s="96" t="s">
        <v>516</v>
      </c>
      <c r="F42" s="97" t="s">
        <v>147</v>
      </c>
      <c r="G42" s="98"/>
      <c r="H42" s="99">
        <f t="shared" ref="H42:H64" si="2">IF(I42&lt;&gt;0,IF(TRUNC(J42*(I42+100)/100+0.9,0)&lt;&gt;0,TRUNC(J42*(I42+100)/100+0.9,0),  ),IF(J42&lt;&gt;0,J42,  ))</f>
        <v>98</v>
      </c>
      <c r="I42" s="99">
        <v>10</v>
      </c>
      <c r="J42" s="99">
        <f t="shared" ref="J42:J64" si="3">IF(SUM(K42:BA42)&lt;&gt;0,TRUNC(SUM(K42:BA42)+0.9,0),  )</f>
        <v>89</v>
      </c>
      <c r="K42" s="99">
        <f>TRUNC(기본산출서!F782+0.9,0)</f>
        <v>89</v>
      </c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</row>
    <row r="43" spans="1:25" ht="22.5" customHeight="1">
      <c r="D43" s="53" t="s">
        <v>145</v>
      </c>
      <c r="E43" s="53" t="s">
        <v>146</v>
      </c>
      <c r="F43" s="100" t="s">
        <v>147</v>
      </c>
      <c r="G43" s="76"/>
      <c r="H43" s="101">
        <f t="shared" si="2"/>
        <v>19</v>
      </c>
      <c r="I43" s="101">
        <v>10</v>
      </c>
      <c r="J43" s="101">
        <f t="shared" si="3"/>
        <v>17</v>
      </c>
      <c r="K43" s="101">
        <f>TRUNC(기본산출서!G782+0.9,0)</f>
        <v>17</v>
      </c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</row>
    <row r="44" spans="1:25" ht="22.5" customHeight="1">
      <c r="D44" s="53" t="s">
        <v>145</v>
      </c>
      <c r="E44" s="53" t="s">
        <v>164</v>
      </c>
      <c r="F44" s="100" t="s">
        <v>156</v>
      </c>
      <c r="G44" s="76"/>
      <c r="H44" s="101">
        <f t="shared" si="2"/>
        <v>22</v>
      </c>
      <c r="I44" s="101"/>
      <c r="J44" s="101">
        <f t="shared" si="3"/>
        <v>22</v>
      </c>
      <c r="K44" s="101">
        <f>IF(AND(TRUNC(기본산출서!H782,1)&gt;0,TRUNC(기본산출서!H782,1)&lt;1),1,TRUNC(기본산출서!H782+0.5,0))</f>
        <v>22</v>
      </c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</row>
    <row r="45" spans="1:25" ht="22.5" customHeight="1">
      <c r="D45" s="53" t="s">
        <v>170</v>
      </c>
      <c r="E45" s="53" t="s">
        <v>528</v>
      </c>
      <c r="F45" s="100" t="s">
        <v>156</v>
      </c>
      <c r="G45" s="76"/>
      <c r="H45" s="101">
        <f t="shared" si="2"/>
        <v>5</v>
      </c>
      <c r="I45" s="101"/>
      <c r="J45" s="101">
        <f t="shared" si="3"/>
        <v>5</v>
      </c>
      <c r="K45" s="101">
        <f>IF(AND(TRUNC(기본산출서!I782,1)&gt;0,TRUNC(기본산출서!I782,1)&lt;1),1,TRUNC(기본산출서!I782+0.5,0))</f>
        <v>5</v>
      </c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</row>
    <row r="46" spans="1:25" ht="22.5" customHeight="1">
      <c r="D46" s="53" t="s">
        <v>170</v>
      </c>
      <c r="E46" s="53" t="s">
        <v>171</v>
      </c>
      <c r="F46" s="100" t="s">
        <v>156</v>
      </c>
      <c r="G46" s="76"/>
      <c r="H46" s="101">
        <f t="shared" si="2"/>
        <v>6</v>
      </c>
      <c r="I46" s="101"/>
      <c r="J46" s="101">
        <f t="shared" si="3"/>
        <v>6</v>
      </c>
      <c r="K46" s="101">
        <f>IF(AND(TRUNC(기본산출서!J782,1)&gt;0,TRUNC(기본산출서!J782,1)&lt;1),1,TRUNC(기본산출서!J782+0.5,0))</f>
        <v>6</v>
      </c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</row>
    <row r="47" spans="1:25" ht="22.5" customHeight="1">
      <c r="D47" s="53" t="s">
        <v>246</v>
      </c>
      <c r="E47" s="53" t="s">
        <v>247</v>
      </c>
      <c r="F47" s="100" t="s">
        <v>156</v>
      </c>
      <c r="G47" s="76"/>
      <c r="H47" s="101">
        <f t="shared" si="2"/>
        <v>10</v>
      </c>
      <c r="I47" s="101"/>
      <c r="J47" s="101">
        <f t="shared" si="3"/>
        <v>10</v>
      </c>
      <c r="K47" s="101">
        <f>IF(AND(TRUNC(기본산출서!K782,1)&gt;0,TRUNC(기본산출서!K782,1)&lt;1),1,TRUNC(기본산출서!K782+0.5,0))</f>
        <v>10</v>
      </c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</row>
    <row r="48" spans="1:25" ht="22.5" customHeight="1">
      <c r="D48" s="53" t="s">
        <v>159</v>
      </c>
      <c r="E48" s="53" t="s">
        <v>531</v>
      </c>
      <c r="F48" s="100" t="s">
        <v>156</v>
      </c>
      <c r="G48" s="76"/>
      <c r="H48" s="101">
        <f t="shared" si="2"/>
        <v>5</v>
      </c>
      <c r="I48" s="101"/>
      <c r="J48" s="101">
        <f t="shared" si="3"/>
        <v>5</v>
      </c>
      <c r="K48" s="101">
        <f>IF(AND(TRUNC(기본산출서!L782,1)&gt;0,TRUNC(기본산출서!L782,1)&lt;1),1,TRUNC(기본산출서!L782+0.5,0))</f>
        <v>5</v>
      </c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</row>
    <row r="49" spans="4:25" s="70" customFormat="1" ht="22.5" customHeight="1">
      <c r="D49" s="53" t="s">
        <v>159</v>
      </c>
      <c r="E49" s="53" t="s">
        <v>160</v>
      </c>
      <c r="F49" s="100" t="s">
        <v>156</v>
      </c>
      <c r="G49" s="76"/>
      <c r="H49" s="101">
        <f t="shared" si="2"/>
        <v>6</v>
      </c>
      <c r="I49" s="101"/>
      <c r="J49" s="101">
        <f t="shared" si="3"/>
        <v>6</v>
      </c>
      <c r="K49" s="101">
        <f>IF(AND(TRUNC(기본산출서!M782,1)&gt;0,TRUNC(기본산출서!M782,1)&lt;1),1,TRUNC(기본산출서!M782+0.5,0))</f>
        <v>6</v>
      </c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</row>
    <row r="50" spans="4:25" s="70" customFormat="1" ht="22.5" customHeight="1">
      <c r="D50" s="53" t="s">
        <v>159</v>
      </c>
      <c r="E50" s="53" t="s">
        <v>250</v>
      </c>
      <c r="F50" s="100" t="s">
        <v>156</v>
      </c>
      <c r="G50" s="76"/>
      <c r="H50" s="101">
        <f t="shared" si="2"/>
        <v>1</v>
      </c>
      <c r="I50" s="101"/>
      <c r="J50" s="101">
        <f t="shared" si="3"/>
        <v>1</v>
      </c>
      <c r="K50" s="101">
        <f>IF(AND(TRUNC(기본산출서!N782,1)&gt;0,TRUNC(기본산출서!N782,1)&lt;1),1,TRUNC(기본산출서!N782+0.5,0))</f>
        <v>1</v>
      </c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4:25" s="70" customFormat="1" ht="22.5" customHeight="1">
      <c r="D51" s="53" t="s">
        <v>184</v>
      </c>
      <c r="E51" s="53" t="s">
        <v>185</v>
      </c>
      <c r="F51" s="100" t="s">
        <v>156</v>
      </c>
      <c r="G51" s="76"/>
      <c r="H51" s="101">
        <f t="shared" si="2"/>
        <v>4</v>
      </c>
      <c r="I51" s="101"/>
      <c r="J51" s="101">
        <f t="shared" si="3"/>
        <v>4</v>
      </c>
      <c r="K51" s="101">
        <f>IF(AND(TRUNC(기본산출서!O782,1)&gt;0,TRUNC(기본산출서!O782,1)&lt;1),1,TRUNC(기본산출서!O782+0.5,0))</f>
        <v>4</v>
      </c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</row>
    <row r="52" spans="4:25" s="70" customFormat="1" ht="22.5" customHeight="1">
      <c r="D52" s="53" t="s">
        <v>184</v>
      </c>
      <c r="E52" s="53" t="s">
        <v>189</v>
      </c>
      <c r="F52" s="100" t="s">
        <v>156</v>
      </c>
      <c r="G52" s="76"/>
      <c r="H52" s="101">
        <f t="shared" si="2"/>
        <v>4</v>
      </c>
      <c r="I52" s="101"/>
      <c r="J52" s="101">
        <f t="shared" si="3"/>
        <v>4</v>
      </c>
      <c r="K52" s="101">
        <f>IF(AND(TRUNC(기본산출서!P782,1)&gt;0,TRUNC(기본산출서!P782,1)&lt;1),1,TRUNC(기본산출서!P782+0.5,0))</f>
        <v>4</v>
      </c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</row>
    <row r="53" spans="4:25" s="70" customFormat="1" ht="22.5" customHeight="1">
      <c r="D53" s="53" t="s">
        <v>176</v>
      </c>
      <c r="E53" s="53" t="s">
        <v>255</v>
      </c>
      <c r="F53" s="100" t="s">
        <v>156</v>
      </c>
      <c r="G53" s="76"/>
      <c r="H53" s="101">
        <f t="shared" si="2"/>
        <v>1</v>
      </c>
      <c r="I53" s="101"/>
      <c r="J53" s="101">
        <f t="shared" si="3"/>
        <v>1</v>
      </c>
      <c r="K53" s="101">
        <f>IF(AND(TRUNC(기본산출서!Q782,1)&gt;0,TRUNC(기본산출서!Q782,1)&lt;1),1,TRUNC(기본산출서!Q782+0.5,0))</f>
        <v>1</v>
      </c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</row>
    <row r="54" spans="4:25" s="70" customFormat="1" ht="22.5" customHeight="1">
      <c r="D54" s="53" t="s">
        <v>176</v>
      </c>
      <c r="E54" s="53" t="s">
        <v>177</v>
      </c>
      <c r="F54" s="100" t="s">
        <v>156</v>
      </c>
      <c r="G54" s="76"/>
      <c r="H54" s="101">
        <f t="shared" si="2"/>
        <v>2</v>
      </c>
      <c r="I54" s="101"/>
      <c r="J54" s="101">
        <f t="shared" si="3"/>
        <v>2</v>
      </c>
      <c r="K54" s="101">
        <f>IF(AND(TRUNC(기본산출서!R782,1)&gt;0,TRUNC(기본산출서!R782,1)&lt;1),1,TRUNC(기본산출서!R782+0.5,0))</f>
        <v>2</v>
      </c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</row>
    <row r="55" spans="4:25" s="70" customFormat="1" ht="22.5" customHeight="1">
      <c r="D55" s="53" t="s">
        <v>151</v>
      </c>
      <c r="E55" s="53" t="s">
        <v>152</v>
      </c>
      <c r="F55" s="100" t="s">
        <v>147</v>
      </c>
      <c r="G55" s="76"/>
      <c r="H55" s="101">
        <f t="shared" si="2"/>
        <v>266</v>
      </c>
      <c r="I55" s="101"/>
      <c r="J55" s="101">
        <f t="shared" si="3"/>
        <v>266</v>
      </c>
      <c r="K55" s="101">
        <f>TRUNC(기본산출서!S782+0.9,0)</f>
        <v>266</v>
      </c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</row>
    <row r="56" spans="4:25" s="70" customFormat="1" ht="22.5" customHeight="1">
      <c r="D56" s="53" t="s">
        <v>151</v>
      </c>
      <c r="E56" s="53" t="s">
        <v>521</v>
      </c>
      <c r="F56" s="100" t="s">
        <v>147</v>
      </c>
      <c r="G56" s="76"/>
      <c r="H56" s="101">
        <f t="shared" si="2"/>
        <v>88</v>
      </c>
      <c r="I56" s="101"/>
      <c r="J56" s="101">
        <f t="shared" si="3"/>
        <v>88</v>
      </c>
      <c r="K56" s="101">
        <f>TRUNC(기본산출서!T782+0.9,0)</f>
        <v>88</v>
      </c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</row>
    <row r="57" spans="4:25" s="70" customFormat="1" ht="22.5" customHeight="1">
      <c r="D57" s="53" t="s">
        <v>196</v>
      </c>
      <c r="E57" s="53" t="s">
        <v>197</v>
      </c>
      <c r="F57" s="100" t="s">
        <v>198</v>
      </c>
      <c r="G57" s="76"/>
      <c r="H57" s="101">
        <f t="shared" si="2"/>
        <v>1</v>
      </c>
      <c r="I57" s="101"/>
      <c r="J57" s="101">
        <f t="shared" si="3"/>
        <v>1</v>
      </c>
      <c r="K57" s="101">
        <v>1</v>
      </c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</row>
    <row r="58" spans="4:25" s="70" customFormat="1" ht="22.5" customHeight="1">
      <c r="D58" s="53" t="s">
        <v>202</v>
      </c>
      <c r="E58" s="53" t="s">
        <v>203</v>
      </c>
      <c r="F58" s="100" t="s">
        <v>198</v>
      </c>
      <c r="G58" s="76"/>
      <c r="H58" s="101">
        <f t="shared" si="2"/>
        <v>1</v>
      </c>
      <c r="I58" s="101"/>
      <c r="J58" s="101">
        <f t="shared" si="3"/>
        <v>1</v>
      </c>
      <c r="K58" s="101">
        <v>1</v>
      </c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</row>
    <row r="59" spans="4:25" s="70" customFormat="1" ht="22.5" customHeight="1">
      <c r="D59" s="53" t="s">
        <v>1508</v>
      </c>
      <c r="E59" s="53" t="s">
        <v>548</v>
      </c>
      <c r="F59" s="100" t="s">
        <v>198</v>
      </c>
      <c r="G59" s="76"/>
      <c r="H59" s="101">
        <f t="shared" si="2"/>
        <v>1</v>
      </c>
      <c r="I59" s="101"/>
      <c r="J59" s="101">
        <f t="shared" si="3"/>
        <v>1</v>
      </c>
      <c r="K59" s="101">
        <v>1</v>
      </c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</row>
    <row r="60" spans="4:25" s="70" customFormat="1" ht="22.5" customHeight="1">
      <c r="D60" s="53" t="s">
        <v>1509</v>
      </c>
      <c r="E60" s="53" t="s">
        <v>208</v>
      </c>
      <c r="F60" s="100" t="s">
        <v>198</v>
      </c>
      <c r="G60" s="76"/>
      <c r="H60" s="101">
        <f t="shared" si="2"/>
        <v>1</v>
      </c>
      <c r="I60" s="101"/>
      <c r="J60" s="101">
        <f t="shared" si="3"/>
        <v>1</v>
      </c>
      <c r="K60" s="101">
        <v>1</v>
      </c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</row>
    <row r="61" spans="4:25" s="70" customFormat="1" ht="22.5" customHeight="1">
      <c r="D61" s="53" t="s">
        <v>1510</v>
      </c>
      <c r="E61" s="53" t="s">
        <v>211</v>
      </c>
      <c r="F61" s="100" t="s">
        <v>198</v>
      </c>
      <c r="G61" s="76"/>
      <c r="H61" s="101">
        <f t="shared" si="2"/>
        <v>2</v>
      </c>
      <c r="I61" s="101"/>
      <c r="J61" s="101">
        <f t="shared" si="3"/>
        <v>2</v>
      </c>
      <c r="K61" s="101">
        <v>2</v>
      </c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</row>
    <row r="62" spans="4:25" s="70" customFormat="1" ht="22.5" customHeight="1">
      <c r="D62" s="53" t="s">
        <v>1511</v>
      </c>
      <c r="E62" s="53" t="s">
        <v>214</v>
      </c>
      <c r="F62" s="100" t="s">
        <v>198</v>
      </c>
      <c r="G62" s="76"/>
      <c r="H62" s="101">
        <f t="shared" si="2"/>
        <v>1</v>
      </c>
      <c r="I62" s="101"/>
      <c r="J62" s="101">
        <f t="shared" si="3"/>
        <v>1</v>
      </c>
      <c r="K62" s="101">
        <v>1</v>
      </c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</row>
    <row r="63" spans="4:25" s="70" customFormat="1" ht="22.5" customHeight="1">
      <c r="D63" s="53" t="s">
        <v>1512</v>
      </c>
      <c r="E63" s="53" t="s">
        <v>561</v>
      </c>
      <c r="F63" s="100" t="s">
        <v>198</v>
      </c>
      <c r="G63" s="76"/>
      <c r="H63" s="101">
        <f t="shared" si="2"/>
        <v>2</v>
      </c>
      <c r="I63" s="101"/>
      <c r="J63" s="101">
        <f t="shared" si="3"/>
        <v>2</v>
      </c>
      <c r="K63" s="101">
        <v>2</v>
      </c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</row>
    <row r="64" spans="4:25" s="70" customFormat="1" ht="22.5" customHeight="1">
      <c r="D64" s="53" t="s">
        <v>1513</v>
      </c>
      <c r="E64" s="53" t="s">
        <v>220</v>
      </c>
      <c r="F64" s="100" t="s">
        <v>198</v>
      </c>
      <c r="G64" s="76"/>
      <c r="H64" s="101">
        <f t="shared" si="2"/>
        <v>1</v>
      </c>
      <c r="I64" s="101"/>
      <c r="J64" s="101">
        <f t="shared" si="3"/>
        <v>1</v>
      </c>
      <c r="K64" s="101">
        <v>1</v>
      </c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</row>
    <row r="65" spans="1:25" ht="22.5" customHeight="1">
      <c r="D65" s="53"/>
      <c r="E65" s="53"/>
      <c r="F65" s="100"/>
      <c r="G65" s="76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</row>
    <row r="66" spans="1:25" ht="22.5" customHeight="1">
      <c r="D66" s="53"/>
      <c r="E66" s="53"/>
      <c r="F66" s="100"/>
      <c r="G66" s="76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</row>
    <row r="67" spans="1:25" ht="22.5" customHeight="1">
      <c r="D67" s="53"/>
      <c r="E67" s="53"/>
      <c r="F67" s="100"/>
      <c r="G67" s="76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</row>
    <row r="68" spans="1:25" ht="22.5" customHeight="1">
      <c r="D68" s="53"/>
      <c r="E68" s="53"/>
      <c r="F68" s="100"/>
      <c r="G68" s="76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</row>
    <row r="69" spans="1:25" ht="22.5" customHeight="1">
      <c r="D69" s="53"/>
      <c r="E69" s="53"/>
      <c r="F69" s="100"/>
      <c r="G69" s="76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</row>
    <row r="70" spans="1:25" ht="22.5" customHeight="1">
      <c r="D70" s="53"/>
      <c r="E70" s="53"/>
      <c r="F70" s="100"/>
      <c r="G70" s="76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</row>
    <row r="71" spans="1:25" ht="22.5" customHeight="1">
      <c r="D71" s="53"/>
      <c r="E71" s="53"/>
      <c r="F71" s="100"/>
      <c r="G71" s="7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</row>
    <row r="72" spans="1:25" ht="22.5" customHeight="1">
      <c r="D72" s="53"/>
      <c r="E72" s="53"/>
      <c r="F72" s="100"/>
      <c r="G72" s="76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</row>
    <row r="73" spans="1:25" ht="22.5" customHeight="1">
      <c r="D73" s="82"/>
      <c r="E73" s="82"/>
      <c r="F73" s="102"/>
      <c r="G73" s="80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</row>
    <row r="74" spans="1:25" ht="22.5" customHeight="1">
      <c r="D74" s="53"/>
      <c r="E74" s="53"/>
      <c r="F74" s="100"/>
      <c r="G74" s="76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</row>
    <row r="75" spans="1:25" ht="22.5" customHeight="1">
      <c r="B75" s="87" t="s">
        <v>134</v>
      </c>
      <c r="D75" s="524" t="s">
        <v>1514</v>
      </c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</row>
    <row r="76" spans="1:25" ht="22.5" customHeight="1">
      <c r="A76" s="88"/>
      <c r="B76" s="88"/>
      <c r="C76" s="88"/>
      <c r="D76" s="89"/>
      <c r="E76" s="89"/>
      <c r="F76" s="89"/>
      <c r="G76" s="9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</row>
    <row r="77" spans="1:25" ht="22.5" customHeight="1">
      <c r="A77" s="88"/>
      <c r="B77" s="88"/>
      <c r="C77" s="88"/>
      <c r="D77" s="91" t="s">
        <v>785</v>
      </c>
      <c r="E77" s="91" t="s">
        <v>786</v>
      </c>
      <c r="F77" s="91" t="s">
        <v>787</v>
      </c>
      <c r="G77" s="92"/>
      <c r="H77" s="74" t="s">
        <v>788</v>
      </c>
      <c r="I77" s="74" t="s">
        <v>789</v>
      </c>
      <c r="J77" s="74" t="s">
        <v>700</v>
      </c>
      <c r="K77" s="74" t="s">
        <v>790</v>
      </c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</row>
    <row r="78" spans="1:25" ht="22.5" customHeight="1">
      <c r="A78" s="88"/>
      <c r="B78" s="88"/>
      <c r="C78" s="88"/>
      <c r="D78" s="93"/>
      <c r="E78" s="93"/>
      <c r="F78" s="93"/>
      <c r="G78" s="94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</row>
    <row r="79" spans="1:25" ht="22.5" customHeight="1">
      <c r="D79" s="96" t="s">
        <v>515</v>
      </c>
      <c r="E79" s="96" t="s">
        <v>516</v>
      </c>
      <c r="F79" s="97" t="s">
        <v>147</v>
      </c>
      <c r="G79" s="98"/>
      <c r="H79" s="99">
        <f t="shared" ref="H79:H91" si="4">IF(I79&lt;&gt;0,IF(TRUNC(J79*(I79+100)/100+0.9,0)&lt;&gt;0,TRUNC(J79*(I79+100)/100+0.9,0),  ),IF(J79&lt;&gt;0,J79,  ))</f>
        <v>96</v>
      </c>
      <c r="I79" s="99">
        <v>10</v>
      </c>
      <c r="J79" s="99">
        <f t="shared" ref="J79:J91" si="5">IF(SUM(K79:BA79)&lt;&gt;0,TRUNC(SUM(K79:BA79)+0.9,0),  )</f>
        <v>87</v>
      </c>
      <c r="K79" s="99">
        <f>TRUNC(기본산출서!F874+0.9,0)</f>
        <v>87</v>
      </c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</row>
    <row r="80" spans="1:25" ht="22.5" customHeight="1">
      <c r="D80" s="53" t="s">
        <v>170</v>
      </c>
      <c r="E80" s="53" t="s">
        <v>171</v>
      </c>
      <c r="F80" s="100" t="s">
        <v>156</v>
      </c>
      <c r="G80" s="76"/>
      <c r="H80" s="101">
        <f t="shared" si="4"/>
        <v>8</v>
      </c>
      <c r="I80" s="101"/>
      <c r="J80" s="101">
        <f t="shared" si="5"/>
        <v>8</v>
      </c>
      <c r="K80" s="101">
        <f>IF(AND(TRUNC(기본산출서!G874,1)&gt;0,TRUNC(기본산출서!G874,1)&lt;1),1,TRUNC(기본산출서!G874+0.5,0))</f>
        <v>8</v>
      </c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</row>
    <row r="81" spans="4:25" s="70" customFormat="1" ht="22.5" customHeight="1">
      <c r="D81" s="53" t="s">
        <v>246</v>
      </c>
      <c r="E81" s="53" t="s">
        <v>247</v>
      </c>
      <c r="F81" s="100" t="s">
        <v>156</v>
      </c>
      <c r="G81" s="76"/>
      <c r="H81" s="101">
        <f t="shared" si="4"/>
        <v>10</v>
      </c>
      <c r="I81" s="101"/>
      <c r="J81" s="101">
        <f t="shared" si="5"/>
        <v>10</v>
      </c>
      <c r="K81" s="101">
        <f>IF(AND(TRUNC(기본산출서!H874,1)&gt;0,TRUNC(기본산출서!H874,1)&lt;1),1,TRUNC(기본산출서!H874+0.5,0))</f>
        <v>10</v>
      </c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</row>
    <row r="82" spans="4:25" s="70" customFormat="1" ht="22.5" customHeight="1">
      <c r="D82" s="53" t="s">
        <v>246</v>
      </c>
      <c r="E82" s="53" t="s">
        <v>308</v>
      </c>
      <c r="F82" s="100" t="s">
        <v>156</v>
      </c>
      <c r="G82" s="76"/>
      <c r="H82" s="101">
        <f t="shared" si="4"/>
        <v>5</v>
      </c>
      <c r="I82" s="101"/>
      <c r="J82" s="101">
        <f t="shared" si="5"/>
        <v>5</v>
      </c>
      <c r="K82" s="101">
        <f>IF(AND(TRUNC(기본산출서!I874,1)&gt;0,TRUNC(기본산출서!I874,1)&lt;1),1,TRUNC(기본산출서!I874+0.5,0))</f>
        <v>5</v>
      </c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</row>
    <row r="83" spans="4:25" s="70" customFormat="1" ht="22.5" customHeight="1">
      <c r="D83" s="53" t="s">
        <v>159</v>
      </c>
      <c r="E83" s="53" t="s">
        <v>160</v>
      </c>
      <c r="F83" s="100" t="s">
        <v>156</v>
      </c>
      <c r="G83" s="76"/>
      <c r="H83" s="101">
        <f t="shared" si="4"/>
        <v>8</v>
      </c>
      <c r="I83" s="101"/>
      <c r="J83" s="101">
        <f t="shared" si="5"/>
        <v>8</v>
      </c>
      <c r="K83" s="101">
        <f>IF(AND(TRUNC(기본산출서!J874,1)&gt;0,TRUNC(기본산출서!J874,1)&lt;1),1,TRUNC(기본산출서!J874+0.5,0))</f>
        <v>8</v>
      </c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</row>
    <row r="84" spans="4:25" s="70" customFormat="1" ht="22.5" customHeight="1">
      <c r="D84" s="53" t="s">
        <v>159</v>
      </c>
      <c r="E84" s="53" t="s">
        <v>250</v>
      </c>
      <c r="F84" s="100" t="s">
        <v>156</v>
      </c>
      <c r="G84" s="76"/>
      <c r="H84" s="101">
        <f t="shared" si="4"/>
        <v>10</v>
      </c>
      <c r="I84" s="101"/>
      <c r="J84" s="101">
        <f t="shared" si="5"/>
        <v>10</v>
      </c>
      <c r="K84" s="101">
        <f>IF(AND(TRUNC(기본산출서!K874,1)&gt;0,TRUNC(기본산출서!K874,1)&lt;1),1,TRUNC(기본산출서!K874+0.5,0))</f>
        <v>10</v>
      </c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</row>
    <row r="85" spans="4:25" s="70" customFormat="1" ht="22.5" customHeight="1">
      <c r="D85" s="53" t="s">
        <v>159</v>
      </c>
      <c r="E85" s="53" t="s">
        <v>582</v>
      </c>
      <c r="F85" s="100" t="s">
        <v>156</v>
      </c>
      <c r="G85" s="76"/>
      <c r="H85" s="101">
        <f t="shared" si="4"/>
        <v>5</v>
      </c>
      <c r="I85" s="101"/>
      <c r="J85" s="101">
        <f t="shared" si="5"/>
        <v>5</v>
      </c>
      <c r="K85" s="101">
        <f>IF(AND(TRUNC(기본산출서!L874,1)&gt;0,TRUNC(기본산출서!L874,1)&lt;1),1,TRUNC(기본산출서!L874+0.5,0))</f>
        <v>5</v>
      </c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</row>
    <row r="86" spans="4:25" s="70" customFormat="1" ht="22.5" customHeight="1">
      <c r="D86" s="53" t="s">
        <v>176</v>
      </c>
      <c r="E86" s="53" t="s">
        <v>255</v>
      </c>
      <c r="F86" s="100" t="s">
        <v>156</v>
      </c>
      <c r="G86" s="76"/>
      <c r="H86" s="101">
        <f t="shared" si="4"/>
        <v>4</v>
      </c>
      <c r="I86" s="101"/>
      <c r="J86" s="101">
        <f t="shared" si="5"/>
        <v>4</v>
      </c>
      <c r="K86" s="101">
        <f>IF(AND(TRUNC(기본산출서!M874,1)&gt;0,TRUNC(기본산출서!M874,1)&lt;1),1,TRUNC(기본산출서!M874+0.5,0))</f>
        <v>4</v>
      </c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</row>
    <row r="87" spans="4:25" s="70" customFormat="1" ht="22.5" customHeight="1">
      <c r="D87" s="53" t="s">
        <v>176</v>
      </c>
      <c r="E87" s="53" t="s">
        <v>260</v>
      </c>
      <c r="F87" s="100" t="s">
        <v>156</v>
      </c>
      <c r="G87" s="76"/>
      <c r="H87" s="101">
        <f t="shared" si="4"/>
        <v>5</v>
      </c>
      <c r="I87" s="101"/>
      <c r="J87" s="101">
        <f t="shared" si="5"/>
        <v>5</v>
      </c>
      <c r="K87" s="101">
        <f>IF(AND(TRUNC(기본산출서!N874,1)&gt;0,TRUNC(기본산출서!N874,1)&lt;1),1,TRUNC(기본산출서!N874+0.5,0))</f>
        <v>5</v>
      </c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</row>
    <row r="88" spans="4:25" s="70" customFormat="1" ht="22.5" customHeight="1">
      <c r="D88" s="53" t="s">
        <v>601</v>
      </c>
      <c r="E88" s="53" t="s">
        <v>260</v>
      </c>
      <c r="F88" s="100" t="s">
        <v>156</v>
      </c>
      <c r="G88" s="76"/>
      <c r="H88" s="101">
        <f t="shared" si="4"/>
        <v>4</v>
      </c>
      <c r="I88" s="101"/>
      <c r="J88" s="101">
        <f t="shared" si="5"/>
        <v>4</v>
      </c>
      <c r="K88" s="101">
        <f>IF(AND(TRUNC(기본산출서!O874,1)&gt;0,TRUNC(기본산출서!O874,1)&lt;1),1,TRUNC(기본산출서!O874+0.5,0))</f>
        <v>4</v>
      </c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</row>
    <row r="89" spans="4:25" s="70" customFormat="1" ht="22.5" customHeight="1">
      <c r="D89" s="53" t="s">
        <v>268</v>
      </c>
      <c r="E89" s="53" t="s">
        <v>269</v>
      </c>
      <c r="F89" s="100" t="s">
        <v>156</v>
      </c>
      <c r="G89" s="76"/>
      <c r="H89" s="101">
        <f t="shared" si="4"/>
        <v>2</v>
      </c>
      <c r="I89" s="101"/>
      <c r="J89" s="101">
        <f t="shared" si="5"/>
        <v>2</v>
      </c>
      <c r="K89" s="101">
        <f>IF(AND(TRUNC(기본산출서!P874,1)&gt;0,TRUNC(기본산출서!P874,1)&lt;1),1,TRUNC(기본산출서!P874+0.5,0))</f>
        <v>2</v>
      </c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</row>
    <row r="90" spans="4:25" s="70" customFormat="1" ht="22.5" customHeight="1">
      <c r="D90" s="53" t="s">
        <v>151</v>
      </c>
      <c r="E90" s="53" t="s">
        <v>240</v>
      </c>
      <c r="F90" s="100" t="s">
        <v>147</v>
      </c>
      <c r="G90" s="76"/>
      <c r="H90" s="101">
        <f t="shared" si="4"/>
        <v>197</v>
      </c>
      <c r="I90" s="101"/>
      <c r="J90" s="101">
        <f t="shared" si="5"/>
        <v>197</v>
      </c>
      <c r="K90" s="101">
        <f>TRUNC(기본산출서!Q874+0.9,0)</f>
        <v>197</v>
      </c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</row>
    <row r="91" spans="4:25" s="70" customFormat="1" ht="22.5" customHeight="1">
      <c r="D91" s="53" t="s">
        <v>574</v>
      </c>
      <c r="E91" s="53" t="s">
        <v>240</v>
      </c>
      <c r="F91" s="100" t="s">
        <v>147</v>
      </c>
      <c r="G91" s="76"/>
      <c r="H91" s="101">
        <f t="shared" si="4"/>
        <v>81</v>
      </c>
      <c r="I91" s="101"/>
      <c r="J91" s="101">
        <f t="shared" si="5"/>
        <v>81</v>
      </c>
      <c r="K91" s="101">
        <f>TRUNC(기본산출서!R874+0.9,0)</f>
        <v>81</v>
      </c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</row>
    <row r="92" spans="4:25" s="70" customFormat="1" ht="22.5" customHeight="1">
      <c r="D92" s="53"/>
      <c r="E92" s="53"/>
      <c r="F92" s="100"/>
      <c r="G92" s="76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</row>
    <row r="93" spans="4:25" s="70" customFormat="1" ht="22.5" customHeight="1">
      <c r="D93" s="53"/>
      <c r="E93" s="53"/>
      <c r="F93" s="100"/>
      <c r="G93" s="76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</row>
    <row r="94" spans="4:25" s="70" customFormat="1" ht="22.5" customHeight="1">
      <c r="D94" s="53"/>
      <c r="E94" s="53"/>
      <c r="F94" s="100"/>
      <c r="G94" s="76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</row>
    <row r="95" spans="4:25" s="70" customFormat="1" ht="22.5" customHeight="1">
      <c r="D95" s="53"/>
      <c r="E95" s="53"/>
      <c r="F95" s="100"/>
      <c r="G95" s="76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</row>
    <row r="96" spans="4:25" s="70" customFormat="1" ht="22.5" customHeight="1">
      <c r="D96" s="53"/>
      <c r="E96" s="53"/>
      <c r="F96" s="100"/>
      <c r="G96" s="76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</row>
    <row r="97" spans="2:25" s="70" customFormat="1" ht="22.5" customHeight="1">
      <c r="B97" s="87"/>
      <c r="C97" s="87"/>
      <c r="D97" s="53"/>
      <c r="E97" s="53"/>
      <c r="F97" s="100"/>
      <c r="G97" s="76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</row>
    <row r="98" spans="2:25" s="70" customFormat="1" ht="22.5" customHeight="1">
      <c r="B98" s="87"/>
      <c r="C98" s="87"/>
      <c r="D98" s="53"/>
      <c r="E98" s="53"/>
      <c r="F98" s="100"/>
      <c r="G98" s="76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</row>
    <row r="99" spans="2:25" s="70" customFormat="1" ht="22.5" customHeight="1">
      <c r="B99" s="87"/>
      <c r="C99" s="87"/>
      <c r="D99" s="53"/>
      <c r="E99" s="53"/>
      <c r="F99" s="100"/>
      <c r="G99" s="76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</row>
    <row r="100" spans="2:25" s="70" customFormat="1" ht="22.5" customHeight="1">
      <c r="B100" s="87"/>
      <c r="C100" s="87"/>
      <c r="D100" s="53"/>
      <c r="E100" s="53"/>
      <c r="F100" s="100"/>
      <c r="G100" s="76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</row>
    <row r="101" spans="2:25" s="70" customFormat="1" ht="22.5" customHeight="1">
      <c r="B101" s="87"/>
      <c r="C101" s="87"/>
      <c r="D101" s="53"/>
      <c r="E101" s="53"/>
      <c r="F101" s="100"/>
      <c r="G101" s="76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</row>
    <row r="102" spans="2:25" s="70" customFormat="1" ht="22.5" customHeight="1">
      <c r="B102" s="87"/>
      <c r="C102" s="87"/>
      <c r="D102" s="53"/>
      <c r="E102" s="53"/>
      <c r="F102" s="100"/>
      <c r="G102" s="76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</row>
    <row r="103" spans="2:25" s="70" customFormat="1" ht="22.5" customHeight="1">
      <c r="B103" s="87"/>
      <c r="C103" s="87"/>
      <c r="D103" s="53"/>
      <c r="E103" s="53"/>
      <c r="F103" s="100"/>
      <c r="G103" s="76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</row>
    <row r="104" spans="2:25" s="70" customFormat="1" ht="22.5" customHeight="1">
      <c r="B104" s="87"/>
      <c r="C104" s="87"/>
      <c r="D104" s="53"/>
      <c r="E104" s="53"/>
      <c r="F104" s="100"/>
      <c r="G104" s="76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</row>
    <row r="105" spans="2:25" s="70" customFormat="1" ht="22.5" customHeight="1">
      <c r="B105" s="87"/>
      <c r="C105" s="87"/>
      <c r="D105" s="53"/>
      <c r="E105" s="53"/>
      <c r="F105" s="100"/>
      <c r="G105" s="76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</row>
    <row r="106" spans="2:25" s="70" customFormat="1" ht="22.5" customHeight="1">
      <c r="B106" s="87"/>
      <c r="C106" s="87"/>
      <c r="D106" s="53"/>
      <c r="E106" s="53"/>
      <c r="F106" s="100"/>
      <c r="G106" s="76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</row>
    <row r="107" spans="2:25" s="70" customFormat="1" ht="22.5" customHeight="1">
      <c r="B107" s="87"/>
      <c r="C107" s="87"/>
      <c r="D107" s="53"/>
      <c r="E107" s="53"/>
      <c r="F107" s="100"/>
      <c r="G107" s="76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</row>
    <row r="108" spans="2:25" s="70" customFormat="1" ht="22.5" customHeight="1">
      <c r="B108" s="87"/>
      <c r="C108" s="87"/>
      <c r="D108" s="53"/>
      <c r="E108" s="53"/>
      <c r="F108" s="100"/>
      <c r="G108" s="76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</row>
    <row r="109" spans="2:25" s="70" customFormat="1" ht="22.5" customHeight="1">
      <c r="B109" s="87"/>
      <c r="C109" s="87"/>
      <c r="D109" s="53"/>
      <c r="E109" s="53"/>
      <c r="F109" s="100"/>
      <c r="G109" s="76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</row>
    <row r="110" spans="2:25" s="70" customFormat="1" ht="22.5" customHeight="1">
      <c r="B110" s="87"/>
      <c r="C110" s="87"/>
      <c r="D110" s="82"/>
      <c r="E110" s="82"/>
      <c r="F110" s="102"/>
      <c r="G110" s="80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</row>
    <row r="111" spans="2:25" s="70" customFormat="1" ht="22.5" customHeight="1">
      <c r="B111" s="87"/>
      <c r="C111" s="87"/>
      <c r="D111" s="53"/>
      <c r="E111" s="53"/>
      <c r="F111" s="100"/>
      <c r="G111" s="76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</row>
    <row r="112" spans="2:25" s="70" customFormat="1" ht="22.5" customHeight="1">
      <c r="B112" s="87" t="s">
        <v>134</v>
      </c>
      <c r="C112" s="87"/>
      <c r="D112" s="524" t="s">
        <v>1515</v>
      </c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</row>
    <row r="113" spans="1:25" ht="22.5" customHeight="1">
      <c r="A113" s="88"/>
      <c r="B113" s="88"/>
      <c r="C113" s="88"/>
      <c r="D113" s="89"/>
      <c r="E113" s="89"/>
      <c r="F113" s="89"/>
      <c r="G113" s="9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</row>
    <row r="114" spans="1:25" ht="22.5" customHeight="1">
      <c r="A114" s="88"/>
      <c r="B114" s="88"/>
      <c r="C114" s="88"/>
      <c r="D114" s="91" t="s">
        <v>785</v>
      </c>
      <c r="E114" s="91" t="s">
        <v>786</v>
      </c>
      <c r="F114" s="91" t="s">
        <v>787</v>
      </c>
      <c r="G114" s="92"/>
      <c r="H114" s="74" t="s">
        <v>788</v>
      </c>
      <c r="I114" s="74" t="s">
        <v>789</v>
      </c>
      <c r="J114" s="74" t="s">
        <v>700</v>
      </c>
      <c r="K114" s="74" t="s">
        <v>790</v>
      </c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</row>
    <row r="115" spans="1:25" ht="22.5" customHeight="1">
      <c r="A115" s="88"/>
      <c r="B115" s="88"/>
      <c r="C115" s="88"/>
      <c r="D115" s="93"/>
      <c r="E115" s="93"/>
      <c r="F115" s="93"/>
      <c r="G115" s="94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</row>
    <row r="116" spans="1:25" ht="22.5" customHeight="1">
      <c r="D116" s="96" t="s">
        <v>515</v>
      </c>
      <c r="E116" s="96" t="s">
        <v>516</v>
      </c>
      <c r="F116" s="97" t="s">
        <v>147</v>
      </c>
      <c r="G116" s="98"/>
      <c r="H116" s="99">
        <f t="shared" ref="H116:H128" si="6">IF(I116&lt;&gt;0,IF(TRUNC(J116*(I116+100)/100+0.9,0)&lt;&gt;0,TRUNC(J116*(I116+100)/100+0.9,0),  ),IF(J116&lt;&gt;0,J116,  ))</f>
        <v>30</v>
      </c>
      <c r="I116" s="99">
        <v>10</v>
      </c>
      <c r="J116" s="99">
        <f t="shared" ref="J116:J128" si="7">IF(SUM(K116:BA116)&lt;&gt;0,TRUNC(SUM(K116:BA116)+0.9,0),  )</f>
        <v>27</v>
      </c>
      <c r="K116" s="99">
        <f>TRUNC(기본산출서!F920+0.9,0)</f>
        <v>27</v>
      </c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</row>
    <row r="117" spans="1:25" ht="22.5" customHeight="1">
      <c r="D117" s="53" t="s">
        <v>515</v>
      </c>
      <c r="E117" s="53" t="s">
        <v>630</v>
      </c>
      <c r="F117" s="100" t="s">
        <v>147</v>
      </c>
      <c r="G117" s="76"/>
      <c r="H117" s="101">
        <f t="shared" si="6"/>
        <v>18</v>
      </c>
      <c r="I117" s="101">
        <v>10</v>
      </c>
      <c r="J117" s="101">
        <f t="shared" si="7"/>
        <v>16</v>
      </c>
      <c r="K117" s="101">
        <f>TRUNC(기본산출서!G920+0.9,0)</f>
        <v>16</v>
      </c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</row>
    <row r="118" spans="1:25" ht="22.5" customHeight="1">
      <c r="D118" s="53" t="s">
        <v>145</v>
      </c>
      <c r="E118" s="53" t="s">
        <v>146</v>
      </c>
      <c r="F118" s="100" t="s">
        <v>147</v>
      </c>
      <c r="G118" s="76"/>
      <c r="H118" s="101">
        <f t="shared" si="6"/>
        <v>4</v>
      </c>
      <c r="I118" s="101">
        <v>10</v>
      </c>
      <c r="J118" s="101">
        <f t="shared" si="7"/>
        <v>3</v>
      </c>
      <c r="K118" s="101">
        <f>TRUNC(기본산출서!H920+0.9,0)</f>
        <v>3</v>
      </c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</row>
    <row r="119" spans="1:25" ht="22.5" customHeight="1">
      <c r="D119" s="53" t="s">
        <v>145</v>
      </c>
      <c r="E119" s="53" t="s">
        <v>641</v>
      </c>
      <c r="F119" s="100" t="s">
        <v>147</v>
      </c>
      <c r="G119" s="76"/>
      <c r="H119" s="101">
        <f t="shared" si="6"/>
        <v>3</v>
      </c>
      <c r="I119" s="101">
        <v>10</v>
      </c>
      <c r="J119" s="101">
        <f t="shared" si="7"/>
        <v>2</v>
      </c>
      <c r="K119" s="101">
        <f>TRUNC(기본산출서!I920+0.9,0)</f>
        <v>2</v>
      </c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</row>
    <row r="120" spans="1:25" ht="22.5" customHeight="1">
      <c r="D120" s="53" t="s">
        <v>145</v>
      </c>
      <c r="E120" s="53" t="s">
        <v>164</v>
      </c>
      <c r="F120" s="100" t="s">
        <v>156</v>
      </c>
      <c r="G120" s="76"/>
      <c r="H120" s="101">
        <f t="shared" si="6"/>
        <v>4</v>
      </c>
      <c r="I120" s="101"/>
      <c r="J120" s="101">
        <f t="shared" si="7"/>
        <v>4</v>
      </c>
      <c r="K120" s="101">
        <f>IF(AND(TRUNC(기본산출서!J920,1)&gt;0,TRUNC(기본산출서!J920,1)&lt;1),1,TRUNC(기본산출서!J920+0.5,0))</f>
        <v>4</v>
      </c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</row>
    <row r="121" spans="1:25" ht="22.5" customHeight="1">
      <c r="D121" s="53" t="s">
        <v>145</v>
      </c>
      <c r="E121" s="53" t="s">
        <v>646</v>
      </c>
      <c r="F121" s="100" t="s">
        <v>156</v>
      </c>
      <c r="G121" s="76"/>
      <c r="H121" s="101">
        <f t="shared" si="6"/>
        <v>2</v>
      </c>
      <c r="I121" s="101"/>
      <c r="J121" s="101">
        <f t="shared" si="7"/>
        <v>2</v>
      </c>
      <c r="K121" s="101">
        <f>IF(AND(TRUNC(기본산출서!K920,1)&gt;0,TRUNC(기본산출서!K920,1)&lt;1),1,TRUNC(기본산출서!K920+0.5,0))</f>
        <v>2</v>
      </c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</row>
    <row r="122" spans="1:25" ht="22.5" customHeight="1">
      <c r="D122" s="53" t="s">
        <v>170</v>
      </c>
      <c r="E122" s="53" t="s">
        <v>171</v>
      </c>
      <c r="F122" s="100" t="s">
        <v>156</v>
      </c>
      <c r="G122" s="76"/>
      <c r="H122" s="101">
        <f t="shared" si="6"/>
        <v>2</v>
      </c>
      <c r="I122" s="101"/>
      <c r="J122" s="101">
        <f t="shared" si="7"/>
        <v>2</v>
      </c>
      <c r="K122" s="101">
        <f>IF(AND(TRUNC(기본산출서!L920,1)&gt;0,TRUNC(기본산출서!L920,1)&lt;1),1,TRUNC(기본산출서!L920+0.5,0))</f>
        <v>2</v>
      </c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</row>
    <row r="123" spans="1:25" ht="22.5" customHeight="1">
      <c r="D123" s="53" t="s">
        <v>246</v>
      </c>
      <c r="E123" s="53" t="s">
        <v>308</v>
      </c>
      <c r="F123" s="100" t="s">
        <v>156</v>
      </c>
      <c r="G123" s="76"/>
      <c r="H123" s="101">
        <f t="shared" si="6"/>
        <v>2</v>
      </c>
      <c r="I123" s="101"/>
      <c r="J123" s="101">
        <f t="shared" si="7"/>
        <v>2</v>
      </c>
      <c r="K123" s="101">
        <f>IF(AND(TRUNC(기본산출서!M920,1)&gt;0,TRUNC(기본산출서!M920,1)&lt;1),1,TRUNC(기본산출서!M920+0.5,0))</f>
        <v>2</v>
      </c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</row>
    <row r="124" spans="1:25" ht="22.5" customHeight="1">
      <c r="D124" s="53" t="s">
        <v>159</v>
      </c>
      <c r="E124" s="53" t="s">
        <v>160</v>
      </c>
      <c r="F124" s="100" t="s">
        <v>156</v>
      </c>
      <c r="G124" s="76"/>
      <c r="H124" s="101">
        <f t="shared" si="6"/>
        <v>2</v>
      </c>
      <c r="I124" s="101"/>
      <c r="J124" s="101">
        <f t="shared" si="7"/>
        <v>2</v>
      </c>
      <c r="K124" s="101">
        <f>IF(AND(TRUNC(기본산출서!N920,1)&gt;0,TRUNC(기본산출서!N920,1)&lt;1),1,TRUNC(기본산출서!N920+0.5,0))</f>
        <v>2</v>
      </c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</row>
    <row r="125" spans="1:25" ht="22.5" customHeight="1">
      <c r="D125" s="53" t="s">
        <v>474</v>
      </c>
      <c r="E125" s="53" t="s">
        <v>475</v>
      </c>
      <c r="F125" s="100" t="s">
        <v>156</v>
      </c>
      <c r="G125" s="76"/>
      <c r="H125" s="101">
        <f t="shared" si="6"/>
        <v>1</v>
      </c>
      <c r="I125" s="101"/>
      <c r="J125" s="101">
        <f t="shared" si="7"/>
        <v>1</v>
      </c>
      <c r="K125" s="101">
        <f>IF(AND(TRUNC(기본산출서!O920,1)&gt;0,TRUNC(기본산출서!O920,1)&lt;1),1,TRUNC(기본산출서!O920+0.5,0))</f>
        <v>1</v>
      </c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</row>
    <row r="126" spans="1:25" ht="22.5" customHeight="1">
      <c r="D126" s="53" t="s">
        <v>456</v>
      </c>
      <c r="E126" s="53" t="s">
        <v>636</v>
      </c>
      <c r="F126" s="100" t="s">
        <v>147</v>
      </c>
      <c r="G126" s="76"/>
      <c r="H126" s="101">
        <f t="shared" si="6"/>
        <v>22</v>
      </c>
      <c r="I126" s="101">
        <v>10</v>
      </c>
      <c r="J126" s="101">
        <f t="shared" si="7"/>
        <v>20</v>
      </c>
      <c r="K126" s="101">
        <f>TRUNC(기본산출서!P920+0.9,0)</f>
        <v>20</v>
      </c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</row>
    <row r="127" spans="1:25" ht="22.5" customHeight="1">
      <c r="D127" s="53" t="s">
        <v>379</v>
      </c>
      <c r="E127" s="53" t="s">
        <v>633</v>
      </c>
      <c r="F127" s="100" t="s">
        <v>147</v>
      </c>
      <c r="G127" s="76"/>
      <c r="H127" s="101">
        <f t="shared" si="6"/>
        <v>21</v>
      </c>
      <c r="I127" s="101">
        <v>5</v>
      </c>
      <c r="J127" s="101">
        <f t="shared" si="7"/>
        <v>20</v>
      </c>
      <c r="K127" s="101">
        <f>TRUNC(기본산출서!Q920+0.9,0)</f>
        <v>20</v>
      </c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</row>
    <row r="128" spans="1:25" ht="22.5" customHeight="1">
      <c r="D128" s="53" t="s">
        <v>151</v>
      </c>
      <c r="E128" s="53" t="s">
        <v>152</v>
      </c>
      <c r="F128" s="100" t="s">
        <v>147</v>
      </c>
      <c r="G128" s="76"/>
      <c r="H128" s="101">
        <f t="shared" si="6"/>
        <v>53</v>
      </c>
      <c r="I128" s="101"/>
      <c r="J128" s="101">
        <f t="shared" si="7"/>
        <v>53</v>
      </c>
      <c r="K128" s="101">
        <f>TRUNC(기본산출서!R920+0.9,0)</f>
        <v>53</v>
      </c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</row>
    <row r="129" spans="4:25" s="70" customFormat="1" ht="22.5" customHeight="1">
      <c r="D129" s="53"/>
      <c r="E129" s="53"/>
      <c r="F129" s="100"/>
      <c r="G129" s="76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</row>
    <row r="130" spans="4:25" s="70" customFormat="1" ht="22.5" customHeight="1">
      <c r="D130" s="53"/>
      <c r="E130" s="53"/>
      <c r="F130" s="100"/>
      <c r="G130" s="76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</row>
    <row r="131" spans="4:25" s="70" customFormat="1" ht="22.5" customHeight="1">
      <c r="D131" s="53"/>
      <c r="E131" s="53"/>
      <c r="F131" s="100"/>
      <c r="G131" s="76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</row>
    <row r="132" spans="4:25" s="70" customFormat="1" ht="22.5" customHeight="1">
      <c r="D132" s="53"/>
      <c r="E132" s="53"/>
      <c r="F132" s="100"/>
      <c r="G132" s="76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</row>
    <row r="133" spans="4:25" s="70" customFormat="1" ht="22.5" customHeight="1">
      <c r="D133" s="53"/>
      <c r="E133" s="53"/>
      <c r="F133" s="100"/>
      <c r="G133" s="76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</row>
    <row r="134" spans="4:25" s="70" customFormat="1" ht="22.5" customHeight="1">
      <c r="D134" s="53"/>
      <c r="E134" s="53"/>
      <c r="F134" s="100"/>
      <c r="G134" s="76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</row>
    <row r="135" spans="4:25" s="70" customFormat="1" ht="22.5" customHeight="1">
      <c r="D135" s="53"/>
      <c r="E135" s="53"/>
      <c r="F135" s="100"/>
      <c r="G135" s="76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</row>
    <row r="136" spans="4:25" s="70" customFormat="1" ht="22.5" customHeight="1">
      <c r="D136" s="53"/>
      <c r="E136" s="53"/>
      <c r="F136" s="100"/>
      <c r="G136" s="76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</row>
    <row r="137" spans="4:25" s="70" customFormat="1" ht="22.5" customHeight="1">
      <c r="D137" s="53"/>
      <c r="E137" s="53"/>
      <c r="F137" s="100"/>
      <c r="G137" s="76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</row>
    <row r="138" spans="4:25" s="70" customFormat="1" ht="22.5" customHeight="1">
      <c r="D138" s="53"/>
      <c r="E138" s="53"/>
      <c r="F138" s="100"/>
      <c r="G138" s="76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</row>
    <row r="139" spans="4:25" s="70" customFormat="1" ht="22.5" customHeight="1">
      <c r="D139" s="53"/>
      <c r="E139" s="53"/>
      <c r="F139" s="100"/>
      <c r="G139" s="76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</row>
    <row r="140" spans="4:25" s="70" customFormat="1" ht="22.5" customHeight="1">
      <c r="D140" s="53"/>
      <c r="E140" s="53"/>
      <c r="F140" s="100"/>
      <c r="G140" s="76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</row>
    <row r="141" spans="4:25" s="70" customFormat="1" ht="22.5" customHeight="1">
      <c r="D141" s="53"/>
      <c r="E141" s="53"/>
      <c r="F141" s="100"/>
      <c r="G141" s="76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</row>
    <row r="142" spans="4:25" s="70" customFormat="1" ht="22.5" customHeight="1">
      <c r="D142" s="53"/>
      <c r="E142" s="53"/>
      <c r="F142" s="100"/>
      <c r="G142" s="76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</row>
    <row r="143" spans="4:25" s="70" customFormat="1" ht="22.5" customHeight="1">
      <c r="D143" s="53"/>
      <c r="E143" s="53"/>
      <c r="F143" s="100"/>
      <c r="G143" s="76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</row>
    <row r="144" spans="4:25" s="70" customFormat="1" ht="22.5" customHeight="1">
      <c r="D144" s="53"/>
      <c r="E144" s="53"/>
      <c r="F144" s="100"/>
      <c r="G144" s="76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</row>
    <row r="145" spans="1:25" ht="22.5" customHeight="1">
      <c r="D145" s="53"/>
      <c r="E145" s="53"/>
      <c r="F145" s="100"/>
      <c r="G145" s="76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</row>
    <row r="146" spans="1:25" ht="22.5" customHeight="1">
      <c r="D146" s="53"/>
      <c r="E146" s="53"/>
      <c r="F146" s="100"/>
      <c r="G146" s="76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</row>
    <row r="147" spans="1:25" ht="22.5" customHeight="1">
      <c r="D147" s="82"/>
      <c r="E147" s="82"/>
      <c r="F147" s="102"/>
      <c r="G147" s="80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</row>
    <row r="148" spans="1:25" ht="22.5" customHeight="1">
      <c r="D148" s="53"/>
      <c r="E148" s="53"/>
      <c r="F148" s="100"/>
      <c r="G148" s="76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</row>
    <row r="149" spans="1:25" ht="22.5" customHeight="1">
      <c r="B149" s="87" t="s">
        <v>134</v>
      </c>
      <c r="D149" s="524" t="s">
        <v>1516</v>
      </c>
      <c r="E149" s="525"/>
      <c r="F149" s="525"/>
      <c r="G149" s="525"/>
      <c r="H149" s="525"/>
      <c r="I149" s="525"/>
      <c r="J149" s="525"/>
      <c r="K149" s="525"/>
      <c r="L149" s="525"/>
      <c r="M149" s="525"/>
      <c r="N149" s="525"/>
      <c r="O149" s="525"/>
      <c r="P149" s="525"/>
      <c r="Q149" s="525"/>
      <c r="R149" s="525"/>
      <c r="S149" s="525"/>
      <c r="T149" s="525"/>
      <c r="U149" s="525"/>
      <c r="V149" s="525"/>
      <c r="W149" s="525"/>
      <c r="X149" s="525"/>
      <c r="Y149" s="525"/>
    </row>
    <row r="150" spans="1:25" ht="22.5" customHeight="1">
      <c r="A150" s="88"/>
      <c r="B150" s="88"/>
      <c r="C150" s="88"/>
      <c r="D150" s="89"/>
      <c r="E150" s="89"/>
      <c r="F150" s="89"/>
      <c r="G150" s="9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</row>
    <row r="151" spans="1:25" ht="22.5" customHeight="1">
      <c r="A151" s="88"/>
      <c r="B151" s="88"/>
      <c r="C151" s="88"/>
      <c r="D151" s="91" t="s">
        <v>785</v>
      </c>
      <c r="E151" s="91" t="s">
        <v>786</v>
      </c>
      <c r="F151" s="91" t="s">
        <v>787</v>
      </c>
      <c r="G151" s="92"/>
      <c r="H151" s="74" t="s">
        <v>788</v>
      </c>
      <c r="I151" s="74" t="s">
        <v>789</v>
      </c>
      <c r="J151" s="74" t="s">
        <v>700</v>
      </c>
      <c r="K151" s="74" t="s">
        <v>790</v>
      </c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</row>
    <row r="152" spans="1:25" ht="22.5" customHeight="1">
      <c r="A152" s="88"/>
      <c r="B152" s="88"/>
      <c r="C152" s="88"/>
      <c r="D152" s="93"/>
      <c r="E152" s="93"/>
      <c r="F152" s="93"/>
      <c r="G152" s="94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  <c r="Y152" s="95"/>
    </row>
    <row r="153" spans="1:25" ht="22.5" customHeight="1">
      <c r="D153" s="96" t="s">
        <v>515</v>
      </c>
      <c r="E153" s="96" t="s">
        <v>516</v>
      </c>
      <c r="F153" s="97" t="s">
        <v>147</v>
      </c>
      <c r="G153" s="98"/>
      <c r="H153" s="99">
        <f>IF(I153&lt;&gt;0,IF(TRUNC(J153*(I153+100)/100+0.9,0)&lt;&gt;0,TRUNC(J153*(I153+100)/100+0.9,0),  ),IF(J153&lt;&gt;0,J153,  ))</f>
        <v>21</v>
      </c>
      <c r="I153" s="99">
        <v>10</v>
      </c>
      <c r="J153" s="99">
        <f>IF(SUM(K153:BA153)&lt;&gt;0,TRUNC(SUM(K153:BA153)+0.9,0),  )</f>
        <v>19</v>
      </c>
      <c r="K153" s="99">
        <f>TRUNC(기본산출서!F966+0.9,0)</f>
        <v>19</v>
      </c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</row>
    <row r="154" spans="1:25" ht="22.5" customHeight="1">
      <c r="D154" s="53" t="s">
        <v>246</v>
      </c>
      <c r="E154" s="53" t="s">
        <v>308</v>
      </c>
      <c r="F154" s="100" t="s">
        <v>156</v>
      </c>
      <c r="G154" s="76"/>
      <c r="H154" s="101">
        <f>IF(I154&lt;&gt;0,IF(TRUNC(J154*(I154+100)/100+0.9,0)&lt;&gt;0,TRUNC(J154*(I154+100)/100+0.9,0),  ),IF(J154&lt;&gt;0,J154,  ))</f>
        <v>1</v>
      </c>
      <c r="I154" s="101"/>
      <c r="J154" s="101">
        <f>IF(SUM(K154:BA154)&lt;&gt;0,TRUNC(SUM(K154:BA154)+0.9,0),  )</f>
        <v>1</v>
      </c>
      <c r="K154" s="101">
        <f>IF(AND(TRUNC(기본산출서!G966,1)&gt;0,TRUNC(기본산출서!G966,1)&lt;1),1,TRUNC(기본산출서!G966+0.5,0))</f>
        <v>1</v>
      </c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</row>
    <row r="155" spans="1:25" ht="22.5" customHeight="1">
      <c r="D155" s="53" t="s">
        <v>297</v>
      </c>
      <c r="E155" s="53" t="s">
        <v>298</v>
      </c>
      <c r="F155" s="100" t="s">
        <v>147</v>
      </c>
      <c r="G155" s="76"/>
      <c r="H155" s="101">
        <f>IF(I155&lt;&gt;0,IF(TRUNC(J155*(I155+100)/100+0.9,0)&lt;&gt;0,TRUNC(J155*(I155+100)/100+0.9,0),  ),IF(J155&lt;&gt;0,J155,  ))</f>
        <v>20</v>
      </c>
      <c r="I155" s="101"/>
      <c r="J155" s="101">
        <f>IF(SUM(K155:BA155)&lt;&gt;0,TRUNC(SUM(K155:BA155)+0.9,0),  )</f>
        <v>20</v>
      </c>
      <c r="K155" s="101">
        <f>TRUNC(기본산출서!H966+0.9,0)</f>
        <v>20</v>
      </c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</row>
    <row r="156" spans="1:25" ht="22.5" customHeight="1">
      <c r="D156" s="53"/>
      <c r="E156" s="53"/>
      <c r="F156" s="100"/>
      <c r="G156" s="76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</row>
    <row r="157" spans="1:25" ht="22.5" customHeight="1">
      <c r="D157" s="53"/>
      <c r="E157" s="53"/>
      <c r="F157" s="100"/>
      <c r="G157" s="76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</row>
    <row r="158" spans="1:25" ht="22.5" customHeight="1">
      <c r="D158" s="53"/>
      <c r="E158" s="53"/>
      <c r="F158" s="100"/>
      <c r="G158" s="76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</row>
    <row r="159" spans="1:25" ht="22.5" customHeight="1">
      <c r="D159" s="53"/>
      <c r="E159" s="53"/>
      <c r="F159" s="100"/>
      <c r="G159" s="76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</row>
    <row r="160" spans="1:25" ht="22.5" customHeight="1">
      <c r="D160" s="53"/>
      <c r="E160" s="53"/>
      <c r="F160" s="100"/>
      <c r="G160" s="76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</row>
    <row r="161" spans="4:25" s="70" customFormat="1" ht="22.5" customHeight="1">
      <c r="D161" s="53"/>
      <c r="E161" s="53"/>
      <c r="F161" s="100"/>
      <c r="G161" s="76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</row>
    <row r="162" spans="4:25" s="70" customFormat="1" ht="22.5" customHeight="1">
      <c r="D162" s="53"/>
      <c r="E162" s="53"/>
      <c r="F162" s="100"/>
      <c r="G162" s="76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</row>
    <row r="163" spans="4:25" s="70" customFormat="1" ht="22.5" customHeight="1">
      <c r="D163" s="53"/>
      <c r="E163" s="53"/>
      <c r="F163" s="100"/>
      <c r="G163" s="76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</row>
    <row r="164" spans="4:25" s="70" customFormat="1" ht="22.5" customHeight="1">
      <c r="D164" s="53"/>
      <c r="E164" s="53"/>
      <c r="F164" s="100"/>
      <c r="G164" s="76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</row>
    <row r="165" spans="4:25" s="70" customFormat="1" ht="22.5" customHeight="1">
      <c r="D165" s="53"/>
      <c r="E165" s="53"/>
      <c r="F165" s="100"/>
      <c r="G165" s="76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</row>
    <row r="166" spans="4:25" s="70" customFormat="1" ht="22.5" customHeight="1">
      <c r="D166" s="53"/>
      <c r="E166" s="53"/>
      <c r="F166" s="100"/>
      <c r="G166" s="76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</row>
    <row r="167" spans="4:25" s="70" customFormat="1" ht="22.5" customHeight="1">
      <c r="D167" s="53"/>
      <c r="E167" s="53"/>
      <c r="F167" s="100"/>
      <c r="G167" s="76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</row>
    <row r="168" spans="4:25" s="70" customFormat="1" ht="22.5" customHeight="1">
      <c r="D168" s="53"/>
      <c r="E168" s="53"/>
      <c r="F168" s="100"/>
      <c r="G168" s="76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</row>
    <row r="169" spans="4:25" s="70" customFormat="1" ht="22.5" customHeight="1">
      <c r="D169" s="53"/>
      <c r="E169" s="53"/>
      <c r="F169" s="100"/>
      <c r="G169" s="76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</row>
    <row r="170" spans="4:25" s="70" customFormat="1" ht="22.5" customHeight="1">
      <c r="D170" s="53"/>
      <c r="E170" s="53"/>
      <c r="F170" s="100"/>
      <c r="G170" s="76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</row>
    <row r="171" spans="4:25" s="70" customFormat="1" ht="22.5" customHeight="1">
      <c r="D171" s="53"/>
      <c r="E171" s="53"/>
      <c r="F171" s="100"/>
      <c r="G171" s="76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</row>
    <row r="172" spans="4:25" s="70" customFormat="1" ht="22.5" customHeight="1">
      <c r="D172" s="53"/>
      <c r="E172" s="53"/>
      <c r="F172" s="100"/>
      <c r="G172" s="76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</row>
    <row r="173" spans="4:25" s="70" customFormat="1" ht="22.5" customHeight="1">
      <c r="D173" s="53"/>
      <c r="E173" s="53"/>
      <c r="F173" s="100"/>
      <c r="G173" s="76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</row>
    <row r="174" spans="4:25" s="70" customFormat="1" ht="22.5" customHeight="1">
      <c r="D174" s="53"/>
      <c r="E174" s="53"/>
      <c r="F174" s="100"/>
      <c r="G174" s="76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</row>
    <row r="175" spans="4:25" s="70" customFormat="1" ht="22.5" customHeight="1">
      <c r="D175" s="53"/>
      <c r="E175" s="53"/>
      <c r="F175" s="100"/>
      <c r="G175" s="76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</row>
    <row r="176" spans="4:25" s="70" customFormat="1" ht="22.5" customHeight="1">
      <c r="D176" s="53"/>
      <c r="E176" s="53"/>
      <c r="F176" s="100"/>
      <c r="G176" s="76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</row>
    <row r="177" spans="1:25" ht="22.5" customHeight="1">
      <c r="D177" s="53"/>
      <c r="E177" s="53"/>
      <c r="F177" s="100"/>
      <c r="G177" s="76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</row>
    <row r="178" spans="1:25" ht="22.5" customHeight="1">
      <c r="D178" s="53"/>
      <c r="E178" s="53"/>
      <c r="F178" s="100"/>
      <c r="G178" s="76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</row>
    <row r="179" spans="1:25" ht="22.5" customHeight="1">
      <c r="D179" s="53"/>
      <c r="E179" s="53"/>
      <c r="F179" s="100"/>
      <c r="G179" s="76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</row>
    <row r="180" spans="1:25" ht="22.5" customHeight="1">
      <c r="D180" s="53"/>
      <c r="E180" s="53"/>
      <c r="F180" s="100"/>
      <c r="G180" s="76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</row>
    <row r="181" spans="1:25" ht="22.5" customHeight="1">
      <c r="D181" s="53"/>
      <c r="E181" s="53"/>
      <c r="F181" s="100"/>
      <c r="G181" s="76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</row>
    <row r="182" spans="1:25" ht="22.5" customHeight="1">
      <c r="D182" s="53"/>
      <c r="E182" s="53"/>
      <c r="F182" s="100"/>
      <c r="G182" s="76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</row>
    <row r="183" spans="1:25" ht="22.5" customHeight="1">
      <c r="D183" s="53"/>
      <c r="E183" s="53"/>
      <c r="F183" s="100"/>
      <c r="G183" s="76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</row>
    <row r="184" spans="1:25" ht="22.5" customHeight="1">
      <c r="D184" s="82"/>
      <c r="E184" s="82"/>
      <c r="F184" s="102"/>
      <c r="G184" s="80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</row>
    <row r="185" spans="1:25" ht="22.5" customHeight="1">
      <c r="D185" s="53"/>
      <c r="E185" s="53"/>
      <c r="F185" s="100"/>
      <c r="G185" s="76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</row>
    <row r="186" spans="1:25" ht="22.5" customHeight="1">
      <c r="B186" s="87" t="s">
        <v>134</v>
      </c>
      <c r="D186" s="524" t="s">
        <v>793</v>
      </c>
      <c r="E186" s="525"/>
      <c r="F186" s="525"/>
      <c r="G186" s="525"/>
      <c r="H186" s="525"/>
      <c r="I186" s="525"/>
      <c r="J186" s="525"/>
      <c r="K186" s="525"/>
      <c r="L186" s="525"/>
      <c r="M186" s="525"/>
      <c r="N186" s="525"/>
      <c r="O186" s="525"/>
      <c r="P186" s="525"/>
      <c r="Q186" s="525"/>
      <c r="R186" s="525"/>
      <c r="S186" s="525"/>
      <c r="T186" s="525"/>
      <c r="U186" s="525"/>
      <c r="V186" s="525"/>
      <c r="W186" s="525"/>
      <c r="X186" s="525"/>
      <c r="Y186" s="525"/>
    </row>
    <row r="187" spans="1:25" ht="22.5" customHeight="1">
      <c r="A187" s="88"/>
      <c r="B187" s="88"/>
      <c r="C187" s="88"/>
      <c r="D187" s="89"/>
      <c r="E187" s="89"/>
      <c r="F187" s="89"/>
      <c r="G187" s="9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</row>
    <row r="188" spans="1:25" ht="22.5" customHeight="1">
      <c r="A188" s="88"/>
      <c r="B188" s="88"/>
      <c r="C188" s="88"/>
      <c r="D188" s="91" t="s">
        <v>785</v>
      </c>
      <c r="E188" s="91" t="s">
        <v>786</v>
      </c>
      <c r="F188" s="91" t="s">
        <v>787</v>
      </c>
      <c r="G188" s="92"/>
      <c r="H188" s="74" t="s">
        <v>788</v>
      </c>
      <c r="I188" s="74" t="s">
        <v>789</v>
      </c>
      <c r="J188" s="74" t="s">
        <v>700</v>
      </c>
      <c r="K188" s="74" t="s">
        <v>794</v>
      </c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</row>
    <row r="189" spans="1:25" ht="22.5" customHeight="1">
      <c r="A189" s="88"/>
      <c r="B189" s="88"/>
      <c r="C189" s="88"/>
      <c r="D189" s="93"/>
      <c r="E189" s="93"/>
      <c r="F189" s="93"/>
      <c r="G189" s="94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5"/>
      <c r="S189" s="95"/>
      <c r="T189" s="95"/>
      <c r="U189" s="95"/>
      <c r="V189" s="95"/>
      <c r="W189" s="95"/>
      <c r="X189" s="95"/>
      <c r="Y189" s="95"/>
    </row>
    <row r="190" spans="1:25" ht="22.5" customHeight="1">
      <c r="D190" s="96" t="s">
        <v>661</v>
      </c>
      <c r="E190" s="96" t="s">
        <v>662</v>
      </c>
      <c r="F190" s="97" t="s">
        <v>446</v>
      </c>
      <c r="G190" s="98"/>
      <c r="H190" s="99">
        <f>IF(I190&lt;&gt;0,IF(TRUNC(J190*(I190+100)/100+0.9,0)&lt;&gt;0,TRUNC(J190*(I190+100)/100+0.9,0),  ),IF(J190&lt;&gt;0,J190,  ))</f>
        <v>14</v>
      </c>
      <c r="I190" s="99"/>
      <c r="J190" s="99">
        <f>IF(SUM(K190:BA190)&lt;&gt;0,TRUNC(SUM(K190:BA190)+0.9,0),  )</f>
        <v>14</v>
      </c>
      <c r="K190" s="99">
        <f>TRUNC(기본산출서!F1012+0.9,0)</f>
        <v>14</v>
      </c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</row>
    <row r="191" spans="1:25" ht="22.5" customHeight="1">
      <c r="D191" s="53" t="s">
        <v>656</v>
      </c>
      <c r="E191" s="53" t="s">
        <v>657</v>
      </c>
      <c r="F191" s="100" t="s">
        <v>446</v>
      </c>
      <c r="G191" s="76"/>
      <c r="H191" s="101">
        <f>IF(I191&lt;&gt;0,IF(TRUNC(J191*(I191+100)/100+0.9,0)&lt;&gt;0,TRUNC(J191*(I191+100)/100+0.9,0),  ),IF(J191&lt;&gt;0,J191,  ))</f>
        <v>14</v>
      </c>
      <c r="I191" s="101"/>
      <c r="J191" s="101">
        <f>IF(SUM(K191:BA191)&lt;&gt;0,TRUNC(SUM(K191:BA191)+0.9,0),  )</f>
        <v>14</v>
      </c>
      <c r="K191" s="101">
        <f>TRUNC(기본산출서!G1012+0.9,0)</f>
        <v>14</v>
      </c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</row>
    <row r="192" spans="1:25" ht="22.5" customHeight="1">
      <c r="D192" s="53"/>
      <c r="E192" s="53"/>
      <c r="F192" s="100"/>
      <c r="G192" s="76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</row>
    <row r="193" spans="4:25" s="70" customFormat="1" ht="22.5" customHeight="1">
      <c r="D193" s="53"/>
      <c r="E193" s="53"/>
      <c r="F193" s="100"/>
      <c r="G193" s="76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</row>
    <row r="194" spans="4:25" s="70" customFormat="1" ht="22.5" customHeight="1">
      <c r="D194" s="53"/>
      <c r="E194" s="53"/>
      <c r="F194" s="100"/>
      <c r="G194" s="76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</row>
    <row r="195" spans="4:25" s="70" customFormat="1" ht="22.5" customHeight="1">
      <c r="D195" s="53"/>
      <c r="E195" s="53"/>
      <c r="F195" s="100"/>
      <c r="G195" s="76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</row>
    <row r="196" spans="4:25" s="70" customFormat="1" ht="22.5" customHeight="1">
      <c r="D196" s="53"/>
      <c r="E196" s="53"/>
      <c r="F196" s="100"/>
      <c r="G196" s="76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</row>
    <row r="197" spans="4:25" s="70" customFormat="1" ht="22.5" customHeight="1">
      <c r="D197" s="53"/>
      <c r="E197" s="53"/>
      <c r="F197" s="100"/>
      <c r="G197" s="76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</row>
    <row r="198" spans="4:25" s="70" customFormat="1" ht="22.5" customHeight="1">
      <c r="D198" s="53"/>
      <c r="E198" s="53"/>
      <c r="F198" s="100"/>
      <c r="G198" s="76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</row>
    <row r="199" spans="4:25" s="70" customFormat="1" ht="22.5" customHeight="1">
      <c r="D199" s="53"/>
      <c r="E199" s="53"/>
      <c r="F199" s="100"/>
      <c r="G199" s="76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101"/>
      <c r="Y199" s="101"/>
    </row>
    <row r="200" spans="4:25" s="70" customFormat="1" ht="22.5" customHeight="1">
      <c r="D200" s="53"/>
      <c r="E200" s="53"/>
      <c r="F200" s="100"/>
      <c r="G200" s="76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</row>
    <row r="201" spans="4:25" s="70" customFormat="1" ht="22.5" customHeight="1">
      <c r="D201" s="53"/>
      <c r="E201" s="53"/>
      <c r="F201" s="100"/>
      <c r="G201" s="76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</row>
    <row r="202" spans="4:25" s="70" customFormat="1" ht="22.5" customHeight="1">
      <c r="D202" s="53"/>
      <c r="E202" s="53"/>
      <c r="F202" s="100"/>
      <c r="G202" s="76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</row>
    <row r="203" spans="4:25" s="70" customFormat="1" ht="22.5" customHeight="1">
      <c r="D203" s="53"/>
      <c r="E203" s="53"/>
      <c r="F203" s="100"/>
      <c r="G203" s="76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</row>
    <row r="204" spans="4:25" s="70" customFormat="1" ht="22.5" customHeight="1">
      <c r="D204" s="53"/>
      <c r="E204" s="53"/>
      <c r="F204" s="100"/>
      <c r="G204" s="76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</row>
    <row r="205" spans="4:25" s="70" customFormat="1" ht="22.5" customHeight="1">
      <c r="D205" s="53"/>
      <c r="E205" s="53"/>
      <c r="F205" s="100"/>
      <c r="G205" s="76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</row>
    <row r="206" spans="4:25" s="70" customFormat="1" ht="22.5" customHeight="1">
      <c r="D206" s="53"/>
      <c r="E206" s="53"/>
      <c r="F206" s="100"/>
      <c r="G206" s="76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</row>
    <row r="207" spans="4:25" s="70" customFormat="1" ht="22.5" customHeight="1">
      <c r="D207" s="53"/>
      <c r="E207" s="53"/>
      <c r="F207" s="100"/>
      <c r="G207" s="76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</row>
    <row r="208" spans="4:25" s="70" customFormat="1" ht="22.5" customHeight="1">
      <c r="D208" s="53"/>
      <c r="E208" s="53"/>
      <c r="F208" s="100"/>
      <c r="G208" s="76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</row>
    <row r="209" spans="4:25" s="70" customFormat="1" ht="22.5" customHeight="1">
      <c r="D209" s="53"/>
      <c r="E209" s="53"/>
      <c r="F209" s="100"/>
      <c r="G209" s="76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</row>
    <row r="210" spans="4:25" s="70" customFormat="1" ht="22.5" customHeight="1">
      <c r="D210" s="53"/>
      <c r="E210" s="53"/>
      <c r="F210" s="100"/>
      <c r="G210" s="76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</row>
    <row r="211" spans="4:25" s="70" customFormat="1" ht="22.5" customHeight="1">
      <c r="D211" s="53"/>
      <c r="E211" s="53"/>
      <c r="F211" s="100"/>
      <c r="G211" s="76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</row>
    <row r="212" spans="4:25" s="70" customFormat="1" ht="22.5" customHeight="1">
      <c r="D212" s="53"/>
      <c r="E212" s="53"/>
      <c r="F212" s="100"/>
      <c r="G212" s="76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</row>
    <row r="213" spans="4:25" s="70" customFormat="1" ht="22.5" customHeight="1">
      <c r="D213" s="53"/>
      <c r="E213" s="53"/>
      <c r="F213" s="100"/>
      <c r="G213" s="76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</row>
    <row r="214" spans="4:25" s="70" customFormat="1" ht="22.5" customHeight="1">
      <c r="D214" s="53"/>
      <c r="E214" s="53"/>
      <c r="F214" s="100"/>
      <c r="G214" s="76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</row>
    <row r="215" spans="4:25" s="70" customFormat="1" ht="22.5" customHeight="1">
      <c r="D215" s="53"/>
      <c r="E215" s="53"/>
      <c r="F215" s="100"/>
      <c r="G215" s="76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</row>
    <row r="216" spans="4:25" s="70" customFormat="1" ht="22.5" customHeight="1">
      <c r="D216" s="53"/>
      <c r="E216" s="53"/>
      <c r="F216" s="100"/>
      <c r="G216" s="76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</row>
    <row r="217" spans="4:25" s="70" customFormat="1" ht="22.5" customHeight="1">
      <c r="D217" s="53"/>
      <c r="E217" s="53"/>
      <c r="F217" s="100"/>
      <c r="G217" s="76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</row>
    <row r="218" spans="4:25" s="70" customFormat="1" ht="22.5" customHeight="1">
      <c r="D218" s="53"/>
      <c r="E218" s="53"/>
      <c r="F218" s="100"/>
      <c r="G218" s="76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</row>
    <row r="219" spans="4:25" s="70" customFormat="1" ht="22.5" customHeight="1">
      <c r="D219" s="53"/>
      <c r="E219" s="53"/>
      <c r="F219" s="100"/>
      <c r="G219" s="76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</row>
    <row r="220" spans="4:25" s="70" customFormat="1" ht="22.5" customHeight="1">
      <c r="D220" s="53"/>
      <c r="E220" s="53"/>
      <c r="F220" s="100"/>
      <c r="G220" s="76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</row>
    <row r="221" spans="4:25" s="70" customFormat="1" ht="22.5" customHeight="1">
      <c r="D221" s="53"/>
      <c r="E221" s="53"/>
      <c r="F221" s="100"/>
      <c r="G221" s="76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</row>
    <row r="222" spans="4:25" s="70" customFormat="1" ht="22.5" customHeight="1">
      <c r="D222" s="53"/>
      <c r="E222" s="53"/>
      <c r="F222" s="100"/>
      <c r="G222" s="76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</row>
  </sheetData>
  <mergeCells count="6">
    <mergeCell ref="D75:Y75"/>
    <mergeCell ref="D112:Y112"/>
    <mergeCell ref="D149:Y149"/>
    <mergeCell ref="D186:Y186"/>
    <mergeCell ref="D1:Y1"/>
    <mergeCell ref="D38:Y38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"/>
  <dimension ref="A1:EZ1012"/>
  <sheetViews>
    <sheetView topLeftCell="C1" workbookViewId="0">
      <selection activeCell="D1" sqref="D1:N1"/>
    </sheetView>
  </sheetViews>
  <sheetFormatPr defaultRowHeight="20.100000000000001" customHeight="1"/>
  <cols>
    <col min="1" max="1" width="9.44140625" style="30" hidden="1" customWidth="1"/>
    <col min="2" max="2" width="9.21875" style="25" hidden="1" customWidth="1"/>
    <col min="3" max="3" width="3.109375" style="15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4" customFormat="1" ht="20.100000000000001" customHeight="1">
      <c r="A1" s="30" t="s">
        <v>133</v>
      </c>
      <c r="B1" s="25" t="s">
        <v>783</v>
      </c>
      <c r="C1" s="458" t="s">
        <v>136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</row>
    <row r="2" spans="1:156" s="14" customFormat="1" ht="20.100000000000001" customHeight="1">
      <c r="A2" s="30"/>
      <c r="B2" s="30" t="s">
        <v>784</v>
      </c>
      <c r="C2" s="20"/>
      <c r="D2" s="46"/>
      <c r="E2" s="46"/>
      <c r="F2" s="18" t="s">
        <v>664</v>
      </c>
      <c r="G2" s="18" t="s">
        <v>664</v>
      </c>
      <c r="H2" s="16" t="s">
        <v>665</v>
      </c>
      <c r="I2" s="16" t="s">
        <v>154</v>
      </c>
      <c r="J2" s="16" t="s">
        <v>666</v>
      </c>
      <c r="K2" s="16" t="s">
        <v>667</v>
      </c>
      <c r="L2" s="16" t="s">
        <v>667</v>
      </c>
      <c r="M2" s="16" t="s">
        <v>667</v>
      </c>
      <c r="N2" s="16" t="s">
        <v>176</v>
      </c>
      <c r="O2" s="16" t="s">
        <v>668</v>
      </c>
      <c r="P2" s="16" t="s">
        <v>669</v>
      </c>
      <c r="Q2" s="16" t="s">
        <v>670</v>
      </c>
      <c r="R2" s="16" t="s">
        <v>671</v>
      </c>
      <c r="S2" s="16" t="s">
        <v>672</v>
      </c>
      <c r="T2" s="16" t="s">
        <v>673</v>
      </c>
      <c r="U2" s="16" t="s">
        <v>674</v>
      </c>
      <c r="V2" s="16" t="s">
        <v>675</v>
      </c>
      <c r="W2" s="16"/>
      <c r="X2" s="16"/>
      <c r="Y2" s="16"/>
      <c r="Z2" s="16"/>
    </row>
    <row r="3" spans="1:156" s="14" customFormat="1" ht="20.100000000000001" customHeight="1">
      <c r="A3" s="31"/>
      <c r="B3" s="30"/>
      <c r="C3" s="4" t="s">
        <v>676</v>
      </c>
      <c r="D3" s="4" t="s">
        <v>677</v>
      </c>
      <c r="E3" s="4" t="s">
        <v>678</v>
      </c>
      <c r="F3" s="12" t="s">
        <v>679</v>
      </c>
      <c r="G3" s="12" t="s">
        <v>680</v>
      </c>
      <c r="H3" s="4" t="s">
        <v>681</v>
      </c>
      <c r="I3" s="4"/>
      <c r="J3" s="4" t="s">
        <v>682</v>
      </c>
      <c r="K3" s="4" t="s">
        <v>683</v>
      </c>
      <c r="L3" s="4" t="s">
        <v>683</v>
      </c>
      <c r="M3" s="4" t="s">
        <v>683</v>
      </c>
      <c r="N3" s="4" t="s">
        <v>684</v>
      </c>
      <c r="O3" s="4"/>
      <c r="P3" s="4" t="s">
        <v>197</v>
      </c>
      <c r="Q3" s="4" t="s">
        <v>203</v>
      </c>
      <c r="R3" s="4" t="s">
        <v>208</v>
      </c>
      <c r="S3" s="4" t="s">
        <v>211</v>
      </c>
      <c r="T3" s="4" t="s">
        <v>214</v>
      </c>
      <c r="U3" s="4" t="s">
        <v>217</v>
      </c>
      <c r="V3" s="4" t="s">
        <v>220</v>
      </c>
      <c r="W3" s="4"/>
      <c r="X3" s="4"/>
      <c r="Y3" s="4"/>
      <c r="Z3" s="4"/>
    </row>
    <row r="4" spans="1:156" s="14" customFormat="1" ht="20.100000000000001" customHeight="1">
      <c r="A4" s="31"/>
      <c r="B4" s="30"/>
      <c r="C4" s="21"/>
      <c r="D4" s="21"/>
      <c r="E4" s="21"/>
      <c r="F4" s="19" t="s">
        <v>685</v>
      </c>
      <c r="G4" s="19" t="s">
        <v>685</v>
      </c>
      <c r="H4" s="17" t="s">
        <v>686</v>
      </c>
      <c r="I4" s="17" t="s">
        <v>687</v>
      </c>
      <c r="J4" s="17" t="s">
        <v>688</v>
      </c>
      <c r="K4" s="17" t="s">
        <v>689</v>
      </c>
      <c r="L4" s="17" t="s">
        <v>690</v>
      </c>
      <c r="M4" s="17" t="s">
        <v>691</v>
      </c>
      <c r="N4" s="17" t="s">
        <v>692</v>
      </c>
      <c r="O4" s="17" t="s">
        <v>693</v>
      </c>
      <c r="P4" s="17" t="s">
        <v>198</v>
      </c>
      <c r="Q4" s="17" t="s">
        <v>198</v>
      </c>
      <c r="R4" s="17" t="s">
        <v>198</v>
      </c>
      <c r="S4" s="17" t="s">
        <v>198</v>
      </c>
      <c r="T4" s="17" t="s">
        <v>198</v>
      </c>
      <c r="U4" s="17" t="s">
        <v>198</v>
      </c>
      <c r="V4" s="17" t="s">
        <v>198</v>
      </c>
      <c r="W4" s="17"/>
      <c r="X4" s="17"/>
      <c r="Y4" s="17"/>
      <c r="Z4" s="17"/>
    </row>
    <row r="5" spans="1:156" s="9" customFormat="1" ht="20.100000000000001" customHeight="1">
      <c r="A5" s="31"/>
      <c r="B5" s="25"/>
      <c r="C5" s="16"/>
      <c r="D5" s="28" t="s">
        <v>138</v>
      </c>
      <c r="E5" s="7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</row>
    <row r="6" spans="1:156" s="9" customFormat="1" ht="20.100000000000001" customHeight="1">
      <c r="A6" s="31"/>
      <c r="B6" s="25"/>
      <c r="C6" s="6" t="s">
        <v>135</v>
      </c>
      <c r="D6" s="42"/>
      <c r="E6" s="27" t="str">
        <f>IF(egTextCal(D6)&lt;&gt;0, egTextCal(D6),"")</f>
        <v/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</row>
    <row r="7" spans="1:156" s="9" customFormat="1" ht="20.100000000000001" customHeight="1">
      <c r="A7" s="31"/>
      <c r="B7" s="25"/>
      <c r="C7" s="16"/>
      <c r="D7" s="29" t="s">
        <v>140</v>
      </c>
      <c r="E7" s="8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</row>
    <row r="8" spans="1:156" s="9" customFormat="1" ht="20.100000000000001" customHeight="1">
      <c r="A8" s="31"/>
      <c r="B8" s="25"/>
      <c r="C8" s="6" t="s">
        <v>149</v>
      </c>
      <c r="D8" s="43"/>
      <c r="E8" s="27" t="str">
        <f>IF(egTextCal(D8)&lt;&gt;0, egTextCal(D8),"")</f>
        <v/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</row>
    <row r="9" spans="1:156" s="9" customFormat="1" ht="20.100000000000001" customHeight="1">
      <c r="A9" s="31"/>
      <c r="B9" s="25"/>
      <c r="C9" s="16"/>
      <c r="D9" s="29" t="s">
        <v>141</v>
      </c>
      <c r="E9" s="8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</row>
    <row r="10" spans="1:156" s="9" customFormat="1" ht="20.100000000000001" customHeight="1">
      <c r="A10" s="31"/>
      <c r="B10" s="25"/>
      <c r="C10" s="6" t="s">
        <v>165</v>
      </c>
      <c r="D10" s="43"/>
      <c r="E10" s="27" t="str">
        <f>IF(egTextCal(D10)&lt;&gt;0, egTextCal(D10),"")</f>
        <v/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</row>
    <row r="11" spans="1:156" s="9" customFormat="1" ht="20.100000000000001" customHeight="1">
      <c r="A11" s="31"/>
      <c r="B11" s="25"/>
      <c r="C11" s="16"/>
      <c r="D11" s="28" t="s">
        <v>143</v>
      </c>
      <c r="E11" s="7"/>
      <c r="F11" s="45">
        <v>1</v>
      </c>
      <c r="G11" s="45"/>
      <c r="H11" s="45"/>
      <c r="I11" s="45"/>
      <c r="J11" s="45"/>
      <c r="K11" s="45"/>
      <c r="L11" s="45"/>
      <c r="M11" s="45"/>
      <c r="N11" s="45"/>
      <c r="O11" s="45">
        <v>3</v>
      </c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</row>
    <row r="12" spans="1:156" s="9" customFormat="1" ht="20.100000000000001" customHeight="1">
      <c r="A12" s="31"/>
      <c r="B12" s="25"/>
      <c r="C12" s="6" t="s">
        <v>168</v>
      </c>
      <c r="D12" s="64" t="e">
        <f>목록별산출서!#REF!</f>
        <v>#REF!</v>
      </c>
      <c r="E12" s="27" t="e">
        <f>IF(egTextCal(D12)&lt;&gt;0, egTextCal(D12),"")</f>
        <v>#VALUE!</v>
      </c>
      <c r="F12" s="26" t="e">
        <f>IF(E12*F11&lt;&gt;0,E12*F11,  )</f>
        <v>#VALUE!</v>
      </c>
      <c r="G12" s="26"/>
      <c r="H12" s="26"/>
      <c r="I12" s="26"/>
      <c r="J12" s="26"/>
      <c r="K12" s="26"/>
      <c r="L12" s="26"/>
      <c r="M12" s="26"/>
      <c r="N12" s="26"/>
      <c r="O12" s="26" t="e">
        <f>IF(E12*O11&lt;&gt;0,E12*O11,  )</f>
        <v>#VALUE!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 t="e">
        <f>F12</f>
        <v>#VALUE!</v>
      </c>
      <c r="CB12" s="41"/>
      <c r="CC12" s="41"/>
      <c r="CD12" s="41"/>
      <c r="CE12" s="41"/>
      <c r="CF12" s="41"/>
      <c r="CG12" s="41"/>
      <c r="CH12" s="41"/>
      <c r="CI12" s="41"/>
      <c r="CJ12" s="41" t="e">
        <f>O12</f>
        <v>#VALUE!</v>
      </c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</row>
    <row r="13" spans="1:156" s="9" customFormat="1" ht="20.100000000000001" customHeight="1">
      <c r="A13" s="31"/>
      <c r="B13" s="25"/>
      <c r="C13" s="16"/>
      <c r="D13" s="28" t="s">
        <v>153</v>
      </c>
      <c r="E13" s="7"/>
      <c r="F13" s="45"/>
      <c r="G13" s="45"/>
      <c r="H13" s="45"/>
      <c r="I13" s="45">
        <v>1</v>
      </c>
      <c r="J13" s="45">
        <v>1</v>
      </c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</row>
    <row r="14" spans="1:156" s="9" customFormat="1" ht="20.100000000000001" customHeight="1">
      <c r="A14" s="31"/>
      <c r="B14" s="25"/>
      <c r="C14" s="6" t="s">
        <v>172</v>
      </c>
      <c r="D14" s="64" t="e">
        <f>목록별산출서!#REF!</f>
        <v>#REF!</v>
      </c>
      <c r="E14" s="27" t="e">
        <f>IF(egTextCal(D14)&lt;&gt;0, egTextCal(D14),"")</f>
        <v>#VALUE!</v>
      </c>
      <c r="F14" s="26"/>
      <c r="G14" s="26"/>
      <c r="H14" s="26"/>
      <c r="I14" s="26" t="e">
        <f>IF(E14*I13&lt;&gt;0,E14*I13,  )</f>
        <v>#VALUE!</v>
      </c>
      <c r="J14" s="26" t="e">
        <f>IF(E14*J13&lt;&gt;0,E14*J13,  )</f>
        <v>#VALUE!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 t="e">
        <f>I14</f>
        <v>#VALUE!</v>
      </c>
      <c r="CE14" s="41" t="e">
        <f>J14</f>
        <v>#VALUE!</v>
      </c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</row>
    <row r="15" spans="1:156" s="9" customFormat="1" ht="20.100000000000001" customHeight="1">
      <c r="A15" s="31"/>
      <c r="B15" s="25"/>
      <c r="C15" s="16"/>
      <c r="D15" s="28" t="s">
        <v>161</v>
      </c>
      <c r="E15" s="7"/>
      <c r="F15" s="45">
        <v>1.5</v>
      </c>
      <c r="G15" s="45">
        <v>2</v>
      </c>
      <c r="H15" s="45">
        <v>1</v>
      </c>
      <c r="I15" s="45"/>
      <c r="J15" s="45">
        <v>1</v>
      </c>
      <c r="K15" s="45"/>
      <c r="L15" s="45"/>
      <c r="M15" s="45"/>
      <c r="N15" s="45">
        <v>1</v>
      </c>
      <c r="O15" s="45">
        <v>5.0999999999999996</v>
      </c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</row>
    <row r="16" spans="1:156" s="9" customFormat="1" ht="20.100000000000001" customHeight="1">
      <c r="A16" s="31"/>
      <c r="B16" s="25"/>
      <c r="C16" s="6" t="s">
        <v>174</v>
      </c>
      <c r="D16" s="64" t="e">
        <f>목록별산출서!#REF!</f>
        <v>#REF!</v>
      </c>
      <c r="E16" s="27" t="e">
        <f>IF(egTextCal(D16)&lt;&gt;0, egTextCal(D16),"")</f>
        <v>#VALUE!</v>
      </c>
      <c r="F16" s="26" t="e">
        <f>IF(E16*F15&lt;&gt;0,E16*F15,  )</f>
        <v>#VALUE!</v>
      </c>
      <c r="G16" s="26" t="e">
        <f>IF(E16*G15&lt;&gt;0,E16*G15,  )</f>
        <v>#VALUE!</v>
      </c>
      <c r="H16" s="26" t="e">
        <f>IF(E16*H15&lt;&gt;0,E16*H15,  )</f>
        <v>#VALUE!</v>
      </c>
      <c r="I16" s="26"/>
      <c r="J16" s="26" t="e">
        <f>IF(E16*J15&lt;&gt;0,E16*J15,  )</f>
        <v>#VALUE!</v>
      </c>
      <c r="K16" s="26"/>
      <c r="L16" s="26"/>
      <c r="M16" s="26"/>
      <c r="N16" s="26" t="e">
        <f>IF(E16*N15&lt;&gt;0,E16*N15,  )</f>
        <v>#VALUE!</v>
      </c>
      <c r="O16" s="26" t="e">
        <f>IF(E16*O15&lt;&gt;0,E16*O15,  )</f>
        <v>#VALUE!</v>
      </c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 t="e">
        <f>F16</f>
        <v>#VALUE!</v>
      </c>
      <c r="CB16" s="41" t="e">
        <f>G16</f>
        <v>#VALUE!</v>
      </c>
      <c r="CC16" s="41" t="e">
        <f>H16</f>
        <v>#VALUE!</v>
      </c>
      <c r="CD16" s="41"/>
      <c r="CE16" s="41" t="e">
        <f>J16</f>
        <v>#VALUE!</v>
      </c>
      <c r="CF16" s="41"/>
      <c r="CG16" s="41"/>
      <c r="CH16" s="41"/>
      <c r="CI16" s="41" t="e">
        <f>N16</f>
        <v>#VALUE!</v>
      </c>
      <c r="CJ16" s="41" t="e">
        <f>O16</f>
        <v>#VALUE!</v>
      </c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</row>
    <row r="17" spans="1:156" s="9" customFormat="1" ht="20.100000000000001" customHeight="1">
      <c r="A17" s="31"/>
      <c r="B17" s="25"/>
      <c r="C17" s="16"/>
      <c r="D17" s="28"/>
      <c r="E17" s="7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</row>
    <row r="18" spans="1:156" s="9" customFormat="1" ht="20.100000000000001" customHeight="1">
      <c r="A18" s="31"/>
      <c r="B18" s="25"/>
      <c r="C18" s="6" t="s">
        <v>227</v>
      </c>
      <c r="D18" s="42"/>
      <c r="E18" s="27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</row>
    <row r="19" spans="1:156" s="9" customFormat="1" ht="20.100000000000001" customHeight="1">
      <c r="A19" s="31"/>
      <c r="B19" s="25"/>
      <c r="C19" s="16"/>
      <c r="D19" s="28" t="s">
        <v>178</v>
      </c>
      <c r="E19" s="7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</row>
    <row r="20" spans="1:156" s="9" customFormat="1" ht="20.100000000000001" customHeight="1">
      <c r="A20" s="31"/>
      <c r="B20" s="25"/>
      <c r="C20" s="6" t="s">
        <v>182</v>
      </c>
      <c r="D20" s="42"/>
      <c r="E20" s="27" t="str">
        <f>IF(egTextCal(D20)&lt;&gt;0, egTextCal(D20),"")</f>
        <v/>
      </c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</row>
    <row r="21" spans="1:156" s="9" customFormat="1" ht="20.100000000000001" customHeight="1">
      <c r="A21" s="31"/>
      <c r="B21" s="25"/>
      <c r="C21" s="16"/>
      <c r="D21" s="28" t="s">
        <v>143</v>
      </c>
      <c r="E21" s="7"/>
      <c r="F21" s="45">
        <v>1</v>
      </c>
      <c r="G21" s="45"/>
      <c r="H21" s="45"/>
      <c r="I21" s="45"/>
      <c r="J21" s="45"/>
      <c r="K21" s="45"/>
      <c r="L21" s="45"/>
      <c r="M21" s="45"/>
      <c r="N21" s="45"/>
      <c r="O21" s="45">
        <v>3</v>
      </c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</row>
    <row r="22" spans="1:156" s="9" customFormat="1" ht="20.100000000000001" customHeight="1">
      <c r="A22" s="31"/>
      <c r="B22" s="25"/>
      <c r="C22" s="6" t="s">
        <v>595</v>
      </c>
      <c r="D22" s="64" t="e">
        <f>목록별산출서!#REF!</f>
        <v>#REF!</v>
      </c>
      <c r="E22" s="27" t="e">
        <f>IF(egTextCal(D22)&lt;&gt;0, egTextCal(D22),"")</f>
        <v>#VALUE!</v>
      </c>
      <c r="F22" s="26" t="e">
        <f>IF(E22*F21&lt;&gt;0,E22*F21,  )</f>
        <v>#VALUE!</v>
      </c>
      <c r="G22" s="26"/>
      <c r="H22" s="26"/>
      <c r="I22" s="26"/>
      <c r="J22" s="26"/>
      <c r="K22" s="26"/>
      <c r="L22" s="26"/>
      <c r="M22" s="26"/>
      <c r="N22" s="26"/>
      <c r="O22" s="26" t="e">
        <f>IF(E22*O21&lt;&gt;0,E22*O21,  )</f>
        <v>#VALUE!</v>
      </c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 t="e">
        <f>F22</f>
        <v>#VALUE!</v>
      </c>
      <c r="CB22" s="41"/>
      <c r="CC22" s="41"/>
      <c r="CD22" s="41"/>
      <c r="CE22" s="41"/>
      <c r="CF22" s="41"/>
      <c r="CG22" s="41"/>
      <c r="CH22" s="41"/>
      <c r="CI22" s="41"/>
      <c r="CJ22" s="41" t="e">
        <f>O22</f>
        <v>#VALUE!</v>
      </c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</row>
    <row r="23" spans="1:156" s="9" customFormat="1" ht="20.100000000000001" customHeight="1">
      <c r="A23" s="31"/>
      <c r="B23" s="25"/>
      <c r="C23" s="16"/>
      <c r="D23" s="28" t="s">
        <v>153</v>
      </c>
      <c r="E23" s="7"/>
      <c r="F23" s="45"/>
      <c r="G23" s="45"/>
      <c r="H23" s="45"/>
      <c r="I23" s="45">
        <v>1</v>
      </c>
      <c r="J23" s="45">
        <v>1</v>
      </c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</row>
    <row r="24" spans="1:156" s="9" customFormat="1" ht="20.100000000000001" customHeight="1">
      <c r="A24" s="31"/>
      <c r="B24" s="25"/>
      <c r="C24" s="6" t="s">
        <v>383</v>
      </c>
      <c r="D24" s="64" t="e">
        <f>목록별산출서!#REF!</f>
        <v>#REF!</v>
      </c>
      <c r="E24" s="27" t="e">
        <f>IF(egTextCal(D24)&lt;&gt;0, egTextCal(D24),"")</f>
        <v>#VALUE!</v>
      </c>
      <c r="F24" s="26"/>
      <c r="G24" s="26"/>
      <c r="H24" s="26"/>
      <c r="I24" s="26" t="e">
        <f>IF(E24*I23&lt;&gt;0,E24*I23,  )</f>
        <v>#VALUE!</v>
      </c>
      <c r="J24" s="26" t="e">
        <f>IF(E24*J23&lt;&gt;0,E24*J23,  )</f>
        <v>#VALUE!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 t="e">
        <f>I24</f>
        <v>#VALUE!</v>
      </c>
      <c r="CE24" s="41" t="e">
        <f>J24</f>
        <v>#VALUE!</v>
      </c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</row>
    <row r="25" spans="1:156" s="9" customFormat="1" ht="20.100000000000001" customHeight="1">
      <c r="A25" s="31"/>
      <c r="B25" s="25"/>
      <c r="C25" s="16"/>
      <c r="D25" s="28" t="s">
        <v>161</v>
      </c>
      <c r="E25" s="7"/>
      <c r="F25" s="45">
        <v>1.5</v>
      </c>
      <c r="G25" s="45">
        <v>2</v>
      </c>
      <c r="H25" s="45">
        <v>1</v>
      </c>
      <c r="I25" s="45"/>
      <c r="J25" s="45">
        <v>1</v>
      </c>
      <c r="K25" s="45"/>
      <c r="L25" s="45"/>
      <c r="M25" s="45"/>
      <c r="N25" s="45">
        <v>1</v>
      </c>
      <c r="O25" s="45">
        <v>5.0999999999999996</v>
      </c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</row>
    <row r="26" spans="1:156" s="9" customFormat="1" ht="20.100000000000001" customHeight="1">
      <c r="A26" s="31"/>
      <c r="B26" s="25"/>
      <c r="C26" s="6" t="s">
        <v>317</v>
      </c>
      <c r="D26" s="64" t="e">
        <f>목록별산출서!#REF!</f>
        <v>#REF!</v>
      </c>
      <c r="E26" s="27" t="e">
        <f>IF(egTextCal(D26)&lt;&gt;0, egTextCal(D26),"")</f>
        <v>#VALUE!</v>
      </c>
      <c r="F26" s="26" t="e">
        <f>IF(E26*F25&lt;&gt;0,E26*F25,  )</f>
        <v>#VALUE!</v>
      </c>
      <c r="G26" s="26" t="e">
        <f>IF(E26*G25&lt;&gt;0,E26*G25,  )</f>
        <v>#VALUE!</v>
      </c>
      <c r="H26" s="26" t="e">
        <f>IF(E26*H25&lt;&gt;0,E26*H25,  )</f>
        <v>#VALUE!</v>
      </c>
      <c r="I26" s="26"/>
      <c r="J26" s="26" t="e">
        <f>IF(E26*J25&lt;&gt;0,E26*J25,  )</f>
        <v>#VALUE!</v>
      </c>
      <c r="K26" s="26"/>
      <c r="L26" s="26"/>
      <c r="M26" s="26"/>
      <c r="N26" s="26" t="e">
        <f>IF(E26*N25&lt;&gt;0,E26*N25,  )</f>
        <v>#VALUE!</v>
      </c>
      <c r="O26" s="26" t="e">
        <f>IF(E26*O25&lt;&gt;0,E26*O25,  )</f>
        <v>#VALUE!</v>
      </c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 t="e">
        <f>F26</f>
        <v>#VALUE!</v>
      </c>
      <c r="CB26" s="41" t="e">
        <f>G26</f>
        <v>#VALUE!</v>
      </c>
      <c r="CC26" s="41" t="e">
        <f>H26</f>
        <v>#VALUE!</v>
      </c>
      <c r="CD26" s="41"/>
      <c r="CE26" s="41" t="e">
        <f>J26</f>
        <v>#VALUE!</v>
      </c>
      <c r="CF26" s="41"/>
      <c r="CG26" s="41"/>
      <c r="CH26" s="41"/>
      <c r="CI26" s="41" t="e">
        <f>N26</f>
        <v>#VALUE!</v>
      </c>
      <c r="CJ26" s="41" t="e">
        <f>O26</f>
        <v>#VALUE!</v>
      </c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</row>
    <row r="27" spans="1:156" s="9" customFormat="1" ht="20.100000000000001" customHeight="1">
      <c r="A27" s="31"/>
      <c r="B27" s="25"/>
      <c r="C27" s="16"/>
      <c r="D27" s="28"/>
      <c r="E27" s="7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</row>
    <row r="28" spans="1:156" s="9" customFormat="1" ht="20.100000000000001" customHeight="1">
      <c r="A28" s="31"/>
      <c r="B28" s="25"/>
      <c r="C28" s="6" t="s">
        <v>284</v>
      </c>
      <c r="D28" s="42"/>
      <c r="E28" s="27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</row>
    <row r="29" spans="1:156" s="9" customFormat="1" ht="20.100000000000001" customHeight="1">
      <c r="A29" s="31"/>
      <c r="B29" s="25"/>
      <c r="C29" s="16"/>
      <c r="D29" s="28" t="s">
        <v>179</v>
      </c>
      <c r="E29" s="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</row>
    <row r="30" spans="1:156" s="9" customFormat="1" ht="20.100000000000001" customHeight="1">
      <c r="A30" s="31"/>
      <c r="B30" s="25"/>
      <c r="C30" s="6" t="s">
        <v>694</v>
      </c>
      <c r="D30" s="42"/>
      <c r="E30" s="27" t="str">
        <f>IF(egTextCal(D30)&lt;&gt;0, egTextCal(D30),"")</f>
        <v/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</row>
    <row r="31" spans="1:156" s="9" customFormat="1" ht="20.100000000000001" customHeight="1">
      <c r="A31" s="31"/>
      <c r="B31" s="25"/>
      <c r="C31" s="16"/>
      <c r="D31" s="28" t="s">
        <v>181</v>
      </c>
      <c r="E31" s="7"/>
      <c r="F31" s="45"/>
      <c r="G31" s="45"/>
      <c r="H31" s="45"/>
      <c r="I31" s="45"/>
      <c r="J31" s="45"/>
      <c r="K31" s="45">
        <v>1</v>
      </c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</row>
    <row r="32" spans="1:156" s="9" customFormat="1" ht="20.100000000000001" customHeight="1">
      <c r="A32" s="31"/>
      <c r="B32" s="25"/>
      <c r="C32" s="6" t="s">
        <v>695</v>
      </c>
      <c r="D32" s="64" t="e">
        <f>목록별산출서!#REF!</f>
        <v>#REF!</v>
      </c>
      <c r="E32" s="27" t="e">
        <f>IF(egTextCal(D32)&lt;&gt;0, egTextCal(D32),"")</f>
        <v>#VALUE!</v>
      </c>
      <c r="F32" s="26"/>
      <c r="G32" s="26"/>
      <c r="H32" s="26"/>
      <c r="I32" s="26"/>
      <c r="J32" s="26"/>
      <c r="K32" s="26" t="e">
        <f>IF(E32*K31&lt;&gt;0,E32*K31,  )</f>
        <v>#VALUE!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 t="e">
        <f>K32</f>
        <v>#VALUE!</v>
      </c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</row>
    <row r="33" spans="1:156" s="9" customFormat="1" ht="20.100000000000001" customHeight="1">
      <c r="A33" s="31"/>
      <c r="B33" s="25"/>
      <c r="C33" s="16"/>
      <c r="D33" s="28" t="s">
        <v>187</v>
      </c>
      <c r="E33" s="7"/>
      <c r="F33" s="45"/>
      <c r="G33" s="45"/>
      <c r="H33" s="45"/>
      <c r="I33" s="45"/>
      <c r="J33" s="45"/>
      <c r="K33" s="45"/>
      <c r="L33" s="45">
        <v>1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</row>
    <row r="34" spans="1:156" s="9" customFormat="1" ht="20.100000000000001" customHeight="1">
      <c r="A34" s="31"/>
      <c r="B34" s="25"/>
      <c r="C34" s="6" t="s">
        <v>336</v>
      </c>
      <c r="D34" s="64" t="e">
        <f>목록별산출서!#REF!</f>
        <v>#REF!</v>
      </c>
      <c r="E34" s="27" t="e">
        <f>IF(egTextCal(D34)&lt;&gt;0, egTextCal(D34),"")</f>
        <v>#VALUE!</v>
      </c>
      <c r="F34" s="26"/>
      <c r="G34" s="26"/>
      <c r="H34" s="26"/>
      <c r="I34" s="26"/>
      <c r="J34" s="26"/>
      <c r="K34" s="26"/>
      <c r="L34" s="26" t="e">
        <f>IF(E34*L33&lt;&gt;0,E34*L33,  )</f>
        <v>#VALUE!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 t="e">
        <f>L34</f>
        <v>#VALUE!</v>
      </c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</row>
    <row r="35" spans="1:156" s="9" customFormat="1" ht="20.100000000000001" customHeight="1">
      <c r="A35" s="31"/>
      <c r="B35" s="25"/>
      <c r="C35" s="16"/>
      <c r="D35" s="28" t="s">
        <v>190</v>
      </c>
      <c r="E35" s="7"/>
      <c r="F35" s="45"/>
      <c r="G35" s="45"/>
      <c r="H35" s="45"/>
      <c r="I35" s="45"/>
      <c r="J35" s="45"/>
      <c r="K35" s="45"/>
      <c r="L35" s="45"/>
      <c r="M35" s="45">
        <v>1</v>
      </c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</row>
    <row r="36" spans="1:156" s="9" customFormat="1" ht="20.100000000000001" customHeight="1">
      <c r="A36" s="31"/>
      <c r="B36" s="25"/>
      <c r="C36" s="6" t="s">
        <v>696</v>
      </c>
      <c r="D36" s="64" t="e">
        <f>목록별산출서!#REF!</f>
        <v>#REF!</v>
      </c>
      <c r="E36" s="27" t="e">
        <f>IF(egTextCal(D36)&lt;&gt;0, egTextCal(D36),"")</f>
        <v>#VALUE!</v>
      </c>
      <c r="F36" s="26"/>
      <c r="G36" s="26"/>
      <c r="H36" s="26"/>
      <c r="I36" s="26"/>
      <c r="J36" s="26"/>
      <c r="K36" s="26"/>
      <c r="L36" s="26"/>
      <c r="M36" s="26" t="e">
        <f>IF(E36*M35&lt;&gt;0,E36*M35,  )</f>
        <v>#VALUE!</v>
      </c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 t="e">
        <f>M36</f>
        <v>#VALUE!</v>
      </c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</row>
    <row r="37" spans="1:156" s="9" customFormat="1" ht="20.100000000000001" customHeight="1">
      <c r="A37" s="31"/>
      <c r="B37" s="25"/>
      <c r="C37" s="16"/>
      <c r="D37" s="28"/>
      <c r="E37" s="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</row>
    <row r="38" spans="1:156" s="9" customFormat="1" ht="20.100000000000001" customHeight="1">
      <c r="A38" s="31"/>
      <c r="B38" s="25"/>
      <c r="C38" s="6" t="s">
        <v>697</v>
      </c>
      <c r="D38" s="42"/>
      <c r="E38" s="27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</row>
    <row r="39" spans="1:156" s="9" customFormat="1" ht="20.100000000000001" customHeight="1">
      <c r="A39" s="31"/>
      <c r="B39" s="25"/>
      <c r="C39" s="16"/>
      <c r="D39" s="28" t="s">
        <v>192</v>
      </c>
      <c r="E39" s="7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</row>
    <row r="40" spans="1:156" s="9" customFormat="1" ht="20.100000000000001" customHeight="1">
      <c r="A40" s="31"/>
      <c r="B40" s="25"/>
      <c r="C40" s="6" t="s">
        <v>366</v>
      </c>
      <c r="D40" s="42"/>
      <c r="E40" s="27" t="str">
        <f>IF(egTextCal(D40)&lt;&gt;0, egTextCal(D40),"")</f>
        <v/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</row>
    <row r="41" spans="1:156" s="9" customFormat="1" ht="20.100000000000001" customHeight="1">
      <c r="A41" s="31"/>
      <c r="B41" s="25"/>
      <c r="C41" s="16"/>
      <c r="D41" s="28" t="s">
        <v>194</v>
      </c>
      <c r="E41" s="7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>
        <v>1</v>
      </c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</row>
    <row r="42" spans="1:156" s="9" customFormat="1" ht="20.100000000000001" customHeight="1">
      <c r="A42" s="31"/>
      <c r="B42" s="25"/>
      <c r="C42" s="6" t="s">
        <v>258</v>
      </c>
      <c r="D42" s="64" t="e">
        <f>목록별산출서!#REF!</f>
        <v>#REF!</v>
      </c>
      <c r="E42" s="27" t="e">
        <f>IF(egTextCal(D42)&lt;&gt;0, egTextCal(D42),"")</f>
        <v>#VALUE!</v>
      </c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 t="e">
        <f>IF(E42*P41&lt;&gt;0,E42*P41,  )</f>
        <v>#VALUE!</v>
      </c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 t="e">
        <f>P42</f>
        <v>#VALUE!</v>
      </c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</row>
    <row r="43" spans="1:156" s="9" customFormat="1" ht="20.100000000000001" customHeight="1">
      <c r="A43" s="31"/>
      <c r="B43" s="25"/>
      <c r="C43" s="16"/>
      <c r="D43" s="28" t="s">
        <v>200</v>
      </c>
      <c r="E43" s="7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>
        <v>1</v>
      </c>
      <c r="R43" s="45"/>
      <c r="S43" s="45"/>
      <c r="T43" s="45"/>
      <c r="U43" s="45"/>
      <c r="V43" s="45"/>
      <c r="W43" s="45"/>
      <c r="X43" s="45"/>
      <c r="Y43" s="45"/>
      <c r="Z43" s="45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</row>
    <row r="44" spans="1:156" s="9" customFormat="1" ht="20.100000000000001" customHeight="1">
      <c r="A44" s="31"/>
      <c r="B44" s="25"/>
      <c r="C44" s="6" t="s">
        <v>484</v>
      </c>
      <c r="D44" s="64" t="e">
        <f>목록별산출서!#REF!</f>
        <v>#REF!</v>
      </c>
      <c r="E44" s="27" t="e">
        <f>IF(egTextCal(D44)&lt;&gt;0, egTextCal(D44),"")</f>
        <v>#VALUE!</v>
      </c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 t="e">
        <f>IF(E44*Q43&lt;&gt;0,E44*Q43,  )</f>
        <v>#VALUE!</v>
      </c>
      <c r="R44" s="26"/>
      <c r="S44" s="26"/>
      <c r="T44" s="26"/>
      <c r="U44" s="26"/>
      <c r="V44" s="26"/>
      <c r="W44" s="26"/>
      <c r="X44" s="26"/>
      <c r="Y44" s="26"/>
      <c r="Z44" s="26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 t="e">
        <f>Q44</f>
        <v>#VALUE!</v>
      </c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</row>
    <row r="45" spans="1:156" s="9" customFormat="1" ht="20.100000000000001" customHeight="1">
      <c r="A45" s="31"/>
      <c r="B45" s="25"/>
      <c r="C45" s="16"/>
      <c r="D45" s="28" t="s">
        <v>204</v>
      </c>
      <c r="E45" s="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</row>
    <row r="46" spans="1:156" s="9" customFormat="1" ht="20.100000000000001" customHeight="1">
      <c r="A46" s="31"/>
      <c r="B46" s="25"/>
      <c r="C46" s="6" t="s">
        <v>698</v>
      </c>
      <c r="D46" s="42"/>
      <c r="E46" s="27" t="str">
        <f>IF(egTextCal(D46)&lt;&gt;0, egTextCal(D46),"")</f>
        <v/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</row>
    <row r="47" spans="1:156" ht="20.100000000000001" customHeight="1">
      <c r="D47" s="14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156" ht="20.100000000000001" customHeight="1">
      <c r="B48" s="30"/>
      <c r="C48" s="20"/>
      <c r="D48" s="46"/>
      <c r="E48" s="46"/>
      <c r="F48" s="18" t="s">
        <v>664</v>
      </c>
      <c r="G48" s="18" t="s">
        <v>664</v>
      </c>
      <c r="H48" s="16" t="s">
        <v>665</v>
      </c>
      <c r="I48" s="16" t="s">
        <v>154</v>
      </c>
      <c r="J48" s="16" t="s">
        <v>666</v>
      </c>
      <c r="K48" s="16" t="s">
        <v>667</v>
      </c>
      <c r="L48" s="16" t="s">
        <v>667</v>
      </c>
      <c r="M48" s="16" t="s">
        <v>667</v>
      </c>
      <c r="N48" s="16" t="s">
        <v>176</v>
      </c>
      <c r="O48" s="16" t="s">
        <v>668</v>
      </c>
      <c r="P48" s="16" t="s">
        <v>669</v>
      </c>
      <c r="Q48" s="16" t="s">
        <v>670</v>
      </c>
      <c r="R48" s="16" t="s">
        <v>671</v>
      </c>
      <c r="S48" s="16" t="s">
        <v>672</v>
      </c>
      <c r="T48" s="16" t="s">
        <v>673</v>
      </c>
      <c r="U48" s="16" t="s">
        <v>674</v>
      </c>
      <c r="V48" s="16" t="s">
        <v>675</v>
      </c>
      <c r="W48" s="16"/>
      <c r="X48" s="16"/>
      <c r="Y48" s="16"/>
      <c r="Z48" s="16"/>
    </row>
    <row r="49" spans="1:95" ht="20.100000000000001" customHeight="1">
      <c r="A49" s="31"/>
      <c r="B49" s="30"/>
      <c r="C49" s="4" t="s">
        <v>676</v>
      </c>
      <c r="D49" s="4" t="s">
        <v>677</v>
      </c>
      <c r="E49" s="4" t="s">
        <v>678</v>
      </c>
      <c r="F49" s="12" t="s">
        <v>679</v>
      </c>
      <c r="G49" s="12" t="s">
        <v>680</v>
      </c>
      <c r="H49" s="4" t="s">
        <v>681</v>
      </c>
      <c r="I49" s="4"/>
      <c r="J49" s="4" t="s">
        <v>682</v>
      </c>
      <c r="K49" s="4" t="s">
        <v>683</v>
      </c>
      <c r="L49" s="4" t="s">
        <v>683</v>
      </c>
      <c r="M49" s="4" t="s">
        <v>683</v>
      </c>
      <c r="N49" s="4" t="s">
        <v>684</v>
      </c>
      <c r="O49" s="4"/>
      <c r="P49" s="4" t="s">
        <v>197</v>
      </c>
      <c r="Q49" s="4" t="s">
        <v>203</v>
      </c>
      <c r="R49" s="4" t="s">
        <v>208</v>
      </c>
      <c r="S49" s="4" t="s">
        <v>211</v>
      </c>
      <c r="T49" s="4" t="s">
        <v>214</v>
      </c>
      <c r="U49" s="4" t="s">
        <v>217</v>
      </c>
      <c r="V49" s="4" t="s">
        <v>220</v>
      </c>
      <c r="W49" s="4"/>
      <c r="X49" s="4"/>
      <c r="Y49" s="4"/>
      <c r="Z49" s="4"/>
    </row>
    <row r="50" spans="1:95" ht="20.100000000000001" customHeight="1">
      <c r="A50" s="31"/>
      <c r="B50" s="30"/>
      <c r="C50" s="21"/>
      <c r="D50" s="21"/>
      <c r="E50" s="21"/>
      <c r="F50" s="19" t="s">
        <v>685</v>
      </c>
      <c r="G50" s="19" t="s">
        <v>685</v>
      </c>
      <c r="H50" s="17" t="s">
        <v>686</v>
      </c>
      <c r="I50" s="17" t="s">
        <v>687</v>
      </c>
      <c r="J50" s="17" t="s">
        <v>688</v>
      </c>
      <c r="K50" s="17" t="s">
        <v>689</v>
      </c>
      <c r="L50" s="17" t="s">
        <v>690</v>
      </c>
      <c r="M50" s="17" t="s">
        <v>691</v>
      </c>
      <c r="N50" s="17" t="s">
        <v>692</v>
      </c>
      <c r="O50" s="17" t="s">
        <v>693</v>
      </c>
      <c r="P50" s="17" t="s">
        <v>198</v>
      </c>
      <c r="Q50" s="17" t="s">
        <v>198</v>
      </c>
      <c r="R50" s="17" t="s">
        <v>198</v>
      </c>
      <c r="S50" s="17" t="s">
        <v>198</v>
      </c>
      <c r="T50" s="17" t="s">
        <v>198</v>
      </c>
      <c r="U50" s="17" t="s">
        <v>198</v>
      </c>
      <c r="V50" s="17" t="s">
        <v>198</v>
      </c>
      <c r="W50" s="17"/>
      <c r="X50" s="17"/>
      <c r="Y50" s="17"/>
      <c r="Z50" s="17"/>
    </row>
    <row r="51" spans="1:95" ht="20.100000000000001" customHeight="1">
      <c r="A51" s="31"/>
      <c r="C51" s="16"/>
      <c r="D51" s="28" t="s">
        <v>205</v>
      </c>
      <c r="E51" s="7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95" ht="20.100000000000001" customHeight="1">
      <c r="A52" s="31"/>
      <c r="C52" s="6" t="s">
        <v>135</v>
      </c>
      <c r="D52" s="42"/>
      <c r="E52" s="27" t="str">
        <f>IF(egTextCal(D52)&lt;&gt;0, egTextCal(D52),"")</f>
        <v/>
      </c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95" ht="20.100000000000001" customHeight="1">
      <c r="A53" s="31"/>
      <c r="C53" s="16"/>
      <c r="D53" s="29" t="s">
        <v>206</v>
      </c>
      <c r="E53" s="8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>
        <v>1</v>
      </c>
      <c r="S53" s="45"/>
      <c r="T53" s="45"/>
      <c r="U53" s="45"/>
      <c r="V53" s="45"/>
      <c r="W53" s="45"/>
      <c r="X53" s="45"/>
      <c r="Y53" s="45"/>
      <c r="Z53" s="45"/>
    </row>
    <row r="54" spans="1:95" ht="20.100000000000001" customHeight="1">
      <c r="A54" s="31"/>
      <c r="C54" s="6" t="s">
        <v>149</v>
      </c>
      <c r="D54" s="65" t="e">
        <f>목록별산출서!#REF!</f>
        <v>#REF!</v>
      </c>
      <c r="E54" s="27" t="e">
        <f>IF(egTextCal(D54)&lt;&gt;0, egTextCal(D54),"")</f>
        <v>#VALUE!</v>
      </c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 t="e">
        <f>IF(E54*R53&lt;&gt;0,E54*R53,  )</f>
        <v>#VALUE!</v>
      </c>
      <c r="S54" s="26"/>
      <c r="T54" s="26"/>
      <c r="U54" s="26"/>
      <c r="V54" s="26"/>
      <c r="W54" s="26"/>
      <c r="X54" s="26"/>
      <c r="Y54" s="26"/>
      <c r="Z54" s="26"/>
      <c r="CM54" s="1" t="e">
        <f>R54</f>
        <v>#VALUE!</v>
      </c>
    </row>
    <row r="55" spans="1:95" ht="20.100000000000001" customHeight="1">
      <c r="A55" s="31"/>
      <c r="C55" s="16"/>
      <c r="D55" s="29" t="s">
        <v>209</v>
      </c>
      <c r="E55" s="8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>
        <v>1</v>
      </c>
      <c r="T55" s="45"/>
      <c r="U55" s="45"/>
      <c r="V55" s="45"/>
      <c r="W55" s="45"/>
      <c r="X55" s="45"/>
      <c r="Y55" s="45"/>
      <c r="Z55" s="45"/>
    </row>
    <row r="56" spans="1:95" ht="20.100000000000001" customHeight="1">
      <c r="A56" s="31"/>
      <c r="C56" s="6" t="s">
        <v>165</v>
      </c>
      <c r="D56" s="65" t="e">
        <f>목록별산출서!#REF!</f>
        <v>#REF!</v>
      </c>
      <c r="E56" s="27" t="e">
        <f>IF(egTextCal(D56)&lt;&gt;0, egTextCal(D56),"")</f>
        <v>#VALUE!</v>
      </c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 t="e">
        <f>IF(E56*S55&lt;&gt;0,E56*S55,  )</f>
        <v>#VALUE!</v>
      </c>
      <c r="T56" s="26"/>
      <c r="U56" s="26"/>
      <c r="V56" s="26"/>
      <c r="W56" s="26"/>
      <c r="X56" s="26"/>
      <c r="Y56" s="26"/>
      <c r="Z56" s="26"/>
      <c r="CN56" s="1" t="e">
        <f>S56</f>
        <v>#VALUE!</v>
      </c>
    </row>
    <row r="57" spans="1:95" ht="20.100000000000001" customHeight="1">
      <c r="A57" s="31"/>
      <c r="C57" s="16"/>
      <c r="D57" s="28" t="s">
        <v>212</v>
      </c>
      <c r="E57" s="7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>
        <v>1</v>
      </c>
      <c r="U57" s="45"/>
      <c r="V57" s="45"/>
      <c r="W57" s="45"/>
      <c r="X57" s="45"/>
      <c r="Y57" s="45"/>
      <c r="Z57" s="45"/>
    </row>
    <row r="58" spans="1:95" ht="20.100000000000001" customHeight="1">
      <c r="A58" s="31"/>
      <c r="C58" s="6" t="s">
        <v>168</v>
      </c>
      <c r="D58" s="64" t="e">
        <f>목록별산출서!#REF!</f>
        <v>#REF!</v>
      </c>
      <c r="E58" s="27" t="e">
        <f>IF(egTextCal(D58)&lt;&gt;0, egTextCal(D58),"")</f>
        <v>#VALUE!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 t="e">
        <f>IF(E58*T57&lt;&gt;0,E58*T57,  )</f>
        <v>#VALUE!</v>
      </c>
      <c r="U58" s="26"/>
      <c r="V58" s="26"/>
      <c r="W58" s="26"/>
      <c r="X58" s="26"/>
      <c r="Y58" s="26"/>
      <c r="Z58" s="26"/>
      <c r="CO58" s="1" t="e">
        <f>T58</f>
        <v>#VALUE!</v>
      </c>
    </row>
    <row r="59" spans="1:95" ht="20.100000000000001" customHeight="1">
      <c r="A59" s="31"/>
      <c r="C59" s="16"/>
      <c r="D59" s="28" t="s">
        <v>215</v>
      </c>
      <c r="E59" s="7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>
        <v>1</v>
      </c>
      <c r="V59" s="45"/>
      <c r="W59" s="45"/>
      <c r="X59" s="45"/>
      <c r="Y59" s="45"/>
      <c r="Z59" s="45"/>
    </row>
    <row r="60" spans="1:95" ht="20.100000000000001" customHeight="1">
      <c r="A60" s="31"/>
      <c r="C60" s="6" t="s">
        <v>172</v>
      </c>
      <c r="D60" s="64" t="e">
        <f>목록별산출서!#REF!</f>
        <v>#REF!</v>
      </c>
      <c r="E60" s="27" t="e">
        <f>IF(egTextCal(D60)&lt;&gt;0, egTextCal(D60),"")</f>
        <v>#VALUE!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 t="e">
        <f>IF(E60*U59&lt;&gt;0,E60*U59,  )</f>
        <v>#VALUE!</v>
      </c>
      <c r="V60" s="26"/>
      <c r="W60" s="26"/>
      <c r="X60" s="26"/>
      <c r="Y60" s="26"/>
      <c r="Z60" s="26"/>
      <c r="CP60" s="1" t="e">
        <f>U60</f>
        <v>#VALUE!</v>
      </c>
    </row>
    <row r="61" spans="1:95" ht="20.100000000000001" customHeight="1">
      <c r="A61" s="31"/>
      <c r="C61" s="16"/>
      <c r="D61" s="28" t="s">
        <v>218</v>
      </c>
      <c r="E61" s="7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>
        <v>1</v>
      </c>
      <c r="W61" s="45"/>
      <c r="X61" s="45"/>
      <c r="Y61" s="45"/>
      <c r="Z61" s="45"/>
    </row>
    <row r="62" spans="1:95" ht="20.100000000000001" customHeight="1">
      <c r="A62" s="31"/>
      <c r="C62" s="6" t="s">
        <v>174</v>
      </c>
      <c r="D62" s="64" t="e">
        <f>목록별산출서!#REF!</f>
        <v>#REF!</v>
      </c>
      <c r="E62" s="27" t="e">
        <f>IF(egTextCal(D62)&lt;&gt;0, egTextCal(D62),"")</f>
        <v>#VALUE!</v>
      </c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 t="e">
        <f>IF(E62*V61&lt;&gt;0,E62*V61,  )</f>
        <v>#VALUE!</v>
      </c>
      <c r="W62" s="26"/>
      <c r="X62" s="26"/>
      <c r="Y62" s="26"/>
      <c r="Z62" s="26"/>
      <c r="CQ62" s="1" t="e">
        <f>V62</f>
        <v>#VALUE!</v>
      </c>
    </row>
    <row r="63" spans="1:95" ht="20.100000000000001" customHeight="1">
      <c r="A63" s="31"/>
      <c r="C63" s="16"/>
      <c r="D63" s="28"/>
      <c r="E63" s="7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95" ht="20.100000000000001" customHeight="1">
      <c r="A64" s="31"/>
      <c r="C64" s="6" t="s">
        <v>227</v>
      </c>
      <c r="D64" s="42"/>
      <c r="E64" s="27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20.100000000000001" customHeight="1">
      <c r="A65" s="31"/>
      <c r="C65" s="16"/>
      <c r="D65" s="28"/>
      <c r="E65" s="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 ht="20.100000000000001" customHeight="1">
      <c r="A66" s="31"/>
      <c r="C66" s="6" t="s">
        <v>182</v>
      </c>
      <c r="D66" s="42"/>
      <c r="E66" s="27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20.100000000000001" customHeight="1">
      <c r="A67" s="31"/>
      <c r="C67" s="16"/>
      <c r="D67" s="28"/>
      <c r="E67" s="7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 ht="20.100000000000001" customHeight="1">
      <c r="A68" s="31"/>
      <c r="C68" s="6" t="s">
        <v>595</v>
      </c>
      <c r="D68" s="42"/>
      <c r="E68" s="27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20.100000000000001" customHeight="1">
      <c r="A69" s="31"/>
      <c r="C69" s="16"/>
      <c r="D69" s="28"/>
      <c r="E69" s="7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 ht="20.100000000000001" customHeight="1">
      <c r="A70" s="31"/>
      <c r="C70" s="6" t="s">
        <v>383</v>
      </c>
      <c r="D70" s="42"/>
      <c r="E70" s="27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20.100000000000001" customHeight="1">
      <c r="A71" s="31"/>
      <c r="C71" s="16"/>
      <c r="D71" s="28"/>
      <c r="E71" s="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 ht="20.100000000000001" customHeight="1">
      <c r="A72" s="31"/>
      <c r="C72" s="6" t="s">
        <v>317</v>
      </c>
      <c r="D72" s="42"/>
      <c r="E72" s="27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20.100000000000001" customHeight="1">
      <c r="A73" s="31"/>
      <c r="C73" s="16"/>
      <c r="D73" s="28"/>
      <c r="E73" s="7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 ht="20.100000000000001" customHeight="1">
      <c r="A74" s="31"/>
      <c r="C74" s="6" t="s">
        <v>284</v>
      </c>
      <c r="D74" s="42"/>
      <c r="E74" s="27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20.100000000000001" customHeight="1">
      <c r="A75" s="31"/>
      <c r="C75" s="16"/>
      <c r="D75" s="28"/>
      <c r="E75" s="7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 ht="20.100000000000001" customHeight="1">
      <c r="A76" s="31"/>
      <c r="C76" s="6" t="s">
        <v>694</v>
      </c>
      <c r="D76" s="42"/>
      <c r="E76" s="27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20.100000000000001" customHeight="1">
      <c r="A77" s="31"/>
      <c r="C77" s="16"/>
      <c r="D77" s="28"/>
      <c r="E77" s="7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 ht="20.100000000000001" customHeight="1">
      <c r="A78" s="31"/>
      <c r="C78" s="6" t="s">
        <v>695</v>
      </c>
      <c r="D78" s="42"/>
      <c r="E78" s="27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20.100000000000001" customHeight="1">
      <c r="A79" s="31"/>
      <c r="C79" s="16"/>
      <c r="D79" s="28"/>
      <c r="E79" s="7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 ht="20.100000000000001" customHeight="1">
      <c r="A80" s="31"/>
      <c r="C80" s="6" t="s">
        <v>336</v>
      </c>
      <c r="D80" s="42"/>
      <c r="E80" s="27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93" ht="20.100000000000001" customHeight="1">
      <c r="A81" s="31"/>
      <c r="C81" s="16"/>
      <c r="D81" s="28"/>
      <c r="E81" s="7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93" ht="20.100000000000001" customHeight="1">
      <c r="A82" s="31"/>
      <c r="C82" s="6" t="s">
        <v>696</v>
      </c>
      <c r="D82" s="42"/>
      <c r="E82" s="27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93" ht="20.100000000000001" customHeight="1">
      <c r="A83" s="31"/>
      <c r="C83" s="16"/>
      <c r="D83" s="28"/>
      <c r="E83" s="7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93" ht="20.100000000000001" customHeight="1">
      <c r="A84" s="31"/>
      <c r="C84" s="6" t="s">
        <v>697</v>
      </c>
      <c r="D84" s="42"/>
      <c r="E84" s="27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93" ht="20.100000000000001" customHeight="1">
      <c r="A85" s="31"/>
      <c r="C85" s="16"/>
      <c r="D85" s="28"/>
      <c r="E85" s="7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93" ht="20.100000000000001" customHeight="1">
      <c r="A86" s="31"/>
      <c r="C86" s="6" t="s">
        <v>366</v>
      </c>
      <c r="D86" s="42"/>
      <c r="E86" s="27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93" ht="20.100000000000001" customHeight="1">
      <c r="A87" s="31"/>
      <c r="C87" s="16"/>
      <c r="D87" s="28"/>
      <c r="E87" s="7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93" ht="20.100000000000001" customHeight="1">
      <c r="A88" s="31"/>
      <c r="C88" s="6" t="s">
        <v>258</v>
      </c>
      <c r="D88" s="42"/>
      <c r="E88" s="27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93" ht="20.100000000000001" customHeight="1">
      <c r="A89" s="31"/>
      <c r="C89" s="16"/>
      <c r="D89" s="28"/>
      <c r="E89" s="7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93" ht="20.100000000000001" customHeight="1">
      <c r="A90" s="31"/>
      <c r="C90" s="6" t="s">
        <v>484</v>
      </c>
      <c r="D90" s="42"/>
      <c r="E90" s="27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93" ht="20.100000000000001" customHeight="1">
      <c r="A91" s="31"/>
      <c r="B91" s="25" t="s">
        <v>699</v>
      </c>
      <c r="C91" s="16"/>
      <c r="D91" s="67" t="s">
        <v>700</v>
      </c>
      <c r="E91" s="63" t="s">
        <v>112</v>
      </c>
      <c r="F91" s="45" t="e">
        <f t="shared" ref="F91:V91" si="0">SUM(CA6:CA90)</f>
        <v>#VALUE!</v>
      </c>
      <c r="G91" s="45" t="e">
        <f t="shared" si="0"/>
        <v>#VALUE!</v>
      </c>
      <c r="H91" s="45" t="e">
        <f t="shared" si="0"/>
        <v>#VALUE!</v>
      </c>
      <c r="I91" s="45" t="e">
        <f t="shared" si="0"/>
        <v>#VALUE!</v>
      </c>
      <c r="J91" s="45" t="e">
        <f t="shared" si="0"/>
        <v>#VALUE!</v>
      </c>
      <c r="K91" s="45" t="e">
        <f t="shared" si="0"/>
        <v>#VALUE!</v>
      </c>
      <c r="L91" s="45" t="e">
        <f t="shared" si="0"/>
        <v>#VALUE!</v>
      </c>
      <c r="M91" s="45" t="e">
        <f t="shared" si="0"/>
        <v>#VALUE!</v>
      </c>
      <c r="N91" s="45" t="e">
        <f t="shared" si="0"/>
        <v>#VALUE!</v>
      </c>
      <c r="O91" s="45" t="e">
        <f t="shared" si="0"/>
        <v>#VALUE!</v>
      </c>
      <c r="P91" s="45" t="e">
        <f t="shared" si="0"/>
        <v>#VALUE!</v>
      </c>
      <c r="Q91" s="45" t="e">
        <f t="shared" si="0"/>
        <v>#VALUE!</v>
      </c>
      <c r="R91" s="45" t="e">
        <f t="shared" si="0"/>
        <v>#VALUE!</v>
      </c>
      <c r="S91" s="45" t="e">
        <f t="shared" si="0"/>
        <v>#VALUE!</v>
      </c>
      <c r="T91" s="45" t="e">
        <f t="shared" si="0"/>
        <v>#VALUE!</v>
      </c>
      <c r="U91" s="45" t="e">
        <f t="shared" si="0"/>
        <v>#VALUE!</v>
      </c>
      <c r="V91" s="45" t="e">
        <f t="shared" si="0"/>
        <v>#VALUE!</v>
      </c>
      <c r="W91" s="45"/>
      <c r="X91" s="45"/>
      <c r="Y91" s="45"/>
      <c r="Z91" s="45"/>
    </row>
    <row r="92" spans="1:93" ht="20.100000000000001" customHeight="1">
      <c r="A92" s="31"/>
      <c r="C92" s="5" t="s">
        <v>698</v>
      </c>
      <c r="D92" s="27" t="s">
        <v>701</v>
      </c>
      <c r="E92" s="27">
        <v>1</v>
      </c>
      <c r="F92" s="27" t="e">
        <f>E92*F91</f>
        <v>#VALUE!</v>
      </c>
      <c r="G92" s="27" t="e">
        <f>E92*G91</f>
        <v>#VALUE!</v>
      </c>
      <c r="H92" s="27" t="e">
        <f>E92*H91</f>
        <v>#VALUE!</v>
      </c>
      <c r="I92" s="27" t="e">
        <f>E92*I91</f>
        <v>#VALUE!</v>
      </c>
      <c r="J92" s="27" t="e">
        <f>E92*J91</f>
        <v>#VALUE!</v>
      </c>
      <c r="K92" s="27" t="e">
        <f>E92*K91</f>
        <v>#VALUE!</v>
      </c>
      <c r="L92" s="27" t="e">
        <f>E92*L91</f>
        <v>#VALUE!</v>
      </c>
      <c r="M92" s="27" t="e">
        <f>E92*M91</f>
        <v>#VALUE!</v>
      </c>
      <c r="N92" s="27" t="e">
        <f>E92*N91</f>
        <v>#VALUE!</v>
      </c>
      <c r="O92" s="27" t="e">
        <f>E92*O91</f>
        <v>#VALUE!</v>
      </c>
      <c r="P92" s="27" t="e">
        <f>E92*P91</f>
        <v>#VALUE!</v>
      </c>
      <c r="Q92" s="27" t="e">
        <f>E92*Q91</f>
        <v>#VALUE!</v>
      </c>
      <c r="R92" s="27" t="e">
        <f>E92*R91</f>
        <v>#VALUE!</v>
      </c>
      <c r="S92" s="27" t="e">
        <f>E92*S91</f>
        <v>#VALUE!</v>
      </c>
      <c r="T92" s="27" t="e">
        <f>E92*T91</f>
        <v>#VALUE!</v>
      </c>
      <c r="U92" s="27" t="e">
        <f>E92*U91</f>
        <v>#VALUE!</v>
      </c>
      <c r="V92" s="27" t="e">
        <f>E92*V91</f>
        <v>#VALUE!</v>
      </c>
      <c r="W92" s="27"/>
      <c r="X92" s="27"/>
      <c r="Y92" s="27"/>
      <c r="Z92" s="27"/>
    </row>
    <row r="93" spans="1:93" ht="20.100000000000001" customHeight="1">
      <c r="B93" s="25" t="s">
        <v>134</v>
      </c>
      <c r="C93" s="458" t="s">
        <v>221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</row>
    <row r="94" spans="1:93" ht="20.100000000000001" customHeight="1">
      <c r="B94" s="30"/>
      <c r="C94" s="20"/>
      <c r="D94" s="46"/>
      <c r="E94" s="46"/>
      <c r="F94" s="18" t="s">
        <v>664</v>
      </c>
      <c r="G94" s="18" t="s">
        <v>664</v>
      </c>
      <c r="H94" s="16" t="s">
        <v>665</v>
      </c>
      <c r="I94" s="16" t="s">
        <v>154</v>
      </c>
      <c r="J94" s="16" t="s">
        <v>666</v>
      </c>
      <c r="K94" s="16" t="s">
        <v>667</v>
      </c>
      <c r="L94" s="16" t="s">
        <v>667</v>
      </c>
      <c r="M94" s="16" t="s">
        <v>176</v>
      </c>
      <c r="N94" s="16" t="s">
        <v>668</v>
      </c>
      <c r="O94" s="16" t="s">
        <v>670</v>
      </c>
      <c r="P94" s="16" t="s">
        <v>702</v>
      </c>
      <c r="Q94" s="16" t="s">
        <v>703</v>
      </c>
      <c r="R94" s="16" t="s">
        <v>672</v>
      </c>
      <c r="S94" s="16" t="s">
        <v>673</v>
      </c>
      <c r="T94" s="16" t="s">
        <v>675</v>
      </c>
      <c r="U94" s="16"/>
      <c r="V94" s="16"/>
      <c r="W94" s="16"/>
      <c r="X94" s="16"/>
      <c r="Y94" s="16"/>
      <c r="Z94" s="16"/>
      <c r="CA94" s="1" t="s">
        <v>664</v>
      </c>
      <c r="CB94" s="1" t="s">
        <v>664</v>
      </c>
      <c r="CC94" s="1" t="s">
        <v>665</v>
      </c>
      <c r="CD94" s="1" t="s">
        <v>154</v>
      </c>
      <c r="CE94" s="1" t="s">
        <v>666</v>
      </c>
      <c r="CF94" s="1" t="s">
        <v>667</v>
      </c>
      <c r="CG94" s="1" t="s">
        <v>667</v>
      </c>
      <c r="CH94" s="1" t="s">
        <v>176</v>
      </c>
      <c r="CI94" s="1" t="s">
        <v>668</v>
      </c>
      <c r="CJ94" s="1" t="s">
        <v>670</v>
      </c>
      <c r="CK94" s="1" t="s">
        <v>702</v>
      </c>
      <c r="CL94" s="1" t="s">
        <v>703</v>
      </c>
      <c r="CM94" s="1" t="s">
        <v>672</v>
      </c>
      <c r="CN94" s="1" t="s">
        <v>673</v>
      </c>
      <c r="CO94" s="1" t="s">
        <v>675</v>
      </c>
    </row>
    <row r="95" spans="1:93" ht="20.100000000000001" customHeight="1">
      <c r="A95" s="31"/>
      <c r="B95" s="30"/>
      <c r="C95" s="4" t="s">
        <v>676</v>
      </c>
      <c r="D95" s="4" t="s">
        <v>677</v>
      </c>
      <c r="E95" s="4" t="s">
        <v>678</v>
      </c>
      <c r="F95" s="12" t="s">
        <v>679</v>
      </c>
      <c r="G95" s="12" t="s">
        <v>680</v>
      </c>
      <c r="H95" s="4" t="s">
        <v>681</v>
      </c>
      <c r="I95" s="4"/>
      <c r="J95" s="4" t="s">
        <v>682</v>
      </c>
      <c r="K95" s="4" t="s">
        <v>683</v>
      </c>
      <c r="L95" s="4" t="s">
        <v>683</v>
      </c>
      <c r="M95" s="4" t="s">
        <v>684</v>
      </c>
      <c r="N95" s="4"/>
      <c r="O95" s="4" t="s">
        <v>203</v>
      </c>
      <c r="P95" s="4" t="s">
        <v>229</v>
      </c>
      <c r="Q95" s="4" t="s">
        <v>231</v>
      </c>
      <c r="R95" s="4" t="s">
        <v>211</v>
      </c>
      <c r="S95" s="4" t="s">
        <v>214</v>
      </c>
      <c r="T95" s="4" t="s">
        <v>220</v>
      </c>
      <c r="U95" s="4"/>
      <c r="V95" s="4"/>
      <c r="W95" s="4"/>
      <c r="X95" s="4"/>
      <c r="Y95" s="4"/>
      <c r="Z95" s="4"/>
      <c r="CA95" s="1" t="s">
        <v>679</v>
      </c>
      <c r="CB95" s="1" t="s">
        <v>680</v>
      </c>
      <c r="CC95" s="1" t="s">
        <v>681</v>
      </c>
      <c r="CE95" s="1" t="s">
        <v>682</v>
      </c>
      <c r="CF95" s="1" t="s">
        <v>683</v>
      </c>
      <c r="CG95" s="1" t="s">
        <v>683</v>
      </c>
      <c r="CH95" s="1" t="s">
        <v>684</v>
      </c>
      <c r="CJ95" s="1" t="s">
        <v>203</v>
      </c>
      <c r="CK95" s="1" t="s">
        <v>229</v>
      </c>
      <c r="CL95" s="1" t="s">
        <v>231</v>
      </c>
      <c r="CM95" s="1" t="s">
        <v>211</v>
      </c>
      <c r="CN95" s="1" t="s">
        <v>214</v>
      </c>
      <c r="CO95" s="1" t="s">
        <v>220</v>
      </c>
    </row>
    <row r="96" spans="1:93" ht="20.100000000000001" customHeight="1">
      <c r="A96" s="31"/>
      <c r="B96" s="30"/>
      <c r="C96" s="21"/>
      <c r="D96" s="21"/>
      <c r="E96" s="21"/>
      <c r="F96" s="19" t="s">
        <v>685</v>
      </c>
      <c r="G96" s="19" t="s">
        <v>685</v>
      </c>
      <c r="H96" s="17" t="s">
        <v>686</v>
      </c>
      <c r="I96" s="17" t="s">
        <v>687</v>
      </c>
      <c r="J96" s="17" t="s">
        <v>688</v>
      </c>
      <c r="K96" s="17" t="s">
        <v>689</v>
      </c>
      <c r="L96" s="17" t="s">
        <v>690</v>
      </c>
      <c r="M96" s="17" t="s">
        <v>692</v>
      </c>
      <c r="N96" s="17" t="s">
        <v>693</v>
      </c>
      <c r="O96" s="17" t="s">
        <v>198</v>
      </c>
      <c r="P96" s="17" t="s">
        <v>198</v>
      </c>
      <c r="Q96" s="17" t="s">
        <v>198</v>
      </c>
      <c r="R96" s="17" t="s">
        <v>198</v>
      </c>
      <c r="S96" s="17" t="s">
        <v>198</v>
      </c>
      <c r="T96" s="17" t="s">
        <v>198</v>
      </c>
      <c r="U96" s="17"/>
      <c r="V96" s="17"/>
      <c r="W96" s="17"/>
      <c r="X96" s="17"/>
      <c r="Y96" s="17"/>
      <c r="Z96" s="17"/>
      <c r="CA96" s="1" t="s">
        <v>685</v>
      </c>
      <c r="CB96" s="1" t="s">
        <v>685</v>
      </c>
      <c r="CC96" s="1" t="s">
        <v>686</v>
      </c>
      <c r="CD96" s="1" t="s">
        <v>687</v>
      </c>
      <c r="CE96" s="1" t="s">
        <v>688</v>
      </c>
      <c r="CF96" s="1" t="s">
        <v>689</v>
      </c>
      <c r="CG96" s="1" t="s">
        <v>690</v>
      </c>
      <c r="CH96" s="1" t="s">
        <v>692</v>
      </c>
      <c r="CI96" s="1" t="s">
        <v>693</v>
      </c>
      <c r="CJ96" s="1" t="s">
        <v>198</v>
      </c>
      <c r="CK96" s="1" t="s">
        <v>198</v>
      </c>
      <c r="CL96" s="1" t="s">
        <v>198</v>
      </c>
      <c r="CM96" s="1" t="s">
        <v>198</v>
      </c>
      <c r="CN96" s="1" t="s">
        <v>198</v>
      </c>
      <c r="CO96" s="1" t="s">
        <v>198</v>
      </c>
    </row>
    <row r="97" spans="1:87" ht="20.100000000000001" customHeight="1">
      <c r="A97" s="31"/>
      <c r="C97" s="16"/>
      <c r="D97" s="28" t="s">
        <v>223</v>
      </c>
      <c r="E97" s="7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87" ht="20.100000000000001" customHeight="1">
      <c r="A98" s="31"/>
      <c r="C98" s="6" t="s">
        <v>135</v>
      </c>
      <c r="D98" s="42"/>
      <c r="E98" s="27" t="str">
        <f>IF(egTextCal(D98)&lt;&gt;0, egTextCal(D98),"")</f>
        <v/>
      </c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87" ht="20.100000000000001" customHeight="1">
      <c r="A99" s="31"/>
      <c r="C99" s="16"/>
      <c r="D99" s="29" t="s">
        <v>140</v>
      </c>
      <c r="E99" s="8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87" ht="20.100000000000001" customHeight="1">
      <c r="A100" s="31"/>
      <c r="C100" s="6" t="s">
        <v>149</v>
      </c>
      <c r="D100" s="43"/>
      <c r="E100" s="27" t="str">
        <f>IF(egTextCal(D100)&lt;&gt;0, egTextCal(D100),"")</f>
        <v/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87" ht="20.100000000000001" customHeight="1">
      <c r="A101" s="31"/>
      <c r="C101" s="16"/>
      <c r="D101" s="29" t="s">
        <v>224</v>
      </c>
      <c r="E101" s="8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87" ht="20.100000000000001" customHeight="1">
      <c r="A102" s="31"/>
      <c r="C102" s="6" t="s">
        <v>165</v>
      </c>
      <c r="D102" s="43"/>
      <c r="E102" s="27" t="str">
        <f>IF(egTextCal(D102)&lt;&gt;0, egTextCal(D102),"")</f>
        <v/>
      </c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87" ht="20.100000000000001" customHeight="1">
      <c r="A103" s="31"/>
      <c r="C103" s="16"/>
      <c r="D103" s="28" t="s">
        <v>143</v>
      </c>
      <c r="E103" s="7"/>
      <c r="F103" s="45">
        <v>1</v>
      </c>
      <c r="G103" s="45"/>
      <c r="H103" s="45"/>
      <c r="I103" s="45"/>
      <c r="J103" s="45"/>
      <c r="K103" s="45"/>
      <c r="L103" s="45"/>
      <c r="M103" s="45"/>
      <c r="N103" s="45">
        <v>3</v>
      </c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87" ht="20.100000000000001" customHeight="1">
      <c r="A104" s="31"/>
      <c r="C104" s="6" t="s">
        <v>168</v>
      </c>
      <c r="D104" s="64" t="e">
        <f>목록별산출서!#REF!</f>
        <v>#REF!</v>
      </c>
      <c r="E104" s="27" t="e">
        <f>IF(egTextCal(D104)&lt;&gt;0, egTextCal(D104),"")</f>
        <v>#VALUE!</v>
      </c>
      <c r="F104" s="26" t="e">
        <f>IF(E104*F103&lt;&gt;0,E104*F103,  )</f>
        <v>#VALUE!</v>
      </c>
      <c r="G104" s="26"/>
      <c r="H104" s="26"/>
      <c r="I104" s="26"/>
      <c r="J104" s="26"/>
      <c r="K104" s="26"/>
      <c r="L104" s="26"/>
      <c r="M104" s="26"/>
      <c r="N104" s="26" t="e">
        <f>IF(E104*N103&lt;&gt;0,E104*N103,  )</f>
        <v>#VALUE!</v>
      </c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CA104" s="1" t="e">
        <f>F104</f>
        <v>#VALUE!</v>
      </c>
      <c r="CI104" s="1" t="e">
        <f>N104</f>
        <v>#VALUE!</v>
      </c>
    </row>
    <row r="105" spans="1:87" ht="20.100000000000001" customHeight="1">
      <c r="A105" s="31"/>
      <c r="C105" s="16"/>
      <c r="D105" s="28" t="s">
        <v>153</v>
      </c>
      <c r="E105" s="7"/>
      <c r="F105" s="45"/>
      <c r="G105" s="45"/>
      <c r="H105" s="45"/>
      <c r="I105" s="45">
        <v>1</v>
      </c>
      <c r="J105" s="45">
        <v>1</v>
      </c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87" ht="20.100000000000001" customHeight="1">
      <c r="A106" s="31"/>
      <c r="C106" s="6" t="s">
        <v>172</v>
      </c>
      <c r="D106" s="64" t="e">
        <f>목록별산출서!#REF!</f>
        <v>#REF!</v>
      </c>
      <c r="E106" s="27" t="e">
        <f>IF(egTextCal(D106)&lt;&gt;0, egTextCal(D106),"")</f>
        <v>#VALUE!</v>
      </c>
      <c r="F106" s="26"/>
      <c r="G106" s="26"/>
      <c r="H106" s="26"/>
      <c r="I106" s="26" t="e">
        <f>IF(E106*I105&lt;&gt;0,E106*I105,  )</f>
        <v>#VALUE!</v>
      </c>
      <c r="J106" s="26" t="e">
        <f>IF(E106*J105&lt;&gt;0,E106*J105,  )</f>
        <v>#VALUE!</v>
      </c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CD106" s="1" t="e">
        <f>I106</f>
        <v>#VALUE!</v>
      </c>
      <c r="CE106" s="1" t="e">
        <f>J106</f>
        <v>#VALUE!</v>
      </c>
    </row>
    <row r="107" spans="1:87" ht="20.100000000000001" customHeight="1">
      <c r="A107" s="31"/>
      <c r="C107" s="16"/>
      <c r="D107" s="28" t="s">
        <v>161</v>
      </c>
      <c r="E107" s="7"/>
      <c r="F107" s="45">
        <v>1.5</v>
      </c>
      <c r="G107" s="45">
        <v>2</v>
      </c>
      <c r="H107" s="45">
        <v>1</v>
      </c>
      <c r="I107" s="45"/>
      <c r="J107" s="45">
        <v>1</v>
      </c>
      <c r="K107" s="45"/>
      <c r="L107" s="45"/>
      <c r="M107" s="45">
        <v>1</v>
      </c>
      <c r="N107" s="45">
        <v>5.0999999999999996</v>
      </c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87" ht="20.100000000000001" customHeight="1">
      <c r="A108" s="31"/>
      <c r="C108" s="6" t="s">
        <v>174</v>
      </c>
      <c r="D108" s="64" t="e">
        <f>목록별산출서!#REF!</f>
        <v>#REF!</v>
      </c>
      <c r="E108" s="27" t="e">
        <f>IF(egTextCal(D108)&lt;&gt;0, egTextCal(D108),"")</f>
        <v>#VALUE!</v>
      </c>
      <c r="F108" s="26" t="e">
        <f>IF(E108*F107&lt;&gt;0,E108*F107,  )</f>
        <v>#VALUE!</v>
      </c>
      <c r="G108" s="26" t="e">
        <f>IF(E108*G107&lt;&gt;0,E108*G107,  )</f>
        <v>#VALUE!</v>
      </c>
      <c r="H108" s="26" t="e">
        <f>IF(E108*H107&lt;&gt;0,E108*H107,  )</f>
        <v>#VALUE!</v>
      </c>
      <c r="I108" s="26"/>
      <c r="J108" s="26" t="e">
        <f>IF(E108*J107&lt;&gt;0,E108*J107,  )</f>
        <v>#VALUE!</v>
      </c>
      <c r="K108" s="26"/>
      <c r="L108" s="26"/>
      <c r="M108" s="26" t="e">
        <f>IF(E108*M107&lt;&gt;0,E108*M107,  )</f>
        <v>#VALUE!</v>
      </c>
      <c r="N108" s="26" t="e">
        <f>IF(E108*N107&lt;&gt;0,E108*N107,  )</f>
        <v>#VALUE!</v>
      </c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CA108" s="1" t="e">
        <f>F108</f>
        <v>#VALUE!</v>
      </c>
      <c r="CB108" s="1" t="e">
        <f>G108</f>
        <v>#VALUE!</v>
      </c>
      <c r="CC108" s="1" t="e">
        <f>H108</f>
        <v>#VALUE!</v>
      </c>
      <c r="CE108" s="1" t="e">
        <f>J108</f>
        <v>#VALUE!</v>
      </c>
      <c r="CH108" s="1" t="e">
        <f>M108</f>
        <v>#VALUE!</v>
      </c>
      <c r="CI108" s="1" t="e">
        <f>N108</f>
        <v>#VALUE!</v>
      </c>
    </row>
    <row r="109" spans="1:87" ht="20.100000000000001" customHeight="1">
      <c r="A109" s="31"/>
      <c r="C109" s="16"/>
      <c r="D109" s="28"/>
      <c r="E109" s="7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87" ht="20.100000000000001" customHeight="1">
      <c r="A110" s="31"/>
      <c r="C110" s="6" t="s">
        <v>227</v>
      </c>
      <c r="D110" s="42"/>
      <c r="E110" s="27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87" ht="20.100000000000001" customHeight="1">
      <c r="A111" s="31"/>
      <c r="C111" s="16"/>
      <c r="D111" s="28" t="s">
        <v>225</v>
      </c>
      <c r="E111" s="7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87" ht="20.100000000000001" customHeight="1">
      <c r="A112" s="31"/>
      <c r="C112" s="6" t="s">
        <v>182</v>
      </c>
      <c r="D112" s="42"/>
      <c r="E112" s="27" t="str">
        <f>IF(egTextCal(D112)&lt;&gt;0, egTextCal(D112),"")</f>
        <v/>
      </c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87" ht="20.100000000000001" customHeight="1">
      <c r="A113" s="31"/>
      <c r="C113" s="16"/>
      <c r="D113" s="28" t="s">
        <v>143</v>
      </c>
      <c r="E113" s="7"/>
      <c r="F113" s="45">
        <v>1</v>
      </c>
      <c r="G113" s="45"/>
      <c r="H113" s="45"/>
      <c r="I113" s="45"/>
      <c r="J113" s="45"/>
      <c r="K113" s="45"/>
      <c r="L113" s="45"/>
      <c r="M113" s="45"/>
      <c r="N113" s="45">
        <v>3</v>
      </c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87" ht="20.100000000000001" customHeight="1">
      <c r="A114" s="31"/>
      <c r="C114" s="6" t="s">
        <v>595</v>
      </c>
      <c r="D114" s="64" t="e">
        <f>목록별산출서!#REF!</f>
        <v>#REF!</v>
      </c>
      <c r="E114" s="27" t="e">
        <f>IF(egTextCal(D114)&lt;&gt;0, egTextCal(D114),"")</f>
        <v>#VALUE!</v>
      </c>
      <c r="F114" s="26" t="e">
        <f>IF(E114*F113&lt;&gt;0,E114*F113,  )</f>
        <v>#VALUE!</v>
      </c>
      <c r="G114" s="26"/>
      <c r="H114" s="26"/>
      <c r="I114" s="26"/>
      <c r="J114" s="26"/>
      <c r="K114" s="26"/>
      <c r="L114" s="26"/>
      <c r="M114" s="26"/>
      <c r="N114" s="26" t="e">
        <f>IF(E114*N113&lt;&gt;0,E114*N113,  )</f>
        <v>#VALUE!</v>
      </c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CA114" s="1" t="e">
        <f>F114</f>
        <v>#VALUE!</v>
      </c>
      <c r="CI114" s="1" t="e">
        <f>N114</f>
        <v>#VALUE!</v>
      </c>
    </row>
    <row r="115" spans="1:87" ht="20.100000000000001" customHeight="1">
      <c r="A115" s="31"/>
      <c r="C115" s="16"/>
      <c r="D115" s="28" t="s">
        <v>153</v>
      </c>
      <c r="E115" s="7"/>
      <c r="F115" s="45"/>
      <c r="G115" s="45"/>
      <c r="H115" s="45"/>
      <c r="I115" s="45">
        <v>1</v>
      </c>
      <c r="J115" s="45">
        <v>1</v>
      </c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87" ht="20.100000000000001" customHeight="1">
      <c r="A116" s="31"/>
      <c r="C116" s="6" t="s">
        <v>383</v>
      </c>
      <c r="D116" s="64" t="e">
        <f>목록별산출서!#REF!</f>
        <v>#REF!</v>
      </c>
      <c r="E116" s="27" t="e">
        <f>IF(egTextCal(D116)&lt;&gt;0, egTextCal(D116),"")</f>
        <v>#VALUE!</v>
      </c>
      <c r="F116" s="26"/>
      <c r="G116" s="26"/>
      <c r="H116" s="26"/>
      <c r="I116" s="26" t="e">
        <f>IF(E116*I115&lt;&gt;0,E116*I115,  )</f>
        <v>#VALUE!</v>
      </c>
      <c r="J116" s="26" t="e">
        <f>IF(E116*J115&lt;&gt;0,E116*J115,  )</f>
        <v>#VALUE!</v>
      </c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CD116" s="1" t="e">
        <f>I116</f>
        <v>#VALUE!</v>
      </c>
      <c r="CE116" s="1" t="e">
        <f>J116</f>
        <v>#VALUE!</v>
      </c>
    </row>
    <row r="117" spans="1:87" ht="20.100000000000001" customHeight="1">
      <c r="A117" s="31"/>
      <c r="C117" s="16"/>
      <c r="D117" s="28" t="s">
        <v>161</v>
      </c>
      <c r="E117" s="7"/>
      <c r="F117" s="45">
        <v>1.5</v>
      </c>
      <c r="G117" s="45">
        <v>2</v>
      </c>
      <c r="H117" s="45">
        <v>1</v>
      </c>
      <c r="I117" s="45"/>
      <c r="J117" s="45">
        <v>1</v>
      </c>
      <c r="K117" s="45"/>
      <c r="L117" s="45"/>
      <c r="M117" s="45">
        <v>1</v>
      </c>
      <c r="N117" s="45">
        <v>5.0999999999999996</v>
      </c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87" ht="20.100000000000001" customHeight="1">
      <c r="A118" s="31"/>
      <c r="C118" s="6" t="s">
        <v>317</v>
      </c>
      <c r="D118" s="64" t="e">
        <f>목록별산출서!#REF!</f>
        <v>#REF!</v>
      </c>
      <c r="E118" s="27" t="e">
        <f>IF(egTextCal(D118)&lt;&gt;0, egTextCal(D118),"")</f>
        <v>#VALUE!</v>
      </c>
      <c r="F118" s="26" t="e">
        <f>IF(E118*F117&lt;&gt;0,E118*F117,  )</f>
        <v>#VALUE!</v>
      </c>
      <c r="G118" s="26" t="e">
        <f>IF(E118*G117&lt;&gt;0,E118*G117,  )</f>
        <v>#VALUE!</v>
      </c>
      <c r="H118" s="26" t="e">
        <f>IF(E118*H117&lt;&gt;0,E118*H117,  )</f>
        <v>#VALUE!</v>
      </c>
      <c r="I118" s="26"/>
      <c r="J118" s="26" t="e">
        <f>IF(E118*J117&lt;&gt;0,E118*J117,  )</f>
        <v>#VALUE!</v>
      </c>
      <c r="K118" s="26"/>
      <c r="L118" s="26"/>
      <c r="M118" s="26" t="e">
        <f>IF(E118*M117&lt;&gt;0,E118*M117,  )</f>
        <v>#VALUE!</v>
      </c>
      <c r="N118" s="26" t="e">
        <f>IF(E118*N117&lt;&gt;0,E118*N117,  )</f>
        <v>#VALUE!</v>
      </c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CA118" s="1" t="e">
        <f>F118</f>
        <v>#VALUE!</v>
      </c>
      <c r="CB118" s="1" t="e">
        <f>G118</f>
        <v>#VALUE!</v>
      </c>
      <c r="CC118" s="1" t="e">
        <f>H118</f>
        <v>#VALUE!</v>
      </c>
      <c r="CE118" s="1" t="e">
        <f>J118</f>
        <v>#VALUE!</v>
      </c>
      <c r="CH118" s="1" t="e">
        <f>M118</f>
        <v>#VALUE!</v>
      </c>
      <c r="CI118" s="1" t="e">
        <f>N118</f>
        <v>#VALUE!</v>
      </c>
    </row>
    <row r="119" spans="1:87" ht="20.100000000000001" customHeight="1">
      <c r="A119" s="31"/>
      <c r="C119" s="16"/>
      <c r="D119" s="28"/>
      <c r="E119" s="7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87" ht="20.100000000000001" customHeight="1">
      <c r="A120" s="31"/>
      <c r="C120" s="6" t="s">
        <v>284</v>
      </c>
      <c r="D120" s="42"/>
      <c r="E120" s="27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87" ht="20.100000000000001" customHeight="1">
      <c r="A121" s="31"/>
      <c r="C121" s="16"/>
      <c r="D121" s="28" t="s">
        <v>226</v>
      </c>
      <c r="E121" s="7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87" ht="20.100000000000001" customHeight="1">
      <c r="A122" s="31"/>
      <c r="C122" s="6" t="s">
        <v>694</v>
      </c>
      <c r="D122" s="42"/>
      <c r="E122" s="27" t="str">
        <f>IF(egTextCal(D122)&lt;&gt;0, egTextCal(D122),"")</f>
        <v/>
      </c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87" ht="20.100000000000001" customHeight="1">
      <c r="A123" s="31"/>
      <c r="C123" s="16"/>
      <c r="D123" s="28" t="s">
        <v>143</v>
      </c>
      <c r="E123" s="7"/>
      <c r="F123" s="45">
        <v>1</v>
      </c>
      <c r="G123" s="45"/>
      <c r="H123" s="45"/>
      <c r="I123" s="45"/>
      <c r="J123" s="45"/>
      <c r="K123" s="45"/>
      <c r="L123" s="45"/>
      <c r="M123" s="45"/>
      <c r="N123" s="45">
        <v>3</v>
      </c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87" ht="20.100000000000001" customHeight="1">
      <c r="A124" s="31"/>
      <c r="C124" s="6" t="s">
        <v>695</v>
      </c>
      <c r="D124" s="64" t="e">
        <f>목록별산출서!#REF!</f>
        <v>#REF!</v>
      </c>
      <c r="E124" s="27" t="e">
        <f>IF(egTextCal(D124)&lt;&gt;0, egTextCal(D124),"")</f>
        <v>#VALUE!</v>
      </c>
      <c r="F124" s="26" t="e">
        <f>IF(E124*F123&lt;&gt;0,E124*F123,  )</f>
        <v>#VALUE!</v>
      </c>
      <c r="G124" s="26"/>
      <c r="H124" s="26"/>
      <c r="I124" s="26"/>
      <c r="J124" s="26"/>
      <c r="K124" s="26"/>
      <c r="L124" s="26"/>
      <c r="M124" s="26"/>
      <c r="N124" s="26" t="e">
        <f>IF(E124*N123&lt;&gt;0,E124*N123,  )</f>
        <v>#VALUE!</v>
      </c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CA124" s="1" t="e">
        <f>F124</f>
        <v>#VALUE!</v>
      </c>
      <c r="CI124" s="1" t="e">
        <f>N124</f>
        <v>#VALUE!</v>
      </c>
    </row>
    <row r="125" spans="1:87" ht="20.100000000000001" customHeight="1">
      <c r="A125" s="31"/>
      <c r="C125" s="16"/>
      <c r="D125" s="28" t="s">
        <v>153</v>
      </c>
      <c r="E125" s="7"/>
      <c r="F125" s="45"/>
      <c r="G125" s="45"/>
      <c r="H125" s="45"/>
      <c r="I125" s="45">
        <v>1</v>
      </c>
      <c r="J125" s="45">
        <v>1</v>
      </c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87" ht="20.100000000000001" customHeight="1">
      <c r="A126" s="31"/>
      <c r="C126" s="6" t="s">
        <v>336</v>
      </c>
      <c r="D126" s="64" t="e">
        <f>목록별산출서!#REF!</f>
        <v>#REF!</v>
      </c>
      <c r="E126" s="27" t="e">
        <f>IF(egTextCal(D126)&lt;&gt;0, egTextCal(D126),"")</f>
        <v>#VALUE!</v>
      </c>
      <c r="F126" s="26"/>
      <c r="G126" s="26"/>
      <c r="H126" s="26"/>
      <c r="I126" s="26" t="e">
        <f>IF(E126*I125&lt;&gt;0,E126*I125,  )</f>
        <v>#VALUE!</v>
      </c>
      <c r="J126" s="26" t="e">
        <f>IF(E126*J125&lt;&gt;0,E126*J125,  )</f>
        <v>#VALUE!</v>
      </c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CD126" s="1" t="e">
        <f>I126</f>
        <v>#VALUE!</v>
      </c>
      <c r="CE126" s="1" t="e">
        <f>J126</f>
        <v>#VALUE!</v>
      </c>
    </row>
    <row r="127" spans="1:87" ht="20.100000000000001" customHeight="1">
      <c r="A127" s="31"/>
      <c r="C127" s="16"/>
      <c r="D127" s="28" t="s">
        <v>161</v>
      </c>
      <c r="E127" s="7"/>
      <c r="F127" s="45">
        <v>1.5</v>
      </c>
      <c r="G127" s="45">
        <v>2</v>
      </c>
      <c r="H127" s="45">
        <v>1</v>
      </c>
      <c r="I127" s="45"/>
      <c r="J127" s="45">
        <v>1</v>
      </c>
      <c r="K127" s="45"/>
      <c r="L127" s="45"/>
      <c r="M127" s="45">
        <v>1</v>
      </c>
      <c r="N127" s="45">
        <v>5.0999999999999996</v>
      </c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87" ht="20.100000000000001" customHeight="1">
      <c r="A128" s="31"/>
      <c r="C128" s="6" t="s">
        <v>696</v>
      </c>
      <c r="D128" s="64" t="e">
        <f>목록별산출서!#REF!</f>
        <v>#REF!</v>
      </c>
      <c r="E128" s="27" t="e">
        <f>IF(egTextCal(D128)&lt;&gt;0, egTextCal(D128),"")</f>
        <v>#VALUE!</v>
      </c>
      <c r="F128" s="26" t="e">
        <f>IF(E128*F127&lt;&gt;0,E128*F127,  )</f>
        <v>#VALUE!</v>
      </c>
      <c r="G128" s="26" t="e">
        <f>IF(E128*G127&lt;&gt;0,E128*G127,  )</f>
        <v>#VALUE!</v>
      </c>
      <c r="H128" s="26" t="e">
        <f>IF(E128*H127&lt;&gt;0,E128*H127,  )</f>
        <v>#VALUE!</v>
      </c>
      <c r="I128" s="26"/>
      <c r="J128" s="26" t="e">
        <f>IF(E128*J127&lt;&gt;0,E128*J127,  )</f>
        <v>#VALUE!</v>
      </c>
      <c r="K128" s="26"/>
      <c r="L128" s="26"/>
      <c r="M128" s="26" t="e">
        <f>IF(E128*M127&lt;&gt;0,E128*M127,  )</f>
        <v>#VALUE!</v>
      </c>
      <c r="N128" s="26" t="e">
        <f>IF(E128*N127&lt;&gt;0,E128*N127,  )</f>
        <v>#VALUE!</v>
      </c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CA128" s="1" t="e">
        <f>F128</f>
        <v>#VALUE!</v>
      </c>
      <c r="CB128" s="1" t="e">
        <f>G128</f>
        <v>#VALUE!</v>
      </c>
      <c r="CC128" s="1" t="e">
        <f>H128</f>
        <v>#VALUE!</v>
      </c>
      <c r="CE128" s="1" t="e">
        <f>J128</f>
        <v>#VALUE!</v>
      </c>
      <c r="CH128" s="1" t="e">
        <f>M128</f>
        <v>#VALUE!</v>
      </c>
      <c r="CI128" s="1" t="e">
        <f>N128</f>
        <v>#VALUE!</v>
      </c>
    </row>
    <row r="129" spans="1:85" ht="20.100000000000001" customHeight="1">
      <c r="A129" s="31"/>
      <c r="C129" s="16"/>
      <c r="D129" s="28"/>
      <c r="E129" s="7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85" ht="20.100000000000001" customHeight="1">
      <c r="A130" s="31"/>
      <c r="C130" s="6" t="s">
        <v>697</v>
      </c>
      <c r="D130" s="42"/>
      <c r="E130" s="27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85" ht="20.100000000000001" customHeight="1">
      <c r="A131" s="31"/>
      <c r="C131" s="16"/>
      <c r="D131" s="28" t="s">
        <v>179</v>
      </c>
      <c r="E131" s="7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85" ht="20.100000000000001" customHeight="1">
      <c r="A132" s="31"/>
      <c r="C132" s="6" t="s">
        <v>366</v>
      </c>
      <c r="D132" s="42"/>
      <c r="E132" s="27" t="str">
        <f>IF(egTextCal(D132)&lt;&gt;0, egTextCal(D132),"")</f>
        <v/>
      </c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85" ht="20.100000000000001" customHeight="1">
      <c r="A133" s="31"/>
      <c r="C133" s="16"/>
      <c r="D133" s="28" t="s">
        <v>181</v>
      </c>
      <c r="E133" s="7"/>
      <c r="F133" s="45"/>
      <c r="G133" s="45"/>
      <c r="H133" s="45"/>
      <c r="I133" s="45"/>
      <c r="J133" s="45"/>
      <c r="K133" s="45">
        <v>1</v>
      </c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85" ht="20.100000000000001" customHeight="1">
      <c r="A134" s="31"/>
      <c r="C134" s="6" t="s">
        <v>258</v>
      </c>
      <c r="D134" s="64" t="e">
        <f>목록별산출서!#REF!</f>
        <v>#REF!</v>
      </c>
      <c r="E134" s="27" t="e">
        <f>IF(egTextCal(D134)&lt;&gt;0, egTextCal(D134),"")</f>
        <v>#VALUE!</v>
      </c>
      <c r="F134" s="26"/>
      <c r="G134" s="26"/>
      <c r="H134" s="26"/>
      <c r="I134" s="26"/>
      <c r="J134" s="26"/>
      <c r="K134" s="26" t="e">
        <f>IF(E134*K133&lt;&gt;0,E134*K133,  )</f>
        <v>#VALUE!</v>
      </c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CF134" s="1" t="e">
        <f>K134</f>
        <v>#VALUE!</v>
      </c>
    </row>
    <row r="135" spans="1:85" ht="20.100000000000001" customHeight="1">
      <c r="A135" s="31"/>
      <c r="C135" s="16"/>
      <c r="D135" s="28" t="s">
        <v>187</v>
      </c>
      <c r="E135" s="7"/>
      <c r="F135" s="45"/>
      <c r="G135" s="45"/>
      <c r="H135" s="45"/>
      <c r="I135" s="45"/>
      <c r="J135" s="45"/>
      <c r="K135" s="45"/>
      <c r="L135" s="45">
        <v>1</v>
      </c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85" ht="20.100000000000001" customHeight="1">
      <c r="A136" s="31"/>
      <c r="C136" s="6" t="s">
        <v>484</v>
      </c>
      <c r="D136" s="64" t="e">
        <f>목록별산출서!#REF!</f>
        <v>#REF!</v>
      </c>
      <c r="E136" s="27" t="e">
        <f>IF(egTextCal(D136)&lt;&gt;0, egTextCal(D136),"")</f>
        <v>#VALUE!</v>
      </c>
      <c r="F136" s="26"/>
      <c r="G136" s="26"/>
      <c r="H136" s="26"/>
      <c r="I136" s="26"/>
      <c r="J136" s="26"/>
      <c r="K136" s="26"/>
      <c r="L136" s="26" t="e">
        <f>IF(E136*L135&lt;&gt;0,E136*L135,  )</f>
        <v>#VALUE!</v>
      </c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CG136" s="1" t="e">
        <f>L136</f>
        <v>#VALUE!</v>
      </c>
    </row>
    <row r="137" spans="1:85" ht="20.100000000000001" customHeight="1">
      <c r="A137" s="31"/>
      <c r="C137" s="16"/>
      <c r="D137" s="28"/>
      <c r="E137" s="7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85" ht="20.100000000000001" customHeight="1">
      <c r="A138" s="31"/>
      <c r="C138" s="6" t="s">
        <v>698</v>
      </c>
      <c r="D138" s="42"/>
      <c r="E138" s="27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85" ht="20.100000000000001" customHeight="1">
      <c r="D139" s="14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85" ht="20.100000000000001" customHeight="1">
      <c r="B140" s="30"/>
      <c r="C140" s="20"/>
      <c r="D140" s="46"/>
      <c r="E140" s="46"/>
      <c r="F140" s="18" t="s">
        <v>664</v>
      </c>
      <c r="G140" s="18" t="s">
        <v>664</v>
      </c>
      <c r="H140" s="16" t="s">
        <v>665</v>
      </c>
      <c r="I140" s="16" t="s">
        <v>154</v>
      </c>
      <c r="J140" s="16" t="s">
        <v>666</v>
      </c>
      <c r="K140" s="16" t="s">
        <v>667</v>
      </c>
      <c r="L140" s="16" t="s">
        <v>667</v>
      </c>
      <c r="M140" s="16" t="s">
        <v>176</v>
      </c>
      <c r="N140" s="16" t="s">
        <v>668</v>
      </c>
      <c r="O140" s="16" t="s">
        <v>670</v>
      </c>
      <c r="P140" s="16" t="s">
        <v>702</v>
      </c>
      <c r="Q140" s="16" t="s">
        <v>703</v>
      </c>
      <c r="R140" s="16" t="s">
        <v>672</v>
      </c>
      <c r="S140" s="16" t="s">
        <v>673</v>
      </c>
      <c r="T140" s="16" t="s">
        <v>675</v>
      </c>
      <c r="U140" s="16"/>
      <c r="V140" s="16"/>
      <c r="W140" s="16"/>
      <c r="X140" s="16"/>
      <c r="Y140" s="16"/>
      <c r="Z140" s="16"/>
    </row>
    <row r="141" spans="1:85" ht="20.100000000000001" customHeight="1">
      <c r="A141" s="31"/>
      <c r="B141" s="30"/>
      <c r="C141" s="4" t="s">
        <v>676</v>
      </c>
      <c r="D141" s="4" t="s">
        <v>677</v>
      </c>
      <c r="E141" s="4" t="s">
        <v>678</v>
      </c>
      <c r="F141" s="12" t="s">
        <v>679</v>
      </c>
      <c r="G141" s="12" t="s">
        <v>680</v>
      </c>
      <c r="H141" s="4" t="s">
        <v>681</v>
      </c>
      <c r="I141" s="4"/>
      <c r="J141" s="4" t="s">
        <v>682</v>
      </c>
      <c r="K141" s="4" t="s">
        <v>683</v>
      </c>
      <c r="L141" s="4" t="s">
        <v>683</v>
      </c>
      <c r="M141" s="4" t="s">
        <v>684</v>
      </c>
      <c r="N141" s="4"/>
      <c r="O141" s="4" t="s">
        <v>203</v>
      </c>
      <c r="P141" s="4" t="s">
        <v>229</v>
      </c>
      <c r="Q141" s="4" t="s">
        <v>231</v>
      </c>
      <c r="R141" s="4" t="s">
        <v>211</v>
      </c>
      <c r="S141" s="4" t="s">
        <v>214</v>
      </c>
      <c r="T141" s="4" t="s">
        <v>220</v>
      </c>
      <c r="U141" s="4"/>
      <c r="V141" s="4"/>
      <c r="W141" s="4"/>
      <c r="X141" s="4"/>
      <c r="Y141" s="4"/>
      <c r="Z141" s="4"/>
    </row>
    <row r="142" spans="1:85" ht="20.100000000000001" customHeight="1">
      <c r="A142" s="31"/>
      <c r="B142" s="30"/>
      <c r="C142" s="21"/>
      <c r="D142" s="21"/>
      <c r="E142" s="21"/>
      <c r="F142" s="19" t="s">
        <v>685</v>
      </c>
      <c r="G142" s="19" t="s">
        <v>685</v>
      </c>
      <c r="H142" s="17" t="s">
        <v>686</v>
      </c>
      <c r="I142" s="17" t="s">
        <v>687</v>
      </c>
      <c r="J142" s="17" t="s">
        <v>688</v>
      </c>
      <c r="K142" s="17" t="s">
        <v>689</v>
      </c>
      <c r="L142" s="17" t="s">
        <v>690</v>
      </c>
      <c r="M142" s="17" t="s">
        <v>692</v>
      </c>
      <c r="N142" s="17" t="s">
        <v>693</v>
      </c>
      <c r="O142" s="17" t="s">
        <v>198</v>
      </c>
      <c r="P142" s="17" t="s">
        <v>198</v>
      </c>
      <c r="Q142" s="17" t="s">
        <v>198</v>
      </c>
      <c r="R142" s="17" t="s">
        <v>198</v>
      </c>
      <c r="S142" s="17" t="s">
        <v>198</v>
      </c>
      <c r="T142" s="17" t="s">
        <v>198</v>
      </c>
      <c r="U142" s="17"/>
      <c r="V142" s="17"/>
      <c r="W142" s="17"/>
      <c r="X142" s="17"/>
      <c r="Y142" s="17"/>
      <c r="Z142" s="17"/>
    </row>
    <row r="143" spans="1:85" ht="20.100000000000001" customHeight="1">
      <c r="A143" s="31"/>
      <c r="C143" s="16"/>
      <c r="D143" s="28" t="s">
        <v>192</v>
      </c>
      <c r="E143" s="7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1:85" ht="20.100000000000001" customHeight="1">
      <c r="A144" s="31"/>
      <c r="C144" s="6" t="s">
        <v>135</v>
      </c>
      <c r="D144" s="42"/>
      <c r="E144" s="27" t="str">
        <f>IF(egTextCal(D144)&lt;&gt;0, egTextCal(D144),"")</f>
        <v/>
      </c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92" ht="20.100000000000001" customHeight="1">
      <c r="A145" s="31"/>
      <c r="C145" s="16"/>
      <c r="D145" s="29" t="s">
        <v>194</v>
      </c>
      <c r="E145" s="8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92" ht="20.100000000000001" customHeight="1">
      <c r="A146" s="31"/>
      <c r="C146" s="6" t="s">
        <v>149</v>
      </c>
      <c r="D146" s="43"/>
      <c r="E146" s="27" t="str">
        <f>IF(egTextCal(D146)&lt;&gt;0, egTextCal(D146),"")</f>
        <v/>
      </c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92" ht="20.100000000000001" customHeight="1">
      <c r="A147" s="31"/>
      <c r="C147" s="16"/>
      <c r="D147" s="29" t="s">
        <v>200</v>
      </c>
      <c r="E147" s="8"/>
      <c r="F147" s="45"/>
      <c r="G147" s="45"/>
      <c r="H147" s="45"/>
      <c r="I147" s="45"/>
      <c r="J147" s="45"/>
      <c r="K147" s="45"/>
      <c r="L147" s="45"/>
      <c r="M147" s="45"/>
      <c r="N147" s="45"/>
      <c r="O147" s="45">
        <v>1</v>
      </c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92" ht="20.100000000000001" customHeight="1">
      <c r="A148" s="31"/>
      <c r="C148" s="6" t="s">
        <v>165</v>
      </c>
      <c r="D148" s="65" t="e">
        <f>목록별산출서!#REF!</f>
        <v>#REF!</v>
      </c>
      <c r="E148" s="27" t="e">
        <f>IF(egTextCal(D148)&lt;&gt;0, egTextCal(D148),"")</f>
        <v>#VALUE!</v>
      </c>
      <c r="F148" s="26"/>
      <c r="G148" s="26"/>
      <c r="H148" s="26"/>
      <c r="I148" s="26"/>
      <c r="J148" s="26"/>
      <c r="K148" s="26"/>
      <c r="L148" s="26"/>
      <c r="M148" s="26"/>
      <c r="N148" s="26"/>
      <c r="O148" s="26" t="e">
        <f>IF(E148*O147&lt;&gt;0,E148*O147,  )</f>
        <v>#VALUE!</v>
      </c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CJ148" s="1" t="e">
        <f>O148</f>
        <v>#VALUE!</v>
      </c>
    </row>
    <row r="149" spans="1:92" ht="20.100000000000001" customHeight="1">
      <c r="A149" s="31"/>
      <c r="C149" s="16"/>
      <c r="D149" s="28" t="s">
        <v>204</v>
      </c>
      <c r="E149" s="7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>
        <v>1</v>
      </c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92" ht="20.100000000000001" customHeight="1">
      <c r="A150" s="31"/>
      <c r="C150" s="6" t="s">
        <v>168</v>
      </c>
      <c r="D150" s="64" t="e">
        <f>목록별산출서!#REF!</f>
        <v>#REF!</v>
      </c>
      <c r="E150" s="27" t="e">
        <f>IF(egTextCal(D150)&lt;&gt;0, egTextCal(D150),"")</f>
        <v>#VALUE!</v>
      </c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 t="e">
        <f>IF(E150*P149&lt;&gt;0,E150*P149,  )</f>
        <v>#VALUE!</v>
      </c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CK150" s="1" t="e">
        <f>P150</f>
        <v>#VALUE!</v>
      </c>
    </row>
    <row r="151" spans="1:92" ht="20.100000000000001" customHeight="1">
      <c r="A151" s="31"/>
      <c r="C151" s="16"/>
      <c r="D151" s="28" t="s">
        <v>205</v>
      </c>
      <c r="E151" s="7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>
        <v>1</v>
      </c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92" ht="20.100000000000001" customHeight="1">
      <c r="A152" s="31"/>
      <c r="C152" s="6" t="s">
        <v>172</v>
      </c>
      <c r="D152" s="64" t="e">
        <f>목록별산출서!#REF!</f>
        <v>#REF!</v>
      </c>
      <c r="E152" s="27" t="e">
        <f>IF(egTextCal(D152)&lt;&gt;0, egTextCal(D152),"")</f>
        <v>#VALUE!</v>
      </c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 t="e">
        <f>IF(E152*Q151&lt;&gt;0,E152*Q151,  )</f>
        <v>#VALUE!</v>
      </c>
      <c r="R152" s="26"/>
      <c r="S152" s="26"/>
      <c r="T152" s="26"/>
      <c r="U152" s="26"/>
      <c r="V152" s="26"/>
      <c r="W152" s="26"/>
      <c r="X152" s="26"/>
      <c r="Y152" s="26"/>
      <c r="Z152" s="26"/>
      <c r="CL152" s="1" t="e">
        <f>Q152</f>
        <v>#VALUE!</v>
      </c>
    </row>
    <row r="153" spans="1:92" ht="20.100000000000001" customHeight="1">
      <c r="A153" s="31"/>
      <c r="C153" s="16"/>
      <c r="D153" s="28" t="s">
        <v>206</v>
      </c>
      <c r="E153" s="7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92" ht="20.100000000000001" customHeight="1">
      <c r="A154" s="31"/>
      <c r="C154" s="6" t="s">
        <v>174</v>
      </c>
      <c r="D154" s="42"/>
      <c r="E154" s="27" t="str">
        <f>IF(egTextCal(D154)&lt;&gt;0, egTextCal(D154),"")</f>
        <v/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92" ht="20.100000000000001" customHeight="1">
      <c r="A155" s="31"/>
      <c r="C155" s="16"/>
      <c r="D155" s="28" t="s">
        <v>209</v>
      </c>
      <c r="E155" s="7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>
        <v>1</v>
      </c>
      <c r="S155" s="45"/>
      <c r="T155" s="45"/>
      <c r="U155" s="45"/>
      <c r="V155" s="45"/>
      <c r="W155" s="45"/>
      <c r="X155" s="45"/>
      <c r="Y155" s="45"/>
      <c r="Z155" s="45"/>
    </row>
    <row r="156" spans="1:92" ht="20.100000000000001" customHeight="1">
      <c r="A156" s="31"/>
      <c r="C156" s="6" t="s">
        <v>227</v>
      </c>
      <c r="D156" s="64" t="e">
        <f>목록별산출서!#REF!</f>
        <v>#REF!</v>
      </c>
      <c r="E156" s="27" t="e">
        <f>IF(egTextCal(D156)&lt;&gt;0, egTextCal(D156),"")</f>
        <v>#VALUE!</v>
      </c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 t="e">
        <f>IF(E156*R155&lt;&gt;0,E156*R155,  )</f>
        <v>#VALUE!</v>
      </c>
      <c r="S156" s="26"/>
      <c r="T156" s="26"/>
      <c r="U156" s="26"/>
      <c r="V156" s="26"/>
      <c r="W156" s="26"/>
      <c r="X156" s="26"/>
      <c r="Y156" s="26"/>
      <c r="Z156" s="26"/>
      <c r="CM156" s="1" t="e">
        <f>R156</f>
        <v>#VALUE!</v>
      </c>
    </row>
    <row r="157" spans="1:92" ht="20.100000000000001" customHeight="1">
      <c r="A157" s="31"/>
      <c r="C157" s="16"/>
      <c r="D157" s="28" t="s">
        <v>212</v>
      </c>
      <c r="E157" s="7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>
        <v>1</v>
      </c>
      <c r="T157" s="45"/>
      <c r="U157" s="45"/>
      <c r="V157" s="45"/>
      <c r="W157" s="45"/>
      <c r="X157" s="45"/>
      <c r="Y157" s="45"/>
      <c r="Z157" s="45"/>
    </row>
    <row r="158" spans="1:92" ht="20.100000000000001" customHeight="1">
      <c r="A158" s="31"/>
      <c r="C158" s="6" t="s">
        <v>182</v>
      </c>
      <c r="D158" s="64" t="e">
        <f>목록별산출서!#REF!</f>
        <v>#REF!</v>
      </c>
      <c r="E158" s="27" t="e">
        <f>IF(egTextCal(D158)&lt;&gt;0, egTextCal(D158),"")</f>
        <v>#VALUE!</v>
      </c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 t="e">
        <f>IF(E158*S157&lt;&gt;0,E158*S157,  )</f>
        <v>#VALUE!</v>
      </c>
      <c r="T158" s="26"/>
      <c r="U158" s="26"/>
      <c r="V158" s="26"/>
      <c r="W158" s="26"/>
      <c r="X158" s="26"/>
      <c r="Y158" s="26"/>
      <c r="Z158" s="26"/>
      <c r="CN158" s="1" t="e">
        <f>S158</f>
        <v>#VALUE!</v>
      </c>
    </row>
    <row r="159" spans="1:92" ht="20.100000000000001" customHeight="1">
      <c r="A159" s="31"/>
      <c r="C159" s="16"/>
      <c r="D159" s="28" t="s">
        <v>215</v>
      </c>
      <c r="E159" s="7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92" ht="20.100000000000001" customHeight="1">
      <c r="A160" s="31"/>
      <c r="C160" s="6" t="s">
        <v>595</v>
      </c>
      <c r="D160" s="42"/>
      <c r="E160" s="27" t="str">
        <f>IF(egTextCal(D160)&lt;&gt;0, egTextCal(D160),"")</f>
        <v/>
      </c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93" ht="20.100000000000001" customHeight="1">
      <c r="A161" s="31"/>
      <c r="C161" s="16"/>
      <c r="D161" s="28" t="s">
        <v>218</v>
      </c>
      <c r="E161" s="7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>
        <v>1</v>
      </c>
      <c r="U161" s="45"/>
      <c r="V161" s="45"/>
      <c r="W161" s="45"/>
      <c r="X161" s="45"/>
      <c r="Y161" s="45"/>
      <c r="Z161" s="45"/>
    </row>
    <row r="162" spans="1:93" ht="20.100000000000001" customHeight="1">
      <c r="A162" s="31"/>
      <c r="C162" s="6" t="s">
        <v>383</v>
      </c>
      <c r="D162" s="64" t="e">
        <f>목록별산출서!#REF!</f>
        <v>#REF!</v>
      </c>
      <c r="E162" s="27" t="e">
        <f>IF(egTextCal(D162)&lt;&gt;0, egTextCal(D162),"")</f>
        <v>#VALUE!</v>
      </c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 t="e">
        <f>IF(E162*T161&lt;&gt;0,E162*T161,  )</f>
        <v>#VALUE!</v>
      </c>
      <c r="U162" s="26"/>
      <c r="V162" s="26"/>
      <c r="W162" s="26"/>
      <c r="X162" s="26"/>
      <c r="Y162" s="26"/>
      <c r="Z162" s="26"/>
      <c r="CO162" s="1" t="e">
        <f>T162</f>
        <v>#VALUE!</v>
      </c>
    </row>
    <row r="163" spans="1:93" ht="20.100000000000001" customHeight="1">
      <c r="A163" s="31"/>
      <c r="C163" s="16"/>
      <c r="D163" s="28"/>
      <c r="E163" s="7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93" ht="20.100000000000001" customHeight="1">
      <c r="A164" s="31"/>
      <c r="C164" s="6" t="s">
        <v>317</v>
      </c>
      <c r="D164" s="42"/>
      <c r="E164" s="27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93" ht="20.100000000000001" customHeight="1">
      <c r="A165" s="31"/>
      <c r="C165" s="16"/>
      <c r="D165" s="28"/>
      <c r="E165" s="7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93" ht="20.100000000000001" customHeight="1">
      <c r="A166" s="31"/>
      <c r="C166" s="6" t="s">
        <v>284</v>
      </c>
      <c r="D166" s="42"/>
      <c r="E166" s="27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93" ht="20.100000000000001" customHeight="1">
      <c r="A167" s="31"/>
      <c r="C167" s="16"/>
      <c r="D167" s="28"/>
      <c r="E167" s="7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93" ht="20.100000000000001" customHeight="1">
      <c r="A168" s="31"/>
      <c r="C168" s="6" t="s">
        <v>694</v>
      </c>
      <c r="D168" s="42"/>
      <c r="E168" s="27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93" ht="20.100000000000001" customHeight="1">
      <c r="A169" s="31"/>
      <c r="C169" s="16"/>
      <c r="D169" s="28"/>
      <c r="E169" s="7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93" ht="20.100000000000001" customHeight="1">
      <c r="A170" s="31"/>
      <c r="C170" s="6" t="s">
        <v>695</v>
      </c>
      <c r="D170" s="42"/>
      <c r="E170" s="27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93" ht="20.100000000000001" customHeight="1">
      <c r="A171" s="31"/>
      <c r="C171" s="16"/>
      <c r="D171" s="28"/>
      <c r="E171" s="7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93" ht="20.100000000000001" customHeight="1">
      <c r="A172" s="31"/>
      <c r="C172" s="6" t="s">
        <v>336</v>
      </c>
      <c r="D172" s="42"/>
      <c r="E172" s="27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93" ht="20.100000000000001" customHeight="1">
      <c r="A173" s="31"/>
      <c r="C173" s="16"/>
      <c r="D173" s="28"/>
      <c r="E173" s="7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93" ht="20.100000000000001" customHeight="1">
      <c r="A174" s="31"/>
      <c r="C174" s="6" t="s">
        <v>696</v>
      </c>
      <c r="D174" s="42"/>
      <c r="E174" s="27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93" ht="20.100000000000001" customHeight="1">
      <c r="A175" s="31"/>
      <c r="C175" s="16"/>
      <c r="D175" s="28"/>
      <c r="E175" s="7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93" ht="20.100000000000001" customHeight="1">
      <c r="A176" s="31"/>
      <c r="C176" s="6" t="s">
        <v>697</v>
      </c>
      <c r="D176" s="42"/>
      <c r="E176" s="27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89" ht="20.100000000000001" customHeight="1">
      <c r="A177" s="31"/>
      <c r="C177" s="16"/>
      <c r="D177" s="28"/>
      <c r="E177" s="7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89" ht="20.100000000000001" customHeight="1">
      <c r="A178" s="31"/>
      <c r="C178" s="6" t="s">
        <v>366</v>
      </c>
      <c r="D178" s="42"/>
      <c r="E178" s="27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89" ht="20.100000000000001" customHeight="1">
      <c r="A179" s="31"/>
      <c r="C179" s="16"/>
      <c r="D179" s="28"/>
      <c r="E179" s="7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89" ht="20.100000000000001" customHeight="1">
      <c r="A180" s="31"/>
      <c r="C180" s="6" t="s">
        <v>258</v>
      </c>
      <c r="D180" s="42"/>
      <c r="E180" s="27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89" ht="20.100000000000001" customHeight="1">
      <c r="A181" s="31"/>
      <c r="C181" s="16"/>
      <c r="D181" s="28"/>
      <c r="E181" s="7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89" ht="20.100000000000001" customHeight="1">
      <c r="A182" s="31"/>
      <c r="C182" s="6" t="s">
        <v>484</v>
      </c>
      <c r="D182" s="42"/>
      <c r="E182" s="27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89" ht="20.100000000000001" customHeight="1">
      <c r="A183" s="31"/>
      <c r="B183" s="25" t="s">
        <v>699</v>
      </c>
      <c r="C183" s="16"/>
      <c r="D183" s="67" t="s">
        <v>700</v>
      </c>
      <c r="E183" s="63" t="s">
        <v>112</v>
      </c>
      <c r="F183" s="45" t="e">
        <f t="shared" ref="F183:T183" si="1">SUM(CA98:CA182)</f>
        <v>#VALUE!</v>
      </c>
      <c r="G183" s="45" t="e">
        <f t="shared" si="1"/>
        <v>#VALUE!</v>
      </c>
      <c r="H183" s="45" t="e">
        <f t="shared" si="1"/>
        <v>#VALUE!</v>
      </c>
      <c r="I183" s="45" t="e">
        <f t="shared" si="1"/>
        <v>#VALUE!</v>
      </c>
      <c r="J183" s="45" t="e">
        <f t="shared" si="1"/>
        <v>#VALUE!</v>
      </c>
      <c r="K183" s="45" t="e">
        <f t="shared" si="1"/>
        <v>#VALUE!</v>
      </c>
      <c r="L183" s="45" t="e">
        <f t="shared" si="1"/>
        <v>#VALUE!</v>
      </c>
      <c r="M183" s="45" t="e">
        <f t="shared" si="1"/>
        <v>#VALUE!</v>
      </c>
      <c r="N183" s="45" t="e">
        <f t="shared" si="1"/>
        <v>#VALUE!</v>
      </c>
      <c r="O183" s="45" t="e">
        <f t="shared" si="1"/>
        <v>#VALUE!</v>
      </c>
      <c r="P183" s="45" t="e">
        <f t="shared" si="1"/>
        <v>#VALUE!</v>
      </c>
      <c r="Q183" s="45" t="e">
        <f t="shared" si="1"/>
        <v>#VALUE!</v>
      </c>
      <c r="R183" s="45" t="e">
        <f t="shared" si="1"/>
        <v>#VALUE!</v>
      </c>
      <c r="S183" s="45" t="e">
        <f t="shared" si="1"/>
        <v>#VALUE!</v>
      </c>
      <c r="T183" s="45" t="e">
        <f t="shared" si="1"/>
        <v>#VALUE!</v>
      </c>
      <c r="U183" s="45"/>
      <c r="V183" s="45"/>
      <c r="W183" s="45"/>
      <c r="X183" s="45"/>
      <c r="Y183" s="45"/>
      <c r="Z183" s="45"/>
    </row>
    <row r="184" spans="1:89" ht="20.100000000000001" customHeight="1">
      <c r="A184" s="31"/>
      <c r="C184" s="5" t="s">
        <v>698</v>
      </c>
      <c r="D184" s="27" t="s">
        <v>701</v>
      </c>
      <c r="E184" s="27">
        <v>1</v>
      </c>
      <c r="F184" s="27" t="e">
        <f>E184*F183</f>
        <v>#VALUE!</v>
      </c>
      <c r="G184" s="27" t="e">
        <f>E184*G183</f>
        <v>#VALUE!</v>
      </c>
      <c r="H184" s="27" t="e">
        <f>E184*H183</f>
        <v>#VALUE!</v>
      </c>
      <c r="I184" s="27" t="e">
        <f>E184*I183</f>
        <v>#VALUE!</v>
      </c>
      <c r="J184" s="27" t="e">
        <f>E184*J183</f>
        <v>#VALUE!</v>
      </c>
      <c r="K184" s="27" t="e">
        <f>E184*K183</f>
        <v>#VALUE!</v>
      </c>
      <c r="L184" s="27" t="e">
        <f>E184*L183</f>
        <v>#VALUE!</v>
      </c>
      <c r="M184" s="27" t="e">
        <f>E184*M183</f>
        <v>#VALUE!</v>
      </c>
      <c r="N184" s="27" t="e">
        <f>E184*N183</f>
        <v>#VALUE!</v>
      </c>
      <c r="O184" s="27" t="e">
        <f>E184*O183</f>
        <v>#VALUE!</v>
      </c>
      <c r="P184" s="27" t="e">
        <f>E184*P183</f>
        <v>#VALUE!</v>
      </c>
      <c r="Q184" s="27" t="e">
        <f>E184*Q183</f>
        <v>#VALUE!</v>
      </c>
      <c r="R184" s="27" t="e">
        <f>E184*R183</f>
        <v>#VALUE!</v>
      </c>
      <c r="S184" s="27" t="e">
        <f>E184*S183</f>
        <v>#VALUE!</v>
      </c>
      <c r="T184" s="27" t="e">
        <f>E184*T183</f>
        <v>#VALUE!</v>
      </c>
      <c r="U184" s="27"/>
      <c r="V184" s="27"/>
      <c r="W184" s="27"/>
      <c r="X184" s="27"/>
      <c r="Y184" s="27"/>
      <c r="Z184" s="27"/>
    </row>
    <row r="185" spans="1:89" ht="20.100000000000001" customHeight="1">
      <c r="B185" s="25" t="s">
        <v>134</v>
      </c>
      <c r="C185" s="458" t="s">
        <v>232</v>
      </c>
      <c r="D185" s="504"/>
      <c r="E185" s="504"/>
      <c r="F185" s="504"/>
      <c r="G185" s="504"/>
      <c r="H185" s="504"/>
      <c r="I185" s="504"/>
      <c r="J185" s="504"/>
      <c r="K185" s="504"/>
      <c r="L185" s="504"/>
      <c r="M185" s="504"/>
      <c r="N185" s="504"/>
      <c r="O185" s="504"/>
      <c r="P185" s="504"/>
      <c r="Q185" s="504"/>
      <c r="R185" s="504"/>
      <c r="S185" s="504"/>
      <c r="T185" s="504"/>
      <c r="U185" s="504"/>
      <c r="V185" s="504"/>
      <c r="W185" s="504"/>
      <c r="X185" s="504"/>
      <c r="Y185" s="504"/>
      <c r="Z185" s="504"/>
    </row>
    <row r="186" spans="1:89" ht="20.100000000000001" customHeight="1">
      <c r="B186" s="30"/>
      <c r="C186" s="20"/>
      <c r="D186" s="46"/>
      <c r="E186" s="46"/>
      <c r="F186" s="18" t="s">
        <v>664</v>
      </c>
      <c r="G186" s="18" t="s">
        <v>665</v>
      </c>
      <c r="H186" s="16" t="s">
        <v>683</v>
      </c>
      <c r="I186" s="16" t="s">
        <v>666</v>
      </c>
      <c r="J186" s="16" t="s">
        <v>666</v>
      </c>
      <c r="K186" s="16" t="s">
        <v>176</v>
      </c>
      <c r="L186" s="16" t="s">
        <v>176</v>
      </c>
      <c r="M186" s="16" t="s">
        <v>704</v>
      </c>
      <c r="N186" s="16" t="s">
        <v>705</v>
      </c>
      <c r="O186" s="16" t="s">
        <v>706</v>
      </c>
      <c r="P186" s="16" t="s">
        <v>272</v>
      </c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CA186" s="1" t="s">
        <v>664</v>
      </c>
      <c r="CB186" s="1" t="s">
        <v>665</v>
      </c>
      <c r="CC186" s="1" t="s">
        <v>683</v>
      </c>
      <c r="CD186" s="1" t="s">
        <v>666</v>
      </c>
      <c r="CE186" s="1" t="s">
        <v>666</v>
      </c>
      <c r="CF186" s="1" t="s">
        <v>176</v>
      </c>
      <c r="CG186" s="1" t="s">
        <v>176</v>
      </c>
      <c r="CH186" s="1" t="s">
        <v>704</v>
      </c>
      <c r="CI186" s="1" t="s">
        <v>705</v>
      </c>
      <c r="CJ186" s="1" t="s">
        <v>706</v>
      </c>
      <c r="CK186" s="1" t="s">
        <v>272</v>
      </c>
    </row>
    <row r="187" spans="1:89" ht="20.100000000000001" customHeight="1">
      <c r="A187" s="31"/>
      <c r="B187" s="30"/>
      <c r="C187" s="4" t="s">
        <v>676</v>
      </c>
      <c r="D187" s="4" t="s">
        <v>677</v>
      </c>
      <c r="E187" s="4" t="s">
        <v>678</v>
      </c>
      <c r="F187" s="12" t="s">
        <v>679</v>
      </c>
      <c r="G187" s="12" t="s">
        <v>681</v>
      </c>
      <c r="H187" s="4" t="s">
        <v>707</v>
      </c>
      <c r="I187" s="4" t="s">
        <v>682</v>
      </c>
      <c r="J187" s="4" t="s">
        <v>708</v>
      </c>
      <c r="K187" s="4" t="s">
        <v>709</v>
      </c>
      <c r="L187" s="4" t="s">
        <v>710</v>
      </c>
      <c r="M187" s="4" t="s">
        <v>711</v>
      </c>
      <c r="N187" s="4" t="s">
        <v>712</v>
      </c>
      <c r="O187" s="4"/>
      <c r="P187" s="4" t="s">
        <v>273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  <c r="CA187" s="1" t="s">
        <v>679</v>
      </c>
      <c r="CB187" s="1" t="s">
        <v>681</v>
      </c>
      <c r="CC187" s="1" t="s">
        <v>707</v>
      </c>
      <c r="CD187" s="1" t="s">
        <v>682</v>
      </c>
      <c r="CE187" s="1" t="s">
        <v>708</v>
      </c>
      <c r="CF187" s="1" t="s">
        <v>709</v>
      </c>
      <c r="CG187" s="1" t="s">
        <v>710</v>
      </c>
      <c r="CH187" s="1" t="s">
        <v>711</v>
      </c>
      <c r="CI187" s="1" t="s">
        <v>712</v>
      </c>
      <c r="CK187" s="1" t="s">
        <v>273</v>
      </c>
    </row>
    <row r="188" spans="1:89" ht="20.100000000000001" customHeight="1">
      <c r="A188" s="31"/>
      <c r="B188" s="30"/>
      <c r="C188" s="21"/>
      <c r="D188" s="21"/>
      <c r="E188" s="21"/>
      <c r="F188" s="19" t="s">
        <v>713</v>
      </c>
      <c r="G188" s="19" t="s">
        <v>686</v>
      </c>
      <c r="H188" s="17" t="s">
        <v>714</v>
      </c>
      <c r="I188" s="17" t="s">
        <v>688</v>
      </c>
      <c r="J188" s="17" t="s">
        <v>715</v>
      </c>
      <c r="K188" s="17" t="s">
        <v>692</v>
      </c>
      <c r="L188" s="17" t="s">
        <v>692</v>
      </c>
      <c r="M188" s="17" t="s">
        <v>716</v>
      </c>
      <c r="N188" s="17" t="s">
        <v>716</v>
      </c>
      <c r="O188" s="17" t="s">
        <v>693</v>
      </c>
      <c r="P188" s="17" t="s">
        <v>274</v>
      </c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CA188" s="1" t="s">
        <v>713</v>
      </c>
      <c r="CB188" s="1" t="s">
        <v>686</v>
      </c>
      <c r="CC188" s="1" t="s">
        <v>714</v>
      </c>
      <c r="CD188" s="1" t="s">
        <v>688</v>
      </c>
      <c r="CE188" s="1" t="s">
        <v>715</v>
      </c>
      <c r="CF188" s="1" t="s">
        <v>692</v>
      </c>
      <c r="CG188" s="1" t="s">
        <v>692</v>
      </c>
      <c r="CH188" s="1" t="s">
        <v>716</v>
      </c>
      <c r="CI188" s="1" t="s">
        <v>716</v>
      </c>
      <c r="CJ188" s="1" t="s">
        <v>693</v>
      </c>
      <c r="CK188" s="1" t="s">
        <v>274</v>
      </c>
    </row>
    <row r="189" spans="1:89" ht="20.100000000000001" customHeight="1">
      <c r="A189" s="31"/>
      <c r="C189" s="16"/>
      <c r="D189" s="28" t="s">
        <v>233</v>
      </c>
      <c r="E189" s="7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89" ht="20.100000000000001" customHeight="1">
      <c r="A190" s="31"/>
      <c r="C190" s="6" t="s">
        <v>135</v>
      </c>
      <c r="D190" s="42"/>
      <c r="E190" s="27" t="str">
        <f>IF(egTextCal(D190)&lt;&gt;0, egTextCal(D190),"")</f>
        <v/>
      </c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89" ht="20.100000000000001" customHeight="1">
      <c r="A191" s="31"/>
      <c r="C191" s="16"/>
      <c r="D191" s="29" t="s">
        <v>234</v>
      </c>
      <c r="E191" s="8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89" ht="20.100000000000001" customHeight="1">
      <c r="A192" s="31"/>
      <c r="C192" s="6" t="s">
        <v>149</v>
      </c>
      <c r="D192" s="43"/>
      <c r="E192" s="27" t="str">
        <f>IF(egTextCal(D192)&lt;&gt;0, egTextCal(D192),"")</f>
        <v/>
      </c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88" ht="20.100000000000001" customHeight="1">
      <c r="A193" s="31"/>
      <c r="C193" s="16"/>
      <c r="D193" s="29" t="s">
        <v>235</v>
      </c>
      <c r="E193" s="8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88" ht="20.100000000000001" customHeight="1">
      <c r="A194" s="31"/>
      <c r="C194" s="6" t="s">
        <v>165</v>
      </c>
      <c r="D194" s="43"/>
      <c r="E194" s="27" t="str">
        <f>IF(egTextCal(D194)&lt;&gt;0, egTextCal(D194),"")</f>
        <v/>
      </c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88" ht="20.100000000000001" customHeight="1">
      <c r="A195" s="31"/>
      <c r="C195" s="16"/>
      <c r="D195" s="28" t="s">
        <v>236</v>
      </c>
      <c r="E195" s="7"/>
      <c r="F195" s="45">
        <v>1</v>
      </c>
      <c r="G195" s="45"/>
      <c r="H195" s="45"/>
      <c r="I195" s="45"/>
      <c r="J195" s="45"/>
      <c r="K195" s="45"/>
      <c r="L195" s="45"/>
      <c r="M195" s="45"/>
      <c r="N195" s="45"/>
      <c r="O195" s="45">
        <v>3</v>
      </c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88" ht="20.100000000000001" customHeight="1">
      <c r="A196" s="31"/>
      <c r="C196" s="6" t="s">
        <v>168</v>
      </c>
      <c r="D196" s="64" t="e">
        <f>목록별산출서!#REF!</f>
        <v>#REF!</v>
      </c>
      <c r="E196" s="27" t="e">
        <f>IF(egTextCal(D196)&lt;&gt;0, egTextCal(D196),"")</f>
        <v>#VALUE!</v>
      </c>
      <c r="F196" s="26" t="e">
        <f>IF(E196*F195&lt;&gt;0,E196*F195,  )</f>
        <v>#VALUE!</v>
      </c>
      <c r="G196" s="26"/>
      <c r="H196" s="26"/>
      <c r="I196" s="26"/>
      <c r="J196" s="26"/>
      <c r="K196" s="26"/>
      <c r="L196" s="26"/>
      <c r="M196" s="26"/>
      <c r="N196" s="26"/>
      <c r="O196" s="26" t="e">
        <f>IF(E196*O195&lt;&gt;0,E196*O195,  )</f>
        <v>#VALUE!</v>
      </c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CA196" s="1" t="e">
        <f>F196</f>
        <v>#VALUE!</v>
      </c>
      <c r="CJ196" s="1" t="e">
        <f>O196</f>
        <v>#VALUE!</v>
      </c>
    </row>
    <row r="197" spans="1:88" ht="20.100000000000001" customHeight="1">
      <c r="A197" s="31"/>
      <c r="C197" s="16"/>
      <c r="D197" s="28" t="s">
        <v>241</v>
      </c>
      <c r="E197" s="7"/>
      <c r="F197" s="45">
        <v>1.5</v>
      </c>
      <c r="G197" s="45"/>
      <c r="H197" s="45"/>
      <c r="I197" s="45"/>
      <c r="J197" s="45"/>
      <c r="K197" s="45"/>
      <c r="L197" s="45"/>
      <c r="M197" s="45"/>
      <c r="N197" s="45"/>
      <c r="O197" s="45">
        <v>7.5</v>
      </c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88" ht="20.100000000000001" customHeight="1">
      <c r="A198" s="31"/>
      <c r="C198" s="6" t="s">
        <v>172</v>
      </c>
      <c r="D198" s="64" t="e">
        <f>목록별산출서!#REF!</f>
        <v>#REF!</v>
      </c>
      <c r="E198" s="27" t="e">
        <f>IF(egTextCal(D198)&lt;&gt;0, egTextCal(D198),"")</f>
        <v>#VALUE!</v>
      </c>
      <c r="F198" s="26" t="e">
        <f>IF(E198*F197&lt;&gt;0,E198*F197,  )</f>
        <v>#VALUE!</v>
      </c>
      <c r="G198" s="26"/>
      <c r="H198" s="26"/>
      <c r="I198" s="26"/>
      <c r="J198" s="26"/>
      <c r="K198" s="26"/>
      <c r="L198" s="26"/>
      <c r="M198" s="26"/>
      <c r="N198" s="26"/>
      <c r="O198" s="26" t="e">
        <f>IF(E198*O197&lt;&gt;0,E198*O197,  )</f>
        <v>#VALUE!</v>
      </c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CA198" s="1" t="e">
        <f>F198</f>
        <v>#VALUE!</v>
      </c>
      <c r="CJ198" s="1" t="e">
        <f>O198</f>
        <v>#VALUE!</v>
      </c>
    </row>
    <row r="199" spans="1:88" ht="20.100000000000001" customHeight="1">
      <c r="A199" s="31"/>
      <c r="B199" s="25" t="s">
        <v>242</v>
      </c>
      <c r="C199" s="16"/>
      <c r="D199" s="28" t="s">
        <v>243</v>
      </c>
      <c r="E199" s="7"/>
      <c r="F199" s="45">
        <v>2.7</v>
      </c>
      <c r="G199" s="45">
        <v>1</v>
      </c>
      <c r="H199" s="45">
        <v>1</v>
      </c>
      <c r="I199" s="45">
        <v>1</v>
      </c>
      <c r="J199" s="45">
        <v>1</v>
      </c>
      <c r="K199" s="45"/>
      <c r="L199" s="45"/>
      <c r="M199" s="45"/>
      <c r="N199" s="45"/>
      <c r="O199" s="45">
        <v>8.6999999999999993</v>
      </c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88" ht="20.100000000000001" customHeight="1">
      <c r="A200" s="31"/>
      <c r="C200" s="6" t="s">
        <v>174</v>
      </c>
      <c r="D200" s="64" t="e">
        <f>목록별산출서!#REF!</f>
        <v>#REF!</v>
      </c>
      <c r="E200" s="27" t="e">
        <f>IF(egTextCal(D200)&lt;&gt;0, egTextCal(D200),"")</f>
        <v>#VALUE!</v>
      </c>
      <c r="F200" s="26" t="e">
        <f>IF(E200*F199&lt;&gt;0,E200*F199,  )</f>
        <v>#VALUE!</v>
      </c>
      <c r="G200" s="26" t="e">
        <f>IF(E200*G199&lt;&gt;0,E200*G199,  )</f>
        <v>#VALUE!</v>
      </c>
      <c r="H200" s="26" t="e">
        <f>IF(E200*H199&lt;&gt;0,E200*H199,  )</f>
        <v>#VALUE!</v>
      </c>
      <c r="I200" s="26" t="e">
        <f>IF(E200*I199&lt;&gt;0,E200*I199,  )</f>
        <v>#VALUE!</v>
      </c>
      <c r="J200" s="26" t="e">
        <f>IF(E200*J199&lt;&gt;0,E200*J199,  )</f>
        <v>#VALUE!</v>
      </c>
      <c r="K200" s="26"/>
      <c r="L200" s="26"/>
      <c r="M200" s="26"/>
      <c r="N200" s="26"/>
      <c r="O200" s="26" t="e">
        <f>IF(E200*O199&lt;&gt;0,E200*O199,  )</f>
        <v>#VALUE!</v>
      </c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CA200" s="1" t="e">
        <f>F200</f>
        <v>#VALUE!</v>
      </c>
      <c r="CB200" s="1" t="e">
        <f>G200</f>
        <v>#VALUE!</v>
      </c>
      <c r="CC200" s="1" t="e">
        <f>H200</f>
        <v>#VALUE!</v>
      </c>
      <c r="CD200" s="1" t="e">
        <f>I200</f>
        <v>#VALUE!</v>
      </c>
      <c r="CE200" s="1" t="e">
        <f>J200</f>
        <v>#VALUE!</v>
      </c>
      <c r="CJ200" s="1" t="e">
        <f>O200</f>
        <v>#VALUE!</v>
      </c>
    </row>
    <row r="201" spans="1:88" ht="20.100000000000001" customHeight="1">
      <c r="A201" s="31"/>
      <c r="C201" s="16"/>
      <c r="D201" s="28"/>
      <c r="E201" s="7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88" ht="20.100000000000001" customHeight="1">
      <c r="A202" s="31"/>
      <c r="C202" s="6" t="s">
        <v>227</v>
      </c>
      <c r="D202" s="42"/>
      <c r="E202" s="27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88" ht="20.100000000000001" customHeight="1">
      <c r="A203" s="31"/>
      <c r="C203" s="16"/>
      <c r="D203" s="28" t="s">
        <v>251</v>
      </c>
      <c r="E203" s="7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88" ht="20.100000000000001" customHeight="1">
      <c r="A204" s="31"/>
      <c r="C204" s="6" t="s">
        <v>182</v>
      </c>
      <c r="D204" s="42"/>
      <c r="E204" s="27" t="str">
        <f>IF(egTextCal(D204)&lt;&gt;0, egTextCal(D204),"")</f>
        <v/>
      </c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88" ht="20.100000000000001" customHeight="1">
      <c r="A205" s="31"/>
      <c r="C205" s="16"/>
      <c r="D205" s="28" t="s">
        <v>253</v>
      </c>
      <c r="E205" s="7"/>
      <c r="F205" s="45"/>
      <c r="G205" s="45"/>
      <c r="H205" s="45"/>
      <c r="I205" s="45"/>
      <c r="J205" s="45"/>
      <c r="K205" s="45">
        <v>1</v>
      </c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88" ht="20.100000000000001" customHeight="1">
      <c r="A206" s="31"/>
      <c r="C206" s="6" t="s">
        <v>595</v>
      </c>
      <c r="D206" s="64" t="e">
        <f>목록별산출서!#REF!</f>
        <v>#REF!</v>
      </c>
      <c r="E206" s="27" t="e">
        <f>IF(egTextCal(D206)&lt;&gt;0, egTextCal(D206),"")</f>
        <v>#VALUE!</v>
      </c>
      <c r="F206" s="26"/>
      <c r="G206" s="26"/>
      <c r="H206" s="26"/>
      <c r="I206" s="26"/>
      <c r="J206" s="26"/>
      <c r="K206" s="26" t="e">
        <f>IF(E206*K205&lt;&gt;0,E206*K205,  )</f>
        <v>#VALUE!</v>
      </c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CF206" s="1" t="e">
        <f>K206</f>
        <v>#VALUE!</v>
      </c>
    </row>
    <row r="207" spans="1:88" ht="20.100000000000001" customHeight="1">
      <c r="A207" s="31"/>
      <c r="C207" s="16"/>
      <c r="D207" s="28" t="s">
        <v>257</v>
      </c>
      <c r="E207" s="7"/>
      <c r="F207" s="45"/>
      <c r="G207" s="45"/>
      <c r="H207" s="45"/>
      <c r="I207" s="45"/>
      <c r="J207" s="45"/>
      <c r="K207" s="45"/>
      <c r="L207" s="45">
        <v>1</v>
      </c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88" ht="20.100000000000001" customHeight="1">
      <c r="A208" s="31"/>
      <c r="C208" s="6" t="s">
        <v>383</v>
      </c>
      <c r="D208" s="64" t="e">
        <f>목록별산출서!#REF!</f>
        <v>#REF!</v>
      </c>
      <c r="E208" s="27" t="e">
        <f>IF(egTextCal(D208)&lt;&gt;0, egTextCal(D208),"")</f>
        <v>#VALUE!</v>
      </c>
      <c r="F208" s="26"/>
      <c r="G208" s="26"/>
      <c r="H208" s="26"/>
      <c r="I208" s="26"/>
      <c r="J208" s="26"/>
      <c r="K208" s="26"/>
      <c r="L208" s="26" t="e">
        <f>IF(E208*L207&lt;&gt;0,E208*L207,  )</f>
        <v>#VALUE!</v>
      </c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CG208" s="1" t="e">
        <f>L208</f>
        <v>#VALUE!</v>
      </c>
    </row>
    <row r="209" spans="1:89" ht="20.100000000000001" customHeight="1">
      <c r="A209" s="31"/>
      <c r="C209" s="16"/>
      <c r="D209" s="28" t="s">
        <v>261</v>
      </c>
      <c r="E209" s="7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89" ht="20.100000000000001" customHeight="1">
      <c r="A210" s="31"/>
      <c r="C210" s="6" t="s">
        <v>317</v>
      </c>
      <c r="D210" s="42"/>
      <c r="E210" s="27" t="str">
        <f>IF(egTextCal(D210)&lt;&gt;0, egTextCal(D210),"")</f>
        <v/>
      </c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89" ht="20.100000000000001" customHeight="1">
      <c r="A211" s="31"/>
      <c r="C211" s="16"/>
      <c r="D211" s="28" t="s">
        <v>262</v>
      </c>
      <c r="E211" s="7"/>
      <c r="F211" s="45"/>
      <c r="G211" s="45"/>
      <c r="H211" s="45"/>
      <c r="I211" s="45"/>
      <c r="J211" s="45"/>
      <c r="K211" s="45"/>
      <c r="L211" s="45"/>
      <c r="M211" s="45">
        <v>1</v>
      </c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spans="1:89" ht="20.100000000000001" customHeight="1">
      <c r="A212" s="31"/>
      <c r="C212" s="6" t="s">
        <v>284</v>
      </c>
      <c r="D212" s="64" t="e">
        <f>목록별산출서!#REF!</f>
        <v>#REF!</v>
      </c>
      <c r="E212" s="27" t="e">
        <f>IF(egTextCal(D212)&lt;&gt;0, egTextCal(D212),"")</f>
        <v>#VALUE!</v>
      </c>
      <c r="F212" s="26"/>
      <c r="G212" s="26"/>
      <c r="H212" s="26"/>
      <c r="I212" s="26"/>
      <c r="J212" s="26"/>
      <c r="K212" s="26"/>
      <c r="L212" s="26"/>
      <c r="M212" s="26" t="e">
        <f>IF(E212*M211&lt;&gt;0,E212*M211,  )</f>
        <v>#VALUE!</v>
      </c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CH212" s="1" t="e">
        <f>M212</f>
        <v>#VALUE!</v>
      </c>
    </row>
    <row r="213" spans="1:89" ht="20.100000000000001" customHeight="1">
      <c r="A213" s="31"/>
      <c r="C213" s="16"/>
      <c r="D213" s="28" t="s">
        <v>264</v>
      </c>
      <c r="E213" s="7"/>
      <c r="F213" s="45"/>
      <c r="G213" s="45"/>
      <c r="H213" s="45"/>
      <c r="I213" s="45"/>
      <c r="J213" s="45"/>
      <c r="K213" s="45"/>
      <c r="L213" s="45"/>
      <c r="M213" s="45">
        <v>1</v>
      </c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spans="1:89" ht="20.100000000000001" customHeight="1">
      <c r="A214" s="31"/>
      <c r="C214" s="6" t="s">
        <v>694</v>
      </c>
      <c r="D214" s="64" t="e">
        <f>목록별산출서!#REF!</f>
        <v>#REF!</v>
      </c>
      <c r="E214" s="27" t="e">
        <f>IF(egTextCal(D214)&lt;&gt;0, egTextCal(D214),"")</f>
        <v>#VALUE!</v>
      </c>
      <c r="F214" s="26"/>
      <c r="G214" s="26"/>
      <c r="H214" s="26"/>
      <c r="I214" s="26"/>
      <c r="J214" s="26"/>
      <c r="K214" s="26"/>
      <c r="L214" s="26"/>
      <c r="M214" s="26" t="e">
        <f>IF(E214*M213&lt;&gt;0,E214*M213,  )</f>
        <v>#VALUE!</v>
      </c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CH214" s="1" t="e">
        <f>M214</f>
        <v>#VALUE!</v>
      </c>
    </row>
    <row r="215" spans="1:89" ht="20.100000000000001" customHeight="1">
      <c r="A215" s="31"/>
      <c r="C215" s="16"/>
      <c r="D215" s="28" t="s">
        <v>266</v>
      </c>
      <c r="E215" s="7"/>
      <c r="F215" s="45"/>
      <c r="G215" s="45"/>
      <c r="H215" s="45"/>
      <c r="I215" s="45"/>
      <c r="J215" s="45"/>
      <c r="K215" s="45"/>
      <c r="L215" s="45"/>
      <c r="M215" s="45"/>
      <c r="N215" s="45">
        <v>1</v>
      </c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spans="1:89" ht="20.100000000000001" customHeight="1">
      <c r="A216" s="31"/>
      <c r="C216" s="6" t="s">
        <v>695</v>
      </c>
      <c r="D216" s="64" t="e">
        <f>목록별산출서!#REF!</f>
        <v>#REF!</v>
      </c>
      <c r="E216" s="27" t="e">
        <f>IF(egTextCal(D216)&lt;&gt;0, egTextCal(D216),"")</f>
        <v>#VALUE!</v>
      </c>
      <c r="F216" s="26"/>
      <c r="G216" s="26"/>
      <c r="H216" s="26"/>
      <c r="I216" s="26"/>
      <c r="J216" s="26"/>
      <c r="K216" s="26"/>
      <c r="L216" s="26"/>
      <c r="M216" s="26"/>
      <c r="N216" s="26" t="e">
        <f>IF(E216*N215&lt;&gt;0,E216*N215,  )</f>
        <v>#VALUE!</v>
      </c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CI216" s="1" t="e">
        <f>N216</f>
        <v>#VALUE!</v>
      </c>
    </row>
    <row r="217" spans="1:89" ht="20.100000000000001" customHeight="1">
      <c r="A217" s="31"/>
      <c r="C217" s="16"/>
      <c r="D217" s="28"/>
      <c r="E217" s="7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spans="1:89" ht="20.100000000000001" customHeight="1">
      <c r="A218" s="31"/>
      <c r="C218" s="6" t="s">
        <v>336</v>
      </c>
      <c r="D218" s="42"/>
      <c r="E218" s="27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89" ht="20.100000000000001" customHeight="1">
      <c r="A219" s="31"/>
      <c r="C219" s="16"/>
      <c r="D219" s="28" t="s">
        <v>270</v>
      </c>
      <c r="E219" s="7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spans="1:89" ht="20.100000000000001" customHeight="1">
      <c r="A220" s="31"/>
      <c r="C220" s="6" t="s">
        <v>696</v>
      </c>
      <c r="D220" s="42"/>
      <c r="E220" s="27" t="str">
        <f>IF(egTextCal(D220)&lt;&gt;0, egTextCal(D220),"")</f>
        <v/>
      </c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89" ht="20.100000000000001" customHeight="1">
      <c r="A221" s="31"/>
      <c r="C221" s="16"/>
      <c r="D221" s="28" t="s">
        <v>271</v>
      </c>
      <c r="E221" s="7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>
        <v>1</v>
      </c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  <row r="222" spans="1:89" ht="20.100000000000001" customHeight="1">
      <c r="A222" s="31"/>
      <c r="C222" s="6" t="s">
        <v>697</v>
      </c>
      <c r="D222" s="64" t="e">
        <f>목록별산출서!#REF!</f>
        <v>#REF!</v>
      </c>
      <c r="E222" s="27" t="e">
        <f>IF(egTextCal(D222)&lt;&gt;0, egTextCal(D222),"")</f>
        <v>#VALUE!</v>
      </c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 t="e">
        <f>IF(E222*P221&lt;&gt;0,E222*P221,  )</f>
        <v>#VALUE!</v>
      </c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CK222" s="1" t="e">
        <f>P222</f>
        <v>#VALUE!</v>
      </c>
    </row>
    <row r="223" spans="1:89" ht="20.100000000000001" customHeight="1">
      <c r="A223" s="31"/>
      <c r="C223" s="16"/>
      <c r="D223" s="28"/>
      <c r="E223" s="7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</row>
    <row r="224" spans="1:89" ht="20.100000000000001" customHeight="1">
      <c r="A224" s="31"/>
      <c r="C224" s="6" t="s">
        <v>366</v>
      </c>
      <c r="D224" s="42"/>
      <c r="E224" s="27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90" ht="20.100000000000001" customHeight="1">
      <c r="A225" s="31"/>
      <c r="C225" s="16"/>
      <c r="D225" s="28"/>
      <c r="E225" s="7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</row>
    <row r="226" spans="1:90" ht="20.100000000000001" customHeight="1">
      <c r="A226" s="31"/>
      <c r="C226" s="6" t="s">
        <v>258</v>
      </c>
      <c r="D226" s="42"/>
      <c r="E226" s="27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90" ht="20.100000000000001" customHeight="1">
      <c r="A227" s="31"/>
      <c r="C227" s="16"/>
      <c r="D227" s="28"/>
      <c r="E227" s="7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</row>
    <row r="228" spans="1:90" ht="20.100000000000001" customHeight="1">
      <c r="A228" s="31"/>
      <c r="C228" s="6" t="s">
        <v>484</v>
      </c>
      <c r="D228" s="42"/>
      <c r="E228" s="27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90" ht="20.100000000000001" customHeight="1">
      <c r="A229" s="31"/>
      <c r="B229" s="25" t="s">
        <v>699</v>
      </c>
      <c r="C229" s="16"/>
      <c r="D229" s="67" t="s">
        <v>700</v>
      </c>
      <c r="E229" s="63" t="s">
        <v>112</v>
      </c>
      <c r="F229" s="45" t="e">
        <f t="shared" ref="F229:P229" si="2">SUM(CA190:CA228)</f>
        <v>#VALUE!</v>
      </c>
      <c r="G229" s="45" t="e">
        <f t="shared" si="2"/>
        <v>#VALUE!</v>
      </c>
      <c r="H229" s="45" t="e">
        <f t="shared" si="2"/>
        <v>#VALUE!</v>
      </c>
      <c r="I229" s="45" t="e">
        <f t="shared" si="2"/>
        <v>#VALUE!</v>
      </c>
      <c r="J229" s="45" t="e">
        <f t="shared" si="2"/>
        <v>#VALUE!</v>
      </c>
      <c r="K229" s="45" t="e">
        <f t="shared" si="2"/>
        <v>#VALUE!</v>
      </c>
      <c r="L229" s="45" t="e">
        <f t="shared" si="2"/>
        <v>#VALUE!</v>
      </c>
      <c r="M229" s="45" t="e">
        <f t="shared" si="2"/>
        <v>#VALUE!</v>
      </c>
      <c r="N229" s="45" t="e">
        <f t="shared" si="2"/>
        <v>#VALUE!</v>
      </c>
      <c r="O229" s="45" t="e">
        <f t="shared" si="2"/>
        <v>#VALUE!</v>
      </c>
      <c r="P229" s="45" t="e">
        <f t="shared" si="2"/>
        <v>#VALUE!</v>
      </c>
      <c r="Q229" s="45"/>
      <c r="R229" s="45"/>
      <c r="S229" s="45"/>
      <c r="T229" s="45"/>
      <c r="U229" s="45"/>
      <c r="V229" s="45"/>
      <c r="W229" s="45"/>
      <c r="X229" s="45"/>
      <c r="Y229" s="45"/>
      <c r="Z229" s="45"/>
    </row>
    <row r="230" spans="1:90" ht="20.100000000000001" customHeight="1">
      <c r="A230" s="31"/>
      <c r="C230" s="5" t="s">
        <v>698</v>
      </c>
      <c r="D230" s="27" t="s">
        <v>701</v>
      </c>
      <c r="E230" s="27">
        <v>1</v>
      </c>
      <c r="F230" s="27" t="e">
        <f>E230*F229</f>
        <v>#VALUE!</v>
      </c>
      <c r="G230" s="27" t="e">
        <f>E230*G229</f>
        <v>#VALUE!</v>
      </c>
      <c r="H230" s="27" t="e">
        <f>E230*H229</f>
        <v>#VALUE!</v>
      </c>
      <c r="I230" s="27" t="e">
        <f>E230*I229</f>
        <v>#VALUE!</v>
      </c>
      <c r="J230" s="27" t="e">
        <f>E230*J229</f>
        <v>#VALUE!</v>
      </c>
      <c r="K230" s="27" t="e">
        <f>E230*K229</f>
        <v>#VALUE!</v>
      </c>
      <c r="L230" s="27" t="e">
        <f>E230*L229</f>
        <v>#VALUE!</v>
      </c>
      <c r="M230" s="27" t="e">
        <f>E230*M229</f>
        <v>#VALUE!</v>
      </c>
      <c r="N230" s="27" t="e">
        <f>E230*N229</f>
        <v>#VALUE!</v>
      </c>
      <c r="O230" s="27" t="e">
        <f>E230*O229</f>
        <v>#VALUE!</v>
      </c>
      <c r="P230" s="27" t="e">
        <f>E230*P229</f>
        <v>#VALUE!</v>
      </c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90" ht="20.100000000000001" customHeight="1">
      <c r="B231" s="25" t="s">
        <v>134</v>
      </c>
      <c r="C231" s="458" t="s">
        <v>275</v>
      </c>
      <c r="D231" s="504"/>
      <c r="E231" s="504"/>
      <c r="F231" s="504"/>
      <c r="G231" s="504"/>
      <c r="H231" s="504"/>
      <c r="I231" s="504"/>
      <c r="J231" s="504"/>
      <c r="K231" s="504"/>
      <c r="L231" s="504"/>
      <c r="M231" s="504"/>
      <c r="N231" s="504"/>
      <c r="O231" s="504"/>
      <c r="P231" s="504"/>
      <c r="Q231" s="504"/>
      <c r="R231" s="504"/>
      <c r="S231" s="504"/>
      <c r="T231" s="504"/>
      <c r="U231" s="504"/>
      <c r="V231" s="504"/>
      <c r="W231" s="504"/>
      <c r="X231" s="504"/>
      <c r="Y231" s="504"/>
      <c r="Z231" s="504"/>
    </row>
    <row r="232" spans="1:90" ht="20.100000000000001" customHeight="1">
      <c r="B232" s="30"/>
      <c r="C232" s="20"/>
      <c r="D232" s="46"/>
      <c r="E232" s="46"/>
      <c r="F232" s="18" t="s">
        <v>665</v>
      </c>
      <c r="G232" s="18" t="s">
        <v>683</v>
      </c>
      <c r="H232" s="16" t="s">
        <v>154</v>
      </c>
      <c r="I232" s="16" t="s">
        <v>666</v>
      </c>
      <c r="J232" s="16" t="s">
        <v>666</v>
      </c>
      <c r="K232" s="16" t="s">
        <v>717</v>
      </c>
      <c r="L232" s="16" t="s">
        <v>176</v>
      </c>
      <c r="M232" s="16" t="s">
        <v>176</v>
      </c>
      <c r="N232" s="16" t="s">
        <v>704</v>
      </c>
      <c r="O232" s="16" t="s">
        <v>705</v>
      </c>
      <c r="P232" s="16" t="s">
        <v>706</v>
      </c>
      <c r="Q232" s="16" t="s">
        <v>289</v>
      </c>
      <c r="R232" s="16"/>
      <c r="S232" s="16"/>
      <c r="T232" s="16"/>
      <c r="U232" s="16"/>
      <c r="V232" s="16"/>
      <c r="W232" s="16"/>
      <c r="X232" s="16"/>
      <c r="Y232" s="16"/>
      <c r="Z232" s="16"/>
      <c r="CA232" s="1" t="s">
        <v>665</v>
      </c>
      <c r="CB232" s="1" t="s">
        <v>683</v>
      </c>
      <c r="CC232" s="1" t="s">
        <v>154</v>
      </c>
      <c r="CD232" s="1" t="s">
        <v>666</v>
      </c>
      <c r="CE232" s="1" t="s">
        <v>666</v>
      </c>
      <c r="CF232" s="1" t="s">
        <v>717</v>
      </c>
      <c r="CG232" s="1" t="s">
        <v>176</v>
      </c>
      <c r="CH232" s="1" t="s">
        <v>176</v>
      </c>
      <c r="CI232" s="1" t="s">
        <v>704</v>
      </c>
      <c r="CJ232" s="1" t="s">
        <v>705</v>
      </c>
      <c r="CK232" s="1" t="s">
        <v>706</v>
      </c>
      <c r="CL232" s="1" t="s">
        <v>289</v>
      </c>
    </row>
    <row r="233" spans="1:90" ht="20.100000000000001" customHeight="1">
      <c r="A233" s="31"/>
      <c r="B233" s="30"/>
      <c r="C233" s="4" t="s">
        <v>676</v>
      </c>
      <c r="D233" s="4" t="s">
        <v>677</v>
      </c>
      <c r="E233" s="4" t="s">
        <v>678</v>
      </c>
      <c r="F233" s="12" t="s">
        <v>681</v>
      </c>
      <c r="G233" s="12" t="s">
        <v>707</v>
      </c>
      <c r="H233" s="4"/>
      <c r="I233" s="4" t="s">
        <v>682</v>
      </c>
      <c r="J233" s="4" t="s">
        <v>708</v>
      </c>
      <c r="K233" s="4"/>
      <c r="L233" s="4" t="s">
        <v>709</v>
      </c>
      <c r="M233" s="4" t="s">
        <v>710</v>
      </c>
      <c r="N233" s="4" t="s">
        <v>711</v>
      </c>
      <c r="O233" s="4" t="s">
        <v>712</v>
      </c>
      <c r="P233" s="4"/>
      <c r="Q233" s="4" t="s">
        <v>290</v>
      </c>
      <c r="R233" s="4"/>
      <c r="S233" s="4"/>
      <c r="T233" s="4"/>
      <c r="U233" s="4"/>
      <c r="V233" s="4"/>
      <c r="W233" s="4"/>
      <c r="X233" s="4"/>
      <c r="Y233" s="4"/>
      <c r="Z233" s="4"/>
      <c r="CA233" s="1" t="s">
        <v>681</v>
      </c>
      <c r="CB233" s="1" t="s">
        <v>707</v>
      </c>
      <c r="CD233" s="1" t="s">
        <v>682</v>
      </c>
      <c r="CE233" s="1" t="s">
        <v>708</v>
      </c>
      <c r="CG233" s="1" t="s">
        <v>709</v>
      </c>
      <c r="CH233" s="1" t="s">
        <v>710</v>
      </c>
      <c r="CI233" s="1" t="s">
        <v>711</v>
      </c>
      <c r="CJ233" s="1" t="s">
        <v>712</v>
      </c>
      <c r="CL233" s="1" t="s">
        <v>290</v>
      </c>
    </row>
    <row r="234" spans="1:90" ht="20.100000000000001" customHeight="1">
      <c r="A234" s="31"/>
      <c r="B234" s="30"/>
      <c r="C234" s="21"/>
      <c r="D234" s="21"/>
      <c r="E234" s="21"/>
      <c r="F234" s="19" t="s">
        <v>686</v>
      </c>
      <c r="G234" s="19" t="s">
        <v>714</v>
      </c>
      <c r="H234" s="17" t="s">
        <v>687</v>
      </c>
      <c r="I234" s="17" t="s">
        <v>688</v>
      </c>
      <c r="J234" s="17" t="s">
        <v>715</v>
      </c>
      <c r="K234" s="17" t="s">
        <v>718</v>
      </c>
      <c r="L234" s="17" t="s">
        <v>692</v>
      </c>
      <c r="M234" s="17" t="s">
        <v>692</v>
      </c>
      <c r="N234" s="17" t="s">
        <v>719</v>
      </c>
      <c r="O234" s="17" t="s">
        <v>716</v>
      </c>
      <c r="P234" s="17" t="s">
        <v>693</v>
      </c>
      <c r="Q234" s="17" t="s">
        <v>274</v>
      </c>
      <c r="R234" s="17"/>
      <c r="S234" s="17"/>
      <c r="T234" s="17"/>
      <c r="U234" s="17"/>
      <c r="V234" s="17"/>
      <c r="W234" s="17"/>
      <c r="X234" s="17"/>
      <c r="Y234" s="17"/>
      <c r="Z234" s="17"/>
      <c r="CA234" s="1" t="s">
        <v>686</v>
      </c>
      <c r="CB234" s="1" t="s">
        <v>714</v>
      </c>
      <c r="CC234" s="1" t="s">
        <v>687</v>
      </c>
      <c r="CD234" s="1" t="s">
        <v>688</v>
      </c>
      <c r="CE234" s="1" t="s">
        <v>715</v>
      </c>
      <c r="CF234" s="1" t="s">
        <v>718</v>
      </c>
      <c r="CG234" s="1" t="s">
        <v>692</v>
      </c>
      <c r="CH234" s="1" t="s">
        <v>692</v>
      </c>
      <c r="CI234" s="1" t="s">
        <v>719</v>
      </c>
      <c r="CJ234" s="1" t="s">
        <v>716</v>
      </c>
      <c r="CK234" s="1" t="s">
        <v>693</v>
      </c>
      <c r="CL234" s="1" t="s">
        <v>274</v>
      </c>
    </row>
    <row r="235" spans="1:90" ht="20.100000000000001" customHeight="1">
      <c r="A235" s="31"/>
      <c r="C235" s="16"/>
      <c r="D235" s="28" t="s">
        <v>276</v>
      </c>
      <c r="E235" s="7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</row>
    <row r="236" spans="1:90" ht="20.100000000000001" customHeight="1">
      <c r="A236" s="31"/>
      <c r="C236" s="6" t="s">
        <v>135</v>
      </c>
      <c r="D236" s="42"/>
      <c r="E236" s="27" t="str">
        <f>IF(egTextCal(D236)&lt;&gt;0, egTextCal(D236),"")</f>
        <v/>
      </c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90" ht="20.100000000000001" customHeight="1">
      <c r="A237" s="31"/>
      <c r="C237" s="16"/>
      <c r="D237" s="29" t="s">
        <v>140</v>
      </c>
      <c r="E237" s="8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</row>
    <row r="238" spans="1:90" ht="20.100000000000001" customHeight="1">
      <c r="A238" s="31"/>
      <c r="C238" s="6" t="s">
        <v>149</v>
      </c>
      <c r="D238" s="43"/>
      <c r="E238" s="27" t="str">
        <f>IF(egTextCal(D238)&lt;&gt;0, egTextCal(D238),"")</f>
        <v/>
      </c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90" ht="20.100000000000001" customHeight="1">
      <c r="A239" s="31"/>
      <c r="C239" s="16"/>
      <c r="D239" s="29" t="s">
        <v>277</v>
      </c>
      <c r="E239" s="8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</row>
    <row r="240" spans="1:90" ht="20.100000000000001" customHeight="1">
      <c r="A240" s="31"/>
      <c r="C240" s="6" t="s">
        <v>165</v>
      </c>
      <c r="D240" s="43"/>
      <c r="E240" s="27" t="str">
        <f>IF(egTextCal(D240)&lt;&gt;0, egTextCal(D240),"")</f>
        <v/>
      </c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89" ht="20.100000000000001" customHeight="1">
      <c r="A241" s="31"/>
      <c r="C241" s="16"/>
      <c r="D241" s="28" t="s">
        <v>278</v>
      </c>
      <c r="E241" s="7"/>
      <c r="F241" s="45"/>
      <c r="G241" s="45"/>
      <c r="H241" s="45"/>
      <c r="I241" s="45"/>
      <c r="J241" s="45"/>
      <c r="K241" s="45">
        <v>1</v>
      </c>
      <c r="L241" s="45"/>
      <c r="M241" s="45"/>
      <c r="N241" s="45"/>
      <c r="O241" s="45"/>
      <c r="P241" s="45">
        <v>3</v>
      </c>
      <c r="Q241" s="45"/>
      <c r="R241" s="45"/>
      <c r="S241" s="45"/>
      <c r="T241" s="45"/>
      <c r="U241" s="45"/>
      <c r="V241" s="45"/>
      <c r="W241" s="45"/>
      <c r="X241" s="45"/>
      <c r="Y241" s="45"/>
      <c r="Z241" s="45"/>
    </row>
    <row r="242" spans="1:89" ht="20.100000000000001" customHeight="1">
      <c r="A242" s="31"/>
      <c r="C242" s="6" t="s">
        <v>168</v>
      </c>
      <c r="D242" s="64" t="e">
        <f>목록별산출서!#REF!</f>
        <v>#REF!</v>
      </c>
      <c r="E242" s="27" t="e">
        <f>IF(egTextCal(D242)&lt;&gt;0, egTextCal(D242),"")</f>
        <v>#VALUE!</v>
      </c>
      <c r="F242" s="26"/>
      <c r="G242" s="26"/>
      <c r="H242" s="26"/>
      <c r="I242" s="26"/>
      <c r="J242" s="26"/>
      <c r="K242" s="26" t="e">
        <f>IF(E242*K241&lt;&gt;0,E242*K241,  )</f>
        <v>#VALUE!</v>
      </c>
      <c r="L242" s="26"/>
      <c r="M242" s="26"/>
      <c r="N242" s="26"/>
      <c r="O242" s="26"/>
      <c r="P242" s="26" t="e">
        <f>IF(E242*P241&lt;&gt;0,E242*P241,  )</f>
        <v>#VALUE!</v>
      </c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CF242" s="1" t="e">
        <f>K242</f>
        <v>#VALUE!</v>
      </c>
      <c r="CK242" s="1" t="e">
        <f>P242</f>
        <v>#VALUE!</v>
      </c>
    </row>
    <row r="243" spans="1:89" ht="20.100000000000001" customHeight="1">
      <c r="A243" s="31"/>
      <c r="C243" s="16"/>
      <c r="D243" s="28" t="s">
        <v>153</v>
      </c>
      <c r="E243" s="7"/>
      <c r="F243" s="45"/>
      <c r="G243" s="45"/>
      <c r="H243" s="45">
        <v>1</v>
      </c>
      <c r="I243" s="45">
        <v>1</v>
      </c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</row>
    <row r="244" spans="1:89" ht="20.100000000000001" customHeight="1">
      <c r="A244" s="31"/>
      <c r="C244" s="6" t="s">
        <v>172</v>
      </c>
      <c r="D244" s="64" t="e">
        <f>목록별산출서!#REF!</f>
        <v>#REF!</v>
      </c>
      <c r="E244" s="27" t="e">
        <f>IF(egTextCal(D244)&lt;&gt;0, egTextCal(D244),"")</f>
        <v>#VALUE!</v>
      </c>
      <c r="F244" s="26"/>
      <c r="G244" s="26"/>
      <c r="H244" s="26" t="e">
        <f>IF(E244*H243&lt;&gt;0,E244*H243,  )</f>
        <v>#VALUE!</v>
      </c>
      <c r="I244" s="26" t="e">
        <f>IF(E244*I243&lt;&gt;0,E244*I243,  )</f>
        <v>#VALUE!</v>
      </c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CC244" s="1" t="e">
        <f>H244</f>
        <v>#VALUE!</v>
      </c>
      <c r="CD244" s="1" t="e">
        <f>I244</f>
        <v>#VALUE!</v>
      </c>
    </row>
    <row r="245" spans="1:89" ht="20.100000000000001" customHeight="1">
      <c r="A245" s="31"/>
      <c r="B245" s="25" t="s">
        <v>242</v>
      </c>
      <c r="C245" s="16"/>
      <c r="D245" s="28" t="s">
        <v>281</v>
      </c>
      <c r="E245" s="7"/>
      <c r="F245" s="45">
        <v>1</v>
      </c>
      <c r="G245" s="45">
        <v>1</v>
      </c>
      <c r="H245" s="45"/>
      <c r="I245" s="45">
        <v>1</v>
      </c>
      <c r="J245" s="45">
        <v>1</v>
      </c>
      <c r="K245" s="45">
        <v>4.5</v>
      </c>
      <c r="L245" s="45"/>
      <c r="M245" s="45"/>
      <c r="N245" s="45"/>
      <c r="O245" s="45"/>
      <c r="P245" s="45">
        <v>14.1</v>
      </c>
      <c r="Q245" s="45"/>
      <c r="R245" s="45"/>
      <c r="S245" s="45"/>
      <c r="T245" s="45"/>
      <c r="U245" s="45"/>
      <c r="V245" s="45"/>
      <c r="W245" s="45"/>
      <c r="X245" s="45"/>
      <c r="Y245" s="45"/>
      <c r="Z245" s="45"/>
    </row>
    <row r="246" spans="1:89" ht="20.100000000000001" customHeight="1">
      <c r="A246" s="31"/>
      <c r="C246" s="6" t="s">
        <v>174</v>
      </c>
      <c r="D246" s="64" t="e">
        <f>목록별산출서!#REF!</f>
        <v>#REF!</v>
      </c>
      <c r="E246" s="27" t="e">
        <f>IF(egTextCal(D246)&lt;&gt;0, egTextCal(D246),"")</f>
        <v>#VALUE!</v>
      </c>
      <c r="F246" s="26" t="e">
        <f>IF(E246*F245&lt;&gt;0,E246*F245,  )</f>
        <v>#VALUE!</v>
      </c>
      <c r="G246" s="26" t="e">
        <f>IF(E246*G245&lt;&gt;0,E246*G245,  )</f>
        <v>#VALUE!</v>
      </c>
      <c r="H246" s="26"/>
      <c r="I246" s="26" t="e">
        <f>IF(E246*I245&lt;&gt;0,E246*I245,  )</f>
        <v>#VALUE!</v>
      </c>
      <c r="J246" s="26" t="e">
        <f>IF(E246*J245&lt;&gt;0,E246*J245,  )</f>
        <v>#VALUE!</v>
      </c>
      <c r="K246" s="26" t="e">
        <f>IF(E246*K245&lt;&gt;0,E246*K245,  )</f>
        <v>#VALUE!</v>
      </c>
      <c r="L246" s="26"/>
      <c r="M246" s="26"/>
      <c r="N246" s="26"/>
      <c r="O246" s="26"/>
      <c r="P246" s="26" t="e">
        <f>IF(E246*P245&lt;&gt;0,E246*P245,  )</f>
        <v>#VALUE!</v>
      </c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CA246" s="1" t="e">
        <f>F246</f>
        <v>#VALUE!</v>
      </c>
      <c r="CB246" s="1" t="e">
        <f>G246</f>
        <v>#VALUE!</v>
      </c>
      <c r="CD246" s="1" t="e">
        <f>I246</f>
        <v>#VALUE!</v>
      </c>
      <c r="CE246" s="1" t="e">
        <f>J246</f>
        <v>#VALUE!</v>
      </c>
      <c r="CF246" s="1" t="e">
        <f>K246</f>
        <v>#VALUE!</v>
      </c>
      <c r="CK246" s="1" t="e">
        <f>P246</f>
        <v>#VALUE!</v>
      </c>
    </row>
    <row r="247" spans="1:89" ht="20.100000000000001" customHeight="1">
      <c r="A247" s="31"/>
      <c r="C247" s="16"/>
      <c r="D247" s="28"/>
      <c r="E247" s="7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</row>
    <row r="248" spans="1:89" ht="20.100000000000001" customHeight="1">
      <c r="A248" s="31"/>
      <c r="C248" s="6" t="s">
        <v>227</v>
      </c>
      <c r="D248" s="42"/>
      <c r="E248" s="27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89" ht="20.100000000000001" customHeight="1">
      <c r="A249" s="31"/>
      <c r="C249" s="16"/>
      <c r="D249" s="28" t="s">
        <v>282</v>
      </c>
      <c r="E249" s="7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</row>
    <row r="250" spans="1:89" ht="20.100000000000001" customHeight="1">
      <c r="A250" s="31"/>
      <c r="C250" s="6" t="s">
        <v>182</v>
      </c>
      <c r="D250" s="42"/>
      <c r="E250" s="27" t="str">
        <f>IF(egTextCal(D250)&lt;&gt;0, egTextCal(D250),"")</f>
        <v/>
      </c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89" ht="20.100000000000001" customHeight="1">
      <c r="A251" s="31"/>
      <c r="C251" s="16"/>
      <c r="D251" s="28" t="s">
        <v>278</v>
      </c>
      <c r="E251" s="7"/>
      <c r="F251" s="45"/>
      <c r="G251" s="45"/>
      <c r="H251" s="45"/>
      <c r="I251" s="45"/>
      <c r="J251" s="45"/>
      <c r="K251" s="45">
        <v>1</v>
      </c>
      <c r="L251" s="45"/>
      <c r="M251" s="45"/>
      <c r="N251" s="45"/>
      <c r="O251" s="45"/>
      <c r="P251" s="45">
        <v>3</v>
      </c>
      <c r="Q251" s="45"/>
      <c r="R251" s="45"/>
      <c r="S251" s="45"/>
      <c r="T251" s="45"/>
      <c r="U251" s="45"/>
      <c r="V251" s="45"/>
      <c r="W251" s="45"/>
      <c r="X251" s="45"/>
      <c r="Y251" s="45"/>
      <c r="Z251" s="45"/>
    </row>
    <row r="252" spans="1:89" ht="20.100000000000001" customHeight="1">
      <c r="A252" s="31"/>
      <c r="C252" s="6" t="s">
        <v>595</v>
      </c>
      <c r="D252" s="64" t="e">
        <f>목록별산출서!#REF!</f>
        <v>#REF!</v>
      </c>
      <c r="E252" s="27" t="e">
        <f>IF(egTextCal(D252)&lt;&gt;0, egTextCal(D252),"")</f>
        <v>#VALUE!</v>
      </c>
      <c r="F252" s="26"/>
      <c r="G252" s="26"/>
      <c r="H252" s="26"/>
      <c r="I252" s="26"/>
      <c r="J252" s="26"/>
      <c r="K252" s="26" t="e">
        <f>IF(E252*K251&lt;&gt;0,E252*K251,  )</f>
        <v>#VALUE!</v>
      </c>
      <c r="L252" s="26"/>
      <c r="M252" s="26"/>
      <c r="N252" s="26"/>
      <c r="O252" s="26"/>
      <c r="P252" s="26" t="e">
        <f>IF(E252*P251&lt;&gt;0,E252*P251,  )</f>
        <v>#VALUE!</v>
      </c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CF252" s="1" t="e">
        <f>K252</f>
        <v>#VALUE!</v>
      </c>
      <c r="CK252" s="1" t="e">
        <f>P252</f>
        <v>#VALUE!</v>
      </c>
    </row>
    <row r="253" spans="1:89" ht="20.100000000000001" customHeight="1">
      <c r="A253" s="31"/>
      <c r="C253" s="16"/>
      <c r="D253" s="28" t="s">
        <v>153</v>
      </c>
      <c r="E253" s="7"/>
      <c r="F253" s="45"/>
      <c r="G253" s="45"/>
      <c r="H253" s="45">
        <v>1</v>
      </c>
      <c r="I253" s="45">
        <v>1</v>
      </c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</row>
    <row r="254" spans="1:89" ht="20.100000000000001" customHeight="1">
      <c r="A254" s="31"/>
      <c r="C254" s="6" t="s">
        <v>383</v>
      </c>
      <c r="D254" s="64" t="e">
        <f>목록별산출서!#REF!</f>
        <v>#REF!</v>
      </c>
      <c r="E254" s="27" t="e">
        <f>IF(egTextCal(D254)&lt;&gt;0, egTextCal(D254),"")</f>
        <v>#VALUE!</v>
      </c>
      <c r="F254" s="26"/>
      <c r="G254" s="26"/>
      <c r="H254" s="26" t="e">
        <f>IF(E254*H253&lt;&gt;0,E254*H253,  )</f>
        <v>#VALUE!</v>
      </c>
      <c r="I254" s="26" t="e">
        <f>IF(E254*I253&lt;&gt;0,E254*I253,  )</f>
        <v>#VALUE!</v>
      </c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CC254" s="1" t="e">
        <f>H254</f>
        <v>#VALUE!</v>
      </c>
      <c r="CD254" s="1" t="e">
        <f>I254</f>
        <v>#VALUE!</v>
      </c>
    </row>
    <row r="255" spans="1:89" ht="20.100000000000001" customHeight="1">
      <c r="A255" s="31"/>
      <c r="B255" s="25" t="s">
        <v>242</v>
      </c>
      <c r="C255" s="16"/>
      <c r="D255" s="28" t="s">
        <v>281</v>
      </c>
      <c r="E255" s="7"/>
      <c r="F255" s="45">
        <v>1</v>
      </c>
      <c r="G255" s="45">
        <v>1</v>
      </c>
      <c r="H255" s="45"/>
      <c r="I255" s="45">
        <v>1</v>
      </c>
      <c r="J255" s="45">
        <v>1</v>
      </c>
      <c r="K255" s="45">
        <v>4.5</v>
      </c>
      <c r="L255" s="45"/>
      <c r="M255" s="45"/>
      <c r="N255" s="45"/>
      <c r="O255" s="45"/>
      <c r="P255" s="45">
        <v>14.1</v>
      </c>
      <c r="Q255" s="45"/>
      <c r="R255" s="45"/>
      <c r="S255" s="45"/>
      <c r="T255" s="45"/>
      <c r="U255" s="45"/>
      <c r="V255" s="45"/>
      <c r="W255" s="45"/>
      <c r="X255" s="45"/>
      <c r="Y255" s="45"/>
      <c r="Z255" s="45"/>
    </row>
    <row r="256" spans="1:89" ht="20.100000000000001" customHeight="1">
      <c r="A256" s="31"/>
      <c r="C256" s="6" t="s">
        <v>317</v>
      </c>
      <c r="D256" s="64" t="e">
        <f>목록별산출서!#REF!</f>
        <v>#REF!</v>
      </c>
      <c r="E256" s="27" t="e">
        <f>IF(egTextCal(D256)&lt;&gt;0, egTextCal(D256),"")</f>
        <v>#VALUE!</v>
      </c>
      <c r="F256" s="26" t="e">
        <f>IF(E256*F255&lt;&gt;0,E256*F255,  )</f>
        <v>#VALUE!</v>
      </c>
      <c r="G256" s="26" t="e">
        <f>IF(E256*G255&lt;&gt;0,E256*G255,  )</f>
        <v>#VALUE!</v>
      </c>
      <c r="H256" s="26"/>
      <c r="I256" s="26" t="e">
        <f>IF(E256*I255&lt;&gt;0,E256*I255,  )</f>
        <v>#VALUE!</v>
      </c>
      <c r="J256" s="26" t="e">
        <f>IF(E256*J255&lt;&gt;0,E256*J255,  )</f>
        <v>#VALUE!</v>
      </c>
      <c r="K256" s="26" t="e">
        <f>IF(E256*K255&lt;&gt;0,E256*K255,  )</f>
        <v>#VALUE!</v>
      </c>
      <c r="L256" s="26"/>
      <c r="M256" s="26"/>
      <c r="N256" s="26"/>
      <c r="O256" s="26"/>
      <c r="P256" s="26" t="e">
        <f>IF(E256*P255&lt;&gt;0,E256*P255,  )</f>
        <v>#VALUE!</v>
      </c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CA256" s="1" t="e">
        <f>F256</f>
        <v>#VALUE!</v>
      </c>
      <c r="CB256" s="1" t="e">
        <f>G256</f>
        <v>#VALUE!</v>
      </c>
      <c r="CD256" s="1" t="e">
        <f>I256</f>
        <v>#VALUE!</v>
      </c>
      <c r="CE256" s="1" t="e">
        <f>J256</f>
        <v>#VALUE!</v>
      </c>
      <c r="CF256" s="1" t="e">
        <f>K256</f>
        <v>#VALUE!</v>
      </c>
      <c r="CK256" s="1" t="e">
        <f>P256</f>
        <v>#VALUE!</v>
      </c>
    </row>
    <row r="257" spans="1:89" ht="20.100000000000001" customHeight="1">
      <c r="A257" s="31"/>
      <c r="C257" s="16"/>
      <c r="D257" s="28"/>
      <c r="E257" s="7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</row>
    <row r="258" spans="1:89" ht="20.100000000000001" customHeight="1">
      <c r="A258" s="31"/>
      <c r="C258" s="6" t="s">
        <v>284</v>
      </c>
      <c r="D258" s="42"/>
      <c r="E258" s="27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89" ht="20.100000000000001" customHeight="1">
      <c r="A259" s="31"/>
      <c r="C259" s="16"/>
      <c r="D259" s="28" t="s">
        <v>283</v>
      </c>
      <c r="E259" s="7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</row>
    <row r="260" spans="1:89" ht="20.100000000000001" customHeight="1">
      <c r="A260" s="31"/>
      <c r="C260" s="6" t="s">
        <v>694</v>
      </c>
      <c r="D260" s="42"/>
      <c r="E260" s="27" t="str">
        <f>IF(egTextCal(D260)&lt;&gt;0, egTextCal(D260),"")</f>
        <v/>
      </c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89" ht="20.100000000000001" customHeight="1">
      <c r="A261" s="31"/>
      <c r="C261" s="16"/>
      <c r="D261" s="28" t="s">
        <v>278</v>
      </c>
      <c r="E261" s="7"/>
      <c r="F261" s="45"/>
      <c r="G261" s="45"/>
      <c r="H261" s="45"/>
      <c r="I261" s="45"/>
      <c r="J261" s="45"/>
      <c r="K261" s="45">
        <v>1</v>
      </c>
      <c r="L261" s="45"/>
      <c r="M261" s="45"/>
      <c r="N261" s="45"/>
      <c r="O261" s="45"/>
      <c r="P261" s="45">
        <v>3</v>
      </c>
      <c r="Q261" s="45"/>
      <c r="R261" s="45"/>
      <c r="S261" s="45"/>
      <c r="T261" s="45"/>
      <c r="U261" s="45"/>
      <c r="V261" s="45"/>
      <c r="W261" s="45"/>
      <c r="X261" s="45"/>
      <c r="Y261" s="45"/>
      <c r="Z261" s="45"/>
    </row>
    <row r="262" spans="1:89" ht="20.100000000000001" customHeight="1">
      <c r="A262" s="31"/>
      <c r="C262" s="6" t="s">
        <v>695</v>
      </c>
      <c r="D262" s="64" t="e">
        <f>목록별산출서!#REF!</f>
        <v>#REF!</v>
      </c>
      <c r="E262" s="27" t="e">
        <f>IF(egTextCal(D262)&lt;&gt;0, egTextCal(D262),"")</f>
        <v>#VALUE!</v>
      </c>
      <c r="F262" s="26"/>
      <c r="G262" s="26"/>
      <c r="H262" s="26"/>
      <c r="I262" s="26"/>
      <c r="J262" s="26"/>
      <c r="K262" s="26" t="e">
        <f>IF(E262*K261&lt;&gt;0,E262*K261,  )</f>
        <v>#VALUE!</v>
      </c>
      <c r="L262" s="26"/>
      <c r="M262" s="26"/>
      <c r="N262" s="26"/>
      <c r="O262" s="26"/>
      <c r="P262" s="26" t="e">
        <f>IF(E262*P261&lt;&gt;0,E262*P261,  )</f>
        <v>#VALUE!</v>
      </c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CF262" s="1" t="e">
        <f>K262</f>
        <v>#VALUE!</v>
      </c>
      <c r="CK262" s="1" t="e">
        <f>P262</f>
        <v>#VALUE!</v>
      </c>
    </row>
    <row r="263" spans="1:89" ht="20.100000000000001" customHeight="1">
      <c r="A263" s="31"/>
      <c r="C263" s="16"/>
      <c r="D263" s="28" t="s">
        <v>153</v>
      </c>
      <c r="E263" s="7"/>
      <c r="F263" s="45"/>
      <c r="G263" s="45"/>
      <c r="H263" s="45">
        <v>1</v>
      </c>
      <c r="I263" s="45">
        <v>1</v>
      </c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</row>
    <row r="264" spans="1:89" ht="20.100000000000001" customHeight="1">
      <c r="A264" s="31"/>
      <c r="C264" s="6" t="s">
        <v>336</v>
      </c>
      <c r="D264" s="64" t="e">
        <f>목록별산출서!#REF!</f>
        <v>#REF!</v>
      </c>
      <c r="E264" s="27" t="e">
        <f>IF(egTextCal(D264)&lt;&gt;0, egTextCal(D264),"")</f>
        <v>#VALUE!</v>
      </c>
      <c r="F264" s="26"/>
      <c r="G264" s="26"/>
      <c r="H264" s="26" t="e">
        <f>IF(E264*H263&lt;&gt;0,E264*H263,  )</f>
        <v>#VALUE!</v>
      </c>
      <c r="I264" s="26" t="e">
        <f>IF(E264*I263&lt;&gt;0,E264*I263,  )</f>
        <v>#VALUE!</v>
      </c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CC264" s="1" t="e">
        <f>H264</f>
        <v>#VALUE!</v>
      </c>
      <c r="CD264" s="1" t="e">
        <f>I264</f>
        <v>#VALUE!</v>
      </c>
    </row>
    <row r="265" spans="1:89" ht="20.100000000000001" customHeight="1">
      <c r="A265" s="31"/>
      <c r="B265" s="25" t="s">
        <v>242</v>
      </c>
      <c r="C265" s="16"/>
      <c r="D265" s="28" t="s">
        <v>281</v>
      </c>
      <c r="E265" s="7"/>
      <c r="F265" s="45">
        <v>1</v>
      </c>
      <c r="G265" s="45">
        <v>1</v>
      </c>
      <c r="H265" s="45"/>
      <c r="I265" s="45">
        <v>1</v>
      </c>
      <c r="J265" s="45">
        <v>1</v>
      </c>
      <c r="K265" s="45">
        <v>4.5</v>
      </c>
      <c r="L265" s="45"/>
      <c r="M265" s="45"/>
      <c r="N265" s="45"/>
      <c r="O265" s="45"/>
      <c r="P265" s="45">
        <v>14.1</v>
      </c>
      <c r="Q265" s="45"/>
      <c r="R265" s="45"/>
      <c r="S265" s="45"/>
      <c r="T265" s="45"/>
      <c r="U265" s="45"/>
      <c r="V265" s="45"/>
      <c r="W265" s="45"/>
      <c r="X265" s="45"/>
      <c r="Y265" s="45"/>
      <c r="Z265" s="45"/>
    </row>
    <row r="266" spans="1:89" ht="20.100000000000001" customHeight="1">
      <c r="A266" s="31"/>
      <c r="C266" s="6" t="s">
        <v>696</v>
      </c>
      <c r="D266" s="64" t="e">
        <f>목록별산출서!#REF!</f>
        <v>#REF!</v>
      </c>
      <c r="E266" s="27" t="e">
        <f>IF(egTextCal(D266)&lt;&gt;0, egTextCal(D266),"")</f>
        <v>#VALUE!</v>
      </c>
      <c r="F266" s="26" t="e">
        <f>IF(E266*F265&lt;&gt;0,E266*F265,  )</f>
        <v>#VALUE!</v>
      </c>
      <c r="G266" s="26" t="e">
        <f>IF(E266*G265&lt;&gt;0,E266*G265,  )</f>
        <v>#VALUE!</v>
      </c>
      <c r="H266" s="26"/>
      <c r="I266" s="26" t="e">
        <f>IF(E266*I265&lt;&gt;0,E266*I265,  )</f>
        <v>#VALUE!</v>
      </c>
      <c r="J266" s="26" t="e">
        <f>IF(E266*J265&lt;&gt;0,E266*J265,  )</f>
        <v>#VALUE!</v>
      </c>
      <c r="K266" s="26" t="e">
        <f>IF(E266*K265&lt;&gt;0,E266*K265,  )</f>
        <v>#VALUE!</v>
      </c>
      <c r="L266" s="26"/>
      <c r="M266" s="26"/>
      <c r="N266" s="26"/>
      <c r="O266" s="26"/>
      <c r="P266" s="26" t="e">
        <f>IF(E266*P265&lt;&gt;0,E266*P265,  )</f>
        <v>#VALUE!</v>
      </c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CA266" s="1" t="e">
        <f>F266</f>
        <v>#VALUE!</v>
      </c>
      <c r="CB266" s="1" t="e">
        <f>G266</f>
        <v>#VALUE!</v>
      </c>
      <c r="CD266" s="1" t="e">
        <f>I266</f>
        <v>#VALUE!</v>
      </c>
      <c r="CE266" s="1" t="e">
        <f>J266</f>
        <v>#VALUE!</v>
      </c>
      <c r="CF266" s="1" t="e">
        <f>K266</f>
        <v>#VALUE!</v>
      </c>
      <c r="CK266" s="1" t="e">
        <f>P266</f>
        <v>#VALUE!</v>
      </c>
    </row>
    <row r="267" spans="1:89" ht="20.100000000000001" customHeight="1">
      <c r="A267" s="31"/>
      <c r="C267" s="16"/>
      <c r="D267" s="28"/>
      <c r="E267" s="7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</row>
    <row r="268" spans="1:89" ht="20.100000000000001" customHeight="1">
      <c r="A268" s="31"/>
      <c r="C268" s="6" t="s">
        <v>697</v>
      </c>
      <c r="D268" s="42"/>
      <c r="E268" s="27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89" ht="20.100000000000001" customHeight="1">
      <c r="A269" s="31"/>
      <c r="C269" s="16"/>
      <c r="D269" s="28" t="s">
        <v>251</v>
      </c>
      <c r="E269" s="7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</row>
    <row r="270" spans="1:89" ht="20.100000000000001" customHeight="1">
      <c r="A270" s="31"/>
      <c r="C270" s="6" t="s">
        <v>366</v>
      </c>
      <c r="D270" s="42"/>
      <c r="E270" s="27" t="str">
        <f>IF(egTextCal(D270)&lt;&gt;0, egTextCal(D270),"")</f>
        <v/>
      </c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89" ht="20.100000000000001" customHeight="1">
      <c r="A271" s="31"/>
      <c r="C271" s="16"/>
      <c r="D271" s="28" t="s">
        <v>253</v>
      </c>
      <c r="E271" s="7"/>
      <c r="F271" s="45"/>
      <c r="G271" s="45"/>
      <c r="H271" s="45"/>
      <c r="I271" s="45"/>
      <c r="J271" s="45"/>
      <c r="K271" s="45"/>
      <c r="L271" s="45">
        <v>1</v>
      </c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</row>
    <row r="272" spans="1:89" ht="20.100000000000001" customHeight="1">
      <c r="A272" s="31"/>
      <c r="C272" s="6" t="s">
        <v>258</v>
      </c>
      <c r="D272" s="64" t="e">
        <f>목록별산출서!#REF!</f>
        <v>#REF!</v>
      </c>
      <c r="E272" s="27" t="e">
        <f>IF(egTextCal(D272)&lt;&gt;0, egTextCal(D272),"")</f>
        <v>#VALUE!</v>
      </c>
      <c r="F272" s="26"/>
      <c r="G272" s="26"/>
      <c r="H272" s="26"/>
      <c r="I272" s="26"/>
      <c r="J272" s="26"/>
      <c r="K272" s="26"/>
      <c r="L272" s="26" t="e">
        <f>IF(E272*L271&lt;&gt;0,E272*L271,  )</f>
        <v>#VALUE!</v>
      </c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CG272" s="1" t="e">
        <f>L272</f>
        <v>#VALUE!</v>
      </c>
    </row>
    <row r="273" spans="1:88" ht="20.100000000000001" customHeight="1">
      <c r="A273" s="31"/>
      <c r="C273" s="16"/>
      <c r="D273" s="28" t="s">
        <v>257</v>
      </c>
      <c r="E273" s="7"/>
      <c r="F273" s="45"/>
      <c r="G273" s="45"/>
      <c r="H273" s="45"/>
      <c r="I273" s="45"/>
      <c r="J273" s="45"/>
      <c r="K273" s="45"/>
      <c r="L273" s="45"/>
      <c r="M273" s="45">
        <v>1</v>
      </c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</row>
    <row r="274" spans="1:88" ht="20.100000000000001" customHeight="1">
      <c r="A274" s="31"/>
      <c r="C274" s="6" t="s">
        <v>484</v>
      </c>
      <c r="D274" s="64" t="e">
        <f>목록별산출서!#REF!</f>
        <v>#REF!</v>
      </c>
      <c r="E274" s="27" t="e">
        <f>IF(egTextCal(D274)&lt;&gt;0, egTextCal(D274),"")</f>
        <v>#VALUE!</v>
      </c>
      <c r="F274" s="26"/>
      <c r="G274" s="26"/>
      <c r="H274" s="26"/>
      <c r="I274" s="26"/>
      <c r="J274" s="26"/>
      <c r="K274" s="26"/>
      <c r="L274" s="26"/>
      <c r="M274" s="26" t="e">
        <f>IF(E274*M273&lt;&gt;0,E274*M273,  )</f>
        <v>#VALUE!</v>
      </c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CH274" s="1" t="e">
        <f>M274</f>
        <v>#VALUE!</v>
      </c>
    </row>
    <row r="275" spans="1:88" ht="20.100000000000001" customHeight="1">
      <c r="A275" s="31"/>
      <c r="C275" s="16"/>
      <c r="D275" s="28" t="s">
        <v>285</v>
      </c>
      <c r="E275" s="7"/>
      <c r="F275" s="45"/>
      <c r="G275" s="45"/>
      <c r="H275" s="45"/>
      <c r="I275" s="45"/>
      <c r="J275" s="45"/>
      <c r="K275" s="45"/>
      <c r="L275" s="45"/>
      <c r="M275" s="45"/>
      <c r="N275" s="45">
        <v>1</v>
      </c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</row>
    <row r="276" spans="1:88" ht="20.100000000000001" customHeight="1">
      <c r="A276" s="31"/>
      <c r="C276" s="6" t="s">
        <v>698</v>
      </c>
      <c r="D276" s="64" t="e">
        <f>목록별산출서!#REF!</f>
        <v>#REF!</v>
      </c>
      <c r="E276" s="27" t="e">
        <f>IF(egTextCal(D276)&lt;&gt;0, egTextCal(D276),"")</f>
        <v>#VALUE!</v>
      </c>
      <c r="F276" s="26"/>
      <c r="G276" s="26"/>
      <c r="H276" s="26"/>
      <c r="I276" s="26"/>
      <c r="J276" s="26"/>
      <c r="K276" s="26"/>
      <c r="L276" s="26"/>
      <c r="M276" s="26"/>
      <c r="N276" s="26" t="e">
        <f>IF(E276*N275&lt;&gt;0,E276*N275,  )</f>
        <v>#VALUE!</v>
      </c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CI276" s="1" t="e">
        <f>N276</f>
        <v>#VALUE!</v>
      </c>
    </row>
    <row r="277" spans="1:88" ht="20.100000000000001" customHeight="1">
      <c r="D277" s="14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88" ht="20.100000000000001" customHeight="1">
      <c r="B278" s="30"/>
      <c r="C278" s="20"/>
      <c r="D278" s="46"/>
      <c r="E278" s="46"/>
      <c r="F278" s="18" t="s">
        <v>665</v>
      </c>
      <c r="G278" s="18" t="s">
        <v>683</v>
      </c>
      <c r="H278" s="16" t="s">
        <v>154</v>
      </c>
      <c r="I278" s="16" t="s">
        <v>666</v>
      </c>
      <c r="J278" s="16" t="s">
        <v>666</v>
      </c>
      <c r="K278" s="16" t="s">
        <v>717</v>
      </c>
      <c r="L278" s="16" t="s">
        <v>176</v>
      </c>
      <c r="M278" s="16" t="s">
        <v>176</v>
      </c>
      <c r="N278" s="16" t="s">
        <v>704</v>
      </c>
      <c r="O278" s="16" t="s">
        <v>705</v>
      </c>
      <c r="P278" s="16" t="s">
        <v>706</v>
      </c>
      <c r="Q278" s="16" t="s">
        <v>289</v>
      </c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88" ht="20.100000000000001" customHeight="1">
      <c r="A279" s="31"/>
      <c r="B279" s="30"/>
      <c r="C279" s="4" t="s">
        <v>676</v>
      </c>
      <c r="D279" s="4" t="s">
        <v>677</v>
      </c>
      <c r="E279" s="4" t="s">
        <v>678</v>
      </c>
      <c r="F279" s="12" t="s">
        <v>681</v>
      </c>
      <c r="G279" s="12" t="s">
        <v>707</v>
      </c>
      <c r="H279" s="4"/>
      <c r="I279" s="4" t="s">
        <v>682</v>
      </c>
      <c r="J279" s="4" t="s">
        <v>708</v>
      </c>
      <c r="K279" s="4"/>
      <c r="L279" s="4" t="s">
        <v>709</v>
      </c>
      <c r="M279" s="4" t="s">
        <v>710</v>
      </c>
      <c r="N279" s="4" t="s">
        <v>711</v>
      </c>
      <c r="O279" s="4" t="s">
        <v>712</v>
      </c>
      <c r="P279" s="4"/>
      <c r="Q279" s="4" t="s">
        <v>290</v>
      </c>
      <c r="R279" s="4"/>
      <c r="S279" s="4"/>
      <c r="T279" s="4"/>
      <c r="U279" s="4"/>
      <c r="V279" s="4"/>
      <c r="W279" s="4"/>
      <c r="X279" s="4"/>
      <c r="Y279" s="4"/>
      <c r="Z279" s="4"/>
    </row>
    <row r="280" spans="1:88" ht="20.100000000000001" customHeight="1">
      <c r="A280" s="31"/>
      <c r="B280" s="30"/>
      <c r="C280" s="21"/>
      <c r="D280" s="21"/>
      <c r="E280" s="21"/>
      <c r="F280" s="19" t="s">
        <v>686</v>
      </c>
      <c r="G280" s="19" t="s">
        <v>714</v>
      </c>
      <c r="H280" s="17" t="s">
        <v>687</v>
      </c>
      <c r="I280" s="17" t="s">
        <v>688</v>
      </c>
      <c r="J280" s="17" t="s">
        <v>715</v>
      </c>
      <c r="K280" s="17" t="s">
        <v>718</v>
      </c>
      <c r="L280" s="17" t="s">
        <v>692</v>
      </c>
      <c r="M280" s="17" t="s">
        <v>692</v>
      </c>
      <c r="N280" s="17" t="s">
        <v>719</v>
      </c>
      <c r="O280" s="17" t="s">
        <v>716</v>
      </c>
      <c r="P280" s="17" t="s">
        <v>693</v>
      </c>
      <c r="Q280" s="17" t="s">
        <v>274</v>
      </c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88" ht="20.100000000000001" customHeight="1">
      <c r="A281" s="31"/>
      <c r="C281" s="16"/>
      <c r="D281" s="28" t="s">
        <v>261</v>
      </c>
      <c r="E281" s="7"/>
      <c r="F281" s="44"/>
      <c r="G281" s="44"/>
      <c r="H281" s="44"/>
      <c r="I281" s="44"/>
      <c r="J281" s="44"/>
      <c r="K281" s="44"/>
      <c r="L281" s="44"/>
      <c r="M281" s="44"/>
      <c r="N281" s="44">
        <v>1</v>
      </c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</row>
    <row r="282" spans="1:88" ht="20.100000000000001" customHeight="1">
      <c r="A282" s="31"/>
      <c r="C282" s="6" t="s">
        <v>135</v>
      </c>
      <c r="D282" s="64" t="e">
        <f>목록별산출서!#REF!</f>
        <v>#REF!</v>
      </c>
      <c r="E282" s="27" t="e">
        <f>IF(egTextCal(D282)&lt;&gt;0, egTextCal(D282),"")</f>
        <v>#VALUE!</v>
      </c>
      <c r="F282" s="26"/>
      <c r="G282" s="26"/>
      <c r="H282" s="26"/>
      <c r="I282" s="26"/>
      <c r="J282" s="26"/>
      <c r="K282" s="26"/>
      <c r="L282" s="26"/>
      <c r="M282" s="26"/>
      <c r="N282" s="26" t="e">
        <f>IF(E282*N281&lt;&gt;0,E282*N281,  )</f>
        <v>#VALUE!</v>
      </c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CI282" s="1" t="e">
        <f>N282</f>
        <v>#VALUE!</v>
      </c>
    </row>
    <row r="283" spans="1:88" ht="20.100000000000001" customHeight="1">
      <c r="A283" s="31"/>
      <c r="C283" s="16"/>
      <c r="D283" s="29" t="s">
        <v>262</v>
      </c>
      <c r="E283" s="8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</row>
    <row r="284" spans="1:88" ht="20.100000000000001" customHeight="1">
      <c r="A284" s="31"/>
      <c r="C284" s="6" t="s">
        <v>149</v>
      </c>
      <c r="D284" s="43"/>
      <c r="E284" s="27" t="str">
        <f>IF(egTextCal(D284)&lt;&gt;0, egTextCal(D284),"")</f>
        <v/>
      </c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88" ht="20.100000000000001" customHeight="1">
      <c r="A285" s="31"/>
      <c r="C285" s="16"/>
      <c r="D285" s="29" t="s">
        <v>264</v>
      </c>
      <c r="E285" s="8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</row>
    <row r="286" spans="1:88" ht="20.100000000000001" customHeight="1">
      <c r="A286" s="31"/>
      <c r="C286" s="6" t="s">
        <v>165</v>
      </c>
      <c r="D286" s="43"/>
      <c r="E286" s="27" t="str">
        <f>IF(egTextCal(D286)&lt;&gt;0, egTextCal(D286),"")</f>
        <v/>
      </c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88" ht="20.100000000000001" customHeight="1">
      <c r="A287" s="31"/>
      <c r="C287" s="16"/>
      <c r="D287" s="28" t="s">
        <v>266</v>
      </c>
      <c r="E287" s="7"/>
      <c r="F287" s="45"/>
      <c r="G287" s="45"/>
      <c r="H287" s="45"/>
      <c r="I287" s="45"/>
      <c r="J287" s="45"/>
      <c r="K287" s="45"/>
      <c r="L287" s="45"/>
      <c r="M287" s="45"/>
      <c r="N287" s="45"/>
      <c r="O287" s="45">
        <v>1</v>
      </c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</row>
    <row r="288" spans="1:88" ht="20.100000000000001" customHeight="1">
      <c r="A288" s="31"/>
      <c r="C288" s="6" t="s">
        <v>168</v>
      </c>
      <c r="D288" s="64" t="e">
        <f>목록별산출서!#REF!</f>
        <v>#REF!</v>
      </c>
      <c r="E288" s="27" t="e">
        <f>IF(egTextCal(D288)&lt;&gt;0, egTextCal(D288),"")</f>
        <v>#VALUE!</v>
      </c>
      <c r="F288" s="26"/>
      <c r="G288" s="26"/>
      <c r="H288" s="26"/>
      <c r="I288" s="26"/>
      <c r="J288" s="26"/>
      <c r="K288" s="26"/>
      <c r="L288" s="26"/>
      <c r="M288" s="26"/>
      <c r="N288" s="26"/>
      <c r="O288" s="26" t="e">
        <f>IF(E288*O287&lt;&gt;0,E288*O287,  )</f>
        <v>#VALUE!</v>
      </c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CJ288" s="1" t="e">
        <f>O288</f>
        <v>#VALUE!</v>
      </c>
    </row>
    <row r="289" spans="1:90" ht="20.100000000000001" customHeight="1">
      <c r="A289" s="31"/>
      <c r="C289" s="16"/>
      <c r="D289" s="28"/>
      <c r="E289" s="7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</row>
    <row r="290" spans="1:90" ht="20.100000000000001" customHeight="1">
      <c r="A290" s="31"/>
      <c r="C290" s="6" t="s">
        <v>172</v>
      </c>
      <c r="D290" s="42"/>
      <c r="E290" s="27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90" ht="20.100000000000001" customHeight="1">
      <c r="A291" s="31"/>
      <c r="C291" s="16"/>
      <c r="D291" s="28" t="s">
        <v>287</v>
      </c>
      <c r="E291" s="7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</row>
    <row r="292" spans="1:90" ht="20.100000000000001" customHeight="1">
      <c r="A292" s="31"/>
      <c r="C292" s="6" t="s">
        <v>174</v>
      </c>
      <c r="D292" s="42"/>
      <c r="E292" s="27" t="str">
        <f>IF(egTextCal(D292)&lt;&gt;0, egTextCal(D292),"")</f>
        <v/>
      </c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90" ht="20.100000000000001" customHeight="1">
      <c r="A293" s="31"/>
      <c r="C293" s="16"/>
      <c r="D293" s="28" t="s">
        <v>288</v>
      </c>
      <c r="E293" s="7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>
        <v>1</v>
      </c>
      <c r="R293" s="45"/>
      <c r="S293" s="45"/>
      <c r="T293" s="45"/>
      <c r="U293" s="45"/>
      <c r="V293" s="45"/>
      <c r="W293" s="45"/>
      <c r="X293" s="45"/>
      <c r="Y293" s="45"/>
      <c r="Z293" s="45"/>
    </row>
    <row r="294" spans="1:90" ht="20.100000000000001" customHeight="1">
      <c r="A294" s="31"/>
      <c r="C294" s="6" t="s">
        <v>227</v>
      </c>
      <c r="D294" s="64" t="e">
        <f>목록별산출서!#REF!</f>
        <v>#REF!</v>
      </c>
      <c r="E294" s="27" t="e">
        <f>IF(egTextCal(D294)&lt;&gt;0, egTextCal(D294),"")</f>
        <v>#VALUE!</v>
      </c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 t="e">
        <f>IF(E294*Q293&lt;&gt;0,E294*Q293,  )</f>
        <v>#VALUE!</v>
      </c>
      <c r="R294" s="26"/>
      <c r="S294" s="26"/>
      <c r="T294" s="26"/>
      <c r="U294" s="26"/>
      <c r="V294" s="26"/>
      <c r="W294" s="26"/>
      <c r="X294" s="26"/>
      <c r="Y294" s="26"/>
      <c r="Z294" s="26"/>
      <c r="CL294" s="1" t="e">
        <f>Q294</f>
        <v>#VALUE!</v>
      </c>
    </row>
    <row r="295" spans="1:90" ht="20.100000000000001" customHeight="1">
      <c r="A295" s="31"/>
      <c r="C295" s="16"/>
      <c r="D295" s="28"/>
      <c r="E295" s="7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</row>
    <row r="296" spans="1:90" ht="20.100000000000001" customHeight="1">
      <c r="A296" s="31"/>
      <c r="C296" s="6" t="s">
        <v>182</v>
      </c>
      <c r="D296" s="42"/>
      <c r="E296" s="27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90" ht="20.100000000000001" customHeight="1">
      <c r="A297" s="31"/>
      <c r="C297" s="16"/>
      <c r="D297" s="28"/>
      <c r="E297" s="7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</row>
    <row r="298" spans="1:90" ht="20.100000000000001" customHeight="1">
      <c r="A298" s="31"/>
      <c r="C298" s="6" t="s">
        <v>595</v>
      </c>
      <c r="D298" s="42"/>
      <c r="E298" s="27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90" ht="20.100000000000001" customHeight="1">
      <c r="A299" s="31"/>
      <c r="C299" s="16"/>
      <c r="D299" s="28"/>
      <c r="E299" s="7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</row>
    <row r="300" spans="1:90" ht="20.100000000000001" customHeight="1">
      <c r="A300" s="31"/>
      <c r="C300" s="6" t="s">
        <v>383</v>
      </c>
      <c r="D300" s="42"/>
      <c r="E300" s="27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90" ht="20.100000000000001" customHeight="1">
      <c r="A301" s="31"/>
      <c r="C301" s="16"/>
      <c r="D301" s="28"/>
      <c r="E301" s="7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</row>
    <row r="302" spans="1:90" ht="20.100000000000001" customHeight="1">
      <c r="A302" s="31"/>
      <c r="C302" s="6" t="s">
        <v>317</v>
      </c>
      <c r="D302" s="42"/>
      <c r="E302" s="27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90" ht="20.100000000000001" customHeight="1">
      <c r="A303" s="31"/>
      <c r="C303" s="16"/>
      <c r="D303" s="28"/>
      <c r="E303" s="7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</row>
    <row r="304" spans="1:90" ht="20.100000000000001" customHeight="1">
      <c r="A304" s="31"/>
      <c r="C304" s="6" t="s">
        <v>284</v>
      </c>
      <c r="D304" s="42"/>
      <c r="E304" s="27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20.100000000000001" customHeight="1">
      <c r="A305" s="31"/>
      <c r="C305" s="16"/>
      <c r="D305" s="28"/>
      <c r="E305" s="7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</row>
    <row r="306" spans="1:26" ht="20.100000000000001" customHeight="1">
      <c r="A306" s="31"/>
      <c r="C306" s="6" t="s">
        <v>694</v>
      </c>
      <c r="D306" s="42"/>
      <c r="E306" s="27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20.100000000000001" customHeight="1">
      <c r="A307" s="31"/>
      <c r="C307" s="16"/>
      <c r="D307" s="28"/>
      <c r="E307" s="7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</row>
    <row r="308" spans="1:26" ht="20.100000000000001" customHeight="1">
      <c r="A308" s="31"/>
      <c r="C308" s="6" t="s">
        <v>695</v>
      </c>
      <c r="D308" s="42"/>
      <c r="E308" s="27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20.100000000000001" customHeight="1">
      <c r="A309" s="31"/>
      <c r="C309" s="16"/>
      <c r="D309" s="28"/>
      <c r="E309" s="7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</row>
    <row r="310" spans="1:26" ht="20.100000000000001" customHeight="1">
      <c r="A310" s="31"/>
      <c r="C310" s="6" t="s">
        <v>336</v>
      </c>
      <c r="D310" s="42"/>
      <c r="E310" s="27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20.100000000000001" customHeight="1">
      <c r="A311" s="31"/>
      <c r="C311" s="16"/>
      <c r="D311" s="28"/>
      <c r="E311" s="7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</row>
    <row r="312" spans="1:26" ht="20.100000000000001" customHeight="1">
      <c r="A312" s="31"/>
      <c r="C312" s="6" t="s">
        <v>696</v>
      </c>
      <c r="D312" s="42"/>
      <c r="E312" s="27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20.100000000000001" customHeight="1">
      <c r="A313" s="31"/>
      <c r="C313" s="16"/>
      <c r="D313" s="28"/>
      <c r="E313" s="7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</row>
    <row r="314" spans="1:26" ht="20.100000000000001" customHeight="1">
      <c r="A314" s="31"/>
      <c r="C314" s="6" t="s">
        <v>697</v>
      </c>
      <c r="D314" s="42"/>
      <c r="E314" s="27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20.100000000000001" customHeight="1">
      <c r="A315" s="31"/>
      <c r="C315" s="16"/>
      <c r="D315" s="28"/>
      <c r="E315" s="7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</row>
    <row r="316" spans="1:26" ht="20.100000000000001" customHeight="1">
      <c r="A316" s="31"/>
      <c r="C316" s="6" t="s">
        <v>366</v>
      </c>
      <c r="D316" s="42"/>
      <c r="E316" s="27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20.100000000000001" customHeight="1">
      <c r="A317" s="31"/>
      <c r="C317" s="16"/>
      <c r="D317" s="28"/>
      <c r="E317" s="7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</row>
    <row r="318" spans="1:26" ht="20.100000000000001" customHeight="1">
      <c r="A318" s="31"/>
      <c r="C318" s="6" t="s">
        <v>258</v>
      </c>
      <c r="D318" s="42"/>
      <c r="E318" s="27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20.100000000000001" customHeight="1">
      <c r="A319" s="31"/>
      <c r="C319" s="16"/>
      <c r="D319" s="28"/>
      <c r="E319" s="7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</row>
    <row r="320" spans="1:26" ht="20.100000000000001" customHeight="1">
      <c r="A320" s="31"/>
      <c r="C320" s="6" t="s">
        <v>484</v>
      </c>
      <c r="D320" s="42"/>
      <c r="E320" s="27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85" ht="20.100000000000001" customHeight="1">
      <c r="A321" s="31"/>
      <c r="B321" s="25" t="s">
        <v>699</v>
      </c>
      <c r="C321" s="16"/>
      <c r="D321" s="67" t="s">
        <v>700</v>
      </c>
      <c r="E321" s="63" t="s">
        <v>112</v>
      </c>
      <c r="F321" s="45" t="e">
        <f t="shared" ref="F321:Q321" si="3">SUM(CA236:CA320)</f>
        <v>#VALUE!</v>
      </c>
      <c r="G321" s="45" t="e">
        <f t="shared" si="3"/>
        <v>#VALUE!</v>
      </c>
      <c r="H321" s="45" t="e">
        <f t="shared" si="3"/>
        <v>#VALUE!</v>
      </c>
      <c r="I321" s="45" t="e">
        <f t="shared" si="3"/>
        <v>#VALUE!</v>
      </c>
      <c r="J321" s="45" t="e">
        <f t="shared" si="3"/>
        <v>#VALUE!</v>
      </c>
      <c r="K321" s="45" t="e">
        <f t="shared" si="3"/>
        <v>#VALUE!</v>
      </c>
      <c r="L321" s="45" t="e">
        <f t="shared" si="3"/>
        <v>#VALUE!</v>
      </c>
      <c r="M321" s="45" t="e">
        <f t="shared" si="3"/>
        <v>#VALUE!</v>
      </c>
      <c r="N321" s="45" t="e">
        <f t="shared" si="3"/>
        <v>#VALUE!</v>
      </c>
      <c r="O321" s="45" t="e">
        <f t="shared" si="3"/>
        <v>#VALUE!</v>
      </c>
      <c r="P321" s="45" t="e">
        <f t="shared" si="3"/>
        <v>#VALUE!</v>
      </c>
      <c r="Q321" s="45" t="e">
        <f t="shared" si="3"/>
        <v>#VALUE!</v>
      </c>
      <c r="R321" s="45"/>
      <c r="S321" s="45"/>
      <c r="T321" s="45"/>
      <c r="U321" s="45"/>
      <c r="V321" s="45"/>
      <c r="W321" s="45"/>
      <c r="X321" s="45"/>
      <c r="Y321" s="45"/>
      <c r="Z321" s="45"/>
    </row>
    <row r="322" spans="1:85" ht="20.100000000000001" customHeight="1">
      <c r="A322" s="31"/>
      <c r="C322" s="5" t="s">
        <v>698</v>
      </c>
      <c r="D322" s="27" t="s">
        <v>701</v>
      </c>
      <c r="E322" s="27">
        <v>1</v>
      </c>
      <c r="F322" s="27" t="e">
        <f>E322*F321</f>
        <v>#VALUE!</v>
      </c>
      <c r="G322" s="27" t="e">
        <f>E322*G321</f>
        <v>#VALUE!</v>
      </c>
      <c r="H322" s="27" t="e">
        <f>E322*H321</f>
        <v>#VALUE!</v>
      </c>
      <c r="I322" s="27" t="e">
        <f>E322*I321</f>
        <v>#VALUE!</v>
      </c>
      <c r="J322" s="27" t="e">
        <f>E322*J321</f>
        <v>#VALUE!</v>
      </c>
      <c r="K322" s="27" t="e">
        <f>E322*K321</f>
        <v>#VALUE!</v>
      </c>
      <c r="L322" s="27" t="e">
        <f>E322*L321</f>
        <v>#VALUE!</v>
      </c>
      <c r="M322" s="27" t="e">
        <f>E322*M321</f>
        <v>#VALUE!</v>
      </c>
      <c r="N322" s="27" t="e">
        <f>E322*N321</f>
        <v>#VALUE!</v>
      </c>
      <c r="O322" s="27" t="e">
        <f>E322*O321</f>
        <v>#VALUE!</v>
      </c>
      <c r="P322" s="27" t="e">
        <f>E322*P321</f>
        <v>#VALUE!</v>
      </c>
      <c r="Q322" s="27" t="e">
        <f>E322*Q321</f>
        <v>#VALUE!</v>
      </c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85" ht="20.100000000000001" customHeight="1">
      <c r="B323" s="25" t="s">
        <v>134</v>
      </c>
      <c r="C323" s="458" t="s">
        <v>291</v>
      </c>
      <c r="D323" s="504"/>
      <c r="E323" s="504"/>
      <c r="F323" s="504"/>
      <c r="G323" s="504"/>
      <c r="H323" s="504"/>
      <c r="I323" s="504"/>
      <c r="J323" s="504"/>
      <c r="K323" s="504"/>
      <c r="L323" s="504"/>
      <c r="M323" s="504"/>
      <c r="N323" s="504"/>
      <c r="O323" s="504"/>
      <c r="P323" s="504"/>
      <c r="Q323" s="504"/>
      <c r="R323" s="504"/>
      <c r="S323" s="504"/>
      <c r="T323" s="504"/>
      <c r="U323" s="504"/>
      <c r="V323" s="504"/>
      <c r="W323" s="504"/>
      <c r="X323" s="504"/>
      <c r="Y323" s="504"/>
      <c r="Z323" s="504"/>
    </row>
    <row r="324" spans="1:85" ht="20.100000000000001" customHeight="1">
      <c r="B324" s="30"/>
      <c r="C324" s="20"/>
      <c r="D324" s="46"/>
      <c r="E324" s="46"/>
      <c r="F324" s="18" t="s">
        <v>664</v>
      </c>
      <c r="G324" s="18" t="s">
        <v>665</v>
      </c>
      <c r="H324" s="16" t="s">
        <v>683</v>
      </c>
      <c r="I324" s="16" t="s">
        <v>666</v>
      </c>
      <c r="J324" s="16" t="s">
        <v>717</v>
      </c>
      <c r="K324" s="16" t="s">
        <v>720</v>
      </c>
      <c r="L324" s="16" t="s">
        <v>721</v>
      </c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CA324" s="1" t="s">
        <v>664</v>
      </c>
      <c r="CB324" s="1" t="s">
        <v>665</v>
      </c>
      <c r="CC324" s="1" t="s">
        <v>683</v>
      </c>
      <c r="CD324" s="1" t="s">
        <v>666</v>
      </c>
      <c r="CE324" s="1" t="s">
        <v>717</v>
      </c>
      <c r="CF324" s="1" t="s">
        <v>720</v>
      </c>
      <c r="CG324" s="1" t="s">
        <v>721</v>
      </c>
    </row>
    <row r="325" spans="1:85" ht="20.100000000000001" customHeight="1">
      <c r="A325" s="31"/>
      <c r="B325" s="30"/>
      <c r="C325" s="4" t="s">
        <v>676</v>
      </c>
      <c r="D325" s="4" t="s">
        <v>677</v>
      </c>
      <c r="E325" s="4" t="s">
        <v>678</v>
      </c>
      <c r="F325" s="12" t="s">
        <v>679</v>
      </c>
      <c r="G325" s="12" t="s">
        <v>681</v>
      </c>
      <c r="H325" s="4" t="s">
        <v>722</v>
      </c>
      <c r="I325" s="4" t="s">
        <v>682</v>
      </c>
      <c r="J325" s="4"/>
      <c r="K325" s="4" t="s">
        <v>723</v>
      </c>
      <c r="L325" s="4" t="s">
        <v>724</v>
      </c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CA325" s="1" t="s">
        <v>679</v>
      </c>
      <c r="CB325" s="1" t="s">
        <v>681</v>
      </c>
      <c r="CC325" s="1" t="s">
        <v>722</v>
      </c>
      <c r="CD325" s="1" t="s">
        <v>682</v>
      </c>
      <c r="CF325" s="1" t="s">
        <v>723</v>
      </c>
      <c r="CG325" s="1" t="s">
        <v>724</v>
      </c>
    </row>
    <row r="326" spans="1:85" ht="20.100000000000001" customHeight="1">
      <c r="A326" s="31"/>
      <c r="B326" s="30"/>
      <c r="C326" s="21"/>
      <c r="D326" s="21"/>
      <c r="E326" s="21"/>
      <c r="F326" s="19" t="s">
        <v>713</v>
      </c>
      <c r="G326" s="19" t="s">
        <v>686</v>
      </c>
      <c r="H326" s="17" t="s">
        <v>714</v>
      </c>
      <c r="I326" s="17" t="s">
        <v>688</v>
      </c>
      <c r="J326" s="17" t="s">
        <v>718</v>
      </c>
      <c r="K326" s="17" t="s">
        <v>725</v>
      </c>
      <c r="L326" s="17" t="s">
        <v>726</v>
      </c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CA326" s="1" t="s">
        <v>713</v>
      </c>
      <c r="CB326" s="1" t="s">
        <v>686</v>
      </c>
      <c r="CC326" s="1" t="s">
        <v>714</v>
      </c>
      <c r="CD326" s="1" t="s">
        <v>688</v>
      </c>
      <c r="CE326" s="1" t="s">
        <v>718</v>
      </c>
      <c r="CF326" s="1" t="s">
        <v>725</v>
      </c>
      <c r="CG326" s="1" t="s">
        <v>726</v>
      </c>
    </row>
    <row r="327" spans="1:85" ht="20.100000000000001" customHeight="1">
      <c r="A327" s="31"/>
      <c r="C327" s="16"/>
      <c r="D327" s="28" t="s">
        <v>292</v>
      </c>
      <c r="E327" s="7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</row>
    <row r="328" spans="1:85" ht="20.100000000000001" customHeight="1">
      <c r="A328" s="31"/>
      <c r="C328" s="6" t="s">
        <v>135</v>
      </c>
      <c r="D328" s="42"/>
      <c r="E328" s="27" t="str">
        <f>IF(egTextCal(D328)&lt;&gt;0, egTextCal(D328),"")</f>
        <v/>
      </c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85" ht="20.100000000000001" customHeight="1">
      <c r="A329" s="31"/>
      <c r="C329" s="16"/>
      <c r="D329" s="29" t="s">
        <v>293</v>
      </c>
      <c r="E329" s="8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85" ht="20.100000000000001" customHeight="1">
      <c r="A330" s="31"/>
      <c r="C330" s="6" t="s">
        <v>149</v>
      </c>
      <c r="D330" s="43"/>
      <c r="E330" s="27" t="str">
        <f>IF(egTextCal(D330)&lt;&gt;0, egTextCal(D330),"")</f>
        <v/>
      </c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85" ht="20.100000000000001" customHeight="1">
      <c r="A331" s="31"/>
      <c r="C331" s="16"/>
      <c r="D331" s="29" t="s">
        <v>294</v>
      </c>
      <c r="E331" s="8"/>
      <c r="F331" s="45">
        <v>1</v>
      </c>
      <c r="G331" s="45"/>
      <c r="H331" s="45"/>
      <c r="I331" s="45"/>
      <c r="J331" s="45"/>
      <c r="K331" s="45">
        <v>1</v>
      </c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85" ht="20.100000000000001" customHeight="1">
      <c r="A332" s="31"/>
      <c r="C332" s="6" t="s">
        <v>165</v>
      </c>
      <c r="D332" s="65" t="e">
        <f>목록별산출서!#REF!</f>
        <v>#REF!</v>
      </c>
      <c r="E332" s="27" t="e">
        <f>IF(egTextCal(D332)&lt;&gt;0, egTextCal(D332),"")</f>
        <v>#VALUE!</v>
      </c>
      <c r="F332" s="26" t="e">
        <f>IF(E332*F331&lt;&gt;0,E332*F331,  )</f>
        <v>#VALUE!</v>
      </c>
      <c r="G332" s="26"/>
      <c r="H332" s="26"/>
      <c r="I332" s="26"/>
      <c r="J332" s="26"/>
      <c r="K332" s="26" t="e">
        <f>IF(E332*K331&lt;&gt;0,E332*K331,  )</f>
        <v>#VALUE!</v>
      </c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CA332" s="1" t="e">
        <f>F332</f>
        <v>#VALUE!</v>
      </c>
      <c r="CF332" s="1" t="e">
        <f>K332</f>
        <v>#VALUE!</v>
      </c>
    </row>
    <row r="333" spans="1:85" ht="20.100000000000001" customHeight="1">
      <c r="A333" s="31"/>
      <c r="C333" s="16"/>
      <c r="D333" s="28" t="s">
        <v>299</v>
      </c>
      <c r="E333" s="7"/>
      <c r="F333" s="45">
        <v>1</v>
      </c>
      <c r="G333" s="45"/>
      <c r="H333" s="45"/>
      <c r="I333" s="45"/>
      <c r="J333" s="45"/>
      <c r="K333" s="45">
        <v>1</v>
      </c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85" ht="20.100000000000001" customHeight="1">
      <c r="A334" s="31"/>
      <c r="C334" s="6" t="s">
        <v>168</v>
      </c>
      <c r="D334" s="64" t="e">
        <f>목록별산출서!#REF!</f>
        <v>#REF!</v>
      </c>
      <c r="E334" s="27" t="e">
        <f>IF(egTextCal(D334)&lt;&gt;0, egTextCal(D334),"")</f>
        <v>#VALUE!</v>
      </c>
      <c r="F334" s="26" t="e">
        <f>IF(E334*F333&lt;&gt;0,E334*F333,  )</f>
        <v>#VALUE!</v>
      </c>
      <c r="G334" s="26"/>
      <c r="H334" s="26"/>
      <c r="I334" s="26"/>
      <c r="J334" s="26"/>
      <c r="K334" s="26" t="e">
        <f>IF(E334*K333&lt;&gt;0,E334*K333,  )</f>
        <v>#VALUE!</v>
      </c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CA334" s="1" t="e">
        <f>F334</f>
        <v>#VALUE!</v>
      </c>
      <c r="CF334" s="1" t="e">
        <f>K334</f>
        <v>#VALUE!</v>
      </c>
    </row>
    <row r="335" spans="1:85" ht="20.100000000000001" customHeight="1">
      <c r="A335" s="31"/>
      <c r="C335" s="16"/>
      <c r="D335" s="28" t="s">
        <v>300</v>
      </c>
      <c r="E335" s="7"/>
      <c r="F335" s="45"/>
      <c r="G335" s="45"/>
      <c r="H335" s="45"/>
      <c r="I335" s="45"/>
      <c r="J335" s="45">
        <v>1</v>
      </c>
      <c r="K335" s="45">
        <v>1</v>
      </c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85" ht="20.100000000000001" customHeight="1">
      <c r="A336" s="31"/>
      <c r="C336" s="6" t="s">
        <v>172</v>
      </c>
      <c r="D336" s="64" t="e">
        <f>목록별산출서!#REF!</f>
        <v>#REF!</v>
      </c>
      <c r="E336" s="27" t="e">
        <f>IF(egTextCal(D336)&lt;&gt;0, egTextCal(D336),"")</f>
        <v>#VALUE!</v>
      </c>
      <c r="F336" s="26"/>
      <c r="G336" s="26"/>
      <c r="H336" s="26"/>
      <c r="I336" s="26"/>
      <c r="J336" s="26" t="e">
        <f>IF(E336*J335&lt;&gt;0,E336*J335,  )</f>
        <v>#VALUE!</v>
      </c>
      <c r="K336" s="26" t="e">
        <f>IF(E336*K335&lt;&gt;0,E336*K335,  )</f>
        <v>#VALUE!</v>
      </c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CE336" s="1" t="e">
        <f>J336</f>
        <v>#VALUE!</v>
      </c>
      <c r="CF336" s="1" t="e">
        <f>K336</f>
        <v>#VALUE!</v>
      </c>
    </row>
    <row r="337" spans="1:85" ht="20.100000000000001" customHeight="1">
      <c r="A337" s="31"/>
      <c r="C337" s="16"/>
      <c r="D337" s="28" t="s">
        <v>301</v>
      </c>
      <c r="E337" s="7"/>
      <c r="F337" s="45"/>
      <c r="G337" s="45"/>
      <c r="H337" s="45"/>
      <c r="I337" s="45"/>
      <c r="J337" s="45">
        <v>1</v>
      </c>
      <c r="K337" s="45">
        <v>1</v>
      </c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85" ht="20.100000000000001" customHeight="1">
      <c r="A338" s="31"/>
      <c r="C338" s="6" t="s">
        <v>174</v>
      </c>
      <c r="D338" s="64" t="e">
        <f>목록별산출서!#REF!</f>
        <v>#REF!</v>
      </c>
      <c r="E338" s="27" t="e">
        <f>IF(egTextCal(D338)&lt;&gt;0, egTextCal(D338),"")</f>
        <v>#VALUE!</v>
      </c>
      <c r="F338" s="26"/>
      <c r="G338" s="26"/>
      <c r="H338" s="26"/>
      <c r="I338" s="26"/>
      <c r="J338" s="26" t="e">
        <f>IF(E338*J337&lt;&gt;0,E338*J337,  )</f>
        <v>#VALUE!</v>
      </c>
      <c r="K338" s="26" t="e">
        <f>IF(E338*K337&lt;&gt;0,E338*K337,  )</f>
        <v>#VALUE!</v>
      </c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CE338" s="1" t="e">
        <f>J338</f>
        <v>#VALUE!</v>
      </c>
      <c r="CF338" s="1" t="e">
        <f>K338</f>
        <v>#VALUE!</v>
      </c>
    </row>
    <row r="339" spans="1:85" ht="20.100000000000001" customHeight="1">
      <c r="A339" s="31"/>
      <c r="C339" s="16"/>
      <c r="D339" s="28" t="s">
        <v>302</v>
      </c>
      <c r="E339" s="7"/>
      <c r="F339" s="45"/>
      <c r="G339" s="45"/>
      <c r="H339" s="45"/>
      <c r="I339" s="45"/>
      <c r="J339" s="45"/>
      <c r="K339" s="45">
        <v>1</v>
      </c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85" ht="20.100000000000001" customHeight="1">
      <c r="A340" s="31"/>
      <c r="C340" s="6" t="s">
        <v>227</v>
      </c>
      <c r="D340" s="64" t="e">
        <f>목록별산출서!#REF!</f>
        <v>#REF!</v>
      </c>
      <c r="E340" s="27" t="e">
        <f>IF(egTextCal(D340)&lt;&gt;0, egTextCal(D340),"")</f>
        <v>#VALUE!</v>
      </c>
      <c r="F340" s="26"/>
      <c r="G340" s="26"/>
      <c r="H340" s="26"/>
      <c r="I340" s="26"/>
      <c r="J340" s="26"/>
      <c r="K340" s="26" t="e">
        <f>IF(E340*K339&lt;&gt;0,E340*K339,  )</f>
        <v>#VALUE!</v>
      </c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CF340" s="1" t="e">
        <f>K340</f>
        <v>#VALUE!</v>
      </c>
    </row>
    <row r="341" spans="1:85" ht="20.100000000000001" customHeight="1">
      <c r="A341" s="31"/>
      <c r="C341" s="16"/>
      <c r="D341" s="28" t="s">
        <v>304</v>
      </c>
      <c r="E341" s="7"/>
      <c r="F341" s="45"/>
      <c r="G341" s="45">
        <v>1</v>
      </c>
      <c r="H341" s="45"/>
      <c r="I341" s="45">
        <v>1</v>
      </c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85" ht="20.100000000000001" customHeight="1">
      <c r="A342" s="31"/>
      <c r="C342" s="6" t="s">
        <v>182</v>
      </c>
      <c r="D342" s="64" t="e">
        <f>목록별산출서!#REF!</f>
        <v>#REF!</v>
      </c>
      <c r="E342" s="27" t="e">
        <f>IF(egTextCal(D342)&lt;&gt;0, egTextCal(D342),"")</f>
        <v>#VALUE!</v>
      </c>
      <c r="F342" s="26"/>
      <c r="G342" s="26" t="e">
        <f>IF(E342*G341&lt;&gt;0,E342*G341,  )</f>
        <v>#VALUE!</v>
      </c>
      <c r="H342" s="26"/>
      <c r="I342" s="26" t="e">
        <f>IF(E342*I341&lt;&gt;0,E342*I341,  )</f>
        <v>#VALUE!</v>
      </c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CB342" s="1" t="e">
        <f>G342</f>
        <v>#VALUE!</v>
      </c>
      <c r="CD342" s="1" t="e">
        <f>I342</f>
        <v>#VALUE!</v>
      </c>
    </row>
    <row r="343" spans="1:85" ht="20.100000000000001" customHeight="1">
      <c r="A343" s="31"/>
      <c r="C343" s="16"/>
      <c r="D343" s="28" t="s">
        <v>306</v>
      </c>
      <c r="E343" s="7"/>
      <c r="F343" s="45"/>
      <c r="G343" s="45"/>
      <c r="H343" s="45">
        <v>1</v>
      </c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85" ht="20.100000000000001" customHeight="1">
      <c r="A344" s="31"/>
      <c r="C344" s="6" t="s">
        <v>595</v>
      </c>
      <c r="D344" s="64" t="e">
        <f>목록별산출서!#REF!</f>
        <v>#REF!</v>
      </c>
      <c r="E344" s="27" t="e">
        <f>IF(egTextCal(D344)&lt;&gt;0, egTextCal(D344),"")</f>
        <v>#VALUE!</v>
      </c>
      <c r="F344" s="26"/>
      <c r="G344" s="26"/>
      <c r="H344" s="26" t="e">
        <f>IF(E344*H343&lt;&gt;0,E344*H343,  )</f>
        <v>#VALUE!</v>
      </c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CC344" s="1" t="e">
        <f>H344</f>
        <v>#VALUE!</v>
      </c>
    </row>
    <row r="345" spans="1:85" ht="20.100000000000001" customHeight="1">
      <c r="A345" s="31"/>
      <c r="C345" s="16"/>
      <c r="D345" s="28" t="s">
        <v>309</v>
      </c>
      <c r="E345" s="7"/>
      <c r="F345" s="45"/>
      <c r="G345" s="45"/>
      <c r="H345" s="45"/>
      <c r="I345" s="45"/>
      <c r="J345" s="45"/>
      <c r="K345" s="45"/>
      <c r="L345" s="45">
        <v>1</v>
      </c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85" ht="20.100000000000001" customHeight="1">
      <c r="A346" s="31"/>
      <c r="C346" s="6" t="s">
        <v>383</v>
      </c>
      <c r="D346" s="64" t="e">
        <f>목록별산출서!#REF!</f>
        <v>#REF!</v>
      </c>
      <c r="E346" s="27" t="e">
        <f>IF(egTextCal(D346)&lt;&gt;0, egTextCal(D346),"")</f>
        <v>#VALUE!</v>
      </c>
      <c r="F346" s="26"/>
      <c r="G346" s="26"/>
      <c r="H346" s="26"/>
      <c r="I346" s="26"/>
      <c r="J346" s="26"/>
      <c r="K346" s="26"/>
      <c r="L346" s="26" t="e">
        <f>IF(E346*L345&lt;&gt;0,E346*L345,  )</f>
        <v>#VALUE!</v>
      </c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CG346" s="1" t="e">
        <f>L346</f>
        <v>#VALUE!</v>
      </c>
    </row>
    <row r="347" spans="1:85" ht="20.100000000000001" customHeight="1">
      <c r="A347" s="31"/>
      <c r="C347" s="16"/>
      <c r="D347" s="28"/>
      <c r="E347" s="7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85" ht="20.100000000000001" customHeight="1">
      <c r="A348" s="31"/>
      <c r="C348" s="6" t="s">
        <v>317</v>
      </c>
      <c r="D348" s="42"/>
      <c r="E348" s="27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85" ht="20.100000000000001" customHeight="1">
      <c r="A349" s="31"/>
      <c r="C349" s="16"/>
      <c r="D349" s="28"/>
      <c r="E349" s="7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85" ht="20.100000000000001" customHeight="1">
      <c r="A350" s="31"/>
      <c r="C350" s="6" t="s">
        <v>284</v>
      </c>
      <c r="D350" s="42"/>
      <c r="E350" s="27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85" ht="20.100000000000001" customHeight="1">
      <c r="A351" s="31"/>
      <c r="C351" s="16"/>
      <c r="D351" s="28"/>
      <c r="E351" s="7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85" ht="20.100000000000001" customHeight="1">
      <c r="A352" s="31"/>
      <c r="C352" s="6" t="s">
        <v>694</v>
      </c>
      <c r="D352" s="42"/>
      <c r="E352" s="27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20.100000000000001" customHeight="1">
      <c r="A353" s="31"/>
      <c r="C353" s="16"/>
      <c r="D353" s="28"/>
      <c r="E353" s="7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ht="20.100000000000001" customHeight="1">
      <c r="A354" s="31"/>
      <c r="C354" s="6" t="s">
        <v>695</v>
      </c>
      <c r="D354" s="42"/>
      <c r="E354" s="27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20.100000000000001" customHeight="1">
      <c r="A355" s="31"/>
      <c r="C355" s="16"/>
      <c r="D355" s="28"/>
      <c r="E355" s="7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ht="20.100000000000001" customHeight="1">
      <c r="A356" s="31"/>
      <c r="C356" s="6" t="s">
        <v>336</v>
      </c>
      <c r="D356" s="42"/>
      <c r="E356" s="27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20.100000000000001" customHeight="1">
      <c r="A357" s="31"/>
      <c r="C357" s="16"/>
      <c r="D357" s="28"/>
      <c r="E357" s="7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ht="20.100000000000001" customHeight="1">
      <c r="A358" s="31"/>
      <c r="C358" s="6" t="s">
        <v>696</v>
      </c>
      <c r="D358" s="42"/>
      <c r="E358" s="27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20.100000000000001" customHeight="1">
      <c r="A359" s="31"/>
      <c r="C359" s="16"/>
      <c r="D359" s="28"/>
      <c r="E359" s="7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ht="20.100000000000001" customHeight="1">
      <c r="A360" s="31"/>
      <c r="C360" s="6" t="s">
        <v>697</v>
      </c>
      <c r="D360" s="42"/>
      <c r="E360" s="27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20.100000000000001" customHeight="1">
      <c r="A361" s="31"/>
      <c r="C361" s="16"/>
      <c r="D361" s="28"/>
      <c r="E361" s="7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ht="20.100000000000001" customHeight="1">
      <c r="A362" s="31"/>
      <c r="C362" s="6" t="s">
        <v>366</v>
      </c>
      <c r="D362" s="42"/>
      <c r="E362" s="27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20.100000000000001" customHeight="1">
      <c r="A363" s="31"/>
      <c r="C363" s="16"/>
      <c r="D363" s="28"/>
      <c r="E363" s="7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ht="20.100000000000001" customHeight="1">
      <c r="A364" s="31"/>
      <c r="C364" s="6" t="s">
        <v>258</v>
      </c>
      <c r="D364" s="42"/>
      <c r="E364" s="27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20.100000000000001" customHeight="1">
      <c r="A365" s="31"/>
      <c r="C365" s="16"/>
      <c r="D365" s="28"/>
      <c r="E365" s="7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ht="20.100000000000001" customHeight="1">
      <c r="A366" s="31"/>
      <c r="C366" s="6" t="s">
        <v>484</v>
      </c>
      <c r="D366" s="42"/>
      <c r="E366" s="27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20.100000000000001" customHeight="1">
      <c r="A367" s="31"/>
      <c r="B367" s="25" t="s">
        <v>699</v>
      </c>
      <c r="C367" s="16"/>
      <c r="D367" s="67" t="s">
        <v>700</v>
      </c>
      <c r="E367" s="63" t="s">
        <v>112</v>
      </c>
      <c r="F367" s="45" t="e">
        <f t="shared" ref="F367:L367" si="4">SUM(CA328:CA366)</f>
        <v>#VALUE!</v>
      </c>
      <c r="G367" s="45" t="e">
        <f t="shared" si="4"/>
        <v>#VALUE!</v>
      </c>
      <c r="H367" s="45" t="e">
        <f t="shared" si="4"/>
        <v>#VALUE!</v>
      </c>
      <c r="I367" s="45" t="e">
        <f t="shared" si="4"/>
        <v>#VALUE!</v>
      </c>
      <c r="J367" s="45" t="e">
        <f t="shared" si="4"/>
        <v>#VALUE!</v>
      </c>
      <c r="K367" s="45" t="e">
        <f t="shared" si="4"/>
        <v>#VALUE!</v>
      </c>
      <c r="L367" s="45" t="e">
        <f t="shared" si="4"/>
        <v>#VALUE!</v>
      </c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ht="20.100000000000001" customHeight="1">
      <c r="A368" s="31"/>
      <c r="C368" s="5" t="s">
        <v>698</v>
      </c>
      <c r="D368" s="27" t="s">
        <v>701</v>
      </c>
      <c r="E368" s="27">
        <v>1</v>
      </c>
      <c r="F368" s="27" t="e">
        <f>E368*F367</f>
        <v>#VALUE!</v>
      </c>
      <c r="G368" s="27" t="e">
        <f>E368*G367</f>
        <v>#VALUE!</v>
      </c>
      <c r="H368" s="27" t="e">
        <f>E368*H367</f>
        <v>#VALUE!</v>
      </c>
      <c r="I368" s="27" t="e">
        <f>E368*I367</f>
        <v>#VALUE!</v>
      </c>
      <c r="J368" s="27" t="e">
        <f>E368*J367</f>
        <v>#VALUE!</v>
      </c>
      <c r="K368" s="27" t="e">
        <f>E368*K367</f>
        <v>#VALUE!</v>
      </c>
      <c r="L368" s="27" t="e">
        <f>E368*L367</f>
        <v>#VALUE!</v>
      </c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85" ht="20.100000000000001" customHeight="1">
      <c r="B369" s="25" t="s">
        <v>134</v>
      </c>
      <c r="C369" s="458" t="s">
        <v>314</v>
      </c>
      <c r="D369" s="504"/>
      <c r="E369" s="504"/>
      <c r="F369" s="504"/>
      <c r="G369" s="504"/>
      <c r="H369" s="504"/>
      <c r="I369" s="504"/>
      <c r="J369" s="504"/>
      <c r="K369" s="504"/>
      <c r="L369" s="504"/>
      <c r="M369" s="504"/>
      <c r="N369" s="504"/>
      <c r="O369" s="504"/>
      <c r="P369" s="504"/>
      <c r="Q369" s="504"/>
      <c r="R369" s="504"/>
      <c r="S369" s="504"/>
      <c r="T369" s="504"/>
      <c r="U369" s="504"/>
      <c r="V369" s="504"/>
      <c r="W369" s="504"/>
      <c r="X369" s="504"/>
      <c r="Y369" s="504"/>
      <c r="Z369" s="504"/>
    </row>
    <row r="370" spans="1:85" ht="20.100000000000001" customHeight="1">
      <c r="B370" s="30"/>
      <c r="C370" s="20"/>
      <c r="D370" s="46"/>
      <c r="E370" s="46"/>
      <c r="F370" s="18" t="s">
        <v>664</v>
      </c>
      <c r="G370" s="18" t="s">
        <v>665</v>
      </c>
      <c r="H370" s="16" t="s">
        <v>683</v>
      </c>
      <c r="I370" s="16" t="s">
        <v>666</v>
      </c>
      <c r="J370" s="16" t="s">
        <v>717</v>
      </c>
      <c r="K370" s="16" t="s">
        <v>720</v>
      </c>
      <c r="L370" s="16" t="s">
        <v>721</v>
      </c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CA370" s="1" t="s">
        <v>664</v>
      </c>
      <c r="CB370" s="1" t="s">
        <v>665</v>
      </c>
      <c r="CC370" s="1" t="s">
        <v>683</v>
      </c>
      <c r="CD370" s="1" t="s">
        <v>666</v>
      </c>
      <c r="CE370" s="1" t="s">
        <v>717</v>
      </c>
      <c r="CF370" s="1" t="s">
        <v>720</v>
      </c>
      <c r="CG370" s="1" t="s">
        <v>721</v>
      </c>
    </row>
    <row r="371" spans="1:85" ht="20.100000000000001" customHeight="1">
      <c r="A371" s="31"/>
      <c r="B371" s="30"/>
      <c r="C371" s="4" t="s">
        <v>676</v>
      </c>
      <c r="D371" s="4" t="s">
        <v>677</v>
      </c>
      <c r="E371" s="4" t="s">
        <v>678</v>
      </c>
      <c r="F371" s="12" t="s">
        <v>679</v>
      </c>
      <c r="G371" s="12" t="s">
        <v>681</v>
      </c>
      <c r="H371" s="4" t="s">
        <v>722</v>
      </c>
      <c r="I371" s="4" t="s">
        <v>682</v>
      </c>
      <c r="J371" s="4"/>
      <c r="K371" s="4" t="s">
        <v>723</v>
      </c>
      <c r="L371" s="4" t="s">
        <v>724</v>
      </c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CA371" s="1" t="s">
        <v>679</v>
      </c>
      <c r="CB371" s="1" t="s">
        <v>681</v>
      </c>
      <c r="CC371" s="1" t="s">
        <v>722</v>
      </c>
      <c r="CD371" s="1" t="s">
        <v>682</v>
      </c>
      <c r="CF371" s="1" t="s">
        <v>723</v>
      </c>
      <c r="CG371" s="1" t="s">
        <v>724</v>
      </c>
    </row>
    <row r="372" spans="1:85" ht="20.100000000000001" customHeight="1">
      <c r="A372" s="31"/>
      <c r="B372" s="30"/>
      <c r="C372" s="21"/>
      <c r="D372" s="21"/>
      <c r="E372" s="21"/>
      <c r="F372" s="19" t="s">
        <v>713</v>
      </c>
      <c r="G372" s="19" t="s">
        <v>686</v>
      </c>
      <c r="H372" s="17" t="s">
        <v>714</v>
      </c>
      <c r="I372" s="17" t="s">
        <v>688</v>
      </c>
      <c r="J372" s="17" t="s">
        <v>718</v>
      </c>
      <c r="K372" s="17" t="s">
        <v>725</v>
      </c>
      <c r="L372" s="17" t="s">
        <v>726</v>
      </c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CA372" s="1" t="s">
        <v>713</v>
      </c>
      <c r="CB372" s="1" t="s">
        <v>686</v>
      </c>
      <c r="CC372" s="1" t="s">
        <v>714</v>
      </c>
      <c r="CD372" s="1" t="s">
        <v>688</v>
      </c>
      <c r="CE372" s="1" t="s">
        <v>718</v>
      </c>
      <c r="CF372" s="1" t="s">
        <v>725</v>
      </c>
      <c r="CG372" s="1" t="s">
        <v>726</v>
      </c>
    </row>
    <row r="373" spans="1:85" ht="20.100000000000001" customHeight="1">
      <c r="A373" s="31"/>
      <c r="C373" s="16"/>
      <c r="D373" s="28" t="s">
        <v>315</v>
      </c>
      <c r="E373" s="7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</row>
    <row r="374" spans="1:85" ht="20.100000000000001" customHeight="1">
      <c r="A374" s="31"/>
      <c r="C374" s="6" t="s">
        <v>135</v>
      </c>
      <c r="D374" s="42"/>
      <c r="E374" s="27" t="str">
        <f>IF(egTextCal(D374)&lt;&gt;0, egTextCal(D374),"")</f>
        <v/>
      </c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85" ht="20.100000000000001" customHeight="1">
      <c r="A375" s="31"/>
      <c r="C375" s="16"/>
      <c r="D375" s="29" t="s">
        <v>316</v>
      </c>
      <c r="E375" s="8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</row>
    <row r="376" spans="1:85" ht="20.100000000000001" customHeight="1">
      <c r="A376" s="31"/>
      <c r="C376" s="6" t="s">
        <v>149</v>
      </c>
      <c r="D376" s="43"/>
      <c r="E376" s="27" t="str">
        <f>IF(egTextCal(D376)&lt;&gt;0, egTextCal(D376),"")</f>
        <v/>
      </c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85" ht="20.100000000000001" customHeight="1">
      <c r="A377" s="31"/>
      <c r="C377" s="16"/>
      <c r="D377" s="29" t="s">
        <v>294</v>
      </c>
      <c r="E377" s="8"/>
      <c r="F377" s="45">
        <v>1</v>
      </c>
      <c r="G377" s="45"/>
      <c r="H377" s="45"/>
      <c r="I377" s="45"/>
      <c r="J377" s="45"/>
      <c r="K377" s="45">
        <v>1</v>
      </c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</row>
    <row r="378" spans="1:85" ht="20.100000000000001" customHeight="1">
      <c r="A378" s="31"/>
      <c r="C378" s="6" t="s">
        <v>165</v>
      </c>
      <c r="D378" s="65" t="e">
        <f>목록별산출서!#REF!</f>
        <v>#REF!</v>
      </c>
      <c r="E378" s="27" t="e">
        <f>IF(egTextCal(D378)&lt;&gt;0, egTextCal(D378),"")</f>
        <v>#VALUE!</v>
      </c>
      <c r="F378" s="26" t="e">
        <f>IF(E378*F377&lt;&gt;0,E378*F377,  )</f>
        <v>#VALUE!</v>
      </c>
      <c r="G378" s="26"/>
      <c r="H378" s="26"/>
      <c r="I378" s="26"/>
      <c r="J378" s="26"/>
      <c r="K378" s="26" t="e">
        <f>IF(E378*K377&lt;&gt;0,E378*K377,  )</f>
        <v>#VALUE!</v>
      </c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CA378" s="1" t="e">
        <f>F378</f>
        <v>#VALUE!</v>
      </c>
      <c r="CF378" s="1" t="e">
        <f>K378</f>
        <v>#VALUE!</v>
      </c>
    </row>
    <row r="379" spans="1:85" ht="20.100000000000001" customHeight="1">
      <c r="A379" s="31"/>
      <c r="C379" s="16"/>
      <c r="D379" s="28" t="s">
        <v>299</v>
      </c>
      <c r="E379" s="7"/>
      <c r="F379" s="45">
        <v>1</v>
      </c>
      <c r="G379" s="45"/>
      <c r="H379" s="45"/>
      <c r="I379" s="45"/>
      <c r="J379" s="45"/>
      <c r="K379" s="45">
        <v>1</v>
      </c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</row>
    <row r="380" spans="1:85" ht="20.100000000000001" customHeight="1">
      <c r="A380" s="31"/>
      <c r="C380" s="6" t="s">
        <v>168</v>
      </c>
      <c r="D380" s="64" t="e">
        <f>목록별산출서!#REF!</f>
        <v>#REF!</v>
      </c>
      <c r="E380" s="27" t="e">
        <f>IF(egTextCal(D380)&lt;&gt;0, egTextCal(D380),"")</f>
        <v>#VALUE!</v>
      </c>
      <c r="F380" s="26" t="e">
        <f>IF(E380*F379&lt;&gt;0,E380*F379,  )</f>
        <v>#VALUE!</v>
      </c>
      <c r="G380" s="26"/>
      <c r="H380" s="26"/>
      <c r="I380" s="26"/>
      <c r="J380" s="26"/>
      <c r="K380" s="26" t="e">
        <f>IF(E380*K379&lt;&gt;0,E380*K379,  )</f>
        <v>#VALUE!</v>
      </c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CA380" s="1" t="e">
        <f>F380</f>
        <v>#VALUE!</v>
      </c>
      <c r="CF380" s="1" t="e">
        <f>K380</f>
        <v>#VALUE!</v>
      </c>
    </row>
    <row r="381" spans="1:85" ht="20.100000000000001" customHeight="1">
      <c r="A381" s="31"/>
      <c r="C381" s="16"/>
      <c r="D381" s="28" t="s">
        <v>300</v>
      </c>
      <c r="E381" s="7"/>
      <c r="F381" s="45"/>
      <c r="G381" s="45"/>
      <c r="H381" s="45"/>
      <c r="I381" s="45"/>
      <c r="J381" s="45">
        <v>1</v>
      </c>
      <c r="K381" s="45">
        <v>1</v>
      </c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</row>
    <row r="382" spans="1:85" ht="20.100000000000001" customHeight="1">
      <c r="A382" s="31"/>
      <c r="C382" s="6" t="s">
        <v>172</v>
      </c>
      <c r="D382" s="64" t="e">
        <f>목록별산출서!#REF!</f>
        <v>#REF!</v>
      </c>
      <c r="E382" s="27" t="e">
        <f>IF(egTextCal(D382)&lt;&gt;0, egTextCal(D382),"")</f>
        <v>#VALUE!</v>
      </c>
      <c r="F382" s="26"/>
      <c r="G382" s="26"/>
      <c r="H382" s="26"/>
      <c r="I382" s="26"/>
      <c r="J382" s="26" t="e">
        <f>IF(E382*J381&lt;&gt;0,E382*J381,  )</f>
        <v>#VALUE!</v>
      </c>
      <c r="K382" s="26" t="e">
        <f>IF(E382*K381&lt;&gt;0,E382*K381,  )</f>
        <v>#VALUE!</v>
      </c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CE382" s="1" t="e">
        <f>J382</f>
        <v>#VALUE!</v>
      </c>
      <c r="CF382" s="1" t="e">
        <f>K382</f>
        <v>#VALUE!</v>
      </c>
    </row>
    <row r="383" spans="1:85" ht="20.100000000000001" customHeight="1">
      <c r="A383" s="31"/>
      <c r="C383" s="16"/>
      <c r="D383" s="28" t="s">
        <v>301</v>
      </c>
      <c r="E383" s="7"/>
      <c r="F383" s="45"/>
      <c r="G383" s="45"/>
      <c r="H383" s="45"/>
      <c r="I383" s="45"/>
      <c r="J383" s="45">
        <v>1</v>
      </c>
      <c r="K383" s="45">
        <v>1</v>
      </c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</row>
    <row r="384" spans="1:85" ht="20.100000000000001" customHeight="1">
      <c r="A384" s="31"/>
      <c r="C384" s="6" t="s">
        <v>174</v>
      </c>
      <c r="D384" s="64" t="e">
        <f>목록별산출서!#REF!</f>
        <v>#REF!</v>
      </c>
      <c r="E384" s="27" t="e">
        <f>IF(egTextCal(D384)&lt;&gt;0, egTextCal(D384),"")</f>
        <v>#VALUE!</v>
      </c>
      <c r="F384" s="26"/>
      <c r="G384" s="26"/>
      <c r="H384" s="26"/>
      <c r="I384" s="26"/>
      <c r="J384" s="26" t="e">
        <f>IF(E384*J383&lt;&gt;0,E384*J383,  )</f>
        <v>#VALUE!</v>
      </c>
      <c r="K384" s="26" t="e">
        <f>IF(E384*K383&lt;&gt;0,E384*K383,  )</f>
        <v>#VALUE!</v>
      </c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CE384" s="1" t="e">
        <f>J384</f>
        <v>#VALUE!</v>
      </c>
      <c r="CF384" s="1" t="e">
        <f>K384</f>
        <v>#VALUE!</v>
      </c>
    </row>
    <row r="385" spans="1:85" ht="20.100000000000001" customHeight="1">
      <c r="A385" s="31"/>
      <c r="C385" s="16"/>
      <c r="D385" s="28" t="s">
        <v>302</v>
      </c>
      <c r="E385" s="7"/>
      <c r="F385" s="45"/>
      <c r="G385" s="45"/>
      <c r="H385" s="45"/>
      <c r="I385" s="45"/>
      <c r="J385" s="45"/>
      <c r="K385" s="45">
        <v>1</v>
      </c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</row>
    <row r="386" spans="1:85" ht="20.100000000000001" customHeight="1">
      <c r="A386" s="31"/>
      <c r="C386" s="6" t="s">
        <v>227</v>
      </c>
      <c r="D386" s="64" t="e">
        <f>목록별산출서!#REF!</f>
        <v>#REF!</v>
      </c>
      <c r="E386" s="27" t="e">
        <f>IF(egTextCal(D386)&lt;&gt;0, egTextCal(D386),"")</f>
        <v>#VALUE!</v>
      </c>
      <c r="F386" s="26"/>
      <c r="G386" s="26"/>
      <c r="H386" s="26"/>
      <c r="I386" s="26"/>
      <c r="J386" s="26"/>
      <c r="K386" s="26" t="e">
        <f>IF(E386*K385&lt;&gt;0,E386*K385,  )</f>
        <v>#VALUE!</v>
      </c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CF386" s="1" t="e">
        <f>K386</f>
        <v>#VALUE!</v>
      </c>
    </row>
    <row r="387" spans="1:85" ht="20.100000000000001" customHeight="1">
      <c r="A387" s="31"/>
      <c r="C387" s="16"/>
      <c r="D387" s="28" t="s">
        <v>304</v>
      </c>
      <c r="E387" s="7"/>
      <c r="F387" s="45"/>
      <c r="G387" s="45">
        <v>1</v>
      </c>
      <c r="H387" s="45"/>
      <c r="I387" s="45">
        <v>1</v>
      </c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</row>
    <row r="388" spans="1:85" ht="20.100000000000001" customHeight="1">
      <c r="A388" s="31"/>
      <c r="C388" s="6" t="s">
        <v>182</v>
      </c>
      <c r="D388" s="64" t="e">
        <f>목록별산출서!#REF!</f>
        <v>#REF!</v>
      </c>
      <c r="E388" s="27" t="e">
        <f>IF(egTextCal(D388)&lt;&gt;0, egTextCal(D388),"")</f>
        <v>#VALUE!</v>
      </c>
      <c r="F388" s="26"/>
      <c r="G388" s="26" t="e">
        <f>IF(E388*G387&lt;&gt;0,E388*G387,  )</f>
        <v>#VALUE!</v>
      </c>
      <c r="H388" s="26"/>
      <c r="I388" s="26" t="e">
        <f>IF(E388*I387&lt;&gt;0,E388*I387,  )</f>
        <v>#VALUE!</v>
      </c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CB388" s="1" t="e">
        <f>G388</f>
        <v>#VALUE!</v>
      </c>
      <c r="CD388" s="1" t="e">
        <f>I388</f>
        <v>#VALUE!</v>
      </c>
    </row>
    <row r="389" spans="1:85" ht="20.100000000000001" customHeight="1">
      <c r="A389" s="31"/>
      <c r="C389" s="16"/>
      <c r="D389" s="28" t="s">
        <v>306</v>
      </c>
      <c r="E389" s="7"/>
      <c r="F389" s="45"/>
      <c r="G389" s="45"/>
      <c r="H389" s="45">
        <v>1</v>
      </c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</row>
    <row r="390" spans="1:85" ht="20.100000000000001" customHeight="1">
      <c r="A390" s="31"/>
      <c r="C390" s="6" t="s">
        <v>595</v>
      </c>
      <c r="D390" s="64" t="e">
        <f>목록별산출서!#REF!</f>
        <v>#REF!</v>
      </c>
      <c r="E390" s="27" t="e">
        <f>IF(egTextCal(D390)&lt;&gt;0, egTextCal(D390),"")</f>
        <v>#VALUE!</v>
      </c>
      <c r="F390" s="26"/>
      <c r="G390" s="26"/>
      <c r="H390" s="26" t="e">
        <f>IF(E390*H389&lt;&gt;0,E390*H389,  )</f>
        <v>#VALUE!</v>
      </c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CC390" s="1" t="e">
        <f>H390</f>
        <v>#VALUE!</v>
      </c>
    </row>
    <row r="391" spans="1:85" ht="20.100000000000001" customHeight="1">
      <c r="A391" s="31"/>
      <c r="C391" s="16"/>
      <c r="D391" s="28" t="s">
        <v>309</v>
      </c>
      <c r="E391" s="7"/>
      <c r="F391" s="45"/>
      <c r="G391" s="45"/>
      <c r="H391" s="45"/>
      <c r="I391" s="45"/>
      <c r="J391" s="45"/>
      <c r="K391" s="45"/>
      <c r="L391" s="45">
        <v>1</v>
      </c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</row>
    <row r="392" spans="1:85" ht="20.100000000000001" customHeight="1">
      <c r="A392" s="31"/>
      <c r="C392" s="6" t="s">
        <v>383</v>
      </c>
      <c r="D392" s="64" t="e">
        <f>목록별산출서!#REF!</f>
        <v>#REF!</v>
      </c>
      <c r="E392" s="27" t="e">
        <f>IF(egTextCal(D392)&lt;&gt;0, egTextCal(D392),"")</f>
        <v>#VALUE!</v>
      </c>
      <c r="F392" s="26"/>
      <c r="G392" s="26"/>
      <c r="H392" s="26"/>
      <c r="I392" s="26"/>
      <c r="J392" s="26"/>
      <c r="K392" s="26"/>
      <c r="L392" s="26" t="e">
        <f>IF(E392*L391&lt;&gt;0,E392*L391,  )</f>
        <v>#VALUE!</v>
      </c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CG392" s="1" t="e">
        <f>L392</f>
        <v>#VALUE!</v>
      </c>
    </row>
    <row r="393" spans="1:85" ht="20.100000000000001" customHeight="1">
      <c r="A393" s="31"/>
      <c r="C393" s="16"/>
      <c r="D393" s="28"/>
      <c r="E393" s="7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</row>
    <row r="394" spans="1:85" ht="20.100000000000001" customHeight="1">
      <c r="A394" s="31"/>
      <c r="C394" s="6" t="s">
        <v>317</v>
      </c>
      <c r="D394" s="42"/>
      <c r="E394" s="27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85" ht="20.100000000000001" customHeight="1">
      <c r="A395" s="31"/>
      <c r="C395" s="16"/>
      <c r="D395" s="28"/>
      <c r="E395" s="7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</row>
    <row r="396" spans="1:85" ht="20.100000000000001" customHeight="1">
      <c r="A396" s="31"/>
      <c r="C396" s="6" t="s">
        <v>284</v>
      </c>
      <c r="D396" s="42"/>
      <c r="E396" s="27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85" ht="20.100000000000001" customHeight="1">
      <c r="A397" s="31"/>
      <c r="C397" s="16"/>
      <c r="D397" s="28"/>
      <c r="E397" s="7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</row>
    <row r="398" spans="1:85" ht="20.100000000000001" customHeight="1">
      <c r="A398" s="31"/>
      <c r="C398" s="6" t="s">
        <v>694</v>
      </c>
      <c r="D398" s="42"/>
      <c r="E398" s="27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85" ht="20.100000000000001" customHeight="1">
      <c r="A399" s="31"/>
      <c r="C399" s="16"/>
      <c r="D399" s="28"/>
      <c r="E399" s="7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</row>
    <row r="400" spans="1:85" ht="20.100000000000001" customHeight="1">
      <c r="A400" s="31"/>
      <c r="C400" s="6" t="s">
        <v>695</v>
      </c>
      <c r="D400" s="42"/>
      <c r="E400" s="27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92" ht="20.100000000000001" customHeight="1">
      <c r="A401" s="31"/>
      <c r="C401" s="16"/>
      <c r="D401" s="28"/>
      <c r="E401" s="7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</row>
    <row r="402" spans="1:92" ht="20.100000000000001" customHeight="1">
      <c r="A402" s="31"/>
      <c r="C402" s="6" t="s">
        <v>336</v>
      </c>
      <c r="D402" s="42"/>
      <c r="E402" s="27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92" ht="20.100000000000001" customHeight="1">
      <c r="A403" s="31"/>
      <c r="C403" s="16"/>
      <c r="D403" s="28"/>
      <c r="E403" s="7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</row>
    <row r="404" spans="1:92" ht="20.100000000000001" customHeight="1">
      <c r="A404" s="31"/>
      <c r="C404" s="6" t="s">
        <v>696</v>
      </c>
      <c r="D404" s="42"/>
      <c r="E404" s="27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92" ht="20.100000000000001" customHeight="1">
      <c r="A405" s="31"/>
      <c r="C405" s="16"/>
      <c r="D405" s="28"/>
      <c r="E405" s="7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</row>
    <row r="406" spans="1:92" ht="20.100000000000001" customHeight="1">
      <c r="A406" s="31"/>
      <c r="C406" s="6" t="s">
        <v>697</v>
      </c>
      <c r="D406" s="42"/>
      <c r="E406" s="27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92" ht="20.100000000000001" customHeight="1">
      <c r="A407" s="31"/>
      <c r="C407" s="16"/>
      <c r="D407" s="28"/>
      <c r="E407" s="7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</row>
    <row r="408" spans="1:92" ht="20.100000000000001" customHeight="1">
      <c r="A408" s="31"/>
      <c r="C408" s="6" t="s">
        <v>366</v>
      </c>
      <c r="D408" s="42"/>
      <c r="E408" s="27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92" ht="20.100000000000001" customHeight="1">
      <c r="A409" s="31"/>
      <c r="C409" s="16"/>
      <c r="D409" s="28"/>
      <c r="E409" s="7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</row>
    <row r="410" spans="1:92" ht="20.100000000000001" customHeight="1">
      <c r="A410" s="31"/>
      <c r="C410" s="6" t="s">
        <v>258</v>
      </c>
      <c r="D410" s="42"/>
      <c r="E410" s="27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92" ht="20.100000000000001" customHeight="1">
      <c r="A411" s="31"/>
      <c r="C411" s="16"/>
      <c r="D411" s="28"/>
      <c r="E411" s="7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</row>
    <row r="412" spans="1:92" ht="20.100000000000001" customHeight="1">
      <c r="A412" s="31"/>
      <c r="C412" s="6" t="s">
        <v>484</v>
      </c>
      <c r="D412" s="42"/>
      <c r="E412" s="27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92" ht="20.100000000000001" customHeight="1">
      <c r="A413" s="31"/>
      <c r="B413" s="25" t="s">
        <v>699</v>
      </c>
      <c r="C413" s="16"/>
      <c r="D413" s="67" t="s">
        <v>700</v>
      </c>
      <c r="E413" s="63" t="s">
        <v>112</v>
      </c>
      <c r="F413" s="45" t="e">
        <f t="shared" ref="F413:L413" si="5">SUM(CA374:CA412)</f>
        <v>#VALUE!</v>
      </c>
      <c r="G413" s="45" t="e">
        <f t="shared" si="5"/>
        <v>#VALUE!</v>
      </c>
      <c r="H413" s="45" t="e">
        <f t="shared" si="5"/>
        <v>#VALUE!</v>
      </c>
      <c r="I413" s="45" t="e">
        <f t="shared" si="5"/>
        <v>#VALUE!</v>
      </c>
      <c r="J413" s="45" t="e">
        <f t="shared" si="5"/>
        <v>#VALUE!</v>
      </c>
      <c r="K413" s="45" t="e">
        <f t="shared" si="5"/>
        <v>#VALUE!</v>
      </c>
      <c r="L413" s="45" t="e">
        <f t="shared" si="5"/>
        <v>#VALUE!</v>
      </c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</row>
    <row r="414" spans="1:92" ht="20.100000000000001" customHeight="1">
      <c r="A414" s="31"/>
      <c r="C414" s="5" t="s">
        <v>698</v>
      </c>
      <c r="D414" s="27" t="s">
        <v>701</v>
      </c>
      <c r="E414" s="27">
        <v>1</v>
      </c>
      <c r="F414" s="27" t="e">
        <f>E414*F413</f>
        <v>#VALUE!</v>
      </c>
      <c r="G414" s="27" t="e">
        <f>E414*G413</f>
        <v>#VALUE!</v>
      </c>
      <c r="H414" s="27" t="e">
        <f>E414*H413</f>
        <v>#VALUE!</v>
      </c>
      <c r="I414" s="27" t="e">
        <f>E414*I413</f>
        <v>#VALUE!</v>
      </c>
      <c r="J414" s="27" t="e">
        <f>E414*J413</f>
        <v>#VALUE!</v>
      </c>
      <c r="K414" s="27" t="e">
        <f>E414*K413</f>
        <v>#VALUE!</v>
      </c>
      <c r="L414" s="27" t="e">
        <f>E414*L413</f>
        <v>#VALUE!</v>
      </c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92" ht="20.100000000000001" customHeight="1">
      <c r="B415" s="25" t="s">
        <v>134</v>
      </c>
      <c r="C415" s="458" t="s">
        <v>318</v>
      </c>
      <c r="D415" s="504"/>
      <c r="E415" s="504"/>
      <c r="F415" s="504"/>
      <c r="G415" s="504"/>
      <c r="H415" s="504"/>
      <c r="I415" s="504"/>
      <c r="J415" s="504"/>
      <c r="K415" s="504"/>
      <c r="L415" s="504"/>
      <c r="M415" s="504"/>
      <c r="N415" s="504"/>
      <c r="O415" s="504"/>
      <c r="P415" s="504"/>
      <c r="Q415" s="504"/>
      <c r="R415" s="504"/>
      <c r="S415" s="504"/>
      <c r="T415" s="504"/>
      <c r="U415" s="504"/>
      <c r="V415" s="504"/>
      <c r="W415" s="504"/>
      <c r="X415" s="504"/>
      <c r="Y415" s="504"/>
      <c r="Z415" s="504"/>
    </row>
    <row r="416" spans="1:92" ht="20.100000000000001" customHeight="1">
      <c r="B416" s="30"/>
      <c r="C416" s="20"/>
      <c r="D416" s="46"/>
      <c r="E416" s="46"/>
      <c r="F416" s="18" t="s">
        <v>342</v>
      </c>
      <c r="G416" s="18" t="s">
        <v>337</v>
      </c>
      <c r="H416" s="16" t="s">
        <v>349</v>
      </c>
      <c r="I416" s="16" t="s">
        <v>349</v>
      </c>
      <c r="J416" s="16" t="s">
        <v>321</v>
      </c>
      <c r="K416" s="16" t="s">
        <v>321</v>
      </c>
      <c r="L416" s="16" t="s">
        <v>321</v>
      </c>
      <c r="M416" s="16" t="s">
        <v>321</v>
      </c>
      <c r="N416" s="16" t="s">
        <v>321</v>
      </c>
      <c r="O416" s="16" t="s">
        <v>321</v>
      </c>
      <c r="P416" s="16" t="s">
        <v>346</v>
      </c>
      <c r="Q416" s="16" t="s">
        <v>346</v>
      </c>
      <c r="R416" s="16" t="s">
        <v>333</v>
      </c>
      <c r="S416" s="16" t="s">
        <v>339</v>
      </c>
      <c r="T416" s="16"/>
      <c r="U416" s="16"/>
      <c r="V416" s="16"/>
      <c r="W416" s="16"/>
      <c r="X416" s="16"/>
      <c r="Y416" s="16"/>
      <c r="Z416" s="16"/>
      <c r="CA416" s="1" t="s">
        <v>342</v>
      </c>
      <c r="CB416" s="1" t="s">
        <v>337</v>
      </c>
      <c r="CC416" s="1" t="s">
        <v>349</v>
      </c>
      <c r="CD416" s="1" t="s">
        <v>349</v>
      </c>
      <c r="CE416" s="1" t="s">
        <v>321</v>
      </c>
      <c r="CF416" s="1" t="s">
        <v>321</v>
      </c>
      <c r="CG416" s="1" t="s">
        <v>321</v>
      </c>
      <c r="CH416" s="1" t="s">
        <v>321</v>
      </c>
      <c r="CI416" s="1" t="s">
        <v>321</v>
      </c>
      <c r="CJ416" s="1" t="s">
        <v>321</v>
      </c>
      <c r="CK416" s="1" t="s">
        <v>346</v>
      </c>
      <c r="CL416" s="1" t="s">
        <v>346</v>
      </c>
      <c r="CM416" s="1" t="s">
        <v>333</v>
      </c>
      <c r="CN416" s="1" t="s">
        <v>339</v>
      </c>
    </row>
    <row r="417" spans="1:92" ht="20.100000000000001" customHeight="1">
      <c r="A417" s="31"/>
      <c r="B417" s="30"/>
      <c r="C417" s="4" t="s">
        <v>676</v>
      </c>
      <c r="D417" s="4" t="s">
        <v>677</v>
      </c>
      <c r="E417" s="4" t="s">
        <v>678</v>
      </c>
      <c r="F417" s="12"/>
      <c r="G417" s="12" t="s">
        <v>334</v>
      </c>
      <c r="H417" s="4" t="s">
        <v>727</v>
      </c>
      <c r="I417" s="4" t="s">
        <v>728</v>
      </c>
      <c r="J417" s="4" t="s">
        <v>325</v>
      </c>
      <c r="K417" s="4" t="s">
        <v>331</v>
      </c>
      <c r="L417" s="4" t="s">
        <v>329</v>
      </c>
      <c r="M417" s="4" t="s">
        <v>327</v>
      </c>
      <c r="N417" s="4" t="s">
        <v>203</v>
      </c>
      <c r="O417" s="4" t="s">
        <v>323</v>
      </c>
      <c r="P417" s="4" t="s">
        <v>729</v>
      </c>
      <c r="Q417" s="4" t="s">
        <v>730</v>
      </c>
      <c r="R417" s="4" t="s">
        <v>334</v>
      </c>
      <c r="S417" s="4" t="s">
        <v>340</v>
      </c>
      <c r="T417" s="4"/>
      <c r="U417" s="4"/>
      <c r="V417" s="4"/>
      <c r="W417" s="4"/>
      <c r="X417" s="4"/>
      <c r="Y417" s="4"/>
      <c r="Z417" s="4"/>
      <c r="CB417" s="1" t="s">
        <v>334</v>
      </c>
      <c r="CC417" s="1" t="s">
        <v>727</v>
      </c>
      <c r="CD417" s="1" t="s">
        <v>728</v>
      </c>
      <c r="CE417" s="1" t="s">
        <v>325</v>
      </c>
      <c r="CF417" s="1" t="s">
        <v>331</v>
      </c>
      <c r="CG417" s="1" t="s">
        <v>329</v>
      </c>
      <c r="CH417" s="1" t="s">
        <v>327</v>
      </c>
      <c r="CI417" s="1" t="s">
        <v>203</v>
      </c>
      <c r="CJ417" s="1" t="s">
        <v>323</v>
      </c>
      <c r="CK417" s="1" t="s">
        <v>729</v>
      </c>
      <c r="CL417" s="1" t="s">
        <v>730</v>
      </c>
      <c r="CM417" s="1" t="s">
        <v>334</v>
      </c>
      <c r="CN417" s="1" t="s">
        <v>340</v>
      </c>
    </row>
    <row r="418" spans="1:92" ht="20.100000000000001" customHeight="1">
      <c r="A418" s="31"/>
      <c r="B418" s="30"/>
      <c r="C418" s="21"/>
      <c r="D418" s="21"/>
      <c r="E418" s="21"/>
      <c r="F418" s="19" t="s">
        <v>198</v>
      </c>
      <c r="G418" s="19" t="s">
        <v>198</v>
      </c>
      <c r="H418" s="17" t="s">
        <v>731</v>
      </c>
      <c r="I418" s="17" t="s">
        <v>731</v>
      </c>
      <c r="J418" s="17" t="s">
        <v>198</v>
      </c>
      <c r="K418" s="17" t="s">
        <v>198</v>
      </c>
      <c r="L418" s="17" t="s">
        <v>198</v>
      </c>
      <c r="M418" s="17" t="s">
        <v>198</v>
      </c>
      <c r="N418" s="17" t="s">
        <v>198</v>
      </c>
      <c r="O418" s="17" t="s">
        <v>198</v>
      </c>
      <c r="P418" s="17" t="s">
        <v>731</v>
      </c>
      <c r="Q418" s="17" t="s">
        <v>731</v>
      </c>
      <c r="R418" s="17" t="s">
        <v>198</v>
      </c>
      <c r="S418" s="17" t="s">
        <v>274</v>
      </c>
      <c r="T418" s="17"/>
      <c r="U418" s="17"/>
      <c r="V418" s="17"/>
      <c r="W418" s="17"/>
      <c r="X418" s="17"/>
      <c r="Y418" s="17"/>
      <c r="Z418" s="17"/>
      <c r="CA418" s="1" t="s">
        <v>198</v>
      </c>
      <c r="CB418" s="1" t="s">
        <v>198</v>
      </c>
      <c r="CC418" s="1" t="s">
        <v>731</v>
      </c>
      <c r="CD418" s="1" t="s">
        <v>731</v>
      </c>
      <c r="CE418" s="1" t="s">
        <v>198</v>
      </c>
      <c r="CF418" s="1" t="s">
        <v>198</v>
      </c>
      <c r="CG418" s="1" t="s">
        <v>198</v>
      </c>
      <c r="CH418" s="1" t="s">
        <v>198</v>
      </c>
      <c r="CI418" s="1" t="s">
        <v>198</v>
      </c>
      <c r="CJ418" s="1" t="s">
        <v>198</v>
      </c>
      <c r="CK418" s="1" t="s">
        <v>731</v>
      </c>
      <c r="CL418" s="1" t="s">
        <v>731</v>
      </c>
      <c r="CM418" s="1" t="s">
        <v>198</v>
      </c>
      <c r="CN418" s="1" t="s">
        <v>274</v>
      </c>
    </row>
    <row r="419" spans="1:92" ht="20.100000000000001" customHeight="1">
      <c r="A419" s="31"/>
      <c r="C419" s="16"/>
      <c r="D419" s="28" t="s">
        <v>319</v>
      </c>
      <c r="E419" s="7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</row>
    <row r="420" spans="1:92" ht="20.100000000000001" customHeight="1">
      <c r="A420" s="31"/>
      <c r="C420" s="6" t="s">
        <v>135</v>
      </c>
      <c r="D420" s="42"/>
      <c r="E420" s="27" t="str">
        <f>IF(egTextCal(D420)&lt;&gt;0, egTextCal(D420),"")</f>
        <v/>
      </c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92" ht="20.100000000000001" customHeight="1">
      <c r="A421" s="31"/>
      <c r="C421" s="16"/>
      <c r="D421" s="29" t="s">
        <v>320</v>
      </c>
      <c r="E421" s="8"/>
      <c r="F421" s="45"/>
      <c r="G421" s="45"/>
      <c r="H421" s="45"/>
      <c r="I421" s="45"/>
      <c r="J421" s="45"/>
      <c r="K421" s="45"/>
      <c r="L421" s="45"/>
      <c r="M421" s="45"/>
      <c r="N421" s="45">
        <v>1</v>
      </c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</row>
    <row r="422" spans="1:92" ht="20.100000000000001" customHeight="1">
      <c r="A422" s="31"/>
      <c r="C422" s="6" t="s">
        <v>149</v>
      </c>
      <c r="D422" s="65" t="e">
        <f>목록별산출서!#REF!</f>
        <v>#REF!</v>
      </c>
      <c r="E422" s="27" t="e">
        <f>IF(egTextCal(D422)&lt;&gt;0, egTextCal(D422),"")</f>
        <v>#VALUE!</v>
      </c>
      <c r="F422" s="26"/>
      <c r="G422" s="26"/>
      <c r="H422" s="26"/>
      <c r="I422" s="26"/>
      <c r="J422" s="26"/>
      <c r="K422" s="26"/>
      <c r="L422" s="26"/>
      <c r="M422" s="26"/>
      <c r="N422" s="26" t="e">
        <f>IF(E422*N421&lt;&gt;0,E422*N421,  )</f>
        <v>#VALUE!</v>
      </c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CI422" s="1" t="e">
        <f>N422</f>
        <v>#VALUE!</v>
      </c>
    </row>
    <row r="423" spans="1:92" ht="20.100000000000001" customHeight="1">
      <c r="A423" s="31"/>
      <c r="C423" s="16"/>
      <c r="D423" s="29" t="s">
        <v>322</v>
      </c>
      <c r="E423" s="8"/>
      <c r="F423" s="45"/>
      <c r="G423" s="45"/>
      <c r="H423" s="45"/>
      <c r="I423" s="45"/>
      <c r="J423" s="45"/>
      <c r="K423" s="45"/>
      <c r="L423" s="45"/>
      <c r="M423" s="45"/>
      <c r="N423" s="45"/>
      <c r="O423" s="45">
        <v>1</v>
      </c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</row>
    <row r="424" spans="1:92" ht="20.100000000000001" customHeight="1">
      <c r="A424" s="31"/>
      <c r="C424" s="6" t="s">
        <v>165</v>
      </c>
      <c r="D424" s="65" t="e">
        <f>목록별산출서!#REF!</f>
        <v>#REF!</v>
      </c>
      <c r="E424" s="27" t="e">
        <f>IF(egTextCal(D424)&lt;&gt;0, egTextCal(D424),"")</f>
        <v>#VALUE!</v>
      </c>
      <c r="F424" s="26"/>
      <c r="G424" s="26"/>
      <c r="H424" s="26"/>
      <c r="I424" s="26"/>
      <c r="J424" s="26"/>
      <c r="K424" s="26"/>
      <c r="L424" s="26"/>
      <c r="M424" s="26"/>
      <c r="N424" s="26"/>
      <c r="O424" s="26" t="e">
        <f>IF(E424*O423&lt;&gt;0,E424*O423,  )</f>
        <v>#VALUE!</v>
      </c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CJ424" s="1" t="e">
        <f>O424</f>
        <v>#VALUE!</v>
      </c>
    </row>
    <row r="425" spans="1:92" ht="20.100000000000001" customHeight="1">
      <c r="A425" s="31"/>
      <c r="C425" s="16"/>
      <c r="D425" s="28" t="s">
        <v>324</v>
      </c>
      <c r="E425" s="7"/>
      <c r="F425" s="45"/>
      <c r="G425" s="45"/>
      <c r="H425" s="45"/>
      <c r="I425" s="45"/>
      <c r="J425" s="45">
        <v>1</v>
      </c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</row>
    <row r="426" spans="1:92" ht="20.100000000000001" customHeight="1">
      <c r="A426" s="31"/>
      <c r="C426" s="6" t="s">
        <v>168</v>
      </c>
      <c r="D426" s="64" t="e">
        <f>목록별산출서!#REF!</f>
        <v>#REF!</v>
      </c>
      <c r="E426" s="27" t="e">
        <f>IF(egTextCal(D426)&lt;&gt;0, egTextCal(D426),"")</f>
        <v>#VALUE!</v>
      </c>
      <c r="F426" s="26"/>
      <c r="G426" s="26"/>
      <c r="H426" s="26"/>
      <c r="I426" s="26"/>
      <c r="J426" s="26" t="e">
        <f>IF(E426*J425&lt;&gt;0,E426*J425,  )</f>
        <v>#VALUE!</v>
      </c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CE426" s="1" t="e">
        <f>J426</f>
        <v>#VALUE!</v>
      </c>
    </row>
    <row r="427" spans="1:92" ht="20.100000000000001" customHeight="1">
      <c r="A427" s="31"/>
      <c r="C427" s="16"/>
      <c r="D427" s="28" t="s">
        <v>326</v>
      </c>
      <c r="E427" s="7"/>
      <c r="F427" s="45"/>
      <c r="G427" s="45"/>
      <c r="H427" s="45"/>
      <c r="I427" s="45"/>
      <c r="J427" s="45"/>
      <c r="K427" s="45"/>
      <c r="L427" s="45"/>
      <c r="M427" s="45">
        <v>1</v>
      </c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</row>
    <row r="428" spans="1:92" ht="20.100000000000001" customHeight="1">
      <c r="A428" s="31"/>
      <c r="C428" s="6" t="s">
        <v>172</v>
      </c>
      <c r="D428" s="64" t="e">
        <f>목록별산출서!#REF!</f>
        <v>#REF!</v>
      </c>
      <c r="E428" s="27" t="e">
        <f>IF(egTextCal(D428)&lt;&gt;0, egTextCal(D428),"")</f>
        <v>#VALUE!</v>
      </c>
      <c r="F428" s="26"/>
      <c r="G428" s="26"/>
      <c r="H428" s="26"/>
      <c r="I428" s="26"/>
      <c r="J428" s="26"/>
      <c r="K428" s="26"/>
      <c r="L428" s="26"/>
      <c r="M428" s="26" t="e">
        <f>IF(E428*M427&lt;&gt;0,E428*M427,  )</f>
        <v>#VALUE!</v>
      </c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CH428" s="1" t="e">
        <f>M428</f>
        <v>#VALUE!</v>
      </c>
    </row>
    <row r="429" spans="1:92" ht="20.100000000000001" customHeight="1">
      <c r="A429" s="31"/>
      <c r="C429" s="16"/>
      <c r="D429" s="28" t="s">
        <v>328</v>
      </c>
      <c r="E429" s="7"/>
      <c r="F429" s="45"/>
      <c r="G429" s="45"/>
      <c r="H429" s="45"/>
      <c r="I429" s="45"/>
      <c r="J429" s="45"/>
      <c r="K429" s="45"/>
      <c r="L429" s="45">
        <v>1</v>
      </c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</row>
    <row r="430" spans="1:92" ht="20.100000000000001" customHeight="1">
      <c r="A430" s="31"/>
      <c r="C430" s="6" t="s">
        <v>174</v>
      </c>
      <c r="D430" s="64" t="e">
        <f>목록별산출서!#REF!</f>
        <v>#REF!</v>
      </c>
      <c r="E430" s="27" t="e">
        <f>IF(egTextCal(D430)&lt;&gt;0, egTextCal(D430),"")</f>
        <v>#VALUE!</v>
      </c>
      <c r="F430" s="26"/>
      <c r="G430" s="26"/>
      <c r="H430" s="26"/>
      <c r="I430" s="26"/>
      <c r="J430" s="26"/>
      <c r="K430" s="26"/>
      <c r="L430" s="26" t="e">
        <f>IF(E430*L429&lt;&gt;0,E430*L429,  )</f>
        <v>#VALUE!</v>
      </c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CG430" s="1" t="e">
        <f>L430</f>
        <v>#VALUE!</v>
      </c>
    </row>
    <row r="431" spans="1:92" ht="20.100000000000001" customHeight="1">
      <c r="A431" s="31"/>
      <c r="C431" s="16"/>
      <c r="D431" s="28" t="s">
        <v>330</v>
      </c>
      <c r="E431" s="7"/>
      <c r="F431" s="45"/>
      <c r="G431" s="45"/>
      <c r="H431" s="45"/>
      <c r="I431" s="45"/>
      <c r="J431" s="45"/>
      <c r="K431" s="45">
        <v>1</v>
      </c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</row>
    <row r="432" spans="1:92" ht="20.100000000000001" customHeight="1">
      <c r="A432" s="31"/>
      <c r="C432" s="6" t="s">
        <v>227</v>
      </c>
      <c r="D432" s="64" t="e">
        <f>목록별산출서!#REF!</f>
        <v>#REF!</v>
      </c>
      <c r="E432" s="27" t="e">
        <f>IF(egTextCal(D432)&lt;&gt;0, egTextCal(D432),"")</f>
        <v>#VALUE!</v>
      </c>
      <c r="F432" s="26"/>
      <c r="G432" s="26"/>
      <c r="H432" s="26"/>
      <c r="I432" s="26"/>
      <c r="J432" s="26"/>
      <c r="K432" s="26" t="e">
        <f>IF(E432*K431&lt;&gt;0,E432*K431,  )</f>
        <v>#VALUE!</v>
      </c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CF432" s="1" t="e">
        <f>K432</f>
        <v>#VALUE!</v>
      </c>
    </row>
    <row r="433" spans="1:92" ht="20.100000000000001" customHeight="1">
      <c r="A433" s="31"/>
      <c r="C433" s="16"/>
      <c r="D433" s="28" t="s">
        <v>332</v>
      </c>
      <c r="E433" s="7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>
        <v>1</v>
      </c>
      <c r="S433" s="45"/>
      <c r="T433" s="45"/>
      <c r="U433" s="45"/>
      <c r="V433" s="45"/>
      <c r="W433" s="45"/>
      <c r="X433" s="45"/>
      <c r="Y433" s="45"/>
      <c r="Z433" s="45"/>
    </row>
    <row r="434" spans="1:92" ht="20.100000000000001" customHeight="1">
      <c r="A434" s="31"/>
      <c r="C434" s="6" t="s">
        <v>182</v>
      </c>
      <c r="D434" s="64" t="e">
        <f>목록별산출서!#REF!</f>
        <v>#REF!</v>
      </c>
      <c r="E434" s="27" t="e">
        <f>IF(egTextCal(D434)&lt;&gt;0, egTextCal(D434),"")</f>
        <v>#VALUE!</v>
      </c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 t="e">
        <f>IF(E434*R433&lt;&gt;0,E434*R433,  )</f>
        <v>#VALUE!</v>
      </c>
      <c r="S434" s="26"/>
      <c r="T434" s="26"/>
      <c r="U434" s="26"/>
      <c r="V434" s="26"/>
      <c r="W434" s="26"/>
      <c r="X434" s="26"/>
      <c r="Y434" s="26"/>
      <c r="Z434" s="26"/>
      <c r="CM434" s="1" t="e">
        <f>R434</f>
        <v>#VALUE!</v>
      </c>
    </row>
    <row r="435" spans="1:92" ht="20.100000000000001" customHeight="1">
      <c r="A435" s="31"/>
      <c r="C435" s="16"/>
      <c r="D435" s="28" t="s">
        <v>335</v>
      </c>
      <c r="E435" s="7"/>
      <c r="F435" s="45"/>
      <c r="G435" s="45">
        <v>1</v>
      </c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92" ht="20.100000000000001" customHeight="1">
      <c r="A436" s="31"/>
      <c r="C436" s="6" t="s">
        <v>595</v>
      </c>
      <c r="D436" s="64" t="e">
        <f>목록별산출서!#REF!</f>
        <v>#REF!</v>
      </c>
      <c r="E436" s="27" t="e">
        <f>IF(egTextCal(D436)&lt;&gt;0, egTextCal(D436),"")</f>
        <v>#VALUE!</v>
      </c>
      <c r="F436" s="26"/>
      <c r="G436" s="26" t="e">
        <f>IF(E436*G435&lt;&gt;0,E436*G435,  )</f>
        <v>#VALUE!</v>
      </c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CB436" s="1" t="e">
        <f>G436</f>
        <v>#VALUE!</v>
      </c>
    </row>
    <row r="437" spans="1:92" ht="20.100000000000001" customHeight="1">
      <c r="A437" s="31"/>
      <c r="C437" s="16"/>
      <c r="D437" s="28" t="s">
        <v>338</v>
      </c>
      <c r="E437" s="7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>
        <v>1</v>
      </c>
      <c r="T437" s="45"/>
      <c r="U437" s="45"/>
      <c r="V437" s="45"/>
      <c r="W437" s="45"/>
      <c r="X437" s="45"/>
      <c r="Y437" s="45"/>
      <c r="Z437" s="45"/>
    </row>
    <row r="438" spans="1:92" ht="20.100000000000001" customHeight="1">
      <c r="A438" s="31"/>
      <c r="C438" s="6" t="s">
        <v>383</v>
      </c>
      <c r="D438" s="64" t="e">
        <f>목록별산출서!#REF!</f>
        <v>#REF!</v>
      </c>
      <c r="E438" s="27" t="e">
        <f>IF(egTextCal(D438)&lt;&gt;0, egTextCal(D438),"")</f>
        <v>#VALUE!</v>
      </c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 t="e">
        <f>IF(E438*S437&lt;&gt;0,E438*S437,  )</f>
        <v>#VALUE!</v>
      </c>
      <c r="T438" s="26"/>
      <c r="U438" s="26"/>
      <c r="V438" s="26"/>
      <c r="W438" s="26"/>
      <c r="X438" s="26"/>
      <c r="Y438" s="26"/>
      <c r="Z438" s="26"/>
      <c r="CN438" s="1" t="e">
        <f>S438</f>
        <v>#VALUE!</v>
      </c>
    </row>
    <row r="439" spans="1:92" ht="20.100000000000001" customHeight="1">
      <c r="A439" s="31"/>
      <c r="C439" s="16"/>
      <c r="D439" s="28" t="s">
        <v>341</v>
      </c>
      <c r="E439" s="7"/>
      <c r="F439" s="45">
        <v>1</v>
      </c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92" ht="20.100000000000001" customHeight="1">
      <c r="A440" s="31"/>
      <c r="C440" s="6" t="s">
        <v>317</v>
      </c>
      <c r="D440" s="64" t="e">
        <f>목록별산출서!#REF!</f>
        <v>#REF!</v>
      </c>
      <c r="E440" s="27" t="e">
        <f>IF(egTextCal(D440)&lt;&gt;0, egTextCal(D440),"")</f>
        <v>#VALUE!</v>
      </c>
      <c r="F440" s="26" t="e">
        <f>IF(E440*F439&lt;&gt;0,E440*F439,  )</f>
        <v>#VALUE!</v>
      </c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CA440" s="1" t="e">
        <f>F440</f>
        <v>#VALUE!</v>
      </c>
    </row>
    <row r="441" spans="1:92" ht="20.100000000000001" customHeight="1">
      <c r="A441" s="31"/>
      <c r="C441" s="16"/>
      <c r="D441" s="28"/>
      <c r="E441" s="7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92" ht="20.100000000000001" customHeight="1">
      <c r="A442" s="31"/>
      <c r="C442" s="6" t="s">
        <v>284</v>
      </c>
      <c r="D442" s="42"/>
      <c r="E442" s="27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92" ht="20.100000000000001" customHeight="1">
      <c r="A443" s="31"/>
      <c r="C443" s="16"/>
      <c r="D443" s="28" t="s">
        <v>343</v>
      </c>
      <c r="E443" s="7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92" ht="20.100000000000001" customHeight="1">
      <c r="A444" s="31"/>
      <c r="C444" s="6" t="s">
        <v>694</v>
      </c>
      <c r="D444" s="42"/>
      <c r="E444" s="27" t="str">
        <f>IF(egTextCal(D444)&lt;&gt;0, egTextCal(D444),"")</f>
        <v/>
      </c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92" ht="20.100000000000001" customHeight="1">
      <c r="A445" s="31"/>
      <c r="C445" s="16"/>
      <c r="D445" s="28" t="s">
        <v>344</v>
      </c>
      <c r="E445" s="7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92" ht="20.100000000000001" customHeight="1">
      <c r="A446" s="31"/>
      <c r="C446" s="6" t="s">
        <v>695</v>
      </c>
      <c r="D446" s="42"/>
      <c r="E446" s="27" t="str">
        <f>IF(egTextCal(D446)&lt;&gt;0, egTextCal(D446),"")</f>
        <v/>
      </c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92" ht="20.100000000000001" customHeight="1">
      <c r="A447" s="31"/>
      <c r="C447" s="16"/>
      <c r="D447" s="28" t="s">
        <v>345</v>
      </c>
      <c r="E447" s="7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>
        <v>1</v>
      </c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92" ht="20.100000000000001" customHeight="1">
      <c r="A448" s="31"/>
      <c r="C448" s="6" t="s">
        <v>336</v>
      </c>
      <c r="D448" s="64" t="e">
        <f>목록별산출서!#REF!</f>
        <v>#REF!</v>
      </c>
      <c r="E448" s="27" t="e">
        <f>IF(egTextCal(D448)&lt;&gt;0, egTextCal(D448),"")</f>
        <v>#VALUE!</v>
      </c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 t="e">
        <f>IF(E448*Q447&lt;&gt;0,E448*Q447,  )</f>
        <v>#VALUE!</v>
      </c>
      <c r="R448" s="26"/>
      <c r="S448" s="26"/>
      <c r="T448" s="26"/>
      <c r="U448" s="26"/>
      <c r="V448" s="26"/>
      <c r="W448" s="26"/>
      <c r="X448" s="26"/>
      <c r="Y448" s="26"/>
      <c r="Z448" s="26"/>
      <c r="CL448" s="1" t="e">
        <f>Q448</f>
        <v>#VALUE!</v>
      </c>
    </row>
    <row r="449" spans="1:90" ht="20.100000000000001" customHeight="1">
      <c r="A449" s="31"/>
      <c r="C449" s="16"/>
      <c r="D449" s="28" t="s">
        <v>348</v>
      </c>
      <c r="E449" s="7"/>
      <c r="F449" s="45"/>
      <c r="G449" s="45"/>
      <c r="H449" s="45">
        <v>1</v>
      </c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90" ht="20.100000000000001" customHeight="1">
      <c r="A450" s="31"/>
      <c r="C450" s="6" t="s">
        <v>696</v>
      </c>
      <c r="D450" s="64" t="e">
        <f>목록별산출서!#REF!</f>
        <v>#REF!</v>
      </c>
      <c r="E450" s="27" t="e">
        <f>IF(egTextCal(D450)&lt;&gt;0, egTextCal(D450),"")</f>
        <v>#VALUE!</v>
      </c>
      <c r="F450" s="26"/>
      <c r="G450" s="26"/>
      <c r="H450" s="26" t="e">
        <f>IF(E450*H449&lt;&gt;0,E450*H449,  )</f>
        <v>#VALUE!</v>
      </c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CC450" s="1" t="e">
        <f>H450</f>
        <v>#VALUE!</v>
      </c>
    </row>
    <row r="451" spans="1:90" ht="20.100000000000001" customHeight="1">
      <c r="A451" s="31"/>
      <c r="C451" s="16"/>
      <c r="D451" s="28"/>
      <c r="E451" s="7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</row>
    <row r="452" spans="1:90" ht="20.100000000000001" customHeight="1">
      <c r="A452" s="31"/>
      <c r="C452" s="6" t="s">
        <v>697</v>
      </c>
      <c r="D452" s="42"/>
      <c r="E452" s="27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90" ht="20.100000000000001" customHeight="1">
      <c r="A453" s="31"/>
      <c r="C453" s="16"/>
      <c r="D453" s="28" t="s">
        <v>351</v>
      </c>
      <c r="E453" s="7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</row>
    <row r="454" spans="1:90" ht="20.100000000000001" customHeight="1">
      <c r="A454" s="31"/>
      <c r="C454" s="6" t="s">
        <v>366</v>
      </c>
      <c r="D454" s="42"/>
      <c r="E454" s="27" t="str">
        <f>IF(egTextCal(D454)&lt;&gt;0, egTextCal(D454),"")</f>
        <v/>
      </c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90" ht="20.100000000000001" customHeight="1">
      <c r="A455" s="31"/>
      <c r="C455" s="16"/>
      <c r="D455" s="28" t="s">
        <v>345</v>
      </c>
      <c r="E455" s="7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>
        <v>1</v>
      </c>
      <c r="R455" s="45"/>
      <c r="S455" s="45"/>
      <c r="T455" s="45"/>
      <c r="U455" s="45"/>
      <c r="V455" s="45"/>
      <c r="W455" s="45"/>
      <c r="X455" s="45"/>
      <c r="Y455" s="45"/>
      <c r="Z455" s="45"/>
    </row>
    <row r="456" spans="1:90" ht="20.100000000000001" customHeight="1">
      <c r="A456" s="31"/>
      <c r="C456" s="6" t="s">
        <v>258</v>
      </c>
      <c r="D456" s="64" t="e">
        <f>목록별산출서!#REF!</f>
        <v>#REF!</v>
      </c>
      <c r="E456" s="27" t="e">
        <f>IF(egTextCal(D456)&lt;&gt;0, egTextCal(D456),"")</f>
        <v>#VALUE!</v>
      </c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 t="e">
        <f>IF(E456*Q455&lt;&gt;0,E456*Q455,  )</f>
        <v>#VALUE!</v>
      </c>
      <c r="R456" s="26"/>
      <c r="S456" s="26"/>
      <c r="T456" s="26"/>
      <c r="U456" s="26"/>
      <c r="V456" s="26"/>
      <c r="W456" s="26"/>
      <c r="X456" s="26"/>
      <c r="Y456" s="26"/>
      <c r="Z456" s="26"/>
      <c r="CL456" s="1" t="e">
        <f>Q456</f>
        <v>#VALUE!</v>
      </c>
    </row>
    <row r="457" spans="1:90" ht="20.100000000000001" customHeight="1">
      <c r="A457" s="31"/>
      <c r="C457" s="16"/>
      <c r="D457" s="28" t="s">
        <v>348</v>
      </c>
      <c r="E457" s="7"/>
      <c r="F457" s="45"/>
      <c r="G457" s="45"/>
      <c r="H457" s="45">
        <v>1</v>
      </c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</row>
    <row r="458" spans="1:90" ht="20.100000000000001" customHeight="1">
      <c r="A458" s="31"/>
      <c r="C458" s="6" t="s">
        <v>484</v>
      </c>
      <c r="D458" s="64" t="e">
        <f>목록별산출서!#REF!</f>
        <v>#REF!</v>
      </c>
      <c r="E458" s="27" t="e">
        <f>IF(egTextCal(D458)&lt;&gt;0, egTextCal(D458),"")</f>
        <v>#VALUE!</v>
      </c>
      <c r="F458" s="26"/>
      <c r="G458" s="26"/>
      <c r="H458" s="26" t="e">
        <f>IF(E458*H457&lt;&gt;0,E458*H457,  )</f>
        <v>#VALUE!</v>
      </c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CC458" s="1" t="e">
        <f>H458</f>
        <v>#VALUE!</v>
      </c>
    </row>
    <row r="459" spans="1:90" ht="20.100000000000001" customHeight="1">
      <c r="A459" s="31"/>
      <c r="C459" s="16"/>
      <c r="D459" s="28"/>
      <c r="E459" s="7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</row>
    <row r="460" spans="1:90" ht="20.100000000000001" customHeight="1">
      <c r="A460" s="31"/>
      <c r="C460" s="6" t="s">
        <v>698</v>
      </c>
      <c r="D460" s="42"/>
      <c r="E460" s="27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90" ht="20.100000000000001" customHeight="1">
      <c r="D461" s="14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90" ht="20.100000000000001" customHeight="1">
      <c r="B462" s="30"/>
      <c r="C462" s="20"/>
      <c r="D462" s="46"/>
      <c r="E462" s="46"/>
      <c r="F462" s="18" t="s">
        <v>342</v>
      </c>
      <c r="G462" s="18" t="s">
        <v>337</v>
      </c>
      <c r="H462" s="16" t="s">
        <v>349</v>
      </c>
      <c r="I462" s="16" t="s">
        <v>349</v>
      </c>
      <c r="J462" s="16" t="s">
        <v>321</v>
      </c>
      <c r="K462" s="16" t="s">
        <v>321</v>
      </c>
      <c r="L462" s="16" t="s">
        <v>321</v>
      </c>
      <c r="M462" s="16" t="s">
        <v>321</v>
      </c>
      <c r="N462" s="16" t="s">
        <v>321</v>
      </c>
      <c r="O462" s="16" t="s">
        <v>321</v>
      </c>
      <c r="P462" s="16" t="s">
        <v>346</v>
      </c>
      <c r="Q462" s="16" t="s">
        <v>346</v>
      </c>
      <c r="R462" s="16" t="s">
        <v>333</v>
      </c>
      <c r="S462" s="16" t="s">
        <v>339</v>
      </c>
      <c r="T462" s="16"/>
      <c r="U462" s="16"/>
      <c r="V462" s="16"/>
      <c r="W462" s="16"/>
      <c r="X462" s="16"/>
      <c r="Y462" s="16"/>
      <c r="Z462" s="16"/>
    </row>
    <row r="463" spans="1:90" ht="20.100000000000001" customHeight="1">
      <c r="A463" s="31"/>
      <c r="B463" s="30"/>
      <c r="C463" s="4" t="s">
        <v>676</v>
      </c>
      <c r="D463" s="4" t="s">
        <v>677</v>
      </c>
      <c r="E463" s="4" t="s">
        <v>678</v>
      </c>
      <c r="F463" s="12"/>
      <c r="G463" s="12" t="s">
        <v>334</v>
      </c>
      <c r="H463" s="4" t="s">
        <v>727</v>
      </c>
      <c r="I463" s="4" t="s">
        <v>728</v>
      </c>
      <c r="J463" s="4" t="s">
        <v>325</v>
      </c>
      <c r="K463" s="4" t="s">
        <v>331</v>
      </c>
      <c r="L463" s="4" t="s">
        <v>329</v>
      </c>
      <c r="M463" s="4" t="s">
        <v>327</v>
      </c>
      <c r="N463" s="4" t="s">
        <v>203</v>
      </c>
      <c r="O463" s="4" t="s">
        <v>323</v>
      </c>
      <c r="P463" s="4" t="s">
        <v>729</v>
      </c>
      <c r="Q463" s="4" t="s">
        <v>730</v>
      </c>
      <c r="R463" s="4" t="s">
        <v>334</v>
      </c>
      <c r="S463" s="4" t="s">
        <v>340</v>
      </c>
      <c r="T463" s="4"/>
      <c r="U463" s="4"/>
      <c r="V463" s="4"/>
      <c r="W463" s="4"/>
      <c r="X463" s="4"/>
      <c r="Y463" s="4"/>
      <c r="Z463" s="4"/>
    </row>
    <row r="464" spans="1:90" ht="20.100000000000001" customHeight="1">
      <c r="A464" s="31"/>
      <c r="B464" s="30"/>
      <c r="C464" s="21"/>
      <c r="D464" s="21"/>
      <c r="E464" s="21"/>
      <c r="F464" s="19" t="s">
        <v>198</v>
      </c>
      <c r="G464" s="19" t="s">
        <v>198</v>
      </c>
      <c r="H464" s="17" t="s">
        <v>731</v>
      </c>
      <c r="I464" s="17" t="s">
        <v>731</v>
      </c>
      <c r="J464" s="17" t="s">
        <v>198</v>
      </c>
      <c r="K464" s="17" t="s">
        <v>198</v>
      </c>
      <c r="L464" s="17" t="s">
        <v>198</v>
      </c>
      <c r="M464" s="17" t="s">
        <v>198</v>
      </c>
      <c r="N464" s="17" t="s">
        <v>198</v>
      </c>
      <c r="O464" s="17" t="s">
        <v>198</v>
      </c>
      <c r="P464" s="17" t="s">
        <v>731</v>
      </c>
      <c r="Q464" s="17" t="s">
        <v>731</v>
      </c>
      <c r="R464" s="17" t="s">
        <v>198</v>
      </c>
      <c r="S464" s="17" t="s">
        <v>274</v>
      </c>
      <c r="T464" s="17"/>
      <c r="U464" s="17"/>
      <c r="V464" s="17"/>
      <c r="W464" s="17"/>
      <c r="X464" s="17"/>
      <c r="Y464" s="17"/>
      <c r="Z464" s="17"/>
    </row>
    <row r="465" spans="1:89" ht="20.100000000000001" customHeight="1">
      <c r="A465" s="31"/>
      <c r="C465" s="16"/>
      <c r="D465" s="28" t="s">
        <v>352</v>
      </c>
      <c r="E465" s="7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</row>
    <row r="466" spans="1:89" ht="20.100000000000001" customHeight="1">
      <c r="A466" s="31"/>
      <c r="C466" s="6" t="s">
        <v>135</v>
      </c>
      <c r="D466" s="42"/>
      <c r="E466" s="27" t="str">
        <f>IF(egTextCal(D466)&lt;&gt;0, egTextCal(D466),"")</f>
        <v/>
      </c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89" ht="20.100000000000001" customHeight="1">
      <c r="A467" s="31"/>
      <c r="C467" s="16"/>
      <c r="D467" s="29" t="s">
        <v>353</v>
      </c>
      <c r="E467" s="8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>
        <v>1</v>
      </c>
      <c r="Q467" s="45"/>
      <c r="R467" s="45"/>
      <c r="S467" s="45"/>
      <c r="T467" s="45"/>
      <c r="U467" s="45"/>
      <c r="V467" s="45"/>
      <c r="W467" s="45"/>
      <c r="X467" s="45"/>
      <c r="Y467" s="45"/>
      <c r="Z467" s="45"/>
    </row>
    <row r="468" spans="1:89" ht="20.100000000000001" customHeight="1">
      <c r="A468" s="31"/>
      <c r="C468" s="6" t="s">
        <v>149</v>
      </c>
      <c r="D468" s="65" t="e">
        <f>목록별산출서!#REF!</f>
        <v>#REF!</v>
      </c>
      <c r="E468" s="27" t="e">
        <f>IF(egTextCal(D468)&lt;&gt;0, egTextCal(D468),"")</f>
        <v>#VALUE!</v>
      </c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 t="e">
        <f>IF(E468*P467&lt;&gt;0,E468*P467,  )</f>
        <v>#VALUE!</v>
      </c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CK468" s="1" t="e">
        <f>P468</f>
        <v>#VALUE!</v>
      </c>
    </row>
    <row r="469" spans="1:89" ht="20.100000000000001" customHeight="1">
      <c r="A469" s="31"/>
      <c r="C469" s="16"/>
      <c r="D469" s="29" t="s">
        <v>355</v>
      </c>
      <c r="E469" s="8"/>
      <c r="F469" s="45"/>
      <c r="G469" s="45"/>
      <c r="H469" s="45"/>
      <c r="I469" s="45">
        <v>1</v>
      </c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</row>
    <row r="470" spans="1:89" ht="20.100000000000001" customHeight="1">
      <c r="A470" s="31"/>
      <c r="C470" s="6" t="s">
        <v>165</v>
      </c>
      <c r="D470" s="65" t="e">
        <f>목록별산출서!#REF!</f>
        <v>#REF!</v>
      </c>
      <c r="E470" s="27" t="e">
        <f>IF(egTextCal(D470)&lt;&gt;0, egTextCal(D470),"")</f>
        <v>#VALUE!</v>
      </c>
      <c r="F470" s="26"/>
      <c r="G470" s="26"/>
      <c r="H470" s="26"/>
      <c r="I470" s="26" t="e">
        <f>IF(E470*I469&lt;&gt;0,E470*I469,  )</f>
        <v>#VALUE!</v>
      </c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CD470" s="1" t="e">
        <f>I470</f>
        <v>#VALUE!</v>
      </c>
    </row>
    <row r="471" spans="1:89" ht="20.100000000000001" customHeight="1">
      <c r="A471" s="31"/>
      <c r="C471" s="16"/>
      <c r="D471" s="28"/>
      <c r="E471" s="7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</row>
    <row r="472" spans="1:89" ht="20.100000000000001" customHeight="1">
      <c r="A472" s="31"/>
      <c r="C472" s="6" t="s">
        <v>168</v>
      </c>
      <c r="D472" s="42"/>
      <c r="E472" s="27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89" ht="20.100000000000001" customHeight="1">
      <c r="A473" s="31"/>
      <c r="C473" s="16"/>
      <c r="D473" s="28" t="s">
        <v>357</v>
      </c>
      <c r="E473" s="7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89" ht="20.100000000000001" customHeight="1">
      <c r="A474" s="31"/>
      <c r="C474" s="6" t="s">
        <v>172</v>
      </c>
      <c r="D474" s="42"/>
      <c r="E474" s="27" t="str">
        <f>IF(egTextCal(D474)&lt;&gt;0, egTextCal(D474),"")</f>
        <v/>
      </c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89" ht="20.100000000000001" customHeight="1">
      <c r="A475" s="31"/>
      <c r="C475" s="16"/>
      <c r="D475" s="28" t="s">
        <v>353</v>
      </c>
      <c r="E475" s="7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>
        <v>1</v>
      </c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89" ht="20.100000000000001" customHeight="1">
      <c r="A476" s="31"/>
      <c r="C476" s="6" t="s">
        <v>174</v>
      </c>
      <c r="D476" s="64" t="e">
        <f>목록별산출서!#REF!</f>
        <v>#REF!</v>
      </c>
      <c r="E476" s="27" t="e">
        <f>IF(egTextCal(D476)&lt;&gt;0, egTextCal(D476),"")</f>
        <v>#VALUE!</v>
      </c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 t="e">
        <f>IF(E476*P475&lt;&gt;0,E476*P475,  )</f>
        <v>#VALUE!</v>
      </c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CK476" s="1" t="e">
        <f>P476</f>
        <v>#VALUE!</v>
      </c>
    </row>
    <row r="477" spans="1:89" ht="20.100000000000001" customHeight="1">
      <c r="A477" s="31"/>
      <c r="C477" s="16"/>
      <c r="D477" s="28" t="s">
        <v>355</v>
      </c>
      <c r="E477" s="7"/>
      <c r="F477" s="45"/>
      <c r="G477" s="45"/>
      <c r="H477" s="45"/>
      <c r="I477" s="45">
        <v>1</v>
      </c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89" ht="20.100000000000001" customHeight="1">
      <c r="A478" s="31"/>
      <c r="C478" s="6" t="s">
        <v>227</v>
      </c>
      <c r="D478" s="64" t="e">
        <f>목록별산출서!#REF!</f>
        <v>#REF!</v>
      </c>
      <c r="E478" s="27" t="e">
        <f>IF(egTextCal(D478)&lt;&gt;0, egTextCal(D478),"")</f>
        <v>#VALUE!</v>
      </c>
      <c r="F478" s="26"/>
      <c r="G478" s="26"/>
      <c r="H478" s="26"/>
      <c r="I478" s="26" t="e">
        <f>IF(E478*I477&lt;&gt;0,E478*I477,  )</f>
        <v>#VALUE!</v>
      </c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CD478" s="1" t="e">
        <f>I478</f>
        <v>#VALUE!</v>
      </c>
    </row>
    <row r="479" spans="1:89" ht="20.100000000000001" customHeight="1">
      <c r="A479" s="31"/>
      <c r="C479" s="16"/>
      <c r="D479" s="28"/>
      <c r="E479" s="7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89" ht="20.100000000000001" customHeight="1">
      <c r="A480" s="31"/>
      <c r="C480" s="6" t="s">
        <v>182</v>
      </c>
      <c r="D480" s="42"/>
      <c r="E480" s="27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20.100000000000001" customHeight="1">
      <c r="A481" s="31"/>
      <c r="C481" s="16"/>
      <c r="D481" s="28"/>
      <c r="E481" s="7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ht="20.100000000000001" customHeight="1">
      <c r="A482" s="31"/>
      <c r="C482" s="6" t="s">
        <v>595</v>
      </c>
      <c r="D482" s="42"/>
      <c r="E482" s="27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20.100000000000001" customHeight="1">
      <c r="A483" s="31"/>
      <c r="C483" s="16"/>
      <c r="D483" s="28"/>
      <c r="E483" s="7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ht="20.100000000000001" customHeight="1">
      <c r="A484" s="31"/>
      <c r="C484" s="6" t="s">
        <v>383</v>
      </c>
      <c r="D484" s="42"/>
      <c r="E484" s="27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20.100000000000001" customHeight="1">
      <c r="A485" s="31"/>
      <c r="C485" s="16"/>
      <c r="D485" s="28"/>
      <c r="E485" s="7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ht="20.100000000000001" customHeight="1">
      <c r="A486" s="31"/>
      <c r="C486" s="6" t="s">
        <v>317</v>
      </c>
      <c r="D486" s="42"/>
      <c r="E486" s="27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20.100000000000001" customHeight="1">
      <c r="A487" s="31"/>
      <c r="C487" s="16"/>
      <c r="D487" s="28"/>
      <c r="E487" s="7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ht="20.100000000000001" customHeight="1">
      <c r="A488" s="31"/>
      <c r="C488" s="6" t="s">
        <v>284</v>
      </c>
      <c r="D488" s="42"/>
      <c r="E488" s="27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20.100000000000001" customHeight="1">
      <c r="A489" s="31"/>
      <c r="C489" s="16"/>
      <c r="D489" s="28"/>
      <c r="E489" s="7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ht="20.100000000000001" customHeight="1">
      <c r="A490" s="31"/>
      <c r="C490" s="6" t="s">
        <v>694</v>
      </c>
      <c r="D490" s="42"/>
      <c r="E490" s="27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20.100000000000001" customHeight="1">
      <c r="A491" s="31"/>
      <c r="C491" s="16"/>
      <c r="D491" s="28"/>
      <c r="E491" s="7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ht="20.100000000000001" customHeight="1">
      <c r="A492" s="31"/>
      <c r="C492" s="6" t="s">
        <v>695</v>
      </c>
      <c r="D492" s="42"/>
      <c r="E492" s="27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20.100000000000001" customHeight="1">
      <c r="A493" s="31"/>
      <c r="C493" s="16"/>
      <c r="D493" s="28"/>
      <c r="E493" s="7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ht="20.100000000000001" customHeight="1">
      <c r="A494" s="31"/>
      <c r="C494" s="6" t="s">
        <v>336</v>
      </c>
      <c r="D494" s="42"/>
      <c r="E494" s="27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20.100000000000001" customHeight="1">
      <c r="A495" s="31"/>
      <c r="C495" s="16"/>
      <c r="D495" s="28"/>
      <c r="E495" s="7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ht="20.100000000000001" customHeight="1">
      <c r="A496" s="31"/>
      <c r="C496" s="6" t="s">
        <v>696</v>
      </c>
      <c r="D496" s="42"/>
      <c r="E496" s="27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86" ht="20.100000000000001" customHeight="1">
      <c r="A497" s="31"/>
      <c r="C497" s="16"/>
      <c r="D497" s="28"/>
      <c r="E497" s="7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86" ht="20.100000000000001" customHeight="1">
      <c r="A498" s="31"/>
      <c r="C498" s="6" t="s">
        <v>697</v>
      </c>
      <c r="D498" s="42"/>
      <c r="E498" s="27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86" ht="20.100000000000001" customHeight="1">
      <c r="A499" s="31"/>
      <c r="C499" s="16"/>
      <c r="D499" s="28"/>
      <c r="E499" s="7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</row>
    <row r="500" spans="1:86" ht="20.100000000000001" customHeight="1">
      <c r="A500" s="31"/>
      <c r="C500" s="6" t="s">
        <v>366</v>
      </c>
      <c r="D500" s="42"/>
      <c r="E500" s="27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86" ht="20.100000000000001" customHeight="1">
      <c r="A501" s="31"/>
      <c r="C501" s="16"/>
      <c r="D501" s="28"/>
      <c r="E501" s="7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</row>
    <row r="502" spans="1:86" ht="20.100000000000001" customHeight="1">
      <c r="A502" s="31"/>
      <c r="C502" s="6" t="s">
        <v>258</v>
      </c>
      <c r="D502" s="42"/>
      <c r="E502" s="27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86" ht="20.100000000000001" customHeight="1">
      <c r="A503" s="31"/>
      <c r="C503" s="16"/>
      <c r="D503" s="28"/>
      <c r="E503" s="7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</row>
    <row r="504" spans="1:86" ht="20.100000000000001" customHeight="1">
      <c r="A504" s="31"/>
      <c r="C504" s="6" t="s">
        <v>484</v>
      </c>
      <c r="D504" s="42"/>
      <c r="E504" s="27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86" ht="20.100000000000001" customHeight="1">
      <c r="A505" s="31"/>
      <c r="B505" s="25" t="s">
        <v>699</v>
      </c>
      <c r="C505" s="16"/>
      <c r="D505" s="67" t="s">
        <v>700</v>
      </c>
      <c r="E505" s="63" t="s">
        <v>112</v>
      </c>
      <c r="F505" s="45" t="e">
        <f t="shared" ref="F505:S505" si="6">SUM(CA420:CA504)</f>
        <v>#VALUE!</v>
      </c>
      <c r="G505" s="45" t="e">
        <f t="shared" si="6"/>
        <v>#VALUE!</v>
      </c>
      <c r="H505" s="45" t="e">
        <f t="shared" si="6"/>
        <v>#VALUE!</v>
      </c>
      <c r="I505" s="45" t="e">
        <f t="shared" si="6"/>
        <v>#VALUE!</v>
      </c>
      <c r="J505" s="45" t="e">
        <f t="shared" si="6"/>
        <v>#VALUE!</v>
      </c>
      <c r="K505" s="45" t="e">
        <f t="shared" si="6"/>
        <v>#VALUE!</v>
      </c>
      <c r="L505" s="45" t="e">
        <f t="shared" si="6"/>
        <v>#VALUE!</v>
      </c>
      <c r="M505" s="45" t="e">
        <f t="shared" si="6"/>
        <v>#VALUE!</v>
      </c>
      <c r="N505" s="45" t="e">
        <f t="shared" si="6"/>
        <v>#VALUE!</v>
      </c>
      <c r="O505" s="45" t="e">
        <f t="shared" si="6"/>
        <v>#VALUE!</v>
      </c>
      <c r="P505" s="45" t="e">
        <f t="shared" si="6"/>
        <v>#VALUE!</v>
      </c>
      <c r="Q505" s="45" t="e">
        <f t="shared" si="6"/>
        <v>#VALUE!</v>
      </c>
      <c r="R505" s="45" t="e">
        <f t="shared" si="6"/>
        <v>#VALUE!</v>
      </c>
      <c r="S505" s="45" t="e">
        <f t="shared" si="6"/>
        <v>#VALUE!</v>
      </c>
      <c r="T505" s="45"/>
      <c r="U505" s="45"/>
      <c r="V505" s="45"/>
      <c r="W505" s="45"/>
      <c r="X505" s="45"/>
      <c r="Y505" s="45"/>
      <c r="Z505" s="45"/>
    </row>
    <row r="506" spans="1:86" ht="20.100000000000001" customHeight="1">
      <c r="A506" s="31"/>
      <c r="C506" s="5" t="s">
        <v>698</v>
      </c>
      <c r="D506" s="27" t="s">
        <v>701</v>
      </c>
      <c r="E506" s="27">
        <v>1</v>
      </c>
      <c r="F506" s="27" t="e">
        <f>E506*F505</f>
        <v>#VALUE!</v>
      </c>
      <c r="G506" s="27" t="e">
        <f>E506*G505</f>
        <v>#VALUE!</v>
      </c>
      <c r="H506" s="27" t="e">
        <f>E506*H505</f>
        <v>#VALUE!</v>
      </c>
      <c r="I506" s="27" t="e">
        <f>E506*I505</f>
        <v>#VALUE!</v>
      </c>
      <c r="J506" s="27" t="e">
        <f>E506*J505</f>
        <v>#VALUE!</v>
      </c>
      <c r="K506" s="27" t="e">
        <f>E506*K505</f>
        <v>#VALUE!</v>
      </c>
      <c r="L506" s="27" t="e">
        <f>E506*L505</f>
        <v>#VALUE!</v>
      </c>
      <c r="M506" s="27" t="e">
        <f>E506*M505</f>
        <v>#VALUE!</v>
      </c>
      <c r="N506" s="27" t="e">
        <f>E506*N505</f>
        <v>#VALUE!</v>
      </c>
      <c r="O506" s="27" t="e">
        <f>E506*O505</f>
        <v>#VALUE!</v>
      </c>
      <c r="P506" s="27" t="e">
        <f>E506*P505</f>
        <v>#VALUE!</v>
      </c>
      <c r="Q506" s="27" t="e">
        <f>E506*Q505</f>
        <v>#VALUE!</v>
      </c>
      <c r="R506" s="27" t="e">
        <f>E506*R505</f>
        <v>#VALUE!</v>
      </c>
      <c r="S506" s="27" t="e">
        <f>E506*S505</f>
        <v>#VALUE!</v>
      </c>
      <c r="T506" s="27"/>
      <c r="U506" s="27"/>
      <c r="V506" s="27"/>
      <c r="W506" s="27"/>
      <c r="X506" s="27"/>
      <c r="Y506" s="27"/>
      <c r="Z506" s="27"/>
    </row>
    <row r="507" spans="1:86" ht="20.100000000000001" customHeight="1">
      <c r="B507" s="25" t="s">
        <v>134</v>
      </c>
      <c r="C507" s="458" t="s">
        <v>358</v>
      </c>
      <c r="D507" s="504"/>
      <c r="E507" s="504"/>
      <c r="F507" s="504"/>
      <c r="G507" s="504"/>
      <c r="H507" s="504"/>
      <c r="I507" s="504"/>
      <c r="J507" s="504"/>
      <c r="K507" s="504"/>
      <c r="L507" s="504"/>
      <c r="M507" s="504"/>
      <c r="N507" s="504"/>
      <c r="O507" s="504"/>
      <c r="P507" s="504"/>
      <c r="Q507" s="504"/>
      <c r="R507" s="504"/>
      <c r="S507" s="504"/>
      <c r="T507" s="504"/>
      <c r="U507" s="504"/>
      <c r="V507" s="504"/>
      <c r="W507" s="504"/>
      <c r="X507" s="504"/>
      <c r="Y507" s="504"/>
      <c r="Z507" s="504"/>
    </row>
    <row r="508" spans="1:86" ht="20.100000000000001" customHeight="1">
      <c r="B508" s="30"/>
      <c r="C508" s="20"/>
      <c r="D508" s="46"/>
      <c r="E508" s="46"/>
      <c r="F508" s="18" t="s">
        <v>337</v>
      </c>
      <c r="G508" s="18" t="s">
        <v>321</v>
      </c>
      <c r="H508" s="16" t="s">
        <v>321</v>
      </c>
      <c r="I508" s="16" t="s">
        <v>321</v>
      </c>
      <c r="J508" s="16" t="s">
        <v>321</v>
      </c>
      <c r="K508" s="16" t="s">
        <v>321</v>
      </c>
      <c r="L508" s="16" t="s">
        <v>360</v>
      </c>
      <c r="M508" s="16" t="s">
        <v>333</v>
      </c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CA508" s="1" t="s">
        <v>337</v>
      </c>
      <c r="CB508" s="1" t="s">
        <v>321</v>
      </c>
      <c r="CC508" s="1" t="s">
        <v>321</v>
      </c>
      <c r="CD508" s="1" t="s">
        <v>321</v>
      </c>
      <c r="CE508" s="1" t="s">
        <v>321</v>
      </c>
      <c r="CF508" s="1" t="s">
        <v>321</v>
      </c>
      <c r="CG508" s="1" t="s">
        <v>360</v>
      </c>
      <c r="CH508" s="1" t="s">
        <v>333</v>
      </c>
    </row>
    <row r="509" spans="1:86" ht="20.100000000000001" customHeight="1">
      <c r="A509" s="31"/>
      <c r="B509" s="30"/>
      <c r="C509" s="4" t="s">
        <v>676</v>
      </c>
      <c r="D509" s="4" t="s">
        <v>677</v>
      </c>
      <c r="E509" s="4" t="s">
        <v>678</v>
      </c>
      <c r="F509" s="12" t="s">
        <v>334</v>
      </c>
      <c r="G509" s="12" t="s">
        <v>325</v>
      </c>
      <c r="H509" s="4" t="s">
        <v>331</v>
      </c>
      <c r="I509" s="4" t="s">
        <v>329</v>
      </c>
      <c r="J509" s="4" t="s">
        <v>365</v>
      </c>
      <c r="K509" s="4" t="s">
        <v>363</v>
      </c>
      <c r="L509" s="4" t="s">
        <v>361</v>
      </c>
      <c r="M509" s="4" t="s">
        <v>334</v>
      </c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CA509" s="1" t="s">
        <v>334</v>
      </c>
      <c r="CB509" s="1" t="s">
        <v>325</v>
      </c>
      <c r="CC509" s="1" t="s">
        <v>331</v>
      </c>
      <c r="CD509" s="1" t="s">
        <v>329</v>
      </c>
      <c r="CE509" s="1" t="s">
        <v>365</v>
      </c>
      <c r="CF509" s="1" t="s">
        <v>363</v>
      </c>
      <c r="CG509" s="1" t="s">
        <v>361</v>
      </c>
      <c r="CH509" s="1" t="s">
        <v>334</v>
      </c>
    </row>
    <row r="510" spans="1:86" ht="20.100000000000001" customHeight="1">
      <c r="A510" s="31"/>
      <c r="B510" s="30"/>
      <c r="C510" s="21"/>
      <c r="D510" s="21"/>
      <c r="E510" s="21"/>
      <c r="F510" s="19" t="s">
        <v>198</v>
      </c>
      <c r="G510" s="19" t="s">
        <v>198</v>
      </c>
      <c r="H510" s="17" t="s">
        <v>198</v>
      </c>
      <c r="I510" s="17" t="s">
        <v>198</v>
      </c>
      <c r="J510" s="17" t="s">
        <v>198</v>
      </c>
      <c r="K510" s="17" t="s">
        <v>198</v>
      </c>
      <c r="L510" s="17" t="s">
        <v>274</v>
      </c>
      <c r="M510" s="17" t="s">
        <v>198</v>
      </c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CA510" s="1" t="s">
        <v>198</v>
      </c>
      <c r="CB510" s="1" t="s">
        <v>198</v>
      </c>
      <c r="CC510" s="1" t="s">
        <v>198</v>
      </c>
      <c r="CD510" s="1" t="s">
        <v>198</v>
      </c>
      <c r="CE510" s="1" t="s">
        <v>198</v>
      </c>
      <c r="CF510" s="1" t="s">
        <v>198</v>
      </c>
      <c r="CG510" s="1" t="s">
        <v>274</v>
      </c>
      <c r="CH510" s="1" t="s">
        <v>198</v>
      </c>
    </row>
    <row r="511" spans="1:86" ht="20.100000000000001" customHeight="1">
      <c r="A511" s="31"/>
      <c r="C511" s="16"/>
      <c r="D511" s="28" t="s">
        <v>319</v>
      </c>
      <c r="E511" s="7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</row>
    <row r="512" spans="1:86" ht="20.100000000000001" customHeight="1">
      <c r="A512" s="31"/>
      <c r="C512" s="6" t="s">
        <v>135</v>
      </c>
      <c r="D512" s="42"/>
      <c r="E512" s="27" t="str">
        <f>IF(egTextCal(D512)&lt;&gt;0, egTextCal(D512),"")</f>
        <v/>
      </c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86" ht="20.100000000000001" customHeight="1">
      <c r="A513" s="31"/>
      <c r="C513" s="16"/>
      <c r="D513" s="29" t="s">
        <v>359</v>
      </c>
      <c r="E513" s="8"/>
      <c r="F513" s="45"/>
      <c r="G513" s="45"/>
      <c r="H513" s="45"/>
      <c r="I513" s="45"/>
      <c r="J513" s="45"/>
      <c r="K513" s="45"/>
      <c r="L513" s="45">
        <v>1</v>
      </c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</row>
    <row r="514" spans="1:86" ht="20.100000000000001" customHeight="1">
      <c r="A514" s="31"/>
      <c r="C514" s="6" t="s">
        <v>149</v>
      </c>
      <c r="D514" s="65" t="e">
        <f>목록별산출서!#REF!</f>
        <v>#REF!</v>
      </c>
      <c r="E514" s="27" t="e">
        <f>IF(egTextCal(D514)&lt;&gt;0, egTextCal(D514),"")</f>
        <v>#VALUE!</v>
      </c>
      <c r="F514" s="26"/>
      <c r="G514" s="26"/>
      <c r="H514" s="26"/>
      <c r="I514" s="26"/>
      <c r="J514" s="26"/>
      <c r="K514" s="26"/>
      <c r="L514" s="26" t="e">
        <f>IF(E514*L513&lt;&gt;0,E514*L513,  )</f>
        <v>#VALUE!</v>
      </c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CG514" s="1" t="e">
        <f>L514</f>
        <v>#VALUE!</v>
      </c>
    </row>
    <row r="515" spans="1:86" ht="20.100000000000001" customHeight="1">
      <c r="A515" s="31"/>
      <c r="C515" s="16"/>
      <c r="D515" s="29" t="s">
        <v>362</v>
      </c>
      <c r="E515" s="8"/>
      <c r="F515" s="45"/>
      <c r="G515" s="45"/>
      <c r="H515" s="45"/>
      <c r="I515" s="45"/>
      <c r="J515" s="45"/>
      <c r="K515" s="45">
        <v>1</v>
      </c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</row>
    <row r="516" spans="1:86" ht="20.100000000000001" customHeight="1">
      <c r="A516" s="31"/>
      <c r="C516" s="6" t="s">
        <v>165</v>
      </c>
      <c r="D516" s="65" t="e">
        <f>목록별산출서!#REF!</f>
        <v>#REF!</v>
      </c>
      <c r="E516" s="27" t="e">
        <f>IF(egTextCal(D516)&lt;&gt;0, egTextCal(D516),"")</f>
        <v>#VALUE!</v>
      </c>
      <c r="F516" s="26"/>
      <c r="G516" s="26"/>
      <c r="H516" s="26"/>
      <c r="I516" s="26"/>
      <c r="J516" s="26"/>
      <c r="K516" s="26" t="e">
        <f>IF(E516*K515&lt;&gt;0,E516*K515,  )</f>
        <v>#VALUE!</v>
      </c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CF516" s="1" t="e">
        <f>K516</f>
        <v>#VALUE!</v>
      </c>
    </row>
    <row r="517" spans="1:86" ht="20.100000000000001" customHeight="1">
      <c r="A517" s="31"/>
      <c r="C517" s="16"/>
      <c r="D517" s="28" t="s">
        <v>364</v>
      </c>
      <c r="E517" s="7"/>
      <c r="F517" s="45"/>
      <c r="G517" s="45"/>
      <c r="H517" s="45"/>
      <c r="I517" s="45"/>
      <c r="J517" s="45">
        <v>1</v>
      </c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</row>
    <row r="518" spans="1:86" ht="20.100000000000001" customHeight="1">
      <c r="A518" s="31"/>
      <c r="C518" s="6" t="s">
        <v>168</v>
      </c>
      <c r="D518" s="64" t="e">
        <f>목록별산출서!#REF!</f>
        <v>#REF!</v>
      </c>
      <c r="E518" s="27" t="e">
        <f>IF(egTextCal(D518)&lt;&gt;0, egTextCal(D518),"")</f>
        <v>#VALUE!</v>
      </c>
      <c r="F518" s="26"/>
      <c r="G518" s="26"/>
      <c r="H518" s="26"/>
      <c r="I518" s="26"/>
      <c r="J518" s="26" t="e">
        <f>IF(E518*J517&lt;&gt;0,E518*J517,  )</f>
        <v>#VALUE!</v>
      </c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CE518" s="1" t="e">
        <f>J518</f>
        <v>#VALUE!</v>
      </c>
    </row>
    <row r="519" spans="1:86" ht="20.100000000000001" customHeight="1">
      <c r="A519" s="31"/>
      <c r="C519" s="16"/>
      <c r="D519" s="28" t="s">
        <v>324</v>
      </c>
      <c r="E519" s="7"/>
      <c r="F519" s="45"/>
      <c r="G519" s="45">
        <v>1</v>
      </c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</row>
    <row r="520" spans="1:86" ht="20.100000000000001" customHeight="1">
      <c r="A520" s="31"/>
      <c r="C520" s="6" t="s">
        <v>172</v>
      </c>
      <c r="D520" s="64" t="e">
        <f>목록별산출서!#REF!</f>
        <v>#REF!</v>
      </c>
      <c r="E520" s="27" t="e">
        <f>IF(egTextCal(D520)&lt;&gt;0, egTextCal(D520),"")</f>
        <v>#VALUE!</v>
      </c>
      <c r="F520" s="26"/>
      <c r="G520" s="26" t="e">
        <f>IF(E520*G519&lt;&gt;0,E520*G519,  )</f>
        <v>#VALUE!</v>
      </c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CB520" s="1" t="e">
        <f>G520</f>
        <v>#VALUE!</v>
      </c>
    </row>
    <row r="521" spans="1:86" ht="20.100000000000001" customHeight="1">
      <c r="A521" s="31"/>
      <c r="C521" s="16"/>
      <c r="D521" s="28" t="s">
        <v>328</v>
      </c>
      <c r="E521" s="7"/>
      <c r="F521" s="45"/>
      <c r="G521" s="45"/>
      <c r="H521" s="45"/>
      <c r="I521" s="45">
        <v>1</v>
      </c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</row>
    <row r="522" spans="1:86" ht="20.100000000000001" customHeight="1">
      <c r="A522" s="31"/>
      <c r="C522" s="6" t="s">
        <v>174</v>
      </c>
      <c r="D522" s="64" t="e">
        <f>목록별산출서!#REF!</f>
        <v>#REF!</v>
      </c>
      <c r="E522" s="27" t="e">
        <f>IF(egTextCal(D522)&lt;&gt;0, egTextCal(D522),"")</f>
        <v>#VALUE!</v>
      </c>
      <c r="F522" s="26"/>
      <c r="G522" s="26"/>
      <c r="H522" s="26"/>
      <c r="I522" s="26" t="e">
        <f>IF(E522*I521&lt;&gt;0,E522*I521,  )</f>
        <v>#VALUE!</v>
      </c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CD522" s="1" t="e">
        <f>I522</f>
        <v>#VALUE!</v>
      </c>
    </row>
    <row r="523" spans="1:86" ht="20.100000000000001" customHeight="1">
      <c r="A523" s="31"/>
      <c r="C523" s="16"/>
      <c r="D523" s="28" t="s">
        <v>330</v>
      </c>
      <c r="E523" s="7"/>
      <c r="F523" s="45"/>
      <c r="G523" s="45"/>
      <c r="H523" s="45">
        <v>1</v>
      </c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</row>
    <row r="524" spans="1:86" ht="20.100000000000001" customHeight="1">
      <c r="A524" s="31"/>
      <c r="C524" s="6" t="s">
        <v>227</v>
      </c>
      <c r="D524" s="64" t="e">
        <f>목록별산출서!#REF!</f>
        <v>#REF!</v>
      </c>
      <c r="E524" s="27" t="e">
        <f>IF(egTextCal(D524)&lt;&gt;0, egTextCal(D524),"")</f>
        <v>#VALUE!</v>
      </c>
      <c r="F524" s="26"/>
      <c r="G524" s="26"/>
      <c r="H524" s="26" t="e">
        <f>IF(E524*H523&lt;&gt;0,E524*H523,  )</f>
        <v>#VALUE!</v>
      </c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CC524" s="1" t="e">
        <f>H524</f>
        <v>#VALUE!</v>
      </c>
    </row>
    <row r="525" spans="1:86" ht="20.100000000000001" customHeight="1">
      <c r="A525" s="31"/>
      <c r="C525" s="16"/>
      <c r="D525" s="28" t="s">
        <v>332</v>
      </c>
      <c r="E525" s="7"/>
      <c r="F525" s="45"/>
      <c r="G525" s="45"/>
      <c r="H525" s="45"/>
      <c r="I525" s="45"/>
      <c r="J525" s="45"/>
      <c r="K525" s="45"/>
      <c r="L525" s="45"/>
      <c r="M525" s="45">
        <v>1</v>
      </c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</row>
    <row r="526" spans="1:86" ht="20.100000000000001" customHeight="1">
      <c r="A526" s="31"/>
      <c r="C526" s="6" t="s">
        <v>182</v>
      </c>
      <c r="D526" s="64" t="e">
        <f>목록별산출서!#REF!</f>
        <v>#REF!</v>
      </c>
      <c r="E526" s="27" t="e">
        <f>IF(egTextCal(D526)&lt;&gt;0, egTextCal(D526),"")</f>
        <v>#VALUE!</v>
      </c>
      <c r="F526" s="26"/>
      <c r="G526" s="26"/>
      <c r="H526" s="26"/>
      <c r="I526" s="26"/>
      <c r="J526" s="26"/>
      <c r="K526" s="26"/>
      <c r="L526" s="26"/>
      <c r="M526" s="26" t="e">
        <f>IF(E526*M525&lt;&gt;0,E526*M525,  )</f>
        <v>#VALUE!</v>
      </c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CH526" s="1" t="e">
        <f>M526</f>
        <v>#VALUE!</v>
      </c>
    </row>
    <row r="527" spans="1:86" ht="20.100000000000001" customHeight="1">
      <c r="A527" s="31"/>
      <c r="C527" s="16"/>
      <c r="D527" s="28" t="s">
        <v>335</v>
      </c>
      <c r="E527" s="7"/>
      <c r="F527" s="45">
        <v>1</v>
      </c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</row>
    <row r="528" spans="1:86" ht="20.100000000000001" customHeight="1">
      <c r="A528" s="31"/>
      <c r="C528" s="6" t="s">
        <v>595</v>
      </c>
      <c r="D528" s="64" t="e">
        <f>목록별산출서!#REF!</f>
        <v>#REF!</v>
      </c>
      <c r="E528" s="27" t="e">
        <f>IF(egTextCal(D528)&lt;&gt;0, egTextCal(D528),"")</f>
        <v>#VALUE!</v>
      </c>
      <c r="F528" s="26" t="e">
        <f>IF(E528*F527&lt;&gt;0,E528*F527,  )</f>
        <v>#VALUE!</v>
      </c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CA528" s="1" t="e">
        <f>F528</f>
        <v>#VALUE!</v>
      </c>
    </row>
    <row r="529" spans="1:26" ht="20.100000000000001" customHeight="1">
      <c r="A529" s="31"/>
      <c r="C529" s="16"/>
      <c r="D529" s="28"/>
      <c r="E529" s="7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</row>
    <row r="530" spans="1:26" ht="20.100000000000001" customHeight="1">
      <c r="A530" s="31"/>
      <c r="C530" s="6" t="s">
        <v>383</v>
      </c>
      <c r="D530" s="42"/>
      <c r="E530" s="27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20.100000000000001" customHeight="1">
      <c r="A531" s="31"/>
      <c r="C531" s="16"/>
      <c r="D531" s="28"/>
      <c r="E531" s="7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</row>
    <row r="532" spans="1:26" ht="20.100000000000001" customHeight="1">
      <c r="A532" s="31"/>
      <c r="C532" s="6" t="s">
        <v>317</v>
      </c>
      <c r="D532" s="42"/>
      <c r="E532" s="27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20.100000000000001" customHeight="1">
      <c r="A533" s="31"/>
      <c r="C533" s="16"/>
      <c r="D533" s="28"/>
      <c r="E533" s="7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</row>
    <row r="534" spans="1:26" ht="20.100000000000001" customHeight="1">
      <c r="A534" s="31"/>
      <c r="C534" s="6" t="s">
        <v>284</v>
      </c>
      <c r="D534" s="42"/>
      <c r="E534" s="27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20.100000000000001" customHeight="1">
      <c r="A535" s="31"/>
      <c r="C535" s="16"/>
      <c r="D535" s="28"/>
      <c r="E535" s="7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</row>
    <row r="536" spans="1:26" ht="20.100000000000001" customHeight="1">
      <c r="A536" s="31"/>
      <c r="C536" s="6" t="s">
        <v>694</v>
      </c>
      <c r="D536" s="42"/>
      <c r="E536" s="27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20.100000000000001" customHeight="1">
      <c r="A537" s="31"/>
      <c r="C537" s="16"/>
      <c r="D537" s="28"/>
      <c r="E537" s="7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</row>
    <row r="538" spans="1:26" ht="20.100000000000001" customHeight="1">
      <c r="A538" s="31"/>
      <c r="C538" s="6" t="s">
        <v>695</v>
      </c>
      <c r="D538" s="42"/>
      <c r="E538" s="27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20.100000000000001" customHeight="1">
      <c r="A539" s="31"/>
      <c r="C539" s="16"/>
      <c r="D539" s="28"/>
      <c r="E539" s="7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</row>
    <row r="540" spans="1:26" ht="20.100000000000001" customHeight="1">
      <c r="A540" s="31"/>
      <c r="C540" s="6" t="s">
        <v>336</v>
      </c>
      <c r="D540" s="42"/>
      <c r="E540" s="27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20.100000000000001" customHeight="1">
      <c r="A541" s="31"/>
      <c r="C541" s="16"/>
      <c r="D541" s="28"/>
      <c r="E541" s="7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</row>
    <row r="542" spans="1:26" ht="20.100000000000001" customHeight="1">
      <c r="A542" s="31"/>
      <c r="C542" s="6" t="s">
        <v>696</v>
      </c>
      <c r="D542" s="42"/>
      <c r="E542" s="27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20.100000000000001" customHeight="1">
      <c r="A543" s="31"/>
      <c r="C543" s="16"/>
      <c r="D543" s="28"/>
      <c r="E543" s="7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</row>
    <row r="544" spans="1:26" ht="20.100000000000001" customHeight="1">
      <c r="A544" s="31"/>
      <c r="C544" s="6" t="s">
        <v>697</v>
      </c>
      <c r="D544" s="42"/>
      <c r="E544" s="27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99" ht="20.100000000000001" customHeight="1">
      <c r="A545" s="31"/>
      <c r="C545" s="16"/>
      <c r="D545" s="28"/>
      <c r="E545" s="7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</row>
    <row r="546" spans="1:99" ht="20.100000000000001" customHeight="1">
      <c r="A546" s="31"/>
      <c r="C546" s="6" t="s">
        <v>366</v>
      </c>
      <c r="D546" s="42"/>
      <c r="E546" s="27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99" ht="20.100000000000001" customHeight="1">
      <c r="A547" s="31"/>
      <c r="C547" s="16"/>
      <c r="D547" s="28"/>
      <c r="E547" s="7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</row>
    <row r="548" spans="1:99" ht="20.100000000000001" customHeight="1">
      <c r="A548" s="31"/>
      <c r="C548" s="6" t="s">
        <v>258</v>
      </c>
      <c r="D548" s="42"/>
      <c r="E548" s="27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99" ht="20.100000000000001" customHeight="1">
      <c r="A549" s="31"/>
      <c r="C549" s="16"/>
      <c r="D549" s="28"/>
      <c r="E549" s="7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</row>
    <row r="550" spans="1:99" ht="20.100000000000001" customHeight="1">
      <c r="A550" s="31"/>
      <c r="C550" s="6" t="s">
        <v>484</v>
      </c>
      <c r="D550" s="42"/>
      <c r="E550" s="27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99" ht="20.100000000000001" customHeight="1">
      <c r="A551" s="31"/>
      <c r="B551" s="25" t="s">
        <v>699</v>
      </c>
      <c r="C551" s="16"/>
      <c r="D551" s="67" t="s">
        <v>700</v>
      </c>
      <c r="E551" s="63" t="s">
        <v>112</v>
      </c>
      <c r="F551" s="45" t="e">
        <f t="shared" ref="F551:M551" si="7">SUM(CA512:CA550)</f>
        <v>#VALUE!</v>
      </c>
      <c r="G551" s="45" t="e">
        <f t="shared" si="7"/>
        <v>#VALUE!</v>
      </c>
      <c r="H551" s="45" t="e">
        <f t="shared" si="7"/>
        <v>#VALUE!</v>
      </c>
      <c r="I551" s="45" t="e">
        <f t="shared" si="7"/>
        <v>#VALUE!</v>
      </c>
      <c r="J551" s="45" t="e">
        <f t="shared" si="7"/>
        <v>#VALUE!</v>
      </c>
      <c r="K551" s="45" t="e">
        <f t="shared" si="7"/>
        <v>#VALUE!</v>
      </c>
      <c r="L551" s="45" t="e">
        <f t="shared" si="7"/>
        <v>#VALUE!</v>
      </c>
      <c r="M551" s="45" t="e">
        <f t="shared" si="7"/>
        <v>#VALUE!</v>
      </c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</row>
    <row r="552" spans="1:99" ht="20.100000000000001" customHeight="1">
      <c r="A552" s="31"/>
      <c r="C552" s="5" t="s">
        <v>698</v>
      </c>
      <c r="D552" s="27" t="s">
        <v>701</v>
      </c>
      <c r="E552" s="27">
        <v>1</v>
      </c>
      <c r="F552" s="27" t="e">
        <f>E552*F551</f>
        <v>#VALUE!</v>
      </c>
      <c r="G552" s="27" t="e">
        <f>E552*G551</f>
        <v>#VALUE!</v>
      </c>
      <c r="H552" s="27" t="e">
        <f>E552*H551</f>
        <v>#VALUE!</v>
      </c>
      <c r="I552" s="27" t="e">
        <f>E552*I551</f>
        <v>#VALUE!</v>
      </c>
      <c r="J552" s="27" t="e">
        <f>E552*J551</f>
        <v>#VALUE!</v>
      </c>
      <c r="K552" s="27" t="e">
        <f>E552*K551</f>
        <v>#VALUE!</v>
      </c>
      <c r="L552" s="27" t="e">
        <f>E552*L551</f>
        <v>#VALUE!</v>
      </c>
      <c r="M552" s="27" t="e">
        <f>E552*M551</f>
        <v>#VALUE!</v>
      </c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99" ht="20.100000000000001" customHeight="1">
      <c r="B553" s="25" t="s">
        <v>134</v>
      </c>
      <c r="C553" s="458" t="s">
        <v>367</v>
      </c>
      <c r="D553" s="504"/>
      <c r="E553" s="504"/>
      <c r="F553" s="504"/>
      <c r="G553" s="504"/>
      <c r="H553" s="504"/>
      <c r="I553" s="504"/>
      <c r="J553" s="504"/>
      <c r="K553" s="504"/>
      <c r="L553" s="504"/>
      <c r="M553" s="504"/>
      <c r="N553" s="504"/>
      <c r="O553" s="504"/>
      <c r="P553" s="504"/>
      <c r="Q553" s="504"/>
      <c r="R553" s="504"/>
      <c r="S553" s="504"/>
      <c r="T553" s="504"/>
      <c r="U553" s="504"/>
      <c r="V553" s="504"/>
      <c r="W553" s="504"/>
      <c r="X553" s="504"/>
      <c r="Y553" s="504"/>
      <c r="Z553" s="504"/>
    </row>
    <row r="554" spans="1:99" ht="20.100000000000001" customHeight="1">
      <c r="B554" s="30"/>
      <c r="C554" s="20"/>
      <c r="D554" s="46"/>
      <c r="E554" s="46"/>
      <c r="F554" s="18" t="s">
        <v>679</v>
      </c>
      <c r="G554" s="18" t="s">
        <v>679</v>
      </c>
      <c r="H554" s="16" t="s">
        <v>679</v>
      </c>
      <c r="I554" s="16" t="s">
        <v>679</v>
      </c>
      <c r="J554" s="16" t="s">
        <v>732</v>
      </c>
      <c r="K554" s="16" t="s">
        <v>733</v>
      </c>
      <c r="L554" s="16" t="s">
        <v>474</v>
      </c>
      <c r="M554" s="16" t="s">
        <v>734</v>
      </c>
      <c r="N554" s="16" t="s">
        <v>735</v>
      </c>
      <c r="O554" s="16" t="s">
        <v>736</v>
      </c>
      <c r="P554" s="16" t="s">
        <v>737</v>
      </c>
      <c r="Q554" s="16" t="s">
        <v>737</v>
      </c>
      <c r="R554" s="16" t="s">
        <v>450</v>
      </c>
      <c r="S554" s="16" t="s">
        <v>443</v>
      </c>
      <c r="T554" s="16" t="s">
        <v>738</v>
      </c>
      <c r="U554" s="16" t="s">
        <v>739</v>
      </c>
      <c r="V554" s="16" t="s">
        <v>495</v>
      </c>
      <c r="W554" s="16" t="s">
        <v>740</v>
      </c>
      <c r="X554" s="16" t="s">
        <v>737</v>
      </c>
      <c r="Y554" s="16" t="s">
        <v>741</v>
      </c>
      <c r="Z554" s="16" t="s">
        <v>741</v>
      </c>
      <c r="CA554" s="1" t="s">
        <v>679</v>
      </c>
      <c r="CB554" s="1" t="s">
        <v>679</v>
      </c>
      <c r="CC554" s="1" t="s">
        <v>679</v>
      </c>
      <c r="CD554" s="1" t="s">
        <v>679</v>
      </c>
      <c r="CE554" s="1" t="s">
        <v>732</v>
      </c>
      <c r="CF554" s="1" t="s">
        <v>733</v>
      </c>
      <c r="CG554" s="1" t="s">
        <v>474</v>
      </c>
      <c r="CH554" s="1" t="s">
        <v>734</v>
      </c>
      <c r="CI554" s="1" t="s">
        <v>735</v>
      </c>
      <c r="CJ554" s="1" t="s">
        <v>736</v>
      </c>
      <c r="CK554" s="1" t="s">
        <v>737</v>
      </c>
      <c r="CL554" s="1" t="s">
        <v>737</v>
      </c>
      <c r="CM554" s="1" t="s">
        <v>450</v>
      </c>
      <c r="CN554" s="1" t="s">
        <v>443</v>
      </c>
      <c r="CO554" s="1" t="s">
        <v>738</v>
      </c>
      <c r="CP554" s="1" t="s">
        <v>739</v>
      </c>
      <c r="CQ554" s="1" t="s">
        <v>495</v>
      </c>
      <c r="CR554" s="1" t="s">
        <v>740</v>
      </c>
      <c r="CS554" s="1" t="s">
        <v>737</v>
      </c>
      <c r="CT554" s="1" t="s">
        <v>741</v>
      </c>
      <c r="CU554" s="1" t="s">
        <v>741</v>
      </c>
    </row>
    <row r="555" spans="1:99" ht="20.100000000000001" customHeight="1">
      <c r="A555" s="31"/>
      <c r="B555" s="30"/>
      <c r="C555" s="4" t="s">
        <v>676</v>
      </c>
      <c r="D555" s="4" t="s">
        <v>677</v>
      </c>
      <c r="E555" s="4" t="s">
        <v>678</v>
      </c>
      <c r="F555" s="12" t="s">
        <v>742</v>
      </c>
      <c r="G555" s="12" t="s">
        <v>743</v>
      </c>
      <c r="H555" s="4" t="s">
        <v>744</v>
      </c>
      <c r="I555" s="4" t="s">
        <v>744</v>
      </c>
      <c r="J555" s="4" t="s">
        <v>745</v>
      </c>
      <c r="K555" s="4"/>
      <c r="L555" s="4" t="s">
        <v>746</v>
      </c>
      <c r="M555" s="4" t="s">
        <v>747</v>
      </c>
      <c r="N555" s="4" t="s">
        <v>748</v>
      </c>
      <c r="O555" s="4" t="s">
        <v>749</v>
      </c>
      <c r="P555" s="4" t="s">
        <v>750</v>
      </c>
      <c r="Q555" s="4" t="s">
        <v>750</v>
      </c>
      <c r="R555" s="4"/>
      <c r="S555" s="4"/>
      <c r="T555" s="4" t="s">
        <v>751</v>
      </c>
      <c r="U555" s="4" t="s">
        <v>751</v>
      </c>
      <c r="V555" s="4" t="s">
        <v>752</v>
      </c>
      <c r="W555" s="4"/>
      <c r="X555" s="4" t="s">
        <v>750</v>
      </c>
      <c r="Y555" s="4" t="s">
        <v>753</v>
      </c>
      <c r="Z555" s="4" t="s">
        <v>754</v>
      </c>
      <c r="CA555" s="1" t="s">
        <v>742</v>
      </c>
      <c r="CB555" s="1" t="s">
        <v>743</v>
      </c>
      <c r="CC555" s="1" t="s">
        <v>744</v>
      </c>
      <c r="CD555" s="1" t="s">
        <v>744</v>
      </c>
      <c r="CE555" s="1" t="s">
        <v>745</v>
      </c>
      <c r="CG555" s="1" t="s">
        <v>746</v>
      </c>
      <c r="CH555" s="1" t="s">
        <v>747</v>
      </c>
      <c r="CI555" s="1" t="s">
        <v>748</v>
      </c>
      <c r="CJ555" s="1" t="s">
        <v>749</v>
      </c>
      <c r="CK555" s="1" t="s">
        <v>750</v>
      </c>
      <c r="CL555" s="1" t="s">
        <v>750</v>
      </c>
      <c r="CO555" s="1" t="s">
        <v>751</v>
      </c>
      <c r="CP555" s="1" t="s">
        <v>751</v>
      </c>
      <c r="CQ555" s="1" t="s">
        <v>752</v>
      </c>
      <c r="CS555" s="1" t="s">
        <v>750</v>
      </c>
      <c r="CT555" s="1" t="s">
        <v>753</v>
      </c>
      <c r="CU555" s="1" t="s">
        <v>754</v>
      </c>
    </row>
    <row r="556" spans="1:99" ht="20.100000000000001" customHeight="1">
      <c r="A556" s="31"/>
      <c r="B556" s="30"/>
      <c r="C556" s="21"/>
      <c r="D556" s="21"/>
      <c r="E556" s="21"/>
      <c r="F556" s="19" t="s">
        <v>755</v>
      </c>
      <c r="G556" s="19" t="s">
        <v>755</v>
      </c>
      <c r="H556" s="17" t="s">
        <v>756</v>
      </c>
      <c r="I556" s="17" t="s">
        <v>757</v>
      </c>
      <c r="J556" s="17" t="s">
        <v>755</v>
      </c>
      <c r="K556" s="17" t="s">
        <v>758</v>
      </c>
      <c r="L556" s="17" t="s">
        <v>759</v>
      </c>
      <c r="M556" s="17" t="s">
        <v>760</v>
      </c>
      <c r="N556" s="17" t="s">
        <v>761</v>
      </c>
      <c r="O556" s="17" t="s">
        <v>762</v>
      </c>
      <c r="P556" s="17" t="s">
        <v>763</v>
      </c>
      <c r="Q556" s="17" t="s">
        <v>764</v>
      </c>
      <c r="R556" s="17" t="s">
        <v>461</v>
      </c>
      <c r="S556" s="17" t="s">
        <v>446</v>
      </c>
      <c r="T556" s="17" t="s">
        <v>457</v>
      </c>
      <c r="U556" s="17" t="s">
        <v>457</v>
      </c>
      <c r="V556" s="17" t="s">
        <v>765</v>
      </c>
      <c r="W556" s="17" t="s">
        <v>766</v>
      </c>
      <c r="X556" s="17" t="s">
        <v>767</v>
      </c>
      <c r="Y556" s="17" t="s">
        <v>768</v>
      </c>
      <c r="Z556" s="17" t="s">
        <v>768</v>
      </c>
      <c r="CA556" s="1" t="s">
        <v>755</v>
      </c>
      <c r="CB556" s="1" t="s">
        <v>755</v>
      </c>
      <c r="CC556" s="1" t="s">
        <v>756</v>
      </c>
      <c r="CD556" s="1" t="s">
        <v>757</v>
      </c>
      <c r="CE556" s="1" t="s">
        <v>755</v>
      </c>
      <c r="CF556" s="1" t="s">
        <v>758</v>
      </c>
      <c r="CG556" s="1">
        <v>100</v>
      </c>
      <c r="CH556" s="1" t="s">
        <v>760</v>
      </c>
      <c r="CI556" s="1" t="s">
        <v>761</v>
      </c>
      <c r="CJ556" s="1" t="s">
        <v>762</v>
      </c>
      <c r="CK556" s="1" t="s">
        <v>763</v>
      </c>
      <c r="CL556" s="1" t="s">
        <v>764</v>
      </c>
      <c r="CM556" s="1" t="s">
        <v>461</v>
      </c>
      <c r="CN556" s="1" t="s">
        <v>446</v>
      </c>
      <c r="CO556" s="1" t="s">
        <v>457</v>
      </c>
      <c r="CP556" s="1" t="s">
        <v>457</v>
      </c>
      <c r="CQ556" s="1" t="s">
        <v>765</v>
      </c>
      <c r="CR556" s="1" t="s">
        <v>766</v>
      </c>
      <c r="CS556" s="1" t="s">
        <v>767</v>
      </c>
      <c r="CT556" s="66">
        <v>3.7569444444444446</v>
      </c>
      <c r="CU556" s="66">
        <v>3.7569444444444446</v>
      </c>
    </row>
    <row r="557" spans="1:99" ht="20.100000000000001" customHeight="1">
      <c r="A557" s="31"/>
      <c r="C557" s="16"/>
      <c r="D557" s="28" t="s">
        <v>369</v>
      </c>
      <c r="E557" s="7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</row>
    <row r="558" spans="1:99" ht="20.100000000000001" customHeight="1">
      <c r="A558" s="31"/>
      <c r="C558" s="6" t="s">
        <v>135</v>
      </c>
      <c r="D558" s="42"/>
      <c r="E558" s="27" t="str">
        <f>IF(egTextCal(D558)&lt;&gt;0, egTextCal(D558),"")</f>
        <v/>
      </c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99" ht="20.100000000000001" customHeight="1">
      <c r="A559" s="31"/>
      <c r="C559" s="16"/>
      <c r="D559" s="29" t="s">
        <v>370</v>
      </c>
      <c r="E559" s="8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</row>
    <row r="560" spans="1:99" ht="20.100000000000001" customHeight="1">
      <c r="A560" s="31"/>
      <c r="C560" s="6" t="s">
        <v>149</v>
      </c>
      <c r="D560" s="43"/>
      <c r="E560" s="27" t="str">
        <f>IF(egTextCal(D560)&lt;&gt;0, egTextCal(D560),"")</f>
        <v/>
      </c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93" ht="20.100000000000001" customHeight="1">
      <c r="A561" s="31"/>
      <c r="C561" s="16"/>
      <c r="D561" s="29" t="s">
        <v>371</v>
      </c>
      <c r="E561" s="8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</row>
    <row r="562" spans="1:93" ht="20.100000000000001" customHeight="1">
      <c r="A562" s="31"/>
      <c r="C562" s="6" t="s">
        <v>165</v>
      </c>
      <c r="D562" s="43"/>
      <c r="E562" s="27" t="str">
        <f>IF(egTextCal(D562)&lt;&gt;0, egTextCal(D562),"")</f>
        <v/>
      </c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93" ht="20.100000000000001" customHeight="1">
      <c r="A563" s="31"/>
      <c r="C563" s="16"/>
      <c r="D563" s="28" t="s">
        <v>373</v>
      </c>
      <c r="E563" s="7"/>
      <c r="F563" s="45"/>
      <c r="G563" s="45">
        <v>1</v>
      </c>
      <c r="H563" s="45"/>
      <c r="I563" s="45"/>
      <c r="J563" s="45"/>
      <c r="K563" s="45"/>
      <c r="L563" s="45"/>
      <c r="M563" s="45"/>
      <c r="N563" s="45">
        <v>1</v>
      </c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</row>
    <row r="564" spans="1:93" ht="20.100000000000001" customHeight="1">
      <c r="A564" s="31"/>
      <c r="C564" s="6" t="s">
        <v>168</v>
      </c>
      <c r="D564" s="64" t="str">
        <f>목록별산출서!E8</f>
        <v>6</v>
      </c>
      <c r="E564" s="27">
        <f>IF(egTextCal(D564)&lt;&gt;0, egTextCal(D564),"")</f>
        <v>6</v>
      </c>
      <c r="F564" s="26"/>
      <c r="G564" s="26">
        <f>IF(E564*G563&lt;&gt;0,E564*G563,  )</f>
        <v>6</v>
      </c>
      <c r="H564" s="26"/>
      <c r="I564" s="26"/>
      <c r="J564" s="26"/>
      <c r="K564" s="26"/>
      <c r="L564" s="26"/>
      <c r="M564" s="26"/>
      <c r="N564" s="26">
        <f>IF(E564*N563&lt;&gt;0,E564*N563,  )</f>
        <v>6</v>
      </c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CB564" s="1">
        <f>G564</f>
        <v>6</v>
      </c>
      <c r="CI564" s="1">
        <f>N564</f>
        <v>6</v>
      </c>
    </row>
    <row r="565" spans="1:93" ht="20.100000000000001" customHeight="1">
      <c r="A565" s="31"/>
      <c r="C565" s="16"/>
      <c r="D565" s="28" t="s">
        <v>382</v>
      </c>
      <c r="E565" s="7"/>
      <c r="F565" s="45"/>
      <c r="G565" s="45"/>
      <c r="H565" s="45"/>
      <c r="I565" s="45">
        <v>1</v>
      </c>
      <c r="J565" s="45"/>
      <c r="K565" s="45"/>
      <c r="L565" s="45"/>
      <c r="M565" s="45"/>
      <c r="N565" s="45">
        <v>1</v>
      </c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</row>
    <row r="566" spans="1:93" ht="20.100000000000001" customHeight="1">
      <c r="A566" s="31"/>
      <c r="C566" s="6" t="s">
        <v>172</v>
      </c>
      <c r="D566" s="64" t="str">
        <f>목록별산출서!E10</f>
        <v>10</v>
      </c>
      <c r="E566" s="27">
        <f>IF(egTextCal(D566)&lt;&gt;0, egTextCal(D566),"")</f>
        <v>10</v>
      </c>
      <c r="F566" s="26"/>
      <c r="G566" s="26"/>
      <c r="H566" s="26"/>
      <c r="I566" s="26">
        <f>IF(E566*I565&lt;&gt;0,E566*I565,  )</f>
        <v>10</v>
      </c>
      <c r="J566" s="26"/>
      <c r="K566" s="26"/>
      <c r="L566" s="26"/>
      <c r="M566" s="26"/>
      <c r="N566" s="26">
        <f>IF(E566*N565&lt;&gt;0,E566*N565,  )</f>
        <v>10</v>
      </c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CD566" s="1">
        <f>I566</f>
        <v>10</v>
      </c>
      <c r="CI566" s="1">
        <f>N566</f>
        <v>10</v>
      </c>
    </row>
    <row r="567" spans="1:93" ht="20.100000000000001" customHeight="1">
      <c r="A567" s="31"/>
      <c r="C567" s="16"/>
      <c r="D567" s="28" t="s">
        <v>387</v>
      </c>
      <c r="E567" s="7"/>
      <c r="F567" s="45"/>
      <c r="G567" s="45"/>
      <c r="H567" s="45"/>
      <c r="I567" s="45">
        <v>1</v>
      </c>
      <c r="J567" s="45"/>
      <c r="K567" s="45"/>
      <c r="L567" s="45"/>
      <c r="M567" s="45"/>
      <c r="N567" s="45">
        <v>1</v>
      </c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</row>
    <row r="568" spans="1:93" ht="20.100000000000001" customHeight="1">
      <c r="A568" s="31"/>
      <c r="C568" s="6" t="s">
        <v>174</v>
      </c>
      <c r="D568" s="64" t="str">
        <f>목록별산출서!E12</f>
        <v>30</v>
      </c>
      <c r="E568" s="27">
        <f>IF(egTextCal(D568)&lt;&gt;0, egTextCal(D568),"")</f>
        <v>30</v>
      </c>
      <c r="F568" s="26"/>
      <c r="G568" s="26"/>
      <c r="H568" s="26"/>
      <c r="I568" s="26">
        <f>IF(E568*I567&lt;&gt;0,E568*I567,  )</f>
        <v>30</v>
      </c>
      <c r="J568" s="26"/>
      <c r="K568" s="26"/>
      <c r="L568" s="26"/>
      <c r="M568" s="26"/>
      <c r="N568" s="26">
        <f>IF(E568*N567&lt;&gt;0,E568*N567,  )</f>
        <v>30</v>
      </c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CD568" s="1">
        <f>I568</f>
        <v>30</v>
      </c>
      <c r="CI568" s="1">
        <f>N568</f>
        <v>30</v>
      </c>
    </row>
    <row r="569" spans="1:93" ht="20.100000000000001" customHeight="1">
      <c r="A569" s="31"/>
      <c r="C569" s="16"/>
      <c r="D569" s="28" t="s">
        <v>389</v>
      </c>
      <c r="E569" s="7"/>
      <c r="F569" s="45"/>
      <c r="G569" s="45"/>
      <c r="H569" s="45"/>
      <c r="I569" s="45"/>
      <c r="J569" s="45"/>
      <c r="K569" s="45"/>
      <c r="L569" s="45"/>
      <c r="M569" s="45"/>
      <c r="N569" s="45">
        <v>1</v>
      </c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</row>
    <row r="570" spans="1:93" ht="20.100000000000001" customHeight="1">
      <c r="A570" s="31"/>
      <c r="C570" s="6" t="s">
        <v>227</v>
      </c>
      <c r="D570" s="64" t="str">
        <f>목록별산출서!E14</f>
        <v>8+1</v>
      </c>
      <c r="E570" s="27">
        <f>IF(egTextCal(D570)&lt;&gt;0, egTextCal(D570),"")</f>
        <v>9</v>
      </c>
      <c r="F570" s="26"/>
      <c r="G570" s="26"/>
      <c r="H570" s="26"/>
      <c r="I570" s="26"/>
      <c r="J570" s="26"/>
      <c r="K570" s="26"/>
      <c r="L570" s="26"/>
      <c r="M570" s="26"/>
      <c r="N570" s="26">
        <f>IF(E570*N569&lt;&gt;0,E570*N569,  )</f>
        <v>9</v>
      </c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CI570" s="1">
        <f>N570</f>
        <v>9</v>
      </c>
    </row>
    <row r="571" spans="1:93" ht="20.100000000000001" customHeight="1">
      <c r="A571" s="31"/>
      <c r="C571" s="16"/>
      <c r="D571" s="28" t="s">
        <v>392</v>
      </c>
      <c r="E571" s="7"/>
      <c r="F571" s="45"/>
      <c r="G571" s="45"/>
      <c r="H571" s="45"/>
      <c r="I571" s="45"/>
      <c r="J571" s="45"/>
      <c r="K571" s="45">
        <v>1</v>
      </c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</row>
    <row r="572" spans="1:93" ht="20.100000000000001" customHeight="1">
      <c r="A572" s="31"/>
      <c r="C572" s="6" t="s">
        <v>182</v>
      </c>
      <c r="D572" s="64" t="str">
        <f>목록별산출서!E15</f>
        <v>1</v>
      </c>
      <c r="E572" s="27">
        <f>IF(egTextCal(D572)&lt;&gt;0, egTextCal(D572),"")</f>
        <v>1</v>
      </c>
      <c r="F572" s="26"/>
      <c r="G572" s="26"/>
      <c r="H572" s="26"/>
      <c r="I572" s="26"/>
      <c r="J572" s="26"/>
      <c r="K572" s="26">
        <f>IF(E572*K571&lt;&gt;0,E572*K571,  )</f>
        <v>1</v>
      </c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CF572" s="1">
        <f>K572</f>
        <v>1</v>
      </c>
    </row>
    <row r="573" spans="1:93" ht="20.100000000000001" customHeight="1">
      <c r="A573" s="31"/>
      <c r="C573" s="16"/>
      <c r="D573" s="28" t="s">
        <v>397</v>
      </c>
      <c r="E573" s="7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>
        <v>1</v>
      </c>
      <c r="U573" s="45"/>
      <c r="V573" s="45"/>
      <c r="W573" s="45"/>
      <c r="X573" s="45"/>
      <c r="Y573" s="45"/>
      <c r="Z573" s="45"/>
    </row>
    <row r="574" spans="1:93" ht="20.100000000000001" customHeight="1">
      <c r="A574" s="31"/>
      <c r="C574" s="6" t="s">
        <v>595</v>
      </c>
      <c r="D574" s="64" t="str">
        <f>목록별산출서!E16</f>
        <v>2</v>
      </c>
      <c r="E574" s="27">
        <f>IF(egTextCal(D574)&lt;&gt;0, egTextCal(D574),"")</f>
        <v>2</v>
      </c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>
        <f>IF(E574*T573&lt;&gt;0,E574*T573,  )</f>
        <v>2</v>
      </c>
      <c r="U574" s="26"/>
      <c r="V574" s="26"/>
      <c r="W574" s="26"/>
      <c r="X574" s="26"/>
      <c r="Y574" s="26"/>
      <c r="Z574" s="26"/>
      <c r="CO574" s="1">
        <f>T574</f>
        <v>2</v>
      </c>
    </row>
    <row r="575" spans="1:93" ht="20.100000000000001" customHeight="1">
      <c r="A575" s="31"/>
      <c r="C575" s="16"/>
      <c r="D575" s="28" t="s">
        <v>401</v>
      </c>
      <c r="E575" s="7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</row>
    <row r="576" spans="1:93" ht="20.100000000000001" customHeight="1">
      <c r="A576" s="31"/>
      <c r="C576" s="6" t="s">
        <v>383</v>
      </c>
      <c r="D576" s="42"/>
      <c r="E576" s="27" t="str">
        <f>IF(egTextCal(D576)&lt;&gt;0, egTextCal(D576),"")</f>
        <v/>
      </c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99" ht="20.100000000000001" customHeight="1">
      <c r="A577" s="31"/>
      <c r="C577" s="16"/>
      <c r="D577" s="28" t="s">
        <v>403</v>
      </c>
      <c r="E577" s="7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>
        <v>1</v>
      </c>
      <c r="Z577" s="45"/>
    </row>
    <row r="578" spans="1:99" ht="20.100000000000001" customHeight="1">
      <c r="A578" s="31"/>
      <c r="C578" s="6" t="s">
        <v>317</v>
      </c>
      <c r="D578" s="64" t="str">
        <f>목록별산출서!E18</f>
        <v>((0.8+0.6)/2*1.2)*(30+10)</v>
      </c>
      <c r="E578" s="27">
        <f>IF(egTextCal(D578)&lt;&gt;0, egTextCal(D578),"")</f>
        <v>33.6</v>
      </c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>
        <f>IF(E578*Y577&lt;&gt;0,E578*Y577,  )</f>
        <v>33.6</v>
      </c>
      <c r="Z578" s="26"/>
      <c r="CT578" s="1">
        <f>Y578</f>
        <v>33.6</v>
      </c>
    </row>
    <row r="579" spans="1:99" ht="20.100000000000001" customHeight="1">
      <c r="A579" s="31"/>
      <c r="C579" s="16"/>
      <c r="D579" s="28" t="s">
        <v>410</v>
      </c>
      <c r="E579" s="7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>
        <v>1</v>
      </c>
    </row>
    <row r="580" spans="1:99" ht="20.100000000000001" customHeight="1">
      <c r="A580" s="31"/>
      <c r="C580" s="6" t="s">
        <v>284</v>
      </c>
      <c r="D580" s="64" t="str">
        <f>목록별산출서!E19</f>
        <v>((0.8+0.6)/2*1.2)*(30+10)</v>
      </c>
      <c r="E580" s="27">
        <f>IF(egTextCal(D580)&lt;&gt;0, egTextCal(D580),"")</f>
        <v>33.6</v>
      </c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>
        <f>IF(E580*Z579&lt;&gt;0,E580*Z579,  )</f>
        <v>33.6</v>
      </c>
      <c r="CU580" s="1">
        <f>Z580</f>
        <v>33.6</v>
      </c>
    </row>
    <row r="581" spans="1:99" ht="20.100000000000001" customHeight="1">
      <c r="A581" s="31"/>
      <c r="C581" s="16"/>
      <c r="D581" s="28" t="s">
        <v>414</v>
      </c>
      <c r="E581" s="7"/>
      <c r="F581" s="45"/>
      <c r="G581" s="45"/>
      <c r="H581" s="45"/>
      <c r="I581" s="45"/>
      <c r="J581" s="45"/>
      <c r="K581" s="45"/>
      <c r="L581" s="45"/>
      <c r="M581" s="45"/>
      <c r="N581" s="45"/>
      <c r="O581" s="45">
        <v>1</v>
      </c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</row>
    <row r="582" spans="1:99" ht="20.100000000000001" customHeight="1">
      <c r="A582" s="31"/>
      <c r="C582" s="6" t="s">
        <v>694</v>
      </c>
      <c r="D582" s="64" t="str">
        <f>목록별산출서!E20</f>
        <v>(30+10)*2</v>
      </c>
      <c r="E582" s="27">
        <f>IF(egTextCal(D582)&lt;&gt;0, egTextCal(D582),"")</f>
        <v>80</v>
      </c>
      <c r="F582" s="26"/>
      <c r="G582" s="26"/>
      <c r="H582" s="26"/>
      <c r="I582" s="26"/>
      <c r="J582" s="26"/>
      <c r="K582" s="26"/>
      <c r="L582" s="26"/>
      <c r="M582" s="26"/>
      <c r="N582" s="26"/>
      <c r="O582" s="26">
        <f>IF(E582*O581&lt;&gt;0,E582*O581,  )</f>
        <v>80</v>
      </c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CJ582" s="1">
        <f>O582</f>
        <v>80</v>
      </c>
    </row>
    <row r="583" spans="1:99" ht="20.100000000000001" customHeight="1">
      <c r="A583" s="31"/>
      <c r="C583" s="16"/>
      <c r="D583" s="28" t="s">
        <v>420</v>
      </c>
      <c r="E583" s="7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>
        <v>1</v>
      </c>
      <c r="X583" s="45"/>
      <c r="Y583" s="45"/>
      <c r="Z583" s="45"/>
    </row>
    <row r="584" spans="1:99" ht="20.100000000000001" customHeight="1">
      <c r="A584" s="31"/>
      <c r="C584" s="6" t="s">
        <v>695</v>
      </c>
      <c r="D584" s="64" t="str">
        <f>목록별산출서!E21</f>
        <v>1</v>
      </c>
      <c r="E584" s="27">
        <f>IF(egTextCal(D584)&lt;&gt;0, egTextCal(D584),"")</f>
        <v>1</v>
      </c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>
        <f>IF(E584*W583&lt;&gt;0,E584*W583,  )</f>
        <v>1</v>
      </c>
      <c r="X584" s="26"/>
      <c r="Y584" s="26"/>
      <c r="Z584" s="26"/>
      <c r="CR584" s="1">
        <f>W584</f>
        <v>1</v>
      </c>
    </row>
    <row r="585" spans="1:99" ht="20.100000000000001" customHeight="1">
      <c r="A585" s="31"/>
      <c r="C585" s="16"/>
      <c r="D585" s="28" t="s">
        <v>424</v>
      </c>
      <c r="E585" s="7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</row>
    <row r="586" spans="1:99" ht="20.100000000000001" customHeight="1">
      <c r="A586" s="31"/>
      <c r="C586" s="6" t="s">
        <v>336</v>
      </c>
      <c r="D586" s="42"/>
      <c r="E586" s="27" t="str">
        <f>IF(egTextCal(D586)&lt;&gt;0, egTextCal(D586),"")</f>
        <v/>
      </c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99" ht="20.100000000000001" customHeight="1">
      <c r="A587" s="31"/>
      <c r="C587" s="16"/>
      <c r="D587" s="28" t="s">
        <v>426</v>
      </c>
      <c r="E587" s="7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>
        <v>1</v>
      </c>
      <c r="Q587" s="45"/>
      <c r="R587" s="45"/>
      <c r="S587" s="45"/>
      <c r="T587" s="45"/>
      <c r="U587" s="45"/>
      <c r="V587" s="45"/>
      <c r="W587" s="45"/>
      <c r="X587" s="45"/>
      <c r="Y587" s="45"/>
      <c r="Z587" s="45"/>
    </row>
    <row r="588" spans="1:99" ht="20.100000000000001" customHeight="1">
      <c r="A588" s="31"/>
      <c r="C588" s="6" t="s">
        <v>696</v>
      </c>
      <c r="D588" s="64" t="str">
        <f>목록별산출서!E23</f>
        <v>1*30</v>
      </c>
      <c r="E588" s="27">
        <f>IF(egTextCal(D588)&lt;&gt;0, egTextCal(D588),"")</f>
        <v>30</v>
      </c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>
        <f>IF(E588*P587&lt;&gt;0,E588*P587,  )</f>
        <v>30</v>
      </c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CK588" s="1">
        <f>P588</f>
        <v>30</v>
      </c>
    </row>
    <row r="589" spans="1:99" ht="20.100000000000001" customHeight="1">
      <c r="A589" s="31"/>
      <c r="C589" s="16"/>
      <c r="D589" s="28" t="s">
        <v>432</v>
      </c>
      <c r="E589" s="7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>
        <v>1</v>
      </c>
      <c r="R589" s="45"/>
      <c r="S589" s="45"/>
      <c r="T589" s="45"/>
      <c r="U589" s="45"/>
      <c r="V589" s="45"/>
      <c r="W589" s="45"/>
      <c r="X589" s="45"/>
      <c r="Y589" s="45"/>
      <c r="Z589" s="45"/>
    </row>
    <row r="590" spans="1:99" ht="20.100000000000001" customHeight="1">
      <c r="A590" s="31"/>
      <c r="C590" s="6" t="s">
        <v>697</v>
      </c>
      <c r="D590" s="64" t="str">
        <f>목록별산출서!E24</f>
        <v>(0.2*1)*30</v>
      </c>
      <c r="E590" s="27">
        <f>IF(egTextCal(D590)&lt;&gt;0, egTextCal(D590),"")</f>
        <v>6</v>
      </c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>
        <f>IF(E590*Q589&lt;&gt;0,E590*Q589,  )</f>
        <v>6</v>
      </c>
      <c r="R590" s="26"/>
      <c r="S590" s="26"/>
      <c r="T590" s="26"/>
      <c r="U590" s="26"/>
      <c r="V590" s="26"/>
      <c r="W590" s="26"/>
      <c r="X590" s="26"/>
      <c r="Y590" s="26"/>
      <c r="Z590" s="26"/>
      <c r="CL590" s="1">
        <f>Q590</f>
        <v>6</v>
      </c>
    </row>
    <row r="591" spans="1:99" ht="20.100000000000001" customHeight="1">
      <c r="A591" s="31"/>
      <c r="C591" s="16"/>
      <c r="D591" s="28" t="s">
        <v>438</v>
      </c>
      <c r="E591" s="7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>
        <v>1</v>
      </c>
      <c r="Y591" s="45"/>
      <c r="Z591" s="45"/>
    </row>
    <row r="592" spans="1:99" ht="20.100000000000001" customHeight="1">
      <c r="A592" s="31"/>
      <c r="C592" s="6" t="s">
        <v>366</v>
      </c>
      <c r="D592" s="64" t="str">
        <f>목록별산출서!E25</f>
        <v>(0.2*1)*30</v>
      </c>
      <c r="E592" s="27">
        <f>IF(egTextCal(D592)&lt;&gt;0, egTextCal(D592),"")</f>
        <v>6</v>
      </c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>
        <f>IF(E592*X591&lt;&gt;0,E592*X591,  )</f>
        <v>6</v>
      </c>
      <c r="Y592" s="26"/>
      <c r="Z592" s="26"/>
      <c r="CS592" s="1">
        <f>X592</f>
        <v>6</v>
      </c>
    </row>
    <row r="593" spans="1:92" ht="20.100000000000001" customHeight="1">
      <c r="A593" s="31"/>
      <c r="C593" s="16"/>
      <c r="D593" s="28" t="s">
        <v>443</v>
      </c>
      <c r="E593" s="7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>
        <v>1</v>
      </c>
      <c r="T593" s="45"/>
      <c r="U593" s="45"/>
      <c r="V593" s="45"/>
      <c r="W593" s="45"/>
      <c r="X593" s="45"/>
      <c r="Y593" s="45"/>
      <c r="Z593" s="45"/>
    </row>
    <row r="594" spans="1:92" ht="20.100000000000001" customHeight="1">
      <c r="A594" s="31"/>
      <c r="C594" s="6" t="s">
        <v>258</v>
      </c>
      <c r="D594" s="64" t="str">
        <f>목록별산출서!E26</f>
        <v>{(0.2*1)*30}*2.3</v>
      </c>
      <c r="E594" s="27">
        <f>IF(egTextCal(D594)&lt;&gt;0, egTextCal(D594),"")</f>
        <v>13.799999999999999</v>
      </c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>
        <f>IF(E594*S593&lt;&gt;0,E594*S593,  )</f>
        <v>13.799999999999999</v>
      </c>
      <c r="T594" s="26"/>
      <c r="U594" s="26"/>
      <c r="V594" s="26"/>
      <c r="W594" s="26"/>
      <c r="X594" s="26"/>
      <c r="Y594" s="26"/>
      <c r="Z594" s="26"/>
      <c r="CN594" s="1">
        <f>S594</f>
        <v>13.799999999999999</v>
      </c>
    </row>
    <row r="595" spans="1:92" ht="20.100000000000001" customHeight="1">
      <c r="A595" s="31"/>
      <c r="C595" s="16"/>
      <c r="D595" s="28"/>
      <c r="E595" s="7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</row>
    <row r="596" spans="1:92" ht="20.100000000000001" customHeight="1">
      <c r="A596" s="31"/>
      <c r="C596" s="6" t="s">
        <v>484</v>
      </c>
      <c r="D596" s="42"/>
      <c r="E596" s="27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92" ht="20.100000000000001" customHeight="1">
      <c r="A597" s="31"/>
      <c r="C597" s="16"/>
      <c r="D597" s="28" t="s">
        <v>447</v>
      </c>
      <c r="E597" s="7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</row>
    <row r="598" spans="1:92" ht="20.100000000000001" customHeight="1">
      <c r="A598" s="31"/>
      <c r="C598" s="6" t="s">
        <v>698</v>
      </c>
      <c r="D598" s="42"/>
      <c r="E598" s="27" t="str">
        <f>IF(egTextCal(D598)&lt;&gt;0, egTextCal(D598),"")</f>
        <v/>
      </c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92" ht="20.100000000000001" customHeight="1">
      <c r="D599" s="14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92" ht="20.100000000000001" customHeight="1">
      <c r="B600" s="30"/>
      <c r="C600" s="20"/>
      <c r="D600" s="46"/>
      <c r="E600" s="46"/>
      <c r="F600" s="18" t="s">
        <v>679</v>
      </c>
      <c r="G600" s="18" t="s">
        <v>679</v>
      </c>
      <c r="H600" s="16" t="s">
        <v>679</v>
      </c>
      <c r="I600" s="16" t="s">
        <v>679</v>
      </c>
      <c r="J600" s="16" t="s">
        <v>732</v>
      </c>
      <c r="K600" s="16" t="s">
        <v>733</v>
      </c>
      <c r="L600" s="16" t="s">
        <v>474</v>
      </c>
      <c r="M600" s="16" t="s">
        <v>734</v>
      </c>
      <c r="N600" s="16" t="s">
        <v>735</v>
      </c>
      <c r="O600" s="16" t="s">
        <v>736</v>
      </c>
      <c r="P600" s="16" t="s">
        <v>737</v>
      </c>
      <c r="Q600" s="16" t="s">
        <v>737</v>
      </c>
      <c r="R600" s="16" t="s">
        <v>450</v>
      </c>
      <c r="S600" s="16" t="s">
        <v>443</v>
      </c>
      <c r="T600" s="16" t="s">
        <v>738</v>
      </c>
      <c r="U600" s="16" t="s">
        <v>739</v>
      </c>
      <c r="V600" s="16" t="s">
        <v>495</v>
      </c>
      <c r="W600" s="16" t="s">
        <v>740</v>
      </c>
      <c r="X600" s="16" t="s">
        <v>737</v>
      </c>
      <c r="Y600" s="16" t="s">
        <v>741</v>
      </c>
      <c r="Z600" s="16" t="s">
        <v>741</v>
      </c>
    </row>
    <row r="601" spans="1:92" ht="20.100000000000001" customHeight="1">
      <c r="A601" s="31"/>
      <c r="B601" s="30"/>
      <c r="C601" s="4" t="s">
        <v>676</v>
      </c>
      <c r="D601" s="4" t="s">
        <v>677</v>
      </c>
      <c r="E601" s="4" t="s">
        <v>678</v>
      </c>
      <c r="F601" s="12" t="s">
        <v>742</v>
      </c>
      <c r="G601" s="12" t="s">
        <v>743</v>
      </c>
      <c r="H601" s="4" t="s">
        <v>744</v>
      </c>
      <c r="I601" s="4" t="s">
        <v>744</v>
      </c>
      <c r="J601" s="4" t="s">
        <v>745</v>
      </c>
      <c r="K601" s="4"/>
      <c r="L601" s="4" t="s">
        <v>746</v>
      </c>
      <c r="M601" s="4" t="s">
        <v>747</v>
      </c>
      <c r="N601" s="4" t="s">
        <v>748</v>
      </c>
      <c r="O601" s="4" t="s">
        <v>749</v>
      </c>
      <c r="P601" s="4" t="s">
        <v>750</v>
      </c>
      <c r="Q601" s="4" t="s">
        <v>750</v>
      </c>
      <c r="R601" s="4"/>
      <c r="S601" s="4"/>
      <c r="T601" s="4" t="s">
        <v>751</v>
      </c>
      <c r="U601" s="4" t="s">
        <v>751</v>
      </c>
      <c r="V601" s="4" t="s">
        <v>752</v>
      </c>
      <c r="W601" s="4"/>
      <c r="X601" s="4" t="s">
        <v>750</v>
      </c>
      <c r="Y601" s="4" t="s">
        <v>753</v>
      </c>
      <c r="Z601" s="4" t="s">
        <v>754</v>
      </c>
    </row>
    <row r="602" spans="1:92" ht="20.100000000000001" customHeight="1">
      <c r="A602" s="31"/>
      <c r="B602" s="30"/>
      <c r="C602" s="21"/>
      <c r="D602" s="21"/>
      <c r="E602" s="21"/>
      <c r="F602" s="19" t="s">
        <v>755</v>
      </c>
      <c r="G602" s="19" t="s">
        <v>755</v>
      </c>
      <c r="H602" s="17" t="s">
        <v>756</v>
      </c>
      <c r="I602" s="17" t="s">
        <v>757</v>
      </c>
      <c r="J602" s="17" t="s">
        <v>755</v>
      </c>
      <c r="K602" s="17" t="s">
        <v>758</v>
      </c>
      <c r="L602" s="17" t="s">
        <v>759</v>
      </c>
      <c r="M602" s="17" t="s">
        <v>760</v>
      </c>
      <c r="N602" s="17" t="s">
        <v>761</v>
      </c>
      <c r="O602" s="17" t="s">
        <v>762</v>
      </c>
      <c r="P602" s="17" t="s">
        <v>763</v>
      </c>
      <c r="Q602" s="17" t="s">
        <v>764</v>
      </c>
      <c r="R602" s="17" t="s">
        <v>461</v>
      </c>
      <c r="S602" s="17" t="s">
        <v>446</v>
      </c>
      <c r="T602" s="17" t="s">
        <v>457</v>
      </c>
      <c r="U602" s="17" t="s">
        <v>457</v>
      </c>
      <c r="V602" s="17" t="s">
        <v>765</v>
      </c>
      <c r="W602" s="17" t="s">
        <v>766</v>
      </c>
      <c r="X602" s="17" t="s">
        <v>767</v>
      </c>
      <c r="Y602" s="17" t="s">
        <v>768</v>
      </c>
      <c r="Z602" s="17" t="s">
        <v>768</v>
      </c>
    </row>
    <row r="603" spans="1:92" ht="20.100000000000001" customHeight="1">
      <c r="A603" s="31"/>
      <c r="C603" s="16"/>
      <c r="D603" s="28" t="s">
        <v>448</v>
      </c>
      <c r="E603" s="7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</row>
    <row r="604" spans="1:92" ht="20.100000000000001" customHeight="1">
      <c r="A604" s="31"/>
      <c r="C604" s="6" t="s">
        <v>135</v>
      </c>
      <c r="D604" s="42"/>
      <c r="E604" s="27" t="str">
        <f>IF(egTextCal(D604)&lt;&gt;0, egTextCal(D604),"")</f>
        <v/>
      </c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92" ht="20.100000000000001" customHeight="1">
      <c r="A605" s="31"/>
      <c r="B605" s="25" t="s">
        <v>450</v>
      </c>
      <c r="C605" s="16"/>
      <c r="D605" s="29" t="s">
        <v>451</v>
      </c>
      <c r="E605" s="8"/>
      <c r="F605" s="45">
        <v>1</v>
      </c>
      <c r="G605" s="45"/>
      <c r="H605" s="45"/>
      <c r="I605" s="45"/>
      <c r="J605" s="45"/>
      <c r="K605" s="45"/>
      <c r="L605" s="45"/>
      <c r="M605" s="45">
        <v>1</v>
      </c>
      <c r="N605" s="45">
        <v>1</v>
      </c>
      <c r="O605" s="45"/>
      <c r="P605" s="45"/>
      <c r="Q605" s="45"/>
      <c r="R605" s="45">
        <v>0.67</v>
      </c>
      <c r="S605" s="45"/>
      <c r="T605" s="45"/>
      <c r="U605" s="45"/>
      <c r="V605" s="45"/>
      <c r="W605" s="45"/>
      <c r="X605" s="45"/>
      <c r="Y605" s="45"/>
      <c r="Z605" s="45"/>
    </row>
    <row r="606" spans="1:92" ht="20.100000000000001" customHeight="1">
      <c r="A606" s="31"/>
      <c r="C606" s="6" t="s">
        <v>149</v>
      </c>
      <c r="D606" s="65" t="str">
        <f>목록별산출서!E30</f>
        <v>10</v>
      </c>
      <c r="E606" s="27">
        <f>IF(egTextCal(D606)&lt;&gt;0, egTextCal(D606),"")</f>
        <v>10</v>
      </c>
      <c r="F606" s="26">
        <f>IF(E606*F605&lt;&gt;0,E606*F605,  )</f>
        <v>10</v>
      </c>
      <c r="G606" s="26"/>
      <c r="H606" s="26"/>
      <c r="I606" s="26"/>
      <c r="J606" s="26"/>
      <c r="K606" s="26"/>
      <c r="L606" s="26"/>
      <c r="M606" s="26">
        <f>IF(E606*M605&lt;&gt;0,E606*M605,  )</f>
        <v>10</v>
      </c>
      <c r="N606" s="26">
        <f>IF(E606*N605&lt;&gt;0,E606*N605,  )</f>
        <v>10</v>
      </c>
      <c r="O606" s="26"/>
      <c r="P606" s="26"/>
      <c r="Q606" s="26"/>
      <c r="R606" s="26">
        <f>IF(E606*R605&lt;&gt;0,E606*R605,  )</f>
        <v>6.7</v>
      </c>
      <c r="S606" s="26"/>
      <c r="T606" s="26"/>
      <c r="U606" s="26"/>
      <c r="V606" s="26"/>
      <c r="W606" s="26"/>
      <c r="X606" s="26"/>
      <c r="Y606" s="26"/>
      <c r="Z606" s="26"/>
      <c r="CA606" s="1">
        <f>F606</f>
        <v>10</v>
      </c>
      <c r="CH606" s="1">
        <f>M606</f>
        <v>10</v>
      </c>
      <c r="CI606" s="1">
        <f>N606</f>
        <v>10</v>
      </c>
      <c r="CM606" s="1">
        <f>R606</f>
        <v>6.7</v>
      </c>
    </row>
    <row r="607" spans="1:92" ht="20.100000000000001" customHeight="1">
      <c r="A607" s="31"/>
      <c r="C607" s="16"/>
      <c r="D607" s="29" t="s">
        <v>462</v>
      </c>
      <c r="E607" s="8"/>
      <c r="F607" s="45">
        <v>1</v>
      </c>
      <c r="G607" s="45"/>
      <c r="H607" s="45"/>
      <c r="I607" s="45"/>
      <c r="J607" s="45"/>
      <c r="K607" s="45"/>
      <c r="L607" s="45"/>
      <c r="M607" s="45">
        <v>1</v>
      </c>
      <c r="N607" s="45">
        <v>1</v>
      </c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</row>
    <row r="608" spans="1:92" ht="20.100000000000001" customHeight="1">
      <c r="A608" s="31"/>
      <c r="C608" s="6" t="s">
        <v>165</v>
      </c>
      <c r="D608" s="65" t="str">
        <f>목록별산출서!E34</f>
        <v>3+3</v>
      </c>
      <c r="E608" s="27">
        <f>IF(egTextCal(D608)&lt;&gt;0, egTextCal(D608),"")</f>
        <v>6</v>
      </c>
      <c r="F608" s="26">
        <f>IF(E608*F607&lt;&gt;0,E608*F607,  )</f>
        <v>6</v>
      </c>
      <c r="G608" s="26"/>
      <c r="H608" s="26"/>
      <c r="I608" s="26"/>
      <c r="J608" s="26"/>
      <c r="K608" s="26"/>
      <c r="L608" s="26"/>
      <c r="M608" s="26">
        <f>IF(E608*M607&lt;&gt;0,E608*M607,  )</f>
        <v>6</v>
      </c>
      <c r="N608" s="26">
        <f>IF(E608*N607&lt;&gt;0,E608*N607,  )</f>
        <v>6</v>
      </c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CA608" s="1">
        <f>F608</f>
        <v>6</v>
      </c>
      <c r="CH608" s="1">
        <f>M608</f>
        <v>6</v>
      </c>
      <c r="CI608" s="1">
        <f>N608</f>
        <v>6</v>
      </c>
    </row>
    <row r="609" spans="1:94" ht="20.100000000000001" customHeight="1">
      <c r="A609" s="31"/>
      <c r="C609" s="16"/>
      <c r="D609" s="28" t="s">
        <v>464</v>
      </c>
      <c r="E609" s="7"/>
      <c r="F609" s="45"/>
      <c r="G609" s="45"/>
      <c r="H609" s="45"/>
      <c r="I609" s="45"/>
      <c r="J609" s="45"/>
      <c r="K609" s="45"/>
      <c r="L609" s="45"/>
      <c r="M609" s="45">
        <v>1</v>
      </c>
      <c r="N609" s="45">
        <v>1</v>
      </c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</row>
    <row r="610" spans="1:94" ht="20.100000000000001" customHeight="1">
      <c r="A610" s="31"/>
      <c r="C610" s="6" t="s">
        <v>168</v>
      </c>
      <c r="D610" s="64" t="str">
        <f>목록별산출서!E37</f>
        <v>1+1</v>
      </c>
      <c r="E610" s="27">
        <f>IF(egTextCal(D610)&lt;&gt;0, egTextCal(D610),"")</f>
        <v>2</v>
      </c>
      <c r="F610" s="26"/>
      <c r="G610" s="26"/>
      <c r="H610" s="26"/>
      <c r="I610" s="26"/>
      <c r="J610" s="26"/>
      <c r="K610" s="26"/>
      <c r="L610" s="26"/>
      <c r="M610" s="26">
        <f>IF(E610*M609&lt;&gt;0,E610*M609,  )</f>
        <v>2</v>
      </c>
      <c r="N610" s="26">
        <f>IF(E610*N609&lt;&gt;0,E610*N609,  )</f>
        <v>2</v>
      </c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CH610" s="1">
        <f>M610</f>
        <v>2</v>
      </c>
      <c r="CI610" s="1">
        <f>N610</f>
        <v>2</v>
      </c>
    </row>
    <row r="611" spans="1:94" ht="20.100000000000001" customHeight="1">
      <c r="A611" s="31"/>
      <c r="C611" s="16"/>
      <c r="D611" s="28" t="s">
        <v>467</v>
      </c>
      <c r="E611" s="7"/>
      <c r="F611" s="45"/>
      <c r="G611" s="45"/>
      <c r="H611" s="45"/>
      <c r="I611" s="45"/>
      <c r="J611" s="45">
        <v>1</v>
      </c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</row>
    <row r="612" spans="1:94" ht="20.100000000000001" customHeight="1">
      <c r="A612" s="31"/>
      <c r="C612" s="6" t="s">
        <v>172</v>
      </c>
      <c r="D612" s="64" t="str">
        <f>목록별산출서!E39</f>
        <v>2</v>
      </c>
      <c r="E612" s="27">
        <f>IF(egTextCal(D612)&lt;&gt;0, egTextCal(D612),"")</f>
        <v>2</v>
      </c>
      <c r="F612" s="26"/>
      <c r="G612" s="26"/>
      <c r="H612" s="26"/>
      <c r="I612" s="26"/>
      <c r="J612" s="26">
        <f>IF(E612*J611&lt;&gt;0,E612*J611,  )</f>
        <v>2</v>
      </c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CE612" s="1">
        <f>J612</f>
        <v>2</v>
      </c>
    </row>
    <row r="613" spans="1:94" ht="20.100000000000001" customHeight="1">
      <c r="A613" s="31"/>
      <c r="C613" s="16"/>
      <c r="D613" s="28" t="s">
        <v>472</v>
      </c>
      <c r="E613" s="7"/>
      <c r="F613" s="45"/>
      <c r="G613" s="45"/>
      <c r="H613" s="45"/>
      <c r="I613" s="45"/>
      <c r="J613" s="45"/>
      <c r="K613" s="45"/>
      <c r="L613" s="45">
        <v>1</v>
      </c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</row>
    <row r="614" spans="1:94" ht="20.100000000000001" customHeight="1">
      <c r="A614" s="31"/>
      <c r="C614" s="6" t="s">
        <v>174</v>
      </c>
      <c r="D614" s="64" t="str">
        <f>목록별산출서!E40</f>
        <v>1</v>
      </c>
      <c r="E614" s="27">
        <f>IF(egTextCal(D614)&lt;&gt;0, egTextCal(D614),"")</f>
        <v>1</v>
      </c>
      <c r="F614" s="26"/>
      <c r="G614" s="26"/>
      <c r="H614" s="26"/>
      <c r="I614" s="26"/>
      <c r="J614" s="26"/>
      <c r="K614" s="26"/>
      <c r="L614" s="26">
        <f>IF(E614*L613&lt;&gt;0,E614*L613,  )</f>
        <v>1</v>
      </c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CG614" s="1">
        <f>L614</f>
        <v>1</v>
      </c>
    </row>
    <row r="615" spans="1:94" ht="20.100000000000001" customHeight="1">
      <c r="A615" s="31"/>
      <c r="C615" s="16"/>
      <c r="D615" s="28" t="s">
        <v>477</v>
      </c>
      <c r="E615" s="7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>
        <v>1</v>
      </c>
      <c r="V615" s="45"/>
      <c r="W615" s="45"/>
      <c r="X615" s="45"/>
      <c r="Y615" s="45"/>
      <c r="Z615" s="45"/>
    </row>
    <row r="616" spans="1:94" ht="20.100000000000001" customHeight="1">
      <c r="A616" s="31"/>
      <c r="C616" s="6" t="s">
        <v>227</v>
      </c>
      <c r="D616" s="64" t="str">
        <f>목록별산출서!E41</f>
        <v>2</v>
      </c>
      <c r="E616" s="27">
        <f>IF(egTextCal(D616)&lt;&gt;0, egTextCal(D616),"")</f>
        <v>2</v>
      </c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>
        <f>IF(E616*U615&lt;&gt;0,E616*U615,  )</f>
        <v>2</v>
      </c>
      <c r="V616" s="26"/>
      <c r="W616" s="26"/>
      <c r="X616" s="26"/>
      <c r="Y616" s="26"/>
      <c r="Z616" s="26"/>
      <c r="CP616" s="1">
        <f>U616</f>
        <v>2</v>
      </c>
    </row>
    <row r="617" spans="1:94" ht="20.100000000000001" customHeight="1">
      <c r="A617" s="31"/>
      <c r="C617" s="16"/>
      <c r="D617" s="28" t="s">
        <v>397</v>
      </c>
      <c r="E617" s="7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>
        <v>1</v>
      </c>
      <c r="U617" s="45"/>
      <c r="V617" s="45"/>
      <c r="W617" s="45"/>
      <c r="X617" s="45"/>
      <c r="Y617" s="45"/>
      <c r="Z617" s="45"/>
    </row>
    <row r="618" spans="1:94" ht="20.100000000000001" customHeight="1">
      <c r="A618" s="31"/>
      <c r="C618" s="6" t="s">
        <v>182</v>
      </c>
      <c r="D618" s="64" t="str">
        <f>목록별산출서!E42</f>
        <v>4</v>
      </c>
      <c r="E618" s="27">
        <f>IF(egTextCal(D618)&lt;&gt;0, egTextCal(D618),"")</f>
        <v>4</v>
      </c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>
        <f>IF(E618*T617&lt;&gt;0,E618*T617,  )</f>
        <v>4</v>
      </c>
      <c r="U618" s="26"/>
      <c r="V618" s="26"/>
      <c r="W618" s="26"/>
      <c r="X618" s="26"/>
      <c r="Y618" s="26"/>
      <c r="Z618" s="26"/>
      <c r="CO618" s="1">
        <f>T618</f>
        <v>4</v>
      </c>
    </row>
    <row r="619" spans="1:94" ht="20.100000000000001" customHeight="1">
      <c r="A619" s="31"/>
      <c r="C619" s="16"/>
      <c r="D619" s="28"/>
      <c r="E619" s="7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</row>
    <row r="620" spans="1:94" ht="20.100000000000001" customHeight="1">
      <c r="A620" s="31"/>
      <c r="C620" s="6" t="s">
        <v>595</v>
      </c>
      <c r="D620" s="42"/>
      <c r="E620" s="27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94" ht="20.100000000000001" customHeight="1">
      <c r="A621" s="31"/>
      <c r="C621" s="16"/>
      <c r="D621" s="28" t="s">
        <v>480</v>
      </c>
      <c r="E621" s="7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</row>
    <row r="622" spans="1:94" ht="20.100000000000001" customHeight="1">
      <c r="A622" s="31"/>
      <c r="C622" s="6" t="s">
        <v>383</v>
      </c>
      <c r="D622" s="42"/>
      <c r="E622" s="27" t="str">
        <f>IF(egTextCal(D622)&lt;&gt;0, egTextCal(D622),"")</f>
        <v/>
      </c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94" ht="20.100000000000001" customHeight="1">
      <c r="A623" s="31"/>
      <c r="C623" s="16"/>
      <c r="D623" s="28" t="s">
        <v>481</v>
      </c>
      <c r="E623" s="7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</row>
    <row r="624" spans="1:94" ht="20.100000000000001" customHeight="1">
      <c r="A624" s="31"/>
      <c r="C624" s="6" t="s">
        <v>317</v>
      </c>
      <c r="D624" s="42"/>
      <c r="E624" s="27" t="str">
        <f>IF(egTextCal(D624)&lt;&gt;0, egTextCal(D624),"")</f>
        <v/>
      </c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99" ht="20.100000000000001" customHeight="1">
      <c r="A625" s="31"/>
      <c r="C625" s="16"/>
      <c r="D625" s="28" t="s">
        <v>483</v>
      </c>
      <c r="E625" s="7"/>
      <c r="F625" s="45"/>
      <c r="G625" s="45"/>
      <c r="H625" s="45">
        <v>1</v>
      </c>
      <c r="I625" s="45"/>
      <c r="J625" s="45"/>
      <c r="K625" s="45"/>
      <c r="L625" s="45"/>
      <c r="M625" s="45">
        <v>1</v>
      </c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</row>
    <row r="626" spans="1:99" ht="20.100000000000001" customHeight="1">
      <c r="A626" s="31"/>
      <c r="C626" s="6" t="s">
        <v>284</v>
      </c>
      <c r="D626" s="64" t="str">
        <f>목록별산출서!E46</f>
        <v>20</v>
      </c>
      <c r="E626" s="27">
        <f>IF(egTextCal(D626)&lt;&gt;0, egTextCal(D626),"")</f>
        <v>20</v>
      </c>
      <c r="F626" s="26"/>
      <c r="G626" s="26"/>
      <c r="H626" s="26">
        <f>IF(E626*H625&lt;&gt;0,E626*H625,  )</f>
        <v>20</v>
      </c>
      <c r="I626" s="26"/>
      <c r="J626" s="26"/>
      <c r="K626" s="26"/>
      <c r="L626" s="26"/>
      <c r="M626" s="26">
        <f>IF(E626*M625&lt;&gt;0,E626*M625,  )</f>
        <v>20</v>
      </c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CC626" s="1">
        <f>H626</f>
        <v>20</v>
      </c>
      <c r="CH626" s="1">
        <f>M626</f>
        <v>20</v>
      </c>
    </row>
    <row r="627" spans="1:99" ht="20.100000000000001" customHeight="1">
      <c r="A627" s="31"/>
      <c r="C627" s="16"/>
      <c r="D627" s="28" t="s">
        <v>488</v>
      </c>
      <c r="E627" s="7"/>
      <c r="F627" s="45"/>
      <c r="G627" s="45"/>
      <c r="H627" s="45">
        <v>1</v>
      </c>
      <c r="I627" s="45"/>
      <c r="J627" s="45"/>
      <c r="K627" s="45"/>
      <c r="L627" s="45"/>
      <c r="M627" s="45">
        <v>1</v>
      </c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</row>
    <row r="628" spans="1:99" ht="20.100000000000001" customHeight="1">
      <c r="A628" s="31"/>
      <c r="C628" s="6" t="s">
        <v>694</v>
      </c>
      <c r="D628" s="64" t="str">
        <f>목록별산출서!E48</f>
        <v>1.5</v>
      </c>
      <c r="E628" s="27">
        <f>IF(egTextCal(D628)&lt;&gt;0, egTextCal(D628),"")</f>
        <v>1.5</v>
      </c>
      <c r="F628" s="26"/>
      <c r="G628" s="26"/>
      <c r="H628" s="26">
        <f>IF(E628*H627&lt;&gt;0,E628*H627,  )</f>
        <v>1.5</v>
      </c>
      <c r="I628" s="26"/>
      <c r="J628" s="26"/>
      <c r="K628" s="26"/>
      <c r="L628" s="26"/>
      <c r="M628" s="26">
        <f>IF(E628*M627&lt;&gt;0,E628*M627,  )</f>
        <v>1.5</v>
      </c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CC628" s="1">
        <f>H628</f>
        <v>1.5</v>
      </c>
      <c r="CH628" s="1">
        <f>M628</f>
        <v>1.5</v>
      </c>
    </row>
    <row r="629" spans="1:99" ht="20.100000000000001" customHeight="1">
      <c r="A629" s="31"/>
      <c r="C629" s="16"/>
      <c r="D629" s="28" t="s">
        <v>490</v>
      </c>
      <c r="E629" s="7"/>
      <c r="F629" s="45"/>
      <c r="G629" s="45"/>
      <c r="H629" s="45"/>
      <c r="I629" s="45"/>
      <c r="J629" s="45"/>
      <c r="K629" s="45"/>
      <c r="L629" s="45"/>
      <c r="M629" s="45">
        <v>1</v>
      </c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</row>
    <row r="630" spans="1:99" ht="20.100000000000001" customHeight="1">
      <c r="A630" s="31"/>
      <c r="C630" s="6" t="s">
        <v>695</v>
      </c>
      <c r="D630" s="64" t="str">
        <f>목록별산출서!E50</f>
        <v>2+1</v>
      </c>
      <c r="E630" s="27">
        <f>IF(egTextCal(D630)&lt;&gt;0, egTextCal(D630),"")</f>
        <v>3</v>
      </c>
      <c r="F630" s="26"/>
      <c r="G630" s="26"/>
      <c r="H630" s="26"/>
      <c r="I630" s="26"/>
      <c r="J630" s="26"/>
      <c r="K630" s="26"/>
      <c r="L630" s="26"/>
      <c r="M630" s="26">
        <f>IF(E630*M629&lt;&gt;0,E630*M629,  )</f>
        <v>3</v>
      </c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CH630" s="1">
        <f>M630</f>
        <v>3</v>
      </c>
    </row>
    <row r="631" spans="1:99" ht="20.100000000000001" customHeight="1">
      <c r="A631" s="31"/>
      <c r="C631" s="16"/>
      <c r="D631" s="28" t="s">
        <v>477</v>
      </c>
      <c r="E631" s="7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>
        <v>1</v>
      </c>
      <c r="V631" s="45"/>
      <c r="W631" s="45"/>
      <c r="X631" s="45"/>
      <c r="Y631" s="45"/>
      <c r="Z631" s="45"/>
    </row>
    <row r="632" spans="1:99" ht="20.100000000000001" customHeight="1">
      <c r="A632" s="31"/>
      <c r="C632" s="6" t="s">
        <v>336</v>
      </c>
      <c r="D632" s="64" t="str">
        <f>목록별산출서!E51</f>
        <v>1</v>
      </c>
      <c r="E632" s="27">
        <f>IF(egTextCal(D632)&lt;&gt;0, egTextCal(D632),"")</f>
        <v>1</v>
      </c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>
        <f>IF(E632*U631&lt;&gt;0,E632*U631,  )</f>
        <v>1</v>
      </c>
      <c r="V632" s="26"/>
      <c r="W632" s="26"/>
      <c r="X632" s="26"/>
      <c r="Y632" s="26"/>
      <c r="Z632" s="26"/>
      <c r="CP632" s="1">
        <f>U632</f>
        <v>1</v>
      </c>
    </row>
    <row r="633" spans="1:99" ht="20.100000000000001" customHeight="1">
      <c r="A633" s="31"/>
      <c r="C633" s="16"/>
      <c r="D633" s="28" t="s">
        <v>493</v>
      </c>
      <c r="E633" s="7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>
        <v>1</v>
      </c>
      <c r="W633" s="45"/>
      <c r="X633" s="45"/>
      <c r="Y633" s="45"/>
      <c r="Z633" s="45"/>
    </row>
    <row r="634" spans="1:99" ht="20.100000000000001" customHeight="1">
      <c r="A634" s="31"/>
      <c r="C634" s="6" t="s">
        <v>696</v>
      </c>
      <c r="D634" s="64" t="str">
        <f>목록별산출서!E52</f>
        <v>1</v>
      </c>
      <c r="E634" s="27">
        <f>IF(egTextCal(D634)&lt;&gt;0, egTextCal(D634),"")</f>
        <v>1</v>
      </c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>
        <f>IF(E634*V633&lt;&gt;0,E634*V633,  )</f>
        <v>1</v>
      </c>
      <c r="W634" s="26"/>
      <c r="X634" s="26"/>
      <c r="Y634" s="26"/>
      <c r="Z634" s="26"/>
      <c r="CQ634" s="1">
        <f>V634</f>
        <v>1</v>
      </c>
    </row>
    <row r="635" spans="1:99" ht="20.100000000000001" customHeight="1">
      <c r="A635" s="31"/>
      <c r="C635" s="16"/>
      <c r="D635" s="28" t="s">
        <v>401</v>
      </c>
      <c r="E635" s="7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</row>
    <row r="636" spans="1:99" ht="20.100000000000001" customHeight="1">
      <c r="A636" s="31"/>
      <c r="C636" s="6" t="s">
        <v>697</v>
      </c>
      <c r="D636" s="42"/>
      <c r="E636" s="27" t="str">
        <f>IF(egTextCal(D636)&lt;&gt;0, egTextCal(D636),"")</f>
        <v/>
      </c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99" ht="20.100000000000001" customHeight="1">
      <c r="A637" s="31"/>
      <c r="C637" s="16"/>
      <c r="D637" s="28" t="s">
        <v>403</v>
      </c>
      <c r="E637" s="7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>
        <v>1</v>
      </c>
      <c r="Z637" s="45"/>
    </row>
    <row r="638" spans="1:99" ht="20.100000000000001" customHeight="1">
      <c r="A638" s="31"/>
      <c r="C638" s="6" t="s">
        <v>366</v>
      </c>
      <c r="D638" s="64" t="str">
        <f>목록별산출서!E54</f>
        <v>((0.8+0.6)/2*1.2)*20</v>
      </c>
      <c r="E638" s="27">
        <f>IF(egTextCal(D638)&lt;&gt;0, egTextCal(D638),"")</f>
        <v>16.8</v>
      </c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>
        <f>IF(E638*Y637&lt;&gt;0,E638*Y637,  )</f>
        <v>16.8</v>
      </c>
      <c r="Z638" s="26"/>
      <c r="CT638" s="1">
        <f>Y638</f>
        <v>16.8</v>
      </c>
    </row>
    <row r="639" spans="1:99" ht="20.100000000000001" customHeight="1">
      <c r="A639" s="31"/>
      <c r="C639" s="16"/>
      <c r="D639" s="28" t="s">
        <v>410</v>
      </c>
      <c r="E639" s="7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>
        <v>1</v>
      </c>
    </row>
    <row r="640" spans="1:99" ht="20.100000000000001" customHeight="1">
      <c r="A640" s="31"/>
      <c r="C640" s="6" t="s">
        <v>258</v>
      </c>
      <c r="D640" s="64" t="str">
        <f>목록별산출서!E55</f>
        <v>((0.8+0.6)/2*1.2)*20</v>
      </c>
      <c r="E640" s="27">
        <f>IF(egTextCal(D640)&lt;&gt;0, egTextCal(D640),"")</f>
        <v>16.8</v>
      </c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>
        <f>IF(E640*Z639&lt;&gt;0,E640*Z639,  )</f>
        <v>16.8</v>
      </c>
      <c r="CU640" s="1">
        <f>Z640</f>
        <v>16.8</v>
      </c>
    </row>
    <row r="641" spans="1:26" ht="20.100000000000001" customHeight="1">
      <c r="A641" s="31"/>
      <c r="C641" s="16"/>
      <c r="D641" s="28"/>
      <c r="E641" s="7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</row>
    <row r="642" spans="1:26" ht="20.100000000000001" customHeight="1">
      <c r="A642" s="31"/>
      <c r="C642" s="6" t="s">
        <v>484</v>
      </c>
      <c r="D642" s="42"/>
      <c r="E642" s="27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20.100000000000001" customHeight="1">
      <c r="A643" s="31"/>
      <c r="C643" s="16"/>
      <c r="D643" s="28" t="s">
        <v>498</v>
      </c>
      <c r="E643" s="7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</row>
    <row r="644" spans="1:26" ht="20.100000000000001" customHeight="1">
      <c r="A644" s="31"/>
      <c r="C644" s="6" t="s">
        <v>698</v>
      </c>
      <c r="D644" s="42"/>
      <c r="E644" s="27" t="str">
        <f>IF(egTextCal(D644)&lt;&gt;0, egTextCal(D644),"")</f>
        <v/>
      </c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20.100000000000001" customHeight="1">
      <c r="D645" s="14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 ht="20.100000000000001" customHeight="1">
      <c r="B646" s="30"/>
      <c r="C646" s="20"/>
      <c r="D646" s="46"/>
      <c r="E646" s="46"/>
      <c r="F646" s="18" t="s">
        <v>679</v>
      </c>
      <c r="G646" s="18" t="s">
        <v>679</v>
      </c>
      <c r="H646" s="16" t="s">
        <v>679</v>
      </c>
      <c r="I646" s="16" t="s">
        <v>679</v>
      </c>
      <c r="J646" s="16" t="s">
        <v>732</v>
      </c>
      <c r="K646" s="16" t="s">
        <v>733</v>
      </c>
      <c r="L646" s="16" t="s">
        <v>474</v>
      </c>
      <c r="M646" s="16" t="s">
        <v>734</v>
      </c>
      <c r="N646" s="16" t="s">
        <v>735</v>
      </c>
      <c r="O646" s="16" t="s">
        <v>736</v>
      </c>
      <c r="P646" s="16" t="s">
        <v>737</v>
      </c>
      <c r="Q646" s="16" t="s">
        <v>737</v>
      </c>
      <c r="R646" s="16" t="s">
        <v>450</v>
      </c>
      <c r="S646" s="16" t="s">
        <v>443</v>
      </c>
      <c r="T646" s="16" t="s">
        <v>738</v>
      </c>
      <c r="U646" s="16" t="s">
        <v>739</v>
      </c>
      <c r="V646" s="16" t="s">
        <v>495</v>
      </c>
      <c r="W646" s="16" t="s">
        <v>740</v>
      </c>
      <c r="X646" s="16" t="s">
        <v>737</v>
      </c>
      <c r="Y646" s="16" t="s">
        <v>741</v>
      </c>
      <c r="Z646" s="16" t="s">
        <v>741</v>
      </c>
    </row>
    <row r="647" spans="1:26" ht="20.100000000000001" customHeight="1">
      <c r="A647" s="31"/>
      <c r="B647" s="30"/>
      <c r="C647" s="4" t="s">
        <v>676</v>
      </c>
      <c r="D647" s="4" t="s">
        <v>677</v>
      </c>
      <c r="E647" s="4" t="s">
        <v>678</v>
      </c>
      <c r="F647" s="12" t="s">
        <v>742</v>
      </c>
      <c r="G647" s="12" t="s">
        <v>743</v>
      </c>
      <c r="H647" s="4" t="s">
        <v>744</v>
      </c>
      <c r="I647" s="4" t="s">
        <v>744</v>
      </c>
      <c r="J647" s="4" t="s">
        <v>745</v>
      </c>
      <c r="K647" s="4"/>
      <c r="L647" s="4" t="s">
        <v>746</v>
      </c>
      <c r="M647" s="4" t="s">
        <v>747</v>
      </c>
      <c r="N647" s="4" t="s">
        <v>748</v>
      </c>
      <c r="O647" s="4" t="s">
        <v>749</v>
      </c>
      <c r="P647" s="4" t="s">
        <v>750</v>
      </c>
      <c r="Q647" s="4" t="s">
        <v>750</v>
      </c>
      <c r="R647" s="4"/>
      <c r="S647" s="4"/>
      <c r="T647" s="4" t="s">
        <v>751</v>
      </c>
      <c r="U647" s="4" t="s">
        <v>751</v>
      </c>
      <c r="V647" s="4" t="s">
        <v>752</v>
      </c>
      <c r="W647" s="4"/>
      <c r="X647" s="4" t="s">
        <v>750</v>
      </c>
      <c r="Y647" s="4" t="s">
        <v>753</v>
      </c>
      <c r="Z647" s="4" t="s">
        <v>754</v>
      </c>
    </row>
    <row r="648" spans="1:26" ht="20.100000000000001" customHeight="1">
      <c r="A648" s="31"/>
      <c r="B648" s="30"/>
      <c r="C648" s="21"/>
      <c r="D648" s="21"/>
      <c r="E648" s="21"/>
      <c r="F648" s="19" t="s">
        <v>755</v>
      </c>
      <c r="G648" s="19" t="s">
        <v>755</v>
      </c>
      <c r="H648" s="17" t="s">
        <v>756</v>
      </c>
      <c r="I648" s="17" t="s">
        <v>757</v>
      </c>
      <c r="J648" s="17" t="s">
        <v>755</v>
      </c>
      <c r="K648" s="17" t="s">
        <v>758</v>
      </c>
      <c r="L648" s="17" t="s">
        <v>759</v>
      </c>
      <c r="M648" s="17" t="s">
        <v>760</v>
      </c>
      <c r="N648" s="17" t="s">
        <v>761</v>
      </c>
      <c r="O648" s="17" t="s">
        <v>762</v>
      </c>
      <c r="P648" s="17" t="s">
        <v>763</v>
      </c>
      <c r="Q648" s="17" t="s">
        <v>764</v>
      </c>
      <c r="R648" s="17" t="s">
        <v>461</v>
      </c>
      <c r="S648" s="17" t="s">
        <v>446</v>
      </c>
      <c r="T648" s="17" t="s">
        <v>457</v>
      </c>
      <c r="U648" s="17" t="s">
        <v>457</v>
      </c>
      <c r="V648" s="17" t="s">
        <v>765</v>
      </c>
      <c r="W648" s="17" t="s">
        <v>766</v>
      </c>
      <c r="X648" s="17" t="s">
        <v>767</v>
      </c>
      <c r="Y648" s="17" t="s">
        <v>768</v>
      </c>
      <c r="Z648" s="17" t="s">
        <v>768</v>
      </c>
    </row>
    <row r="649" spans="1:26" ht="20.100000000000001" customHeight="1">
      <c r="A649" s="31"/>
      <c r="C649" s="16"/>
      <c r="D649" s="28" t="s">
        <v>500</v>
      </c>
      <c r="E649" s="7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</row>
    <row r="650" spans="1:26" ht="20.100000000000001" customHeight="1">
      <c r="A650" s="31"/>
      <c r="C650" s="6" t="s">
        <v>135</v>
      </c>
      <c r="D650" s="64" t="str">
        <f>목록별산출서!E58</f>
        <v>1</v>
      </c>
      <c r="E650" s="27">
        <f>IF(egTextCal(D650)&lt;&gt;0, egTextCal(D650),"")</f>
        <v>1</v>
      </c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20.100000000000001" customHeight="1">
      <c r="A651" s="31"/>
      <c r="C651" s="16"/>
      <c r="D651" s="29" t="s">
        <v>505</v>
      </c>
      <c r="E651" s="8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</row>
    <row r="652" spans="1:26" ht="20.100000000000001" customHeight="1">
      <c r="A652" s="31"/>
      <c r="C652" s="6" t="s">
        <v>149</v>
      </c>
      <c r="D652" s="65" t="str">
        <f>목록별산출서!E59</f>
        <v>1</v>
      </c>
      <c r="E652" s="27">
        <f>IF(egTextCal(D652)&lt;&gt;0, egTextCal(D652),"")</f>
        <v>1</v>
      </c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20.100000000000001" customHeight="1">
      <c r="A653" s="31"/>
      <c r="C653" s="16"/>
      <c r="D653" s="29"/>
      <c r="E653" s="8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</row>
    <row r="654" spans="1:26" ht="20.100000000000001" customHeight="1">
      <c r="A654" s="31"/>
      <c r="C654" s="6" t="s">
        <v>165</v>
      </c>
      <c r="D654" s="43"/>
      <c r="E654" s="27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20.100000000000001" customHeight="1">
      <c r="A655" s="31"/>
      <c r="C655" s="16"/>
      <c r="D655" s="28"/>
      <c r="E655" s="7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</row>
    <row r="656" spans="1:26" ht="20.100000000000001" customHeight="1">
      <c r="A656" s="31"/>
      <c r="C656" s="6" t="s">
        <v>168</v>
      </c>
      <c r="D656" s="42"/>
      <c r="E656" s="27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20.100000000000001" customHeight="1">
      <c r="A657" s="31"/>
      <c r="C657" s="16"/>
      <c r="D657" s="28"/>
      <c r="E657" s="7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</row>
    <row r="658" spans="1:26" ht="20.100000000000001" customHeight="1">
      <c r="A658" s="31"/>
      <c r="C658" s="6" t="s">
        <v>172</v>
      </c>
      <c r="D658" s="42"/>
      <c r="E658" s="27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20.100000000000001" customHeight="1">
      <c r="A659" s="31"/>
      <c r="C659" s="16"/>
      <c r="D659" s="28"/>
      <c r="E659" s="7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</row>
    <row r="660" spans="1:26" ht="20.100000000000001" customHeight="1">
      <c r="A660" s="31"/>
      <c r="C660" s="6" t="s">
        <v>174</v>
      </c>
      <c r="D660" s="42"/>
      <c r="E660" s="27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20.100000000000001" customHeight="1">
      <c r="A661" s="31"/>
      <c r="C661" s="16"/>
      <c r="D661" s="28"/>
      <c r="E661" s="7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</row>
    <row r="662" spans="1:26" ht="20.100000000000001" customHeight="1">
      <c r="A662" s="31"/>
      <c r="C662" s="6" t="s">
        <v>227</v>
      </c>
      <c r="D662" s="42"/>
      <c r="E662" s="27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20.100000000000001" customHeight="1">
      <c r="A663" s="31"/>
      <c r="C663" s="16"/>
      <c r="D663" s="28"/>
      <c r="E663" s="7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</row>
    <row r="664" spans="1:26" ht="20.100000000000001" customHeight="1">
      <c r="A664" s="31"/>
      <c r="C664" s="6" t="s">
        <v>182</v>
      </c>
      <c r="D664" s="42"/>
      <c r="E664" s="27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20.100000000000001" customHeight="1">
      <c r="A665" s="31"/>
      <c r="C665" s="16"/>
      <c r="D665" s="28"/>
      <c r="E665" s="7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</row>
    <row r="666" spans="1:26" ht="20.100000000000001" customHeight="1">
      <c r="A666" s="31"/>
      <c r="C666" s="6" t="s">
        <v>595</v>
      </c>
      <c r="D666" s="42"/>
      <c r="E666" s="27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20.100000000000001" customHeight="1">
      <c r="A667" s="31"/>
      <c r="C667" s="16"/>
      <c r="D667" s="28"/>
      <c r="E667" s="7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</row>
    <row r="668" spans="1:26" ht="20.100000000000001" customHeight="1">
      <c r="A668" s="31"/>
      <c r="C668" s="6" t="s">
        <v>383</v>
      </c>
      <c r="D668" s="42"/>
      <c r="E668" s="27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20.100000000000001" customHeight="1">
      <c r="A669" s="31"/>
      <c r="C669" s="16"/>
      <c r="D669" s="28"/>
      <c r="E669" s="7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</row>
    <row r="670" spans="1:26" ht="20.100000000000001" customHeight="1">
      <c r="A670" s="31"/>
      <c r="C670" s="6" t="s">
        <v>317</v>
      </c>
      <c r="D670" s="42"/>
      <c r="E670" s="27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20.100000000000001" customHeight="1">
      <c r="A671" s="31"/>
      <c r="C671" s="16"/>
      <c r="D671" s="28"/>
      <c r="E671" s="7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</row>
    <row r="672" spans="1:26" ht="20.100000000000001" customHeight="1">
      <c r="A672" s="31"/>
      <c r="C672" s="6" t="s">
        <v>284</v>
      </c>
      <c r="D672" s="42"/>
      <c r="E672" s="27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20.100000000000001" customHeight="1">
      <c r="A673" s="31"/>
      <c r="C673" s="16"/>
      <c r="D673" s="28"/>
      <c r="E673" s="7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</row>
    <row r="674" spans="1:26" ht="20.100000000000001" customHeight="1">
      <c r="A674" s="31"/>
      <c r="C674" s="6" t="s">
        <v>694</v>
      </c>
      <c r="D674" s="42"/>
      <c r="E674" s="27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20.100000000000001" customHeight="1">
      <c r="A675" s="31"/>
      <c r="C675" s="16"/>
      <c r="D675" s="28"/>
      <c r="E675" s="7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</row>
    <row r="676" spans="1:26" ht="20.100000000000001" customHeight="1">
      <c r="A676" s="31"/>
      <c r="C676" s="6" t="s">
        <v>695</v>
      </c>
      <c r="D676" s="42"/>
      <c r="E676" s="27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20.100000000000001" customHeight="1">
      <c r="A677" s="31"/>
      <c r="C677" s="16"/>
      <c r="D677" s="28"/>
      <c r="E677" s="7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</row>
    <row r="678" spans="1:26" ht="20.100000000000001" customHeight="1">
      <c r="A678" s="31"/>
      <c r="C678" s="6" t="s">
        <v>336</v>
      </c>
      <c r="D678" s="42"/>
      <c r="E678" s="27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20.100000000000001" customHeight="1">
      <c r="A679" s="31"/>
      <c r="C679" s="16"/>
      <c r="D679" s="28"/>
      <c r="E679" s="7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</row>
    <row r="680" spans="1:26" ht="20.100000000000001" customHeight="1">
      <c r="A680" s="31"/>
      <c r="C680" s="6" t="s">
        <v>696</v>
      </c>
      <c r="D680" s="42"/>
      <c r="E680" s="27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20.100000000000001" customHeight="1">
      <c r="A681" s="31"/>
      <c r="C681" s="16"/>
      <c r="D681" s="28"/>
      <c r="E681" s="7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</row>
    <row r="682" spans="1:26" ht="20.100000000000001" customHeight="1">
      <c r="A682" s="31"/>
      <c r="C682" s="6" t="s">
        <v>697</v>
      </c>
      <c r="D682" s="42"/>
      <c r="E682" s="27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20.100000000000001" customHeight="1">
      <c r="A683" s="31"/>
      <c r="C683" s="16"/>
      <c r="D683" s="28"/>
      <c r="E683" s="7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</row>
    <row r="684" spans="1:26" ht="20.100000000000001" customHeight="1">
      <c r="A684" s="31"/>
      <c r="C684" s="6" t="s">
        <v>366</v>
      </c>
      <c r="D684" s="42"/>
      <c r="E684" s="27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20.100000000000001" customHeight="1">
      <c r="A685" s="31"/>
      <c r="C685" s="16"/>
      <c r="D685" s="28"/>
      <c r="E685" s="7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</row>
    <row r="686" spans="1:26" ht="20.100000000000001" customHeight="1">
      <c r="A686" s="31"/>
      <c r="C686" s="6" t="s">
        <v>258</v>
      </c>
      <c r="D686" s="42"/>
      <c r="E686" s="27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20.100000000000001" customHeight="1">
      <c r="A687" s="31"/>
      <c r="C687" s="16"/>
      <c r="D687" s="28"/>
      <c r="E687" s="7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</row>
    <row r="688" spans="1:26" ht="20.100000000000001" customHeight="1">
      <c r="A688" s="31"/>
      <c r="C688" s="6" t="s">
        <v>484</v>
      </c>
      <c r="D688" s="42"/>
      <c r="E688" s="27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93" ht="20.100000000000001" customHeight="1">
      <c r="A689" s="31"/>
      <c r="B689" s="25" t="s">
        <v>699</v>
      </c>
      <c r="C689" s="16"/>
      <c r="D689" s="67" t="s">
        <v>700</v>
      </c>
      <c r="E689" s="63" t="s">
        <v>112</v>
      </c>
      <c r="F689" s="45">
        <f t="shared" ref="F689:Z689" si="8">SUM(CA558:CA688)</f>
        <v>16</v>
      </c>
      <c r="G689" s="45">
        <f t="shared" si="8"/>
        <v>6</v>
      </c>
      <c r="H689" s="45">
        <f t="shared" si="8"/>
        <v>21.5</v>
      </c>
      <c r="I689" s="45">
        <f t="shared" si="8"/>
        <v>40</v>
      </c>
      <c r="J689" s="45">
        <f t="shared" si="8"/>
        <v>2</v>
      </c>
      <c r="K689" s="45">
        <f t="shared" si="8"/>
        <v>1</v>
      </c>
      <c r="L689" s="45">
        <f t="shared" si="8"/>
        <v>1</v>
      </c>
      <c r="M689" s="45">
        <f t="shared" si="8"/>
        <v>42.5</v>
      </c>
      <c r="N689" s="45">
        <f t="shared" si="8"/>
        <v>73</v>
      </c>
      <c r="O689" s="45">
        <f t="shared" si="8"/>
        <v>80</v>
      </c>
      <c r="P689" s="45">
        <f t="shared" si="8"/>
        <v>30</v>
      </c>
      <c r="Q689" s="45">
        <f t="shared" si="8"/>
        <v>6</v>
      </c>
      <c r="R689" s="45">
        <f t="shared" si="8"/>
        <v>6.7</v>
      </c>
      <c r="S689" s="45">
        <f t="shared" si="8"/>
        <v>13.799999999999999</v>
      </c>
      <c r="T689" s="45">
        <f t="shared" si="8"/>
        <v>6</v>
      </c>
      <c r="U689" s="45">
        <f t="shared" si="8"/>
        <v>3</v>
      </c>
      <c r="V689" s="45">
        <f t="shared" si="8"/>
        <v>1</v>
      </c>
      <c r="W689" s="45">
        <f t="shared" si="8"/>
        <v>1</v>
      </c>
      <c r="X689" s="45">
        <f t="shared" si="8"/>
        <v>6</v>
      </c>
      <c r="Y689" s="45">
        <f t="shared" si="8"/>
        <v>50.400000000000006</v>
      </c>
      <c r="Z689" s="45">
        <f t="shared" si="8"/>
        <v>50.400000000000006</v>
      </c>
    </row>
    <row r="690" spans="1:93" ht="20.100000000000001" customHeight="1">
      <c r="A690" s="31"/>
      <c r="C690" s="5" t="s">
        <v>698</v>
      </c>
      <c r="D690" s="27" t="s">
        <v>701</v>
      </c>
      <c r="E690" s="27">
        <v>1</v>
      </c>
      <c r="F690" s="27">
        <f>E690*F689</f>
        <v>16</v>
      </c>
      <c r="G690" s="27">
        <f>E690*G689</f>
        <v>6</v>
      </c>
      <c r="H690" s="27">
        <f>E690*H689</f>
        <v>21.5</v>
      </c>
      <c r="I690" s="27">
        <f>E690*I689</f>
        <v>40</v>
      </c>
      <c r="J690" s="27">
        <f>E690*J689</f>
        <v>2</v>
      </c>
      <c r="K690" s="27">
        <f>E690*K689</f>
        <v>1</v>
      </c>
      <c r="L690" s="27">
        <f>E690*L689</f>
        <v>1</v>
      </c>
      <c r="M690" s="27">
        <f>E690*M689</f>
        <v>42.5</v>
      </c>
      <c r="N690" s="27">
        <f>E690*N689</f>
        <v>73</v>
      </c>
      <c r="O690" s="27">
        <f>E690*O689</f>
        <v>80</v>
      </c>
      <c r="P690" s="27">
        <f>E690*P689</f>
        <v>30</v>
      </c>
      <c r="Q690" s="27">
        <f>E690*Q689</f>
        <v>6</v>
      </c>
      <c r="R690" s="27">
        <f>E690*R689</f>
        <v>6.7</v>
      </c>
      <c r="S690" s="27">
        <f>E690*S689</f>
        <v>13.799999999999999</v>
      </c>
      <c r="T690" s="27">
        <f>E690*T689</f>
        <v>6</v>
      </c>
      <c r="U690" s="27">
        <f>E690*U689</f>
        <v>3</v>
      </c>
      <c r="V690" s="27">
        <f>E690*V689</f>
        <v>1</v>
      </c>
      <c r="W690" s="27">
        <f>E690*W689</f>
        <v>1</v>
      </c>
      <c r="X690" s="27">
        <f>E690*X689</f>
        <v>6</v>
      </c>
      <c r="Y690" s="27">
        <f>E690*Y689</f>
        <v>50.400000000000006</v>
      </c>
      <c r="Z690" s="27">
        <f>E690*Z689</f>
        <v>50.400000000000006</v>
      </c>
    </row>
    <row r="691" spans="1:93" ht="20.100000000000001" customHeight="1">
      <c r="B691" s="25" t="s">
        <v>134</v>
      </c>
      <c r="C691" s="458" t="s">
        <v>508</v>
      </c>
      <c r="D691" s="504"/>
      <c r="E691" s="504"/>
      <c r="F691" s="504"/>
      <c r="G691" s="504"/>
      <c r="H691" s="504"/>
      <c r="I691" s="504"/>
      <c r="J691" s="504"/>
      <c r="K691" s="504"/>
      <c r="L691" s="504"/>
      <c r="M691" s="504"/>
      <c r="N691" s="504"/>
      <c r="O691" s="504"/>
      <c r="P691" s="504"/>
      <c r="Q691" s="504"/>
      <c r="R691" s="504"/>
      <c r="S691" s="504"/>
      <c r="T691" s="504"/>
      <c r="U691" s="504"/>
      <c r="V691" s="504"/>
      <c r="W691" s="504"/>
      <c r="X691" s="504"/>
      <c r="Y691" s="504"/>
      <c r="Z691" s="504"/>
    </row>
    <row r="692" spans="1:93" ht="20.100000000000001" customHeight="1">
      <c r="B692" s="30"/>
      <c r="C692" s="20"/>
      <c r="D692" s="46"/>
      <c r="E692" s="46"/>
      <c r="F692" s="18" t="s">
        <v>679</v>
      </c>
      <c r="G692" s="18" t="s">
        <v>664</v>
      </c>
      <c r="H692" s="16" t="s">
        <v>664</v>
      </c>
      <c r="I692" s="16" t="s">
        <v>665</v>
      </c>
      <c r="J692" s="16" t="s">
        <v>665</v>
      </c>
      <c r="K692" s="16" t="s">
        <v>683</v>
      </c>
      <c r="L692" s="16" t="s">
        <v>666</v>
      </c>
      <c r="M692" s="16" t="s">
        <v>666</v>
      </c>
      <c r="N692" s="16" t="s">
        <v>666</v>
      </c>
      <c r="O692" s="16" t="s">
        <v>667</v>
      </c>
      <c r="P692" s="16" t="s">
        <v>667</v>
      </c>
      <c r="Q692" s="16" t="s">
        <v>176</v>
      </c>
      <c r="R692" s="16" t="s">
        <v>176</v>
      </c>
      <c r="S692" s="16" t="s">
        <v>668</v>
      </c>
      <c r="T692" s="16" t="s">
        <v>668</v>
      </c>
      <c r="U692" s="16"/>
      <c r="V692" s="16"/>
      <c r="W692" s="16"/>
      <c r="X692" s="16"/>
      <c r="Y692" s="16"/>
      <c r="Z692" s="16"/>
      <c r="CA692" s="1" t="s">
        <v>679</v>
      </c>
      <c r="CB692" s="1" t="s">
        <v>664</v>
      </c>
      <c r="CC692" s="1" t="s">
        <v>664</v>
      </c>
      <c r="CD692" s="1" t="s">
        <v>665</v>
      </c>
      <c r="CE692" s="1" t="s">
        <v>665</v>
      </c>
      <c r="CF692" s="1" t="s">
        <v>683</v>
      </c>
      <c r="CG692" s="1" t="s">
        <v>666</v>
      </c>
      <c r="CH692" s="1" t="s">
        <v>666</v>
      </c>
      <c r="CI692" s="1" t="s">
        <v>666</v>
      </c>
      <c r="CJ692" s="1" t="s">
        <v>667</v>
      </c>
      <c r="CK692" s="1" t="s">
        <v>667</v>
      </c>
      <c r="CL692" s="1" t="s">
        <v>176</v>
      </c>
      <c r="CM692" s="1" t="s">
        <v>176</v>
      </c>
      <c r="CN692" s="1" t="s">
        <v>668</v>
      </c>
      <c r="CO692" s="1" t="s">
        <v>668</v>
      </c>
    </row>
    <row r="693" spans="1:93" ht="20.100000000000001" customHeight="1">
      <c r="A693" s="31"/>
      <c r="B693" s="30"/>
      <c r="C693" s="4" t="s">
        <v>676</v>
      </c>
      <c r="D693" s="4" t="s">
        <v>677</v>
      </c>
      <c r="E693" s="4" t="s">
        <v>678</v>
      </c>
      <c r="F693" s="12" t="s">
        <v>769</v>
      </c>
      <c r="G693" s="12" t="s">
        <v>679</v>
      </c>
      <c r="H693" s="4" t="s">
        <v>680</v>
      </c>
      <c r="I693" s="4" t="s">
        <v>770</v>
      </c>
      <c r="J693" s="4" t="s">
        <v>681</v>
      </c>
      <c r="K693" s="4" t="s">
        <v>707</v>
      </c>
      <c r="L693" s="4" t="s">
        <v>771</v>
      </c>
      <c r="M693" s="4" t="s">
        <v>682</v>
      </c>
      <c r="N693" s="4" t="s">
        <v>708</v>
      </c>
      <c r="O693" s="4" t="s">
        <v>683</v>
      </c>
      <c r="P693" s="4" t="s">
        <v>683</v>
      </c>
      <c r="Q693" s="4" t="s">
        <v>709</v>
      </c>
      <c r="R693" s="4" t="s">
        <v>684</v>
      </c>
      <c r="S693" s="4"/>
      <c r="T693" s="4"/>
      <c r="U693" s="4"/>
      <c r="V693" s="4"/>
      <c r="W693" s="4"/>
      <c r="X693" s="4"/>
      <c r="Y693" s="4"/>
      <c r="Z693" s="4"/>
      <c r="CA693" s="1" t="s">
        <v>769</v>
      </c>
      <c r="CB693" s="1" t="s">
        <v>679</v>
      </c>
      <c r="CC693" s="1" t="s">
        <v>680</v>
      </c>
      <c r="CD693" s="1" t="s">
        <v>770</v>
      </c>
      <c r="CE693" s="1" t="s">
        <v>681</v>
      </c>
      <c r="CF693" s="1" t="s">
        <v>707</v>
      </c>
      <c r="CG693" s="1" t="s">
        <v>771</v>
      </c>
      <c r="CH693" s="1" t="s">
        <v>682</v>
      </c>
      <c r="CI693" s="1" t="s">
        <v>708</v>
      </c>
      <c r="CJ693" s="1" t="s">
        <v>683</v>
      </c>
      <c r="CK693" s="1" t="s">
        <v>683</v>
      </c>
      <c r="CL693" s="1" t="s">
        <v>709</v>
      </c>
      <c r="CM693" s="1" t="s">
        <v>684</v>
      </c>
    </row>
    <row r="694" spans="1:93" ht="20.100000000000001" customHeight="1">
      <c r="A694" s="31"/>
      <c r="B694" s="30"/>
      <c r="C694" s="21"/>
      <c r="D694" s="21"/>
      <c r="E694" s="21"/>
      <c r="F694" s="19" t="s">
        <v>772</v>
      </c>
      <c r="G694" s="19" t="s">
        <v>685</v>
      </c>
      <c r="H694" s="17" t="s">
        <v>685</v>
      </c>
      <c r="I694" s="17" t="s">
        <v>773</v>
      </c>
      <c r="J694" s="17" t="s">
        <v>686</v>
      </c>
      <c r="K694" s="17" t="s">
        <v>714</v>
      </c>
      <c r="L694" s="17" t="s">
        <v>688</v>
      </c>
      <c r="M694" s="17" t="s">
        <v>688</v>
      </c>
      <c r="N694" s="17" t="s">
        <v>715</v>
      </c>
      <c r="O694" s="17" t="s">
        <v>689</v>
      </c>
      <c r="P694" s="17" t="s">
        <v>690</v>
      </c>
      <c r="Q694" s="17" t="s">
        <v>692</v>
      </c>
      <c r="R694" s="17" t="s">
        <v>692</v>
      </c>
      <c r="S694" s="17" t="s">
        <v>693</v>
      </c>
      <c r="T694" s="17" t="s">
        <v>774</v>
      </c>
      <c r="U694" s="17"/>
      <c r="V694" s="17"/>
      <c r="W694" s="17"/>
      <c r="X694" s="17"/>
      <c r="Y694" s="17"/>
      <c r="Z694" s="17"/>
      <c r="CA694" s="1" t="s">
        <v>772</v>
      </c>
      <c r="CB694" s="1" t="s">
        <v>685</v>
      </c>
      <c r="CC694" s="1" t="s">
        <v>685</v>
      </c>
      <c r="CD694" s="1" t="s">
        <v>773</v>
      </c>
      <c r="CE694" s="1" t="s">
        <v>686</v>
      </c>
      <c r="CF694" s="1" t="s">
        <v>714</v>
      </c>
      <c r="CG694" s="1" t="s">
        <v>688</v>
      </c>
      <c r="CH694" s="1" t="s">
        <v>688</v>
      </c>
      <c r="CI694" s="1" t="s">
        <v>715</v>
      </c>
      <c r="CJ694" s="1" t="s">
        <v>689</v>
      </c>
      <c r="CK694" s="1" t="s">
        <v>690</v>
      </c>
      <c r="CL694" s="1" t="s">
        <v>692</v>
      </c>
      <c r="CM694" s="1" t="s">
        <v>692</v>
      </c>
      <c r="CN694" s="1" t="s">
        <v>693</v>
      </c>
      <c r="CO694" s="1" t="s">
        <v>774</v>
      </c>
    </row>
    <row r="695" spans="1:93" ht="20.100000000000001" customHeight="1">
      <c r="A695" s="31"/>
      <c r="C695" s="16"/>
      <c r="D695" s="28" t="s">
        <v>138</v>
      </c>
      <c r="E695" s="7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</row>
    <row r="696" spans="1:93" ht="20.100000000000001" customHeight="1">
      <c r="A696" s="31"/>
      <c r="C696" s="6" t="s">
        <v>135</v>
      </c>
      <c r="D696" s="42"/>
      <c r="E696" s="27" t="str">
        <f>IF(egTextCal(D696)&lt;&gt;0, egTextCal(D696),"")</f>
        <v/>
      </c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93" ht="20.100000000000001" customHeight="1">
      <c r="A697" s="31"/>
      <c r="C697" s="16"/>
      <c r="D697" s="29" t="s">
        <v>509</v>
      </c>
      <c r="E697" s="8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</row>
    <row r="698" spans="1:93" ht="20.100000000000001" customHeight="1">
      <c r="A698" s="31"/>
      <c r="C698" s="6" t="s">
        <v>149</v>
      </c>
      <c r="D698" s="43"/>
      <c r="E698" s="27" t="str">
        <f>IF(egTextCal(D698)&lt;&gt;0, egTextCal(D698),"")</f>
        <v/>
      </c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93" ht="20.100000000000001" customHeight="1">
      <c r="A699" s="31"/>
      <c r="C699" s="16"/>
      <c r="D699" s="29" t="s">
        <v>510</v>
      </c>
      <c r="E699" s="8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</row>
    <row r="700" spans="1:93" ht="20.100000000000001" customHeight="1">
      <c r="A700" s="31"/>
      <c r="C700" s="6" t="s">
        <v>165</v>
      </c>
      <c r="D700" s="43"/>
      <c r="E700" s="27" t="str">
        <f>IF(egTextCal(D700)&lt;&gt;0, egTextCal(D700),"")</f>
        <v/>
      </c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93" ht="20.100000000000001" customHeight="1">
      <c r="A701" s="31"/>
      <c r="C701" s="16"/>
      <c r="D701" s="28" t="s">
        <v>512</v>
      </c>
      <c r="E701" s="7"/>
      <c r="F701" s="45">
        <v>1</v>
      </c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>
        <v>3</v>
      </c>
      <c r="T701" s="45"/>
      <c r="U701" s="45"/>
      <c r="V701" s="45"/>
      <c r="W701" s="45"/>
      <c r="X701" s="45"/>
      <c r="Y701" s="45"/>
      <c r="Z701" s="45"/>
    </row>
    <row r="702" spans="1:93" ht="20.100000000000001" customHeight="1">
      <c r="A702" s="31"/>
      <c r="C702" s="6" t="s">
        <v>168</v>
      </c>
      <c r="D702" s="64" t="str">
        <f>목록별산출서!E92</f>
        <v>1+3+3+4+3+4+2+2+2+4+2+5+2+3+2+3+2</v>
      </c>
      <c r="E702" s="27">
        <f>IF(egTextCal(D702)&lt;&gt;0, egTextCal(D702),"")</f>
        <v>47</v>
      </c>
      <c r="F702" s="26">
        <f>IF(E702*F701&lt;&gt;0,E702*F701,  )</f>
        <v>47</v>
      </c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>
        <f>IF(E702*S701&lt;&gt;0,E702*S701,  )</f>
        <v>141</v>
      </c>
      <c r="T702" s="26"/>
      <c r="U702" s="26"/>
      <c r="V702" s="26"/>
      <c r="W702" s="26"/>
      <c r="X702" s="26"/>
      <c r="Y702" s="26"/>
      <c r="Z702" s="26"/>
      <c r="CA702" s="1">
        <f>F702</f>
        <v>47</v>
      </c>
      <c r="CN702" s="1">
        <f>S702</f>
        <v>141</v>
      </c>
    </row>
    <row r="703" spans="1:93" ht="20.100000000000001" customHeight="1">
      <c r="A703" s="31"/>
      <c r="C703" s="16"/>
      <c r="D703" s="28" t="s">
        <v>517</v>
      </c>
      <c r="E703" s="7"/>
      <c r="F703" s="45">
        <v>1</v>
      </c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>
        <v>4</v>
      </c>
      <c r="U703" s="45"/>
      <c r="V703" s="45"/>
      <c r="W703" s="45"/>
      <c r="X703" s="45"/>
      <c r="Y703" s="45"/>
      <c r="Z703" s="45"/>
    </row>
    <row r="704" spans="1:93" ht="20.100000000000001" customHeight="1">
      <c r="A704" s="31"/>
      <c r="C704" s="6" t="s">
        <v>172</v>
      </c>
      <c r="D704" s="64" t="str">
        <f>목록별산출서!E94</f>
        <v>2+1+4+1</v>
      </c>
      <c r="E704" s="27">
        <f>IF(egTextCal(D704)&lt;&gt;0, egTextCal(D704),"")</f>
        <v>8</v>
      </c>
      <c r="F704" s="26">
        <f>IF(E704*F703&lt;&gt;0,E704*F703,  )</f>
        <v>8</v>
      </c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>
        <f>IF(E704*T703&lt;&gt;0,E704*T703,  )</f>
        <v>32</v>
      </c>
      <c r="U704" s="26"/>
      <c r="V704" s="26"/>
      <c r="W704" s="26"/>
      <c r="X704" s="26"/>
      <c r="Y704" s="26"/>
      <c r="Z704" s="26"/>
      <c r="CA704" s="1">
        <f>F704</f>
        <v>8</v>
      </c>
      <c r="CO704" s="1">
        <f>T704</f>
        <v>32</v>
      </c>
    </row>
    <row r="705" spans="1:92" ht="20.100000000000001" customHeight="1">
      <c r="A705" s="31"/>
      <c r="C705" s="16"/>
      <c r="D705" s="28" t="s">
        <v>522</v>
      </c>
      <c r="E705" s="7"/>
      <c r="F705" s="45">
        <v>3</v>
      </c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>
        <v>12</v>
      </c>
      <c r="T705" s="45"/>
      <c r="U705" s="45"/>
      <c r="V705" s="45"/>
      <c r="W705" s="45"/>
      <c r="X705" s="45"/>
      <c r="Y705" s="45"/>
      <c r="Z705" s="45"/>
    </row>
    <row r="706" spans="1:92" ht="20.100000000000001" customHeight="1">
      <c r="A706" s="31"/>
      <c r="C706" s="6" t="s">
        <v>174</v>
      </c>
      <c r="D706" s="64" t="str">
        <f>목록별산출서!E96</f>
        <v>1</v>
      </c>
      <c r="E706" s="27">
        <f>IF(egTextCal(D706)&lt;&gt;0, egTextCal(D706),"")</f>
        <v>1</v>
      </c>
      <c r="F706" s="26">
        <f>IF(E706*F705&lt;&gt;0,E706*F705,  )</f>
        <v>3</v>
      </c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>
        <f>IF(E706*S705&lt;&gt;0,E706*S705,  )</f>
        <v>12</v>
      </c>
      <c r="T706" s="26"/>
      <c r="U706" s="26"/>
      <c r="V706" s="26"/>
      <c r="W706" s="26"/>
      <c r="X706" s="26"/>
      <c r="Y706" s="26"/>
      <c r="Z706" s="26"/>
      <c r="CA706" s="1">
        <f>F706</f>
        <v>3</v>
      </c>
      <c r="CN706" s="1">
        <f>S706</f>
        <v>12</v>
      </c>
    </row>
    <row r="707" spans="1:92" ht="20.100000000000001" customHeight="1">
      <c r="A707" s="31"/>
      <c r="C707" s="16"/>
      <c r="D707" s="28" t="s">
        <v>525</v>
      </c>
      <c r="E707" s="7"/>
      <c r="F707" s="45"/>
      <c r="G707" s="45">
        <v>1.5</v>
      </c>
      <c r="H707" s="45">
        <v>2</v>
      </c>
      <c r="I707" s="45">
        <v>1</v>
      </c>
      <c r="J707" s="45"/>
      <c r="K707" s="45"/>
      <c r="L707" s="45">
        <v>1</v>
      </c>
      <c r="M707" s="45"/>
      <c r="N707" s="45"/>
      <c r="O707" s="45"/>
      <c r="P707" s="45"/>
      <c r="Q707" s="45"/>
      <c r="R707" s="45"/>
      <c r="S707" s="45">
        <v>5.0999999999999996</v>
      </c>
      <c r="T707" s="45"/>
      <c r="U707" s="45"/>
      <c r="V707" s="45"/>
      <c r="W707" s="45"/>
      <c r="X707" s="45"/>
      <c r="Y707" s="45"/>
      <c r="Z707" s="45"/>
    </row>
    <row r="708" spans="1:92" ht="20.100000000000001" customHeight="1">
      <c r="A708" s="31"/>
      <c r="C708" s="6" t="s">
        <v>227</v>
      </c>
      <c r="D708" s="64" t="str">
        <f>목록별산출서!E98</f>
        <v>5</v>
      </c>
      <c r="E708" s="27">
        <f>IF(egTextCal(D708)&lt;&gt;0, egTextCal(D708),"")</f>
        <v>5</v>
      </c>
      <c r="F708" s="26"/>
      <c r="G708" s="26">
        <f>IF(E708*G707&lt;&gt;0,E708*G707,  )</f>
        <v>7.5</v>
      </c>
      <c r="H708" s="26">
        <f>IF(E708*H707&lt;&gt;0,E708*H707,  )</f>
        <v>10</v>
      </c>
      <c r="I708" s="26">
        <f>IF(E708*I707&lt;&gt;0,E708*I707,  )</f>
        <v>5</v>
      </c>
      <c r="J708" s="26"/>
      <c r="K708" s="26"/>
      <c r="L708" s="26">
        <f>IF(E708*L707&lt;&gt;0,E708*L707,  )</f>
        <v>5</v>
      </c>
      <c r="M708" s="26"/>
      <c r="N708" s="26"/>
      <c r="O708" s="26"/>
      <c r="P708" s="26"/>
      <c r="Q708" s="26"/>
      <c r="R708" s="26"/>
      <c r="S708" s="26">
        <f>IF(E708*S707&lt;&gt;0,E708*S707,  )</f>
        <v>25.5</v>
      </c>
      <c r="T708" s="26"/>
      <c r="U708" s="26"/>
      <c r="V708" s="26"/>
      <c r="W708" s="26"/>
      <c r="X708" s="26"/>
      <c r="Y708" s="26"/>
      <c r="Z708" s="26"/>
      <c r="CB708" s="1">
        <f>G708</f>
        <v>7.5</v>
      </c>
      <c r="CC708" s="1">
        <f>H708</f>
        <v>10</v>
      </c>
      <c r="CD708" s="1">
        <f>I708</f>
        <v>5</v>
      </c>
      <c r="CG708" s="1">
        <f>L708</f>
        <v>5</v>
      </c>
      <c r="CN708" s="1">
        <f>S708</f>
        <v>25.5</v>
      </c>
    </row>
    <row r="709" spans="1:92" ht="20.100000000000001" customHeight="1">
      <c r="A709" s="31"/>
      <c r="C709" s="16"/>
      <c r="D709" s="28" t="s">
        <v>532</v>
      </c>
      <c r="E709" s="7"/>
      <c r="F709" s="45"/>
      <c r="G709" s="45">
        <v>1.5</v>
      </c>
      <c r="H709" s="45">
        <v>2</v>
      </c>
      <c r="I709" s="45"/>
      <c r="J709" s="45">
        <v>1</v>
      </c>
      <c r="K709" s="45"/>
      <c r="L709" s="45"/>
      <c r="M709" s="45">
        <v>1</v>
      </c>
      <c r="N709" s="45"/>
      <c r="O709" s="45"/>
      <c r="P709" s="45"/>
      <c r="Q709" s="45"/>
      <c r="R709" s="45"/>
      <c r="S709" s="45">
        <v>5.0999999999999996</v>
      </c>
      <c r="T709" s="45"/>
      <c r="U709" s="45"/>
      <c r="V709" s="45"/>
      <c r="W709" s="45"/>
      <c r="X709" s="45"/>
      <c r="Y709" s="45"/>
      <c r="Z709" s="45"/>
    </row>
    <row r="710" spans="1:92" ht="20.100000000000001" customHeight="1">
      <c r="A710" s="31"/>
      <c r="C710" s="6" t="s">
        <v>182</v>
      </c>
      <c r="D710" s="64" t="str">
        <f>목록별산출서!E103</f>
        <v>4</v>
      </c>
      <c r="E710" s="27">
        <f>IF(egTextCal(D710)&lt;&gt;0, egTextCal(D710),"")</f>
        <v>4</v>
      </c>
      <c r="F710" s="26"/>
      <c r="G710" s="26">
        <f>IF(E710*G709&lt;&gt;0,E710*G709,  )</f>
        <v>6</v>
      </c>
      <c r="H710" s="26">
        <f>IF(E710*H709&lt;&gt;0,E710*H709,  )</f>
        <v>8</v>
      </c>
      <c r="I710" s="26"/>
      <c r="J710" s="26">
        <f>IF(E710*J709&lt;&gt;0,E710*J709,  )</f>
        <v>4</v>
      </c>
      <c r="K710" s="26"/>
      <c r="L710" s="26"/>
      <c r="M710" s="26">
        <f>IF(E710*M709&lt;&gt;0,E710*M709,  )</f>
        <v>4</v>
      </c>
      <c r="N710" s="26"/>
      <c r="O710" s="26"/>
      <c r="P710" s="26"/>
      <c r="Q710" s="26"/>
      <c r="R710" s="26"/>
      <c r="S710" s="26">
        <f>IF(E710*S709&lt;&gt;0,E710*S709,  )</f>
        <v>20.399999999999999</v>
      </c>
      <c r="T710" s="26"/>
      <c r="U710" s="26"/>
      <c r="V710" s="26"/>
      <c r="W710" s="26"/>
      <c r="X710" s="26"/>
      <c r="Y710" s="26"/>
      <c r="Z710" s="26"/>
      <c r="CB710" s="1">
        <f>G710</f>
        <v>6</v>
      </c>
      <c r="CC710" s="1">
        <f>H710</f>
        <v>8</v>
      </c>
      <c r="CE710" s="1">
        <f>J710</f>
        <v>4</v>
      </c>
      <c r="CH710" s="1">
        <f>M710</f>
        <v>4</v>
      </c>
      <c r="CN710" s="1">
        <f>S710</f>
        <v>20.399999999999999</v>
      </c>
    </row>
    <row r="711" spans="1:92" ht="20.100000000000001" customHeight="1">
      <c r="A711" s="31"/>
      <c r="C711" s="16"/>
      <c r="D711" s="28" t="s">
        <v>533</v>
      </c>
      <c r="E711" s="7"/>
      <c r="F711" s="45">
        <v>2.2000000000000002</v>
      </c>
      <c r="G711" s="45"/>
      <c r="H711" s="45"/>
      <c r="I711" s="45"/>
      <c r="J711" s="45"/>
      <c r="K711" s="45">
        <v>1</v>
      </c>
      <c r="L711" s="45"/>
      <c r="M711" s="45"/>
      <c r="N711" s="45"/>
      <c r="O711" s="45"/>
      <c r="P711" s="45"/>
      <c r="Q711" s="45"/>
      <c r="R711" s="45"/>
      <c r="S711" s="45">
        <v>7.2</v>
      </c>
      <c r="T711" s="45"/>
      <c r="U711" s="45"/>
      <c r="V711" s="45"/>
      <c r="W711" s="45"/>
      <c r="X711" s="45"/>
      <c r="Y711" s="45"/>
      <c r="Z711" s="45"/>
    </row>
    <row r="712" spans="1:92" ht="20.100000000000001" customHeight="1">
      <c r="A712" s="31"/>
      <c r="C712" s="6" t="s">
        <v>595</v>
      </c>
      <c r="D712" s="64" t="str">
        <f>목록별산출서!E108</f>
        <v>1</v>
      </c>
      <c r="E712" s="27">
        <f>IF(egTextCal(D712)&lt;&gt;0, egTextCal(D712),"")</f>
        <v>1</v>
      </c>
      <c r="F712" s="26">
        <f>IF(E712*F711&lt;&gt;0,E712*F711,  )</f>
        <v>2.2000000000000002</v>
      </c>
      <c r="G712" s="26"/>
      <c r="H712" s="26"/>
      <c r="I712" s="26"/>
      <c r="J712" s="26"/>
      <c r="K712" s="26">
        <f>IF(E712*K711&lt;&gt;0,E712*K711,  )</f>
        <v>1</v>
      </c>
      <c r="L712" s="26"/>
      <c r="M712" s="26"/>
      <c r="N712" s="26"/>
      <c r="O712" s="26"/>
      <c r="P712" s="26"/>
      <c r="Q712" s="26"/>
      <c r="R712" s="26"/>
      <c r="S712" s="26">
        <f>IF(E712*S711&lt;&gt;0,E712*S711,  )</f>
        <v>7.2</v>
      </c>
      <c r="T712" s="26"/>
      <c r="U712" s="26"/>
      <c r="V712" s="26"/>
      <c r="W712" s="26"/>
      <c r="X712" s="26"/>
      <c r="Y712" s="26"/>
      <c r="Z712" s="26"/>
      <c r="CA712" s="1">
        <f>F712</f>
        <v>2.2000000000000002</v>
      </c>
      <c r="CF712" s="1">
        <f>K712</f>
        <v>1</v>
      </c>
      <c r="CN712" s="1">
        <f>S712</f>
        <v>7.2</v>
      </c>
    </row>
    <row r="713" spans="1:92" ht="20.100000000000001" customHeight="1">
      <c r="A713" s="31"/>
      <c r="C713" s="16"/>
      <c r="D713" s="28" t="s">
        <v>161</v>
      </c>
      <c r="E713" s="7"/>
      <c r="F713" s="45"/>
      <c r="G713" s="45">
        <v>1.5</v>
      </c>
      <c r="H713" s="45">
        <v>2</v>
      </c>
      <c r="I713" s="45"/>
      <c r="J713" s="45">
        <v>1</v>
      </c>
      <c r="K713" s="45"/>
      <c r="L713" s="45"/>
      <c r="M713" s="45">
        <v>1</v>
      </c>
      <c r="N713" s="45"/>
      <c r="O713" s="45"/>
      <c r="P713" s="45"/>
      <c r="Q713" s="45"/>
      <c r="R713" s="45">
        <v>1</v>
      </c>
      <c r="S713" s="45">
        <v>5.0999999999999996</v>
      </c>
      <c r="T713" s="45"/>
      <c r="U713" s="45"/>
      <c r="V713" s="45"/>
      <c r="W713" s="45"/>
      <c r="X713" s="45"/>
      <c r="Y713" s="45"/>
      <c r="Z713" s="45"/>
    </row>
    <row r="714" spans="1:92" ht="20.100000000000001" customHeight="1">
      <c r="A714" s="31"/>
      <c r="C714" s="6" t="s">
        <v>383</v>
      </c>
      <c r="D714" s="64" t="str">
        <f>목록별산출서!E111</f>
        <v>2</v>
      </c>
      <c r="E714" s="27">
        <f>IF(egTextCal(D714)&lt;&gt;0, egTextCal(D714),"")</f>
        <v>2</v>
      </c>
      <c r="F714" s="26"/>
      <c r="G714" s="26">
        <f>IF(E714*G713&lt;&gt;0,E714*G713,  )</f>
        <v>3</v>
      </c>
      <c r="H714" s="26">
        <f>IF(E714*H713&lt;&gt;0,E714*H713,  )</f>
        <v>4</v>
      </c>
      <c r="I714" s="26"/>
      <c r="J714" s="26">
        <f>IF(E714*J713&lt;&gt;0,E714*J713,  )</f>
        <v>2</v>
      </c>
      <c r="K714" s="26"/>
      <c r="L714" s="26"/>
      <c r="M714" s="26">
        <f>IF(E714*M713&lt;&gt;0,E714*M713,  )</f>
        <v>2</v>
      </c>
      <c r="N714" s="26"/>
      <c r="O714" s="26"/>
      <c r="P714" s="26"/>
      <c r="Q714" s="26"/>
      <c r="R714" s="26">
        <f>IF(E714*R713&lt;&gt;0,E714*R713,  )</f>
        <v>2</v>
      </c>
      <c r="S714" s="26">
        <f>IF(E714*S713&lt;&gt;0,E714*S713,  )</f>
        <v>10.199999999999999</v>
      </c>
      <c r="T714" s="26"/>
      <c r="U714" s="26"/>
      <c r="V714" s="26"/>
      <c r="W714" s="26"/>
      <c r="X714" s="26"/>
      <c r="Y714" s="26"/>
      <c r="Z714" s="26"/>
      <c r="CB714" s="1">
        <f>G714</f>
        <v>3</v>
      </c>
      <c r="CC714" s="1">
        <f>H714</f>
        <v>4</v>
      </c>
      <c r="CE714" s="1">
        <f>J714</f>
        <v>2</v>
      </c>
      <c r="CH714" s="1">
        <f>M714</f>
        <v>2</v>
      </c>
      <c r="CM714" s="1">
        <f>R714</f>
        <v>2</v>
      </c>
      <c r="CN714" s="1">
        <f>S714</f>
        <v>10.199999999999999</v>
      </c>
    </row>
    <row r="715" spans="1:92" ht="20.100000000000001" customHeight="1">
      <c r="A715" s="31"/>
      <c r="C715" s="16"/>
      <c r="D715" s="28" t="s">
        <v>536</v>
      </c>
      <c r="E715" s="7"/>
      <c r="F715" s="45">
        <v>2.2000000000000002</v>
      </c>
      <c r="G715" s="45"/>
      <c r="H715" s="45"/>
      <c r="I715" s="45"/>
      <c r="J715" s="45"/>
      <c r="K715" s="45">
        <v>1</v>
      </c>
      <c r="L715" s="45"/>
      <c r="M715" s="45"/>
      <c r="N715" s="45">
        <v>1</v>
      </c>
      <c r="O715" s="45"/>
      <c r="P715" s="45"/>
      <c r="Q715" s="45">
        <v>1</v>
      </c>
      <c r="R715" s="45"/>
      <c r="S715" s="45">
        <v>7.2</v>
      </c>
      <c r="T715" s="45"/>
      <c r="U715" s="45"/>
      <c r="V715" s="45"/>
      <c r="W715" s="45"/>
      <c r="X715" s="45"/>
      <c r="Y715" s="45"/>
      <c r="Z715" s="45"/>
    </row>
    <row r="716" spans="1:92" ht="20.100000000000001" customHeight="1">
      <c r="A716" s="31"/>
      <c r="C716" s="6" t="s">
        <v>317</v>
      </c>
      <c r="D716" s="64" t="str">
        <f>목록별산출서!E117</f>
        <v>1</v>
      </c>
      <c r="E716" s="27">
        <f>IF(egTextCal(D716)&lt;&gt;0, egTextCal(D716),"")</f>
        <v>1</v>
      </c>
      <c r="F716" s="26">
        <f>IF(E716*F715&lt;&gt;0,E716*F715,  )</f>
        <v>2.2000000000000002</v>
      </c>
      <c r="G716" s="26"/>
      <c r="H716" s="26"/>
      <c r="I716" s="26"/>
      <c r="J716" s="26"/>
      <c r="K716" s="26">
        <f>IF(E716*K715&lt;&gt;0,E716*K715,  )</f>
        <v>1</v>
      </c>
      <c r="L716" s="26"/>
      <c r="M716" s="26"/>
      <c r="N716" s="26">
        <f>IF(E716*N715&lt;&gt;0,E716*N715,  )</f>
        <v>1</v>
      </c>
      <c r="O716" s="26"/>
      <c r="P716" s="26"/>
      <c r="Q716" s="26">
        <f>IF(E716*Q715&lt;&gt;0,E716*Q715,  )</f>
        <v>1</v>
      </c>
      <c r="R716" s="26"/>
      <c r="S716" s="26">
        <f>IF(E716*S715&lt;&gt;0,E716*S715,  )</f>
        <v>7.2</v>
      </c>
      <c r="T716" s="26"/>
      <c r="U716" s="26"/>
      <c r="V716" s="26"/>
      <c r="W716" s="26"/>
      <c r="X716" s="26"/>
      <c r="Y716" s="26"/>
      <c r="Z716" s="26"/>
      <c r="CA716" s="1">
        <f>F716</f>
        <v>2.2000000000000002</v>
      </c>
      <c r="CF716" s="1">
        <f>K716</f>
        <v>1</v>
      </c>
      <c r="CI716" s="1">
        <f>N716</f>
        <v>1</v>
      </c>
      <c r="CL716" s="1">
        <f>Q716</f>
        <v>1</v>
      </c>
      <c r="CN716" s="1">
        <f>S716</f>
        <v>7.2</v>
      </c>
    </row>
    <row r="717" spans="1:92" ht="20.100000000000001" customHeight="1">
      <c r="A717" s="31"/>
      <c r="C717" s="16"/>
      <c r="D717" s="28" t="s">
        <v>537</v>
      </c>
      <c r="E717" s="7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</row>
    <row r="718" spans="1:92" ht="20.100000000000001" customHeight="1">
      <c r="A718" s="31"/>
      <c r="C718" s="6" t="s">
        <v>284</v>
      </c>
      <c r="D718" s="42"/>
      <c r="E718" s="27" t="str">
        <f>IF(egTextCal(D718)&lt;&gt;0, egTextCal(D718),"")</f>
        <v/>
      </c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92" ht="20.100000000000001" customHeight="1">
      <c r="A719" s="31"/>
      <c r="C719" s="16"/>
      <c r="D719" s="28" t="s">
        <v>538</v>
      </c>
      <c r="E719" s="7"/>
      <c r="F719" s="45">
        <v>3.3</v>
      </c>
      <c r="G719" s="45"/>
      <c r="H719" s="45"/>
      <c r="I719" s="45"/>
      <c r="J719" s="45"/>
      <c r="K719" s="45">
        <v>1</v>
      </c>
      <c r="L719" s="45"/>
      <c r="M719" s="45"/>
      <c r="N719" s="45"/>
      <c r="O719" s="45">
        <v>1</v>
      </c>
      <c r="P719" s="45"/>
      <c r="Q719" s="45"/>
      <c r="R719" s="45"/>
      <c r="S719" s="45">
        <v>10.5</v>
      </c>
      <c r="T719" s="45"/>
      <c r="U719" s="45"/>
      <c r="V719" s="45"/>
      <c r="W719" s="45"/>
      <c r="X719" s="45"/>
      <c r="Y719" s="45"/>
      <c r="Z719" s="45"/>
    </row>
    <row r="720" spans="1:92" ht="20.100000000000001" customHeight="1">
      <c r="A720" s="31"/>
      <c r="C720" s="6" t="s">
        <v>694</v>
      </c>
      <c r="D720" s="64" t="str">
        <f>목록별산출서!E123</f>
        <v>4</v>
      </c>
      <c r="E720" s="27">
        <f>IF(egTextCal(D720)&lt;&gt;0, egTextCal(D720),"")</f>
        <v>4</v>
      </c>
      <c r="F720" s="26">
        <f>IF(E720*F719&lt;&gt;0,E720*F719,  )</f>
        <v>13.2</v>
      </c>
      <c r="G720" s="26"/>
      <c r="H720" s="26"/>
      <c r="I720" s="26"/>
      <c r="J720" s="26"/>
      <c r="K720" s="26">
        <f>IF(E720*K719&lt;&gt;0,E720*K719,  )</f>
        <v>4</v>
      </c>
      <c r="L720" s="26"/>
      <c r="M720" s="26"/>
      <c r="N720" s="26"/>
      <c r="O720" s="26">
        <f>IF(E720*O719&lt;&gt;0,E720*O719,  )</f>
        <v>4</v>
      </c>
      <c r="P720" s="26"/>
      <c r="Q720" s="26"/>
      <c r="R720" s="26"/>
      <c r="S720" s="26">
        <f>IF(E720*S719&lt;&gt;0,E720*S719,  )</f>
        <v>42</v>
      </c>
      <c r="T720" s="26"/>
      <c r="U720" s="26"/>
      <c r="V720" s="26"/>
      <c r="W720" s="26"/>
      <c r="X720" s="26"/>
      <c r="Y720" s="26"/>
      <c r="Z720" s="26"/>
      <c r="CA720" s="1">
        <f>F720</f>
        <v>13.2</v>
      </c>
      <c r="CF720" s="1">
        <f>K720</f>
        <v>4</v>
      </c>
      <c r="CJ720" s="1">
        <f>O720</f>
        <v>4</v>
      </c>
      <c r="CN720" s="1">
        <f>S720</f>
        <v>42</v>
      </c>
    </row>
    <row r="721" spans="1:93" ht="20.100000000000001" customHeight="1">
      <c r="A721" s="31"/>
      <c r="C721" s="16"/>
      <c r="D721" s="28" t="s">
        <v>541</v>
      </c>
      <c r="E721" s="7"/>
      <c r="F721" s="45">
        <v>3.3</v>
      </c>
      <c r="G721" s="45"/>
      <c r="H721" s="45"/>
      <c r="I721" s="45"/>
      <c r="J721" s="45"/>
      <c r="K721" s="45">
        <v>1</v>
      </c>
      <c r="L721" s="45"/>
      <c r="M721" s="45"/>
      <c r="N721" s="45"/>
      <c r="O721" s="45"/>
      <c r="P721" s="45">
        <v>1</v>
      </c>
      <c r="Q721" s="45"/>
      <c r="R721" s="45"/>
      <c r="S721" s="45"/>
      <c r="T721" s="45">
        <v>14</v>
      </c>
      <c r="U721" s="45"/>
      <c r="V721" s="45"/>
      <c r="W721" s="45"/>
      <c r="X721" s="45"/>
      <c r="Y721" s="45"/>
      <c r="Z721" s="45"/>
    </row>
    <row r="722" spans="1:93" ht="20.100000000000001" customHeight="1">
      <c r="A722" s="31"/>
      <c r="C722" s="6" t="s">
        <v>695</v>
      </c>
      <c r="D722" s="64" t="str">
        <f>목록별산출서!E127</f>
        <v>4</v>
      </c>
      <c r="E722" s="27">
        <f>IF(egTextCal(D722)&lt;&gt;0, egTextCal(D722),"")</f>
        <v>4</v>
      </c>
      <c r="F722" s="26">
        <f>IF(E722*F721&lt;&gt;0,E722*F721,  )</f>
        <v>13.2</v>
      </c>
      <c r="G722" s="26"/>
      <c r="H722" s="26"/>
      <c r="I722" s="26"/>
      <c r="J722" s="26"/>
      <c r="K722" s="26">
        <f>IF(E722*K721&lt;&gt;0,E722*K721,  )</f>
        <v>4</v>
      </c>
      <c r="L722" s="26"/>
      <c r="M722" s="26"/>
      <c r="N722" s="26"/>
      <c r="O722" s="26"/>
      <c r="P722" s="26">
        <f>IF(E722*P721&lt;&gt;0,E722*P721,  )</f>
        <v>4</v>
      </c>
      <c r="Q722" s="26"/>
      <c r="R722" s="26"/>
      <c r="S722" s="26"/>
      <c r="T722" s="26">
        <f>IF(E722*T721&lt;&gt;0,E722*T721,  )</f>
        <v>56</v>
      </c>
      <c r="U722" s="26"/>
      <c r="V722" s="26"/>
      <c r="W722" s="26"/>
      <c r="X722" s="26"/>
      <c r="Y722" s="26"/>
      <c r="Z722" s="26"/>
      <c r="CA722" s="1">
        <f>F722</f>
        <v>13.2</v>
      </c>
      <c r="CF722" s="1">
        <f>K722</f>
        <v>4</v>
      </c>
      <c r="CK722" s="1">
        <f>P722</f>
        <v>4</v>
      </c>
      <c r="CO722" s="1">
        <f>T722</f>
        <v>56</v>
      </c>
    </row>
    <row r="723" spans="1:93" ht="20.100000000000001" customHeight="1">
      <c r="A723" s="31"/>
      <c r="C723" s="16"/>
      <c r="D723" s="28"/>
      <c r="E723" s="7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</row>
    <row r="724" spans="1:93" ht="20.100000000000001" customHeight="1">
      <c r="A724" s="31"/>
      <c r="C724" s="6" t="s">
        <v>336</v>
      </c>
      <c r="D724" s="42"/>
      <c r="E724" s="27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93" ht="20.100000000000001" customHeight="1">
      <c r="A725" s="31"/>
      <c r="C725" s="16"/>
      <c r="D725" s="28" t="s">
        <v>192</v>
      </c>
      <c r="E725" s="7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</row>
    <row r="726" spans="1:93" ht="20.100000000000001" customHeight="1">
      <c r="A726" s="31"/>
      <c r="C726" s="6" t="s">
        <v>696</v>
      </c>
      <c r="D726" s="42"/>
      <c r="E726" s="27" t="str">
        <f>IF(egTextCal(D726)&lt;&gt;0, egTextCal(D726),"")</f>
        <v/>
      </c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93" ht="20.100000000000001" customHeight="1">
      <c r="A727" s="31"/>
      <c r="C727" s="16"/>
      <c r="D727" s="28" t="s">
        <v>194</v>
      </c>
      <c r="E727" s="7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</row>
    <row r="728" spans="1:93" ht="20.100000000000001" customHeight="1">
      <c r="A728" s="31"/>
      <c r="C728" s="6" t="s">
        <v>697</v>
      </c>
      <c r="D728" s="64" t="str">
        <f>목록별산출서!E133</f>
        <v>1</v>
      </c>
      <c r="E728" s="27">
        <f>IF(egTextCal(D728)&lt;&gt;0, egTextCal(D728),"")</f>
        <v>1</v>
      </c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93" ht="20.100000000000001" customHeight="1">
      <c r="A729" s="31"/>
      <c r="C729" s="16"/>
      <c r="D729" s="28" t="s">
        <v>200</v>
      </c>
      <c r="E729" s="7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</row>
    <row r="730" spans="1:93" ht="20.100000000000001" customHeight="1">
      <c r="A730" s="31"/>
      <c r="C730" s="6" t="s">
        <v>366</v>
      </c>
      <c r="D730" s="64" t="str">
        <f>목록별산출서!E134</f>
        <v>1</v>
      </c>
      <c r="E730" s="27">
        <f>IF(egTextCal(D730)&lt;&gt;0, egTextCal(D730),"")</f>
        <v>1</v>
      </c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93" ht="20.100000000000001" customHeight="1">
      <c r="A731" s="31"/>
      <c r="C731" s="16"/>
      <c r="D731" s="28" t="s">
        <v>204</v>
      </c>
      <c r="E731" s="7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</row>
    <row r="732" spans="1:93" ht="20.100000000000001" customHeight="1">
      <c r="A732" s="31"/>
      <c r="C732" s="6" t="s">
        <v>258</v>
      </c>
      <c r="D732" s="42"/>
      <c r="E732" s="27" t="str">
        <f>IF(egTextCal(D732)&lt;&gt;0, egTextCal(D732),"")</f>
        <v/>
      </c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93" ht="20.100000000000001" customHeight="1">
      <c r="A733" s="31"/>
      <c r="C733" s="16"/>
      <c r="D733" s="28" t="s">
        <v>205</v>
      </c>
      <c r="E733" s="7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</row>
    <row r="734" spans="1:93" ht="20.100000000000001" customHeight="1">
      <c r="A734" s="31"/>
      <c r="C734" s="6" t="s">
        <v>484</v>
      </c>
      <c r="D734" s="42"/>
      <c r="E734" s="27" t="str">
        <f>IF(egTextCal(D734)&lt;&gt;0, egTextCal(D734),"")</f>
        <v/>
      </c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93" ht="20.100000000000001" customHeight="1">
      <c r="A735" s="31"/>
      <c r="C735" s="16"/>
      <c r="D735" s="28" t="s">
        <v>546</v>
      </c>
      <c r="E735" s="7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</row>
    <row r="736" spans="1:93" ht="20.100000000000001" customHeight="1">
      <c r="A736" s="31"/>
      <c r="C736" s="6" t="s">
        <v>698</v>
      </c>
      <c r="D736" s="64" t="str">
        <f>목록별산출서!E137</f>
        <v>1</v>
      </c>
      <c r="E736" s="27">
        <f>IF(egTextCal(D736)&lt;&gt;0, egTextCal(D736),"")</f>
        <v>1</v>
      </c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20.100000000000001" customHeight="1">
      <c r="D737" s="14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 ht="20.100000000000001" customHeight="1">
      <c r="B738" s="30"/>
      <c r="C738" s="20"/>
      <c r="D738" s="46"/>
      <c r="E738" s="46"/>
      <c r="F738" s="18" t="s">
        <v>679</v>
      </c>
      <c r="G738" s="18" t="s">
        <v>664</v>
      </c>
      <c r="H738" s="16" t="s">
        <v>664</v>
      </c>
      <c r="I738" s="16" t="s">
        <v>665</v>
      </c>
      <c r="J738" s="16" t="s">
        <v>665</v>
      </c>
      <c r="K738" s="16" t="s">
        <v>683</v>
      </c>
      <c r="L738" s="16" t="s">
        <v>666</v>
      </c>
      <c r="M738" s="16" t="s">
        <v>666</v>
      </c>
      <c r="N738" s="16" t="s">
        <v>666</v>
      </c>
      <c r="O738" s="16" t="s">
        <v>667</v>
      </c>
      <c r="P738" s="16" t="s">
        <v>667</v>
      </c>
      <c r="Q738" s="16" t="s">
        <v>176</v>
      </c>
      <c r="R738" s="16" t="s">
        <v>176</v>
      </c>
      <c r="S738" s="16" t="s">
        <v>668</v>
      </c>
      <c r="T738" s="16" t="s">
        <v>668</v>
      </c>
      <c r="U738" s="16"/>
      <c r="V738" s="16"/>
      <c r="W738" s="16"/>
      <c r="X738" s="16"/>
      <c r="Y738" s="16"/>
      <c r="Z738" s="16"/>
    </row>
    <row r="739" spans="1:26" ht="20.100000000000001" customHeight="1">
      <c r="A739" s="31"/>
      <c r="B739" s="30"/>
      <c r="C739" s="4" t="s">
        <v>676</v>
      </c>
      <c r="D739" s="4" t="s">
        <v>677</v>
      </c>
      <c r="E739" s="4" t="s">
        <v>678</v>
      </c>
      <c r="F739" s="12" t="s">
        <v>769</v>
      </c>
      <c r="G739" s="12" t="s">
        <v>679</v>
      </c>
      <c r="H739" s="4" t="s">
        <v>680</v>
      </c>
      <c r="I739" s="4" t="s">
        <v>770</v>
      </c>
      <c r="J739" s="4" t="s">
        <v>681</v>
      </c>
      <c r="K739" s="4" t="s">
        <v>707</v>
      </c>
      <c r="L739" s="4" t="s">
        <v>771</v>
      </c>
      <c r="M739" s="4" t="s">
        <v>682</v>
      </c>
      <c r="N739" s="4" t="s">
        <v>708</v>
      </c>
      <c r="O739" s="4" t="s">
        <v>683</v>
      </c>
      <c r="P739" s="4" t="s">
        <v>683</v>
      </c>
      <c r="Q739" s="4" t="s">
        <v>709</v>
      </c>
      <c r="R739" s="4" t="s">
        <v>684</v>
      </c>
      <c r="S739" s="4"/>
      <c r="T739" s="4"/>
      <c r="U739" s="4"/>
      <c r="V739" s="4"/>
      <c r="W739" s="4"/>
      <c r="X739" s="4"/>
      <c r="Y739" s="4"/>
      <c r="Z739" s="4"/>
    </row>
    <row r="740" spans="1:26" ht="20.100000000000001" customHeight="1">
      <c r="A740" s="31"/>
      <c r="B740" s="30"/>
      <c r="C740" s="21"/>
      <c r="D740" s="21"/>
      <c r="E740" s="21"/>
      <c r="F740" s="19" t="s">
        <v>772</v>
      </c>
      <c r="G740" s="19" t="s">
        <v>685</v>
      </c>
      <c r="H740" s="17" t="s">
        <v>685</v>
      </c>
      <c r="I740" s="17" t="s">
        <v>773</v>
      </c>
      <c r="J740" s="17" t="s">
        <v>686</v>
      </c>
      <c r="K740" s="17" t="s">
        <v>714</v>
      </c>
      <c r="L740" s="17" t="s">
        <v>688</v>
      </c>
      <c r="M740" s="17" t="s">
        <v>688</v>
      </c>
      <c r="N740" s="17" t="s">
        <v>715</v>
      </c>
      <c r="O740" s="17" t="s">
        <v>689</v>
      </c>
      <c r="P740" s="17" t="s">
        <v>690</v>
      </c>
      <c r="Q740" s="17" t="s">
        <v>692</v>
      </c>
      <c r="R740" s="17" t="s">
        <v>692</v>
      </c>
      <c r="S740" s="17" t="s">
        <v>693</v>
      </c>
      <c r="T740" s="17" t="s">
        <v>774</v>
      </c>
      <c r="U740" s="17"/>
      <c r="V740" s="17"/>
      <c r="W740" s="17"/>
      <c r="X740" s="17"/>
      <c r="Y740" s="17"/>
      <c r="Z740" s="17"/>
    </row>
    <row r="741" spans="1:26" ht="20.100000000000001" customHeight="1">
      <c r="A741" s="31"/>
      <c r="C741" s="16"/>
      <c r="D741" s="28" t="s">
        <v>550</v>
      </c>
      <c r="E741" s="7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</row>
    <row r="742" spans="1:26" ht="20.100000000000001" customHeight="1">
      <c r="A742" s="31"/>
      <c r="C742" s="6" t="s">
        <v>135</v>
      </c>
      <c r="D742" s="64" t="str">
        <f>목록별산출서!E138</f>
        <v>1</v>
      </c>
      <c r="E742" s="27">
        <f>IF(egTextCal(D742)&lt;&gt;0, egTextCal(D742),"")</f>
        <v>1</v>
      </c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20.100000000000001" customHeight="1">
      <c r="A743" s="31"/>
      <c r="C743" s="16"/>
      <c r="D743" s="29" t="s">
        <v>553</v>
      </c>
      <c r="E743" s="8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</row>
    <row r="744" spans="1:26" ht="20.100000000000001" customHeight="1">
      <c r="A744" s="31"/>
      <c r="C744" s="6" t="s">
        <v>149</v>
      </c>
      <c r="D744" s="65" t="str">
        <f>목록별산출서!E139</f>
        <v>2</v>
      </c>
      <c r="E744" s="27">
        <f>IF(egTextCal(D744)&lt;&gt;0, egTextCal(D744),"")</f>
        <v>2</v>
      </c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20.100000000000001" customHeight="1">
      <c r="A745" s="31"/>
      <c r="C745" s="16"/>
      <c r="D745" s="29" t="s">
        <v>556</v>
      </c>
      <c r="E745" s="8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</row>
    <row r="746" spans="1:26" ht="20.100000000000001" customHeight="1">
      <c r="A746" s="31"/>
      <c r="C746" s="6" t="s">
        <v>165</v>
      </c>
      <c r="D746" s="65" t="str">
        <f>목록별산출서!E140</f>
        <v>1</v>
      </c>
      <c r="E746" s="27">
        <f>IF(egTextCal(D746)&lt;&gt;0, egTextCal(D746),"")</f>
        <v>1</v>
      </c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20.100000000000001" customHeight="1">
      <c r="A747" s="31"/>
      <c r="C747" s="16"/>
      <c r="D747" s="28" t="s">
        <v>559</v>
      </c>
      <c r="E747" s="7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</row>
    <row r="748" spans="1:26" ht="20.100000000000001" customHeight="1">
      <c r="A748" s="31"/>
      <c r="C748" s="6" t="s">
        <v>168</v>
      </c>
      <c r="D748" s="64" t="str">
        <f>목록별산출서!E141</f>
        <v>2</v>
      </c>
      <c r="E748" s="27">
        <f>IF(egTextCal(D748)&lt;&gt;0, egTextCal(D748),"")</f>
        <v>2</v>
      </c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20.100000000000001" customHeight="1">
      <c r="A749" s="31"/>
      <c r="C749" s="16"/>
      <c r="D749" s="28" t="s">
        <v>563</v>
      </c>
      <c r="E749" s="7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</row>
    <row r="750" spans="1:26" ht="20.100000000000001" customHeight="1">
      <c r="A750" s="31"/>
      <c r="C750" s="6" t="s">
        <v>172</v>
      </c>
      <c r="D750" s="64" t="str">
        <f>목록별산출서!E142</f>
        <v>1</v>
      </c>
      <c r="E750" s="27">
        <f>IF(egTextCal(D750)&lt;&gt;0, egTextCal(D750),"")</f>
        <v>1</v>
      </c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20.100000000000001" customHeight="1">
      <c r="A751" s="31"/>
      <c r="C751" s="16"/>
      <c r="D751" s="28"/>
      <c r="E751" s="7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</row>
    <row r="752" spans="1:26" ht="20.100000000000001" customHeight="1">
      <c r="A752" s="31"/>
      <c r="C752" s="6" t="s">
        <v>174</v>
      </c>
      <c r="D752" s="42"/>
      <c r="E752" s="27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20.100000000000001" customHeight="1">
      <c r="A753" s="31"/>
      <c r="C753" s="16"/>
      <c r="D753" s="28"/>
      <c r="E753" s="7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</row>
    <row r="754" spans="1:26" ht="20.100000000000001" customHeight="1">
      <c r="A754" s="31"/>
      <c r="C754" s="6" t="s">
        <v>227</v>
      </c>
      <c r="D754" s="42"/>
      <c r="E754" s="27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20.100000000000001" customHeight="1">
      <c r="A755" s="31"/>
      <c r="C755" s="16"/>
      <c r="D755" s="28"/>
      <c r="E755" s="7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</row>
    <row r="756" spans="1:26" ht="20.100000000000001" customHeight="1">
      <c r="A756" s="31"/>
      <c r="C756" s="6" t="s">
        <v>182</v>
      </c>
      <c r="D756" s="42"/>
      <c r="E756" s="27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20.100000000000001" customHeight="1">
      <c r="A757" s="31"/>
      <c r="C757" s="16"/>
      <c r="D757" s="28"/>
      <c r="E757" s="7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</row>
    <row r="758" spans="1:26" ht="20.100000000000001" customHeight="1">
      <c r="A758" s="31"/>
      <c r="C758" s="6" t="s">
        <v>595</v>
      </c>
      <c r="D758" s="42"/>
      <c r="E758" s="27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20.100000000000001" customHeight="1">
      <c r="A759" s="31"/>
      <c r="C759" s="16"/>
      <c r="D759" s="28"/>
      <c r="E759" s="7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</row>
    <row r="760" spans="1:26" ht="20.100000000000001" customHeight="1">
      <c r="A760" s="31"/>
      <c r="C760" s="6" t="s">
        <v>383</v>
      </c>
      <c r="D760" s="42"/>
      <c r="E760" s="27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20.100000000000001" customHeight="1">
      <c r="A761" s="31"/>
      <c r="C761" s="16"/>
      <c r="D761" s="28"/>
      <c r="E761" s="7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</row>
    <row r="762" spans="1:26" ht="20.100000000000001" customHeight="1">
      <c r="A762" s="31"/>
      <c r="C762" s="6" t="s">
        <v>317</v>
      </c>
      <c r="D762" s="42"/>
      <c r="E762" s="27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20.100000000000001" customHeight="1">
      <c r="A763" s="31"/>
      <c r="C763" s="16"/>
      <c r="D763" s="28"/>
      <c r="E763" s="7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</row>
    <row r="764" spans="1:26" ht="20.100000000000001" customHeight="1">
      <c r="A764" s="31"/>
      <c r="C764" s="6" t="s">
        <v>284</v>
      </c>
      <c r="D764" s="42"/>
      <c r="E764" s="27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20.100000000000001" customHeight="1">
      <c r="A765" s="31"/>
      <c r="C765" s="16"/>
      <c r="D765" s="28"/>
      <c r="E765" s="7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</row>
    <row r="766" spans="1:26" ht="20.100000000000001" customHeight="1">
      <c r="A766" s="31"/>
      <c r="C766" s="6" t="s">
        <v>694</v>
      </c>
      <c r="D766" s="42"/>
      <c r="E766" s="27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20.100000000000001" customHeight="1">
      <c r="A767" s="31"/>
      <c r="C767" s="16"/>
      <c r="D767" s="28"/>
      <c r="E767" s="7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</row>
    <row r="768" spans="1:26" ht="20.100000000000001" customHeight="1">
      <c r="A768" s="31"/>
      <c r="C768" s="6" t="s">
        <v>695</v>
      </c>
      <c r="D768" s="42"/>
      <c r="E768" s="27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91" ht="20.100000000000001" customHeight="1">
      <c r="A769" s="31"/>
      <c r="C769" s="16"/>
      <c r="D769" s="28"/>
      <c r="E769" s="7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</row>
    <row r="770" spans="1:91" ht="20.100000000000001" customHeight="1">
      <c r="A770" s="31"/>
      <c r="C770" s="6" t="s">
        <v>336</v>
      </c>
      <c r="D770" s="42"/>
      <c r="E770" s="27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91" ht="20.100000000000001" customHeight="1">
      <c r="A771" s="31"/>
      <c r="C771" s="16"/>
      <c r="D771" s="28"/>
      <c r="E771" s="7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</row>
    <row r="772" spans="1:91" ht="20.100000000000001" customHeight="1">
      <c r="A772" s="31"/>
      <c r="C772" s="6" t="s">
        <v>696</v>
      </c>
      <c r="D772" s="42"/>
      <c r="E772" s="27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91" ht="20.100000000000001" customHeight="1">
      <c r="A773" s="31"/>
      <c r="C773" s="16"/>
      <c r="D773" s="28"/>
      <c r="E773" s="7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</row>
    <row r="774" spans="1:91" ht="20.100000000000001" customHeight="1">
      <c r="A774" s="31"/>
      <c r="C774" s="6" t="s">
        <v>697</v>
      </c>
      <c r="D774" s="42"/>
      <c r="E774" s="27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91" ht="20.100000000000001" customHeight="1">
      <c r="A775" s="31"/>
      <c r="C775" s="16"/>
      <c r="D775" s="28"/>
      <c r="E775" s="7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</row>
    <row r="776" spans="1:91" ht="20.100000000000001" customHeight="1">
      <c r="A776" s="31"/>
      <c r="C776" s="6" t="s">
        <v>366</v>
      </c>
      <c r="D776" s="42"/>
      <c r="E776" s="27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91" ht="20.100000000000001" customHeight="1">
      <c r="A777" s="31"/>
      <c r="C777" s="16"/>
      <c r="D777" s="28"/>
      <c r="E777" s="7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</row>
    <row r="778" spans="1:91" ht="20.100000000000001" customHeight="1">
      <c r="A778" s="31"/>
      <c r="C778" s="6" t="s">
        <v>258</v>
      </c>
      <c r="D778" s="42"/>
      <c r="E778" s="27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91" ht="20.100000000000001" customHeight="1">
      <c r="A779" s="31"/>
      <c r="C779" s="16"/>
      <c r="D779" s="28"/>
      <c r="E779" s="7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</row>
    <row r="780" spans="1:91" ht="20.100000000000001" customHeight="1">
      <c r="A780" s="31"/>
      <c r="C780" s="6" t="s">
        <v>484</v>
      </c>
      <c r="D780" s="42"/>
      <c r="E780" s="27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91" ht="20.100000000000001" customHeight="1">
      <c r="A781" s="31"/>
      <c r="B781" s="25" t="s">
        <v>699</v>
      </c>
      <c r="C781" s="16"/>
      <c r="D781" s="67" t="s">
        <v>700</v>
      </c>
      <c r="E781" s="63" t="s">
        <v>112</v>
      </c>
      <c r="F781" s="45">
        <f t="shared" ref="F781:T781" si="9">SUM(CA696:CA780)</f>
        <v>88.800000000000011</v>
      </c>
      <c r="G781" s="45">
        <f t="shared" si="9"/>
        <v>16.5</v>
      </c>
      <c r="H781" s="45">
        <f t="shared" si="9"/>
        <v>22</v>
      </c>
      <c r="I781" s="45">
        <f t="shared" si="9"/>
        <v>5</v>
      </c>
      <c r="J781" s="45">
        <f t="shared" si="9"/>
        <v>6</v>
      </c>
      <c r="K781" s="45">
        <f t="shared" si="9"/>
        <v>10</v>
      </c>
      <c r="L781" s="45">
        <f t="shared" si="9"/>
        <v>5</v>
      </c>
      <c r="M781" s="45">
        <f t="shared" si="9"/>
        <v>6</v>
      </c>
      <c r="N781" s="45">
        <f t="shared" si="9"/>
        <v>1</v>
      </c>
      <c r="O781" s="45">
        <f t="shared" si="9"/>
        <v>4</v>
      </c>
      <c r="P781" s="45">
        <f t="shared" si="9"/>
        <v>4</v>
      </c>
      <c r="Q781" s="45">
        <f t="shared" si="9"/>
        <v>1</v>
      </c>
      <c r="R781" s="45">
        <f t="shared" si="9"/>
        <v>2</v>
      </c>
      <c r="S781" s="45">
        <f t="shared" si="9"/>
        <v>265.5</v>
      </c>
      <c r="T781" s="45">
        <f t="shared" si="9"/>
        <v>88</v>
      </c>
      <c r="U781" s="45"/>
      <c r="V781" s="45"/>
      <c r="W781" s="45"/>
      <c r="X781" s="45"/>
      <c r="Y781" s="45"/>
      <c r="Z781" s="45"/>
    </row>
    <row r="782" spans="1:91" ht="20.100000000000001" customHeight="1">
      <c r="A782" s="31"/>
      <c r="C782" s="5" t="s">
        <v>698</v>
      </c>
      <c r="D782" s="27" t="s">
        <v>701</v>
      </c>
      <c r="E782" s="27">
        <v>1</v>
      </c>
      <c r="F782" s="27">
        <f>E782*F781</f>
        <v>88.800000000000011</v>
      </c>
      <c r="G782" s="27">
        <f>E782*G781</f>
        <v>16.5</v>
      </c>
      <c r="H782" s="27">
        <f>E782*H781</f>
        <v>22</v>
      </c>
      <c r="I782" s="27">
        <f>E782*I781</f>
        <v>5</v>
      </c>
      <c r="J782" s="27">
        <f>E782*J781</f>
        <v>6</v>
      </c>
      <c r="K782" s="27">
        <f>E782*K781</f>
        <v>10</v>
      </c>
      <c r="L782" s="27">
        <f>E782*L781</f>
        <v>5</v>
      </c>
      <c r="M782" s="27">
        <f>E782*M781</f>
        <v>6</v>
      </c>
      <c r="N782" s="27">
        <f>E782*N781</f>
        <v>1</v>
      </c>
      <c r="O782" s="27">
        <f>E782*O781</f>
        <v>4</v>
      </c>
      <c r="P782" s="27">
        <f>E782*P781</f>
        <v>4</v>
      </c>
      <c r="Q782" s="27">
        <f>E782*Q781</f>
        <v>1</v>
      </c>
      <c r="R782" s="27">
        <f>E782*R781</f>
        <v>2</v>
      </c>
      <c r="S782" s="27">
        <f>E782*S781</f>
        <v>265.5</v>
      </c>
      <c r="T782" s="27">
        <f>E782*T781</f>
        <v>88</v>
      </c>
      <c r="U782" s="27"/>
      <c r="V782" s="27"/>
      <c r="W782" s="27"/>
      <c r="X782" s="27"/>
      <c r="Y782" s="27"/>
      <c r="Z782" s="27"/>
    </row>
    <row r="783" spans="1:91" ht="20.100000000000001" customHeight="1">
      <c r="B783" s="25" t="s">
        <v>134</v>
      </c>
      <c r="C783" s="458" t="s">
        <v>566</v>
      </c>
      <c r="D783" s="504"/>
      <c r="E783" s="504"/>
      <c r="F783" s="504"/>
      <c r="G783" s="504"/>
      <c r="H783" s="504"/>
      <c r="I783" s="504"/>
      <c r="J783" s="504"/>
      <c r="K783" s="504"/>
      <c r="L783" s="504"/>
      <c r="M783" s="504"/>
      <c r="N783" s="504"/>
      <c r="O783" s="504"/>
      <c r="P783" s="504"/>
      <c r="Q783" s="504"/>
      <c r="R783" s="504"/>
      <c r="S783" s="504"/>
      <c r="T783" s="504"/>
      <c r="U783" s="504"/>
      <c r="V783" s="504"/>
      <c r="W783" s="504"/>
      <c r="X783" s="504"/>
      <c r="Y783" s="504"/>
      <c r="Z783" s="504"/>
    </row>
    <row r="784" spans="1:91" ht="20.100000000000001" customHeight="1">
      <c r="B784" s="30"/>
      <c r="C784" s="20"/>
      <c r="D784" s="46"/>
      <c r="E784" s="46"/>
      <c r="F784" s="18" t="s">
        <v>679</v>
      </c>
      <c r="G784" s="18" t="s">
        <v>665</v>
      </c>
      <c r="H784" s="16" t="s">
        <v>683</v>
      </c>
      <c r="I784" s="16" t="s">
        <v>683</v>
      </c>
      <c r="J784" s="16" t="s">
        <v>666</v>
      </c>
      <c r="K784" s="16" t="s">
        <v>666</v>
      </c>
      <c r="L784" s="16" t="s">
        <v>666</v>
      </c>
      <c r="M784" s="16" t="s">
        <v>176</v>
      </c>
      <c r="N784" s="16" t="s">
        <v>176</v>
      </c>
      <c r="O784" s="16" t="s">
        <v>775</v>
      </c>
      <c r="P784" s="16" t="s">
        <v>705</v>
      </c>
      <c r="Q784" s="16" t="s">
        <v>706</v>
      </c>
      <c r="R784" s="16" t="s">
        <v>706</v>
      </c>
      <c r="S784" s="16"/>
      <c r="T784" s="16"/>
      <c r="U784" s="16"/>
      <c r="V784" s="16"/>
      <c r="W784" s="16"/>
      <c r="X784" s="16"/>
      <c r="Y784" s="16"/>
      <c r="Z784" s="16"/>
      <c r="CA784" s="1" t="s">
        <v>679</v>
      </c>
      <c r="CB784" s="1" t="s">
        <v>665</v>
      </c>
      <c r="CC784" s="1" t="s">
        <v>683</v>
      </c>
      <c r="CD784" s="1" t="s">
        <v>683</v>
      </c>
      <c r="CE784" s="1" t="s">
        <v>666</v>
      </c>
      <c r="CF784" s="1" t="s">
        <v>666</v>
      </c>
      <c r="CG784" s="1" t="s">
        <v>666</v>
      </c>
      <c r="CH784" s="1" t="s">
        <v>176</v>
      </c>
      <c r="CI784" s="1" t="s">
        <v>176</v>
      </c>
      <c r="CJ784" s="1" t="s">
        <v>775</v>
      </c>
      <c r="CK784" s="1" t="s">
        <v>705</v>
      </c>
      <c r="CL784" s="1" t="s">
        <v>706</v>
      </c>
      <c r="CM784" s="1" t="s">
        <v>706</v>
      </c>
    </row>
    <row r="785" spans="1:91" ht="20.100000000000001" customHeight="1">
      <c r="A785" s="31"/>
      <c r="B785" s="30"/>
      <c r="C785" s="4" t="s">
        <v>676</v>
      </c>
      <c r="D785" s="4" t="s">
        <v>677</v>
      </c>
      <c r="E785" s="4" t="s">
        <v>678</v>
      </c>
      <c r="F785" s="12" t="s">
        <v>769</v>
      </c>
      <c r="G785" s="12" t="s">
        <v>681</v>
      </c>
      <c r="H785" s="4" t="s">
        <v>707</v>
      </c>
      <c r="I785" s="4" t="s">
        <v>722</v>
      </c>
      <c r="J785" s="4" t="s">
        <v>682</v>
      </c>
      <c r="K785" s="4" t="s">
        <v>708</v>
      </c>
      <c r="L785" s="4" t="s">
        <v>776</v>
      </c>
      <c r="M785" s="4" t="s">
        <v>709</v>
      </c>
      <c r="N785" s="4" t="s">
        <v>710</v>
      </c>
      <c r="O785" s="4" t="s">
        <v>777</v>
      </c>
      <c r="P785" s="4" t="s">
        <v>712</v>
      </c>
      <c r="Q785" s="4"/>
      <c r="R785" s="4" t="s">
        <v>693</v>
      </c>
      <c r="S785" s="4"/>
      <c r="T785" s="4"/>
      <c r="U785" s="4"/>
      <c r="V785" s="4"/>
      <c r="W785" s="4"/>
      <c r="X785" s="4"/>
      <c r="Y785" s="4"/>
      <c r="Z785" s="4"/>
      <c r="CA785" s="1" t="s">
        <v>769</v>
      </c>
      <c r="CB785" s="1" t="s">
        <v>681</v>
      </c>
      <c r="CC785" s="1" t="s">
        <v>707</v>
      </c>
      <c r="CD785" s="1" t="s">
        <v>722</v>
      </c>
      <c r="CE785" s="1" t="s">
        <v>682</v>
      </c>
      <c r="CF785" s="1" t="s">
        <v>708</v>
      </c>
      <c r="CG785" s="1" t="s">
        <v>776</v>
      </c>
      <c r="CH785" s="1" t="s">
        <v>709</v>
      </c>
      <c r="CI785" s="1" t="s">
        <v>710</v>
      </c>
      <c r="CJ785" s="1" t="s">
        <v>777</v>
      </c>
      <c r="CK785" s="1" t="s">
        <v>712</v>
      </c>
      <c r="CM785" s="1" t="s">
        <v>693</v>
      </c>
    </row>
    <row r="786" spans="1:91" ht="20.100000000000001" customHeight="1">
      <c r="A786" s="31"/>
      <c r="B786" s="30"/>
      <c r="C786" s="21"/>
      <c r="D786" s="21"/>
      <c r="E786" s="21"/>
      <c r="F786" s="19" t="s">
        <v>772</v>
      </c>
      <c r="G786" s="19" t="s">
        <v>686</v>
      </c>
      <c r="H786" s="17" t="s">
        <v>714</v>
      </c>
      <c r="I786" s="17" t="s">
        <v>714</v>
      </c>
      <c r="J786" s="17" t="s">
        <v>688</v>
      </c>
      <c r="K786" s="17" t="s">
        <v>715</v>
      </c>
      <c r="L786" s="17" t="s">
        <v>715</v>
      </c>
      <c r="M786" s="17" t="s">
        <v>692</v>
      </c>
      <c r="N786" s="17" t="s">
        <v>692</v>
      </c>
      <c r="O786" s="17" t="s">
        <v>716</v>
      </c>
      <c r="P786" s="17" t="s">
        <v>716</v>
      </c>
      <c r="Q786" s="17" t="s">
        <v>693</v>
      </c>
      <c r="R786" s="17" t="s">
        <v>778</v>
      </c>
      <c r="S786" s="17"/>
      <c r="T786" s="17"/>
      <c r="U786" s="17"/>
      <c r="V786" s="17"/>
      <c r="W786" s="17"/>
      <c r="X786" s="17"/>
      <c r="Y786" s="17"/>
      <c r="Z786" s="17"/>
      <c r="CA786" s="1" t="s">
        <v>772</v>
      </c>
      <c r="CB786" s="1" t="s">
        <v>686</v>
      </c>
      <c r="CC786" s="1" t="s">
        <v>714</v>
      </c>
      <c r="CD786" s="1" t="s">
        <v>714</v>
      </c>
      <c r="CE786" s="1" t="s">
        <v>688</v>
      </c>
      <c r="CF786" s="1" t="s">
        <v>715</v>
      </c>
      <c r="CG786" s="1" t="s">
        <v>715</v>
      </c>
      <c r="CH786" s="1" t="s">
        <v>692</v>
      </c>
      <c r="CI786" s="1" t="s">
        <v>692</v>
      </c>
      <c r="CJ786" s="1" t="s">
        <v>716</v>
      </c>
      <c r="CK786" s="1" t="s">
        <v>716</v>
      </c>
      <c r="CL786" s="1" t="s">
        <v>693</v>
      </c>
      <c r="CM786" s="1" t="s">
        <v>778</v>
      </c>
    </row>
    <row r="787" spans="1:91" ht="20.100000000000001" customHeight="1">
      <c r="A787" s="31"/>
      <c r="C787" s="16"/>
      <c r="D787" s="28" t="s">
        <v>233</v>
      </c>
      <c r="E787" s="7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</row>
    <row r="788" spans="1:91" ht="20.100000000000001" customHeight="1">
      <c r="A788" s="31"/>
      <c r="C788" s="6" t="s">
        <v>135</v>
      </c>
      <c r="D788" s="42"/>
      <c r="E788" s="27" t="str">
        <f>IF(egTextCal(D788)&lt;&gt;0, egTextCal(D788),"")</f>
        <v/>
      </c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91" ht="20.100000000000001" customHeight="1">
      <c r="A789" s="31"/>
      <c r="C789" s="16"/>
      <c r="D789" s="29" t="s">
        <v>509</v>
      </c>
      <c r="E789" s="8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</row>
    <row r="790" spans="1:91" ht="20.100000000000001" customHeight="1">
      <c r="A790" s="31"/>
      <c r="C790" s="6" t="s">
        <v>149</v>
      </c>
      <c r="D790" s="43"/>
      <c r="E790" s="27" t="str">
        <f>IF(egTextCal(D790)&lt;&gt;0, egTextCal(D790),"")</f>
        <v/>
      </c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91" ht="20.100000000000001" customHeight="1">
      <c r="A791" s="31"/>
      <c r="C791" s="16"/>
      <c r="D791" s="29" t="s">
        <v>567</v>
      </c>
      <c r="E791" s="8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</row>
    <row r="792" spans="1:91" ht="20.100000000000001" customHeight="1">
      <c r="A792" s="31"/>
      <c r="C792" s="6" t="s">
        <v>165</v>
      </c>
      <c r="D792" s="43"/>
      <c r="E792" s="27" t="str">
        <f>IF(egTextCal(D792)&lt;&gt;0, egTextCal(D792),"")</f>
        <v/>
      </c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91" ht="20.100000000000001" customHeight="1">
      <c r="A793" s="31"/>
      <c r="C793" s="16"/>
      <c r="D793" s="28" t="s">
        <v>568</v>
      </c>
      <c r="E793" s="7"/>
      <c r="F793" s="45">
        <v>1</v>
      </c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>
        <v>3</v>
      </c>
      <c r="R793" s="45"/>
      <c r="S793" s="45"/>
      <c r="T793" s="45"/>
      <c r="U793" s="45"/>
      <c r="V793" s="45"/>
      <c r="W793" s="45"/>
      <c r="X793" s="45"/>
      <c r="Y793" s="45"/>
      <c r="Z793" s="45"/>
    </row>
    <row r="794" spans="1:91" ht="20.100000000000001" customHeight="1">
      <c r="A794" s="31"/>
      <c r="C794" s="6" t="s">
        <v>168</v>
      </c>
      <c r="D794" s="64" t="str">
        <f>목록별산출서!E176</f>
        <v>3+1*2</v>
      </c>
      <c r="E794" s="27">
        <f>IF(egTextCal(D794)&lt;&gt;0, egTextCal(D794),"")</f>
        <v>5</v>
      </c>
      <c r="F794" s="26">
        <f>IF(E794*F793&lt;&gt;0,E794*F793,  )</f>
        <v>5</v>
      </c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>
        <f>IF(E794*Q793&lt;&gt;0,E794*Q793,  )</f>
        <v>15</v>
      </c>
      <c r="R794" s="26"/>
      <c r="S794" s="26"/>
      <c r="T794" s="26"/>
      <c r="U794" s="26"/>
      <c r="V794" s="26"/>
      <c r="W794" s="26"/>
      <c r="X794" s="26"/>
      <c r="Y794" s="26"/>
      <c r="Z794" s="26"/>
      <c r="CA794" s="1">
        <f>F794</f>
        <v>5</v>
      </c>
      <c r="CL794" s="1">
        <f>Q794</f>
        <v>15</v>
      </c>
    </row>
    <row r="795" spans="1:91" ht="20.100000000000001" customHeight="1">
      <c r="A795" s="31"/>
      <c r="C795" s="16"/>
      <c r="D795" s="28" t="s">
        <v>570</v>
      </c>
      <c r="E795" s="7"/>
      <c r="F795" s="45">
        <v>1</v>
      </c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>
        <v>3</v>
      </c>
      <c r="S795" s="45"/>
      <c r="T795" s="45"/>
      <c r="U795" s="45"/>
      <c r="V795" s="45"/>
      <c r="W795" s="45"/>
      <c r="X795" s="45"/>
      <c r="Y795" s="45"/>
      <c r="Z795" s="45"/>
    </row>
    <row r="796" spans="1:91" ht="20.100000000000001" customHeight="1">
      <c r="A796" s="31"/>
      <c r="C796" s="6" t="s">
        <v>172</v>
      </c>
      <c r="D796" s="64" t="str">
        <f>목록별산출서!E178</f>
        <v>2+1+2+4+5</v>
      </c>
      <c r="E796" s="27">
        <f>IF(egTextCal(D796)&lt;&gt;0, egTextCal(D796),"")</f>
        <v>14</v>
      </c>
      <c r="F796" s="26">
        <f>IF(E796*F795&lt;&gt;0,E796*F795,  )</f>
        <v>14</v>
      </c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>
        <f>IF(E796*R795&lt;&gt;0,E796*R795,  )</f>
        <v>42</v>
      </c>
      <c r="S796" s="26"/>
      <c r="T796" s="26"/>
      <c r="U796" s="26"/>
      <c r="V796" s="26"/>
      <c r="W796" s="26"/>
      <c r="X796" s="26"/>
      <c r="Y796" s="26"/>
      <c r="Z796" s="26"/>
      <c r="CA796" s="1">
        <f>F796</f>
        <v>14</v>
      </c>
      <c r="CM796" s="1">
        <f>R796</f>
        <v>42</v>
      </c>
    </row>
    <row r="797" spans="1:91" ht="20.100000000000001" customHeight="1">
      <c r="A797" s="31"/>
      <c r="C797" s="16"/>
      <c r="D797" s="28" t="s">
        <v>575</v>
      </c>
      <c r="E797" s="7"/>
      <c r="F797" s="45">
        <v>1.5</v>
      </c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>
        <v>7.5</v>
      </c>
      <c r="S797" s="45"/>
      <c r="T797" s="45"/>
      <c r="U797" s="45"/>
      <c r="V797" s="45"/>
      <c r="W797" s="45"/>
      <c r="X797" s="45"/>
      <c r="Y797" s="45"/>
      <c r="Z797" s="45"/>
    </row>
    <row r="798" spans="1:91" ht="20.100000000000001" customHeight="1">
      <c r="A798" s="31"/>
      <c r="C798" s="6" t="s">
        <v>174</v>
      </c>
      <c r="D798" s="64" t="str">
        <f>목록별산출서!E180</f>
        <v>1</v>
      </c>
      <c r="E798" s="27">
        <f>IF(egTextCal(D798)&lt;&gt;0, egTextCal(D798),"")</f>
        <v>1</v>
      </c>
      <c r="F798" s="26">
        <f>IF(E798*F797&lt;&gt;0,E798*F797,  )</f>
        <v>1.5</v>
      </c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>
        <f>IF(E798*R797&lt;&gt;0,E798*R797,  )</f>
        <v>7.5</v>
      </c>
      <c r="S798" s="26"/>
      <c r="T798" s="26"/>
      <c r="U798" s="26"/>
      <c r="V798" s="26"/>
      <c r="W798" s="26"/>
      <c r="X798" s="26"/>
      <c r="Y798" s="26"/>
      <c r="Z798" s="26"/>
      <c r="CA798" s="1">
        <f>F798</f>
        <v>1.5</v>
      </c>
      <c r="CM798" s="1">
        <f>R798</f>
        <v>7.5</v>
      </c>
    </row>
    <row r="799" spans="1:91" ht="20.100000000000001" customHeight="1">
      <c r="A799" s="31"/>
      <c r="C799" s="16"/>
      <c r="D799" s="28" t="s">
        <v>577</v>
      </c>
      <c r="E799" s="7"/>
      <c r="F799" s="45">
        <v>0.6</v>
      </c>
      <c r="G799" s="45"/>
      <c r="H799" s="45"/>
      <c r="I799" s="45">
        <v>1</v>
      </c>
      <c r="J799" s="45"/>
      <c r="K799" s="45"/>
      <c r="L799" s="45">
        <v>1</v>
      </c>
      <c r="M799" s="45"/>
      <c r="N799" s="45">
        <v>1</v>
      </c>
      <c r="O799" s="45"/>
      <c r="P799" s="45"/>
      <c r="Q799" s="45"/>
      <c r="R799" s="45">
        <v>3</v>
      </c>
      <c r="S799" s="45"/>
      <c r="T799" s="45"/>
      <c r="U799" s="45"/>
      <c r="V799" s="45"/>
      <c r="W799" s="45"/>
      <c r="X799" s="45"/>
      <c r="Y799" s="45"/>
      <c r="Z799" s="45"/>
    </row>
    <row r="800" spans="1:91" ht="20.100000000000001" customHeight="1">
      <c r="A800" s="31"/>
      <c r="C800" s="6" t="s">
        <v>227</v>
      </c>
      <c r="D800" s="64" t="str">
        <f>목록별산출서!E182</f>
        <v>1</v>
      </c>
      <c r="E800" s="27">
        <f>IF(egTextCal(D800)&lt;&gt;0, egTextCal(D800),"")</f>
        <v>1</v>
      </c>
      <c r="F800" s="26">
        <f>IF(E800*F799&lt;&gt;0,E800*F799,  )</f>
        <v>0.6</v>
      </c>
      <c r="G800" s="26"/>
      <c r="H800" s="26"/>
      <c r="I800" s="26">
        <f>IF(E800*I799&lt;&gt;0,E800*I799,  )</f>
        <v>1</v>
      </c>
      <c r="J800" s="26"/>
      <c r="K800" s="26"/>
      <c r="L800" s="26">
        <f>IF(E800*L799&lt;&gt;0,E800*L799,  )</f>
        <v>1</v>
      </c>
      <c r="M800" s="26"/>
      <c r="N800" s="26">
        <f>IF(E800*N799&lt;&gt;0,E800*N799,  )</f>
        <v>1</v>
      </c>
      <c r="O800" s="26"/>
      <c r="P800" s="26"/>
      <c r="Q800" s="26"/>
      <c r="R800" s="26">
        <f>IF(E800*R799&lt;&gt;0,E800*R799,  )</f>
        <v>3</v>
      </c>
      <c r="S800" s="26"/>
      <c r="T800" s="26"/>
      <c r="U800" s="26"/>
      <c r="V800" s="26"/>
      <c r="W800" s="26"/>
      <c r="X800" s="26"/>
      <c r="Y800" s="26"/>
      <c r="Z800" s="26"/>
      <c r="CA800" s="1">
        <f>F800</f>
        <v>0.6</v>
      </c>
      <c r="CD800" s="1">
        <f>I800</f>
        <v>1</v>
      </c>
      <c r="CG800" s="1">
        <f>L800</f>
        <v>1</v>
      </c>
      <c r="CI800" s="1">
        <f>N800</f>
        <v>1</v>
      </c>
      <c r="CM800" s="1">
        <f>R800</f>
        <v>3</v>
      </c>
    </row>
    <row r="801" spans="1:91" ht="20.100000000000001" customHeight="1">
      <c r="A801" s="31"/>
      <c r="C801" s="16"/>
      <c r="D801" s="28" t="s">
        <v>583</v>
      </c>
      <c r="E801" s="7"/>
      <c r="F801" s="45">
        <v>0.9</v>
      </c>
      <c r="G801" s="45"/>
      <c r="H801" s="45"/>
      <c r="I801" s="45">
        <v>1</v>
      </c>
      <c r="J801" s="45"/>
      <c r="K801" s="45"/>
      <c r="L801" s="45">
        <v>1</v>
      </c>
      <c r="M801" s="45"/>
      <c r="N801" s="45">
        <v>1</v>
      </c>
      <c r="O801" s="45"/>
      <c r="P801" s="45"/>
      <c r="Q801" s="45"/>
      <c r="R801" s="45">
        <v>4.5</v>
      </c>
      <c r="S801" s="45"/>
      <c r="T801" s="45"/>
      <c r="U801" s="45"/>
      <c r="V801" s="45"/>
      <c r="W801" s="45"/>
      <c r="X801" s="45"/>
      <c r="Y801" s="45"/>
      <c r="Z801" s="45"/>
    </row>
    <row r="802" spans="1:91" ht="20.100000000000001" customHeight="1">
      <c r="A802" s="31"/>
      <c r="C802" s="6" t="s">
        <v>182</v>
      </c>
      <c r="D802" s="64" t="str">
        <f>목록별산출서!E187</f>
        <v>1</v>
      </c>
      <c r="E802" s="27">
        <f>IF(egTextCal(D802)&lt;&gt;0, egTextCal(D802),"")</f>
        <v>1</v>
      </c>
      <c r="F802" s="26">
        <f>IF(E802*F801&lt;&gt;0,E802*F801,  )</f>
        <v>0.9</v>
      </c>
      <c r="G802" s="26"/>
      <c r="H802" s="26"/>
      <c r="I802" s="26">
        <f>IF(E802*I801&lt;&gt;0,E802*I801,  )</f>
        <v>1</v>
      </c>
      <c r="J802" s="26"/>
      <c r="K802" s="26"/>
      <c r="L802" s="26">
        <f>IF(E802*L801&lt;&gt;0,E802*L801,  )</f>
        <v>1</v>
      </c>
      <c r="M802" s="26"/>
      <c r="N802" s="26">
        <f>IF(E802*N801&lt;&gt;0,E802*N801,  )</f>
        <v>1</v>
      </c>
      <c r="O802" s="26"/>
      <c r="P802" s="26"/>
      <c r="Q802" s="26"/>
      <c r="R802" s="26">
        <f>IF(E802*R801&lt;&gt;0,E802*R801,  )</f>
        <v>4.5</v>
      </c>
      <c r="S802" s="26"/>
      <c r="T802" s="26"/>
      <c r="U802" s="26"/>
      <c r="V802" s="26"/>
      <c r="W802" s="26"/>
      <c r="X802" s="26"/>
      <c r="Y802" s="26"/>
      <c r="Z802" s="26"/>
      <c r="CA802" s="1">
        <f>F802</f>
        <v>0.9</v>
      </c>
      <c r="CD802" s="1">
        <f>I802</f>
        <v>1</v>
      </c>
      <c r="CG802" s="1">
        <f>L802</f>
        <v>1</v>
      </c>
      <c r="CI802" s="1">
        <f>N802</f>
        <v>1</v>
      </c>
      <c r="CM802" s="1">
        <f>R802</f>
        <v>4.5</v>
      </c>
    </row>
    <row r="803" spans="1:91" ht="20.100000000000001" customHeight="1">
      <c r="A803" s="31"/>
      <c r="C803" s="16"/>
      <c r="D803" s="28" t="s">
        <v>586</v>
      </c>
      <c r="E803" s="7"/>
      <c r="F803" s="45">
        <v>1.2</v>
      </c>
      <c r="G803" s="45"/>
      <c r="H803" s="45">
        <v>1</v>
      </c>
      <c r="I803" s="45"/>
      <c r="J803" s="45"/>
      <c r="K803" s="45">
        <v>1</v>
      </c>
      <c r="L803" s="45"/>
      <c r="M803" s="45">
        <v>1</v>
      </c>
      <c r="N803" s="45"/>
      <c r="O803" s="45"/>
      <c r="P803" s="45"/>
      <c r="Q803" s="45"/>
      <c r="R803" s="45">
        <v>4.2</v>
      </c>
      <c r="S803" s="45"/>
      <c r="T803" s="45"/>
      <c r="U803" s="45"/>
      <c r="V803" s="45"/>
      <c r="W803" s="45"/>
      <c r="X803" s="45"/>
      <c r="Y803" s="45"/>
      <c r="Z803" s="45"/>
    </row>
    <row r="804" spans="1:91" ht="20.100000000000001" customHeight="1">
      <c r="A804" s="31"/>
      <c r="C804" s="6" t="s">
        <v>595</v>
      </c>
      <c r="D804" s="64" t="str">
        <f>목록별산출서!E192</f>
        <v>1</v>
      </c>
      <c r="E804" s="27">
        <f>IF(egTextCal(D804)&lt;&gt;0, egTextCal(D804),"")</f>
        <v>1</v>
      </c>
      <c r="F804" s="26">
        <f>IF(E804*F803&lt;&gt;0,E804*F803,  )</f>
        <v>1.2</v>
      </c>
      <c r="G804" s="26"/>
      <c r="H804" s="26">
        <f>IF(E804*H803&lt;&gt;0,E804*H803,  )</f>
        <v>1</v>
      </c>
      <c r="I804" s="26"/>
      <c r="J804" s="26"/>
      <c r="K804" s="26">
        <f>IF(E804*K803&lt;&gt;0,E804*K803,  )</f>
        <v>1</v>
      </c>
      <c r="L804" s="26"/>
      <c r="M804" s="26">
        <f>IF(E804*M803&lt;&gt;0,E804*M803,  )</f>
        <v>1</v>
      </c>
      <c r="N804" s="26"/>
      <c r="O804" s="26"/>
      <c r="P804" s="26"/>
      <c r="Q804" s="26"/>
      <c r="R804" s="26">
        <f>IF(E804*R803&lt;&gt;0,E804*R803,  )</f>
        <v>4.2</v>
      </c>
      <c r="S804" s="26"/>
      <c r="T804" s="26"/>
      <c r="U804" s="26"/>
      <c r="V804" s="26"/>
      <c r="W804" s="26"/>
      <c r="X804" s="26"/>
      <c r="Y804" s="26"/>
      <c r="Z804" s="26"/>
      <c r="CA804" s="1">
        <f>F804</f>
        <v>1.2</v>
      </c>
      <c r="CC804" s="1">
        <f>H804</f>
        <v>1</v>
      </c>
      <c r="CF804" s="1">
        <f>K804</f>
        <v>1</v>
      </c>
      <c r="CH804" s="1">
        <f>M804</f>
        <v>1</v>
      </c>
      <c r="CM804" s="1">
        <f>R804</f>
        <v>4.2</v>
      </c>
    </row>
    <row r="805" spans="1:91" ht="20.100000000000001" customHeight="1">
      <c r="A805" s="31"/>
      <c r="C805" s="16"/>
      <c r="D805" s="28" t="s">
        <v>588</v>
      </c>
      <c r="E805" s="7"/>
      <c r="F805" s="45">
        <v>1.6</v>
      </c>
      <c r="G805" s="45"/>
      <c r="H805" s="45"/>
      <c r="I805" s="45">
        <v>1</v>
      </c>
      <c r="J805" s="45"/>
      <c r="K805" s="45"/>
      <c r="L805" s="45">
        <v>1</v>
      </c>
      <c r="M805" s="45"/>
      <c r="N805" s="45"/>
      <c r="O805" s="45"/>
      <c r="P805" s="45">
        <v>1</v>
      </c>
      <c r="Q805" s="45"/>
      <c r="R805" s="45">
        <v>6</v>
      </c>
      <c r="S805" s="45"/>
      <c r="T805" s="45"/>
      <c r="U805" s="45"/>
      <c r="V805" s="45"/>
      <c r="W805" s="45"/>
      <c r="X805" s="45"/>
      <c r="Y805" s="45"/>
      <c r="Z805" s="45"/>
    </row>
    <row r="806" spans="1:91" ht="20.100000000000001" customHeight="1">
      <c r="A806" s="31"/>
      <c r="C806" s="6" t="s">
        <v>383</v>
      </c>
      <c r="D806" s="64" t="str">
        <f>목록별산출서!E197</f>
        <v>1</v>
      </c>
      <c r="E806" s="27">
        <f>IF(egTextCal(D806)&lt;&gt;0, egTextCal(D806),"")</f>
        <v>1</v>
      </c>
      <c r="F806" s="26">
        <f>IF(E806*F805&lt;&gt;0,E806*F805,  )</f>
        <v>1.6</v>
      </c>
      <c r="G806" s="26"/>
      <c r="H806" s="26"/>
      <c r="I806" s="26">
        <f>IF(E806*I805&lt;&gt;0,E806*I805,  )</f>
        <v>1</v>
      </c>
      <c r="J806" s="26"/>
      <c r="K806" s="26"/>
      <c r="L806" s="26">
        <f>IF(E806*L805&lt;&gt;0,E806*L805,  )</f>
        <v>1</v>
      </c>
      <c r="M806" s="26"/>
      <c r="N806" s="26"/>
      <c r="O806" s="26"/>
      <c r="P806" s="26">
        <f>IF(E806*P805&lt;&gt;0,E806*P805,  )</f>
        <v>1</v>
      </c>
      <c r="Q806" s="26"/>
      <c r="R806" s="26">
        <f>IF(E806*R805&lt;&gt;0,E806*R805,  )</f>
        <v>6</v>
      </c>
      <c r="S806" s="26"/>
      <c r="T806" s="26"/>
      <c r="U806" s="26"/>
      <c r="V806" s="26"/>
      <c r="W806" s="26"/>
      <c r="X806" s="26"/>
      <c r="Y806" s="26"/>
      <c r="Z806" s="26"/>
      <c r="CA806" s="1">
        <f>F806</f>
        <v>1.6</v>
      </c>
      <c r="CD806" s="1">
        <f>I806</f>
        <v>1</v>
      </c>
      <c r="CG806" s="1">
        <f>L806</f>
        <v>1</v>
      </c>
      <c r="CK806" s="1">
        <f>P806</f>
        <v>1</v>
      </c>
      <c r="CM806" s="1">
        <f>R806</f>
        <v>6</v>
      </c>
    </row>
    <row r="807" spans="1:91" ht="20.100000000000001" customHeight="1">
      <c r="A807" s="31"/>
      <c r="C807" s="16"/>
      <c r="D807" s="28" t="s">
        <v>591</v>
      </c>
      <c r="E807" s="7"/>
      <c r="F807" s="45">
        <v>4.5</v>
      </c>
      <c r="G807" s="45">
        <v>1</v>
      </c>
      <c r="H807" s="45"/>
      <c r="I807" s="45">
        <v>1</v>
      </c>
      <c r="J807" s="45">
        <v>1</v>
      </c>
      <c r="K807" s="45"/>
      <c r="L807" s="45">
        <v>1</v>
      </c>
      <c r="M807" s="45"/>
      <c r="N807" s="45">
        <v>1</v>
      </c>
      <c r="O807" s="45"/>
      <c r="P807" s="45"/>
      <c r="Q807" s="45">
        <v>13.2</v>
      </c>
      <c r="R807" s="45">
        <v>1.5</v>
      </c>
      <c r="S807" s="45"/>
      <c r="T807" s="45"/>
      <c r="U807" s="45"/>
      <c r="V807" s="45"/>
      <c r="W807" s="45"/>
      <c r="X807" s="45"/>
      <c r="Y807" s="45"/>
      <c r="Z807" s="45"/>
    </row>
    <row r="808" spans="1:91" ht="20.100000000000001" customHeight="1">
      <c r="A808" s="31"/>
      <c r="C808" s="6" t="s">
        <v>317</v>
      </c>
      <c r="D808" s="64" t="str">
        <f>목록별산출서!E202</f>
        <v>1</v>
      </c>
      <c r="E808" s="27">
        <f>IF(egTextCal(D808)&lt;&gt;0, egTextCal(D808),"")</f>
        <v>1</v>
      </c>
      <c r="F808" s="26">
        <f>IF(E808*F807&lt;&gt;0,E808*F807,  )</f>
        <v>4.5</v>
      </c>
      <c r="G808" s="26">
        <f>IF(E808*G807&lt;&gt;0,E808*G807,  )</f>
        <v>1</v>
      </c>
      <c r="H808" s="26"/>
      <c r="I808" s="26">
        <f>IF(E808*I807&lt;&gt;0,E808*I807,  )</f>
        <v>1</v>
      </c>
      <c r="J808" s="26">
        <f>IF(E808*J807&lt;&gt;0,E808*J807,  )</f>
        <v>1</v>
      </c>
      <c r="K808" s="26"/>
      <c r="L808" s="26">
        <f>IF(E808*L807&lt;&gt;0,E808*L807,  )</f>
        <v>1</v>
      </c>
      <c r="M808" s="26"/>
      <c r="N808" s="26">
        <f>IF(E808*N807&lt;&gt;0,E808*N807,  )</f>
        <v>1</v>
      </c>
      <c r="O808" s="26"/>
      <c r="P808" s="26"/>
      <c r="Q808" s="26">
        <f>IF(E808*Q807&lt;&gt;0,E808*Q807,  )</f>
        <v>13.2</v>
      </c>
      <c r="R808" s="26">
        <f>IF(E808*R807&lt;&gt;0,E808*R807,  )</f>
        <v>1.5</v>
      </c>
      <c r="S808" s="26"/>
      <c r="T808" s="26"/>
      <c r="U808" s="26"/>
      <c r="V808" s="26"/>
      <c r="W808" s="26"/>
      <c r="X808" s="26"/>
      <c r="Y808" s="26"/>
      <c r="Z808" s="26"/>
      <c r="CA808" s="1">
        <f>F808</f>
        <v>4.5</v>
      </c>
      <c r="CB808" s="1">
        <f>G808</f>
        <v>1</v>
      </c>
      <c r="CD808" s="1">
        <f>I808</f>
        <v>1</v>
      </c>
      <c r="CE808" s="1">
        <f>J808</f>
        <v>1</v>
      </c>
      <c r="CG808" s="1">
        <f>L808</f>
        <v>1</v>
      </c>
      <c r="CI808" s="1">
        <f>N808</f>
        <v>1</v>
      </c>
      <c r="CL808" s="1">
        <f>Q808</f>
        <v>13.2</v>
      </c>
      <c r="CM808" s="1">
        <f>R808</f>
        <v>1.5</v>
      </c>
    </row>
    <row r="809" spans="1:91" ht="20.100000000000001" customHeight="1">
      <c r="A809" s="31"/>
      <c r="B809" s="25" t="s">
        <v>596</v>
      </c>
      <c r="C809" s="16"/>
      <c r="D809" s="28" t="s">
        <v>597</v>
      </c>
      <c r="E809" s="7"/>
      <c r="F809" s="45">
        <v>3</v>
      </c>
      <c r="G809" s="45">
        <v>1</v>
      </c>
      <c r="H809" s="45">
        <v>1</v>
      </c>
      <c r="I809" s="45"/>
      <c r="J809" s="45">
        <v>1</v>
      </c>
      <c r="K809" s="45">
        <v>1</v>
      </c>
      <c r="L809" s="45"/>
      <c r="M809" s="45"/>
      <c r="N809" s="45"/>
      <c r="O809" s="45">
        <v>1</v>
      </c>
      <c r="P809" s="45"/>
      <c r="Q809" s="45">
        <v>9.6</v>
      </c>
      <c r="R809" s="45"/>
      <c r="S809" s="45"/>
      <c r="T809" s="45"/>
      <c r="U809" s="45"/>
      <c r="V809" s="45"/>
      <c r="W809" s="45"/>
      <c r="X809" s="45"/>
      <c r="Y809" s="45"/>
      <c r="Z809" s="45"/>
    </row>
    <row r="810" spans="1:91" ht="20.100000000000001" customHeight="1">
      <c r="A810" s="31"/>
      <c r="C810" s="6" t="s">
        <v>284</v>
      </c>
      <c r="D810" s="64" t="str">
        <f>목록별산출서!E211</f>
        <v>1</v>
      </c>
      <c r="E810" s="27">
        <f>IF(egTextCal(D810)&lt;&gt;0, egTextCal(D810),"")</f>
        <v>1</v>
      </c>
      <c r="F810" s="26">
        <f>IF(E810*F809&lt;&gt;0,E810*F809,  )</f>
        <v>3</v>
      </c>
      <c r="G810" s="26">
        <f>IF(E810*G809&lt;&gt;0,E810*G809,  )</f>
        <v>1</v>
      </c>
      <c r="H810" s="26">
        <f>IF(E810*H809&lt;&gt;0,E810*H809,  )</f>
        <v>1</v>
      </c>
      <c r="I810" s="26"/>
      <c r="J810" s="26">
        <f>IF(E810*J809&lt;&gt;0,E810*J809,  )</f>
        <v>1</v>
      </c>
      <c r="K810" s="26">
        <f>IF(E810*K809&lt;&gt;0,E810*K809,  )</f>
        <v>1</v>
      </c>
      <c r="L810" s="26"/>
      <c r="M810" s="26"/>
      <c r="N810" s="26"/>
      <c r="O810" s="26">
        <f>IF(E810*O809&lt;&gt;0,E810*O809,  )</f>
        <v>1</v>
      </c>
      <c r="P810" s="26"/>
      <c r="Q810" s="26">
        <f>IF(E810*Q809&lt;&gt;0,E810*Q809,  )</f>
        <v>9.6</v>
      </c>
      <c r="R810" s="26"/>
      <c r="S810" s="26"/>
      <c r="T810" s="26"/>
      <c r="U810" s="26"/>
      <c r="V810" s="26"/>
      <c r="W810" s="26"/>
      <c r="X810" s="26"/>
      <c r="Y810" s="26"/>
      <c r="Z810" s="26"/>
      <c r="CA810" s="1">
        <f>F810</f>
        <v>3</v>
      </c>
      <c r="CB810" s="1">
        <f>G810</f>
        <v>1</v>
      </c>
      <c r="CC810" s="1">
        <f>H810</f>
        <v>1</v>
      </c>
      <c r="CE810" s="1">
        <f>J810</f>
        <v>1</v>
      </c>
      <c r="CF810" s="1">
        <f>K810</f>
        <v>1</v>
      </c>
      <c r="CJ810" s="1">
        <f>O810</f>
        <v>1</v>
      </c>
      <c r="CL810" s="1">
        <f>Q810</f>
        <v>9.6</v>
      </c>
    </row>
    <row r="811" spans="1:91" ht="20.100000000000001" customHeight="1">
      <c r="A811" s="31"/>
      <c r="C811" s="16"/>
      <c r="D811" s="28" t="s">
        <v>602</v>
      </c>
      <c r="E811" s="7"/>
      <c r="F811" s="45">
        <v>3.3</v>
      </c>
      <c r="G811" s="45"/>
      <c r="H811" s="45">
        <v>1</v>
      </c>
      <c r="I811" s="45"/>
      <c r="J811" s="45"/>
      <c r="K811" s="45">
        <v>1</v>
      </c>
      <c r="L811" s="45"/>
      <c r="M811" s="45">
        <v>1</v>
      </c>
      <c r="N811" s="45"/>
      <c r="O811" s="45"/>
      <c r="P811" s="45"/>
      <c r="Q811" s="45">
        <v>10.5</v>
      </c>
      <c r="R811" s="45"/>
      <c r="S811" s="45"/>
      <c r="T811" s="45"/>
      <c r="U811" s="45"/>
      <c r="V811" s="45"/>
      <c r="W811" s="45"/>
      <c r="X811" s="45"/>
      <c r="Y811" s="45"/>
      <c r="Z811" s="45"/>
    </row>
    <row r="812" spans="1:91" ht="20.100000000000001" customHeight="1">
      <c r="A812" s="31"/>
      <c r="C812" s="6" t="s">
        <v>694</v>
      </c>
      <c r="D812" s="64" t="str">
        <f>목록별산출서!E218</f>
        <v>1</v>
      </c>
      <c r="E812" s="27">
        <f>IF(egTextCal(D812)&lt;&gt;0, egTextCal(D812),"")</f>
        <v>1</v>
      </c>
      <c r="F812" s="26">
        <f>IF(E812*F811&lt;&gt;0,E812*F811,  )</f>
        <v>3.3</v>
      </c>
      <c r="G812" s="26"/>
      <c r="H812" s="26">
        <f>IF(E812*H811&lt;&gt;0,E812*H811,  )</f>
        <v>1</v>
      </c>
      <c r="I812" s="26"/>
      <c r="J812" s="26"/>
      <c r="K812" s="26">
        <f>IF(E812*K811&lt;&gt;0,E812*K811,  )</f>
        <v>1</v>
      </c>
      <c r="L812" s="26"/>
      <c r="M812" s="26">
        <f>IF(E812*M811&lt;&gt;0,E812*M811,  )</f>
        <v>1</v>
      </c>
      <c r="N812" s="26"/>
      <c r="O812" s="26"/>
      <c r="P812" s="26"/>
      <c r="Q812" s="26">
        <f>IF(E812*Q811&lt;&gt;0,E812*Q811,  )</f>
        <v>10.5</v>
      </c>
      <c r="R812" s="26"/>
      <c r="S812" s="26"/>
      <c r="T812" s="26"/>
      <c r="U812" s="26"/>
      <c r="V812" s="26"/>
      <c r="W812" s="26"/>
      <c r="X812" s="26"/>
      <c r="Y812" s="26"/>
      <c r="Z812" s="26"/>
      <c r="CA812" s="1">
        <f>F812</f>
        <v>3.3</v>
      </c>
      <c r="CC812" s="1">
        <f>H812</f>
        <v>1</v>
      </c>
      <c r="CF812" s="1">
        <f>K812</f>
        <v>1</v>
      </c>
      <c r="CH812" s="1">
        <f>M812</f>
        <v>1</v>
      </c>
      <c r="CL812" s="1">
        <f>Q812</f>
        <v>10.5</v>
      </c>
    </row>
    <row r="813" spans="1:91" ht="20.100000000000001" customHeight="1">
      <c r="A813" s="31"/>
      <c r="C813" s="16"/>
      <c r="D813" s="28" t="s">
        <v>603</v>
      </c>
      <c r="E813" s="7"/>
      <c r="F813" s="45">
        <v>2.5</v>
      </c>
      <c r="G813" s="45">
        <v>1</v>
      </c>
      <c r="H813" s="45">
        <v>1</v>
      </c>
      <c r="I813" s="45"/>
      <c r="J813" s="45">
        <v>1</v>
      </c>
      <c r="K813" s="45">
        <v>1</v>
      </c>
      <c r="L813" s="45"/>
      <c r="M813" s="45">
        <v>1</v>
      </c>
      <c r="N813" s="45"/>
      <c r="O813" s="45"/>
      <c r="P813" s="45"/>
      <c r="Q813" s="45">
        <v>8.1</v>
      </c>
      <c r="R813" s="45"/>
      <c r="S813" s="45"/>
      <c r="T813" s="45"/>
      <c r="U813" s="45"/>
      <c r="V813" s="45"/>
      <c r="W813" s="45"/>
      <c r="X813" s="45"/>
      <c r="Y813" s="45"/>
      <c r="Z813" s="45"/>
    </row>
    <row r="814" spans="1:91" ht="20.100000000000001" customHeight="1">
      <c r="A814" s="31"/>
      <c r="C814" s="6" t="s">
        <v>695</v>
      </c>
      <c r="D814" s="64" t="str">
        <f>목록별산출서!E223</f>
        <v>1</v>
      </c>
      <c r="E814" s="27">
        <f>IF(egTextCal(D814)&lt;&gt;0, egTextCal(D814),"")</f>
        <v>1</v>
      </c>
      <c r="F814" s="26">
        <f>IF(E814*F813&lt;&gt;0,E814*F813,  )</f>
        <v>2.5</v>
      </c>
      <c r="G814" s="26">
        <f>IF(E814*G813&lt;&gt;0,E814*G813,  )</f>
        <v>1</v>
      </c>
      <c r="H814" s="26">
        <f>IF(E814*H813&lt;&gt;0,E814*H813,  )</f>
        <v>1</v>
      </c>
      <c r="I814" s="26"/>
      <c r="J814" s="26">
        <f>IF(E814*J813&lt;&gt;0,E814*J813,  )</f>
        <v>1</v>
      </c>
      <c r="K814" s="26">
        <f>IF(E814*K813&lt;&gt;0,E814*K813,  )</f>
        <v>1</v>
      </c>
      <c r="L814" s="26"/>
      <c r="M814" s="26">
        <f>IF(E814*M813&lt;&gt;0,E814*M813,  )</f>
        <v>1</v>
      </c>
      <c r="N814" s="26"/>
      <c r="O814" s="26"/>
      <c r="P814" s="26"/>
      <c r="Q814" s="26">
        <f>IF(E814*Q813&lt;&gt;0,E814*Q813,  )</f>
        <v>8.1</v>
      </c>
      <c r="R814" s="26"/>
      <c r="S814" s="26"/>
      <c r="T814" s="26"/>
      <c r="U814" s="26"/>
      <c r="V814" s="26"/>
      <c r="W814" s="26"/>
      <c r="X814" s="26"/>
      <c r="Y814" s="26"/>
      <c r="Z814" s="26"/>
      <c r="CA814" s="1">
        <f>F814</f>
        <v>2.5</v>
      </c>
      <c r="CB814" s="1">
        <f>G814</f>
        <v>1</v>
      </c>
      <c r="CC814" s="1">
        <f>H814</f>
        <v>1</v>
      </c>
      <c r="CE814" s="1">
        <f>J814</f>
        <v>1</v>
      </c>
      <c r="CF814" s="1">
        <f>K814</f>
        <v>1</v>
      </c>
      <c r="CH814" s="1">
        <f>M814</f>
        <v>1</v>
      </c>
      <c r="CL814" s="1">
        <f>Q814</f>
        <v>8.1</v>
      </c>
    </row>
    <row r="815" spans="1:91" ht="20.100000000000001" customHeight="1">
      <c r="A815" s="31"/>
      <c r="C815" s="16"/>
      <c r="D815" s="28"/>
      <c r="E815" s="7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</row>
    <row r="816" spans="1:91" ht="20.100000000000001" customHeight="1">
      <c r="A816" s="31"/>
      <c r="C816" s="6" t="s">
        <v>336</v>
      </c>
      <c r="D816" s="42"/>
      <c r="E816" s="27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91" ht="20.100000000000001" customHeight="1">
      <c r="A817" s="31"/>
      <c r="C817" s="16"/>
      <c r="D817" s="28" t="s">
        <v>606</v>
      </c>
      <c r="E817" s="7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</row>
    <row r="818" spans="1:91" ht="20.100000000000001" customHeight="1">
      <c r="A818" s="31"/>
      <c r="C818" s="6" t="s">
        <v>696</v>
      </c>
      <c r="D818" s="42"/>
      <c r="E818" s="27" t="str">
        <f>IF(egTextCal(D818)&lt;&gt;0, egTextCal(D818),"")</f>
        <v/>
      </c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91" ht="20.100000000000001" customHeight="1">
      <c r="A819" s="31"/>
      <c r="C819" s="16"/>
      <c r="D819" s="28" t="s">
        <v>570</v>
      </c>
      <c r="E819" s="7"/>
      <c r="F819" s="45">
        <v>1</v>
      </c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>
        <v>3</v>
      </c>
      <c r="S819" s="45"/>
      <c r="T819" s="45"/>
      <c r="U819" s="45"/>
      <c r="V819" s="45"/>
      <c r="W819" s="45"/>
      <c r="X819" s="45"/>
      <c r="Y819" s="45"/>
      <c r="Z819" s="45"/>
    </row>
    <row r="820" spans="1:91" ht="20.100000000000001" customHeight="1">
      <c r="A820" s="31"/>
      <c r="C820" s="6" t="s">
        <v>697</v>
      </c>
      <c r="D820" s="64" t="str">
        <f>목록별산출서!E232</f>
        <v>3</v>
      </c>
      <c r="E820" s="27">
        <f>IF(egTextCal(D820)&lt;&gt;0, egTextCal(D820),"")</f>
        <v>3</v>
      </c>
      <c r="F820" s="26">
        <f>IF(E820*F819&lt;&gt;0,E820*F819,  )</f>
        <v>3</v>
      </c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>
        <f>IF(E820*R819&lt;&gt;0,E820*R819,  )</f>
        <v>9</v>
      </c>
      <c r="S820" s="26"/>
      <c r="T820" s="26"/>
      <c r="U820" s="26"/>
      <c r="V820" s="26"/>
      <c r="W820" s="26"/>
      <c r="X820" s="26"/>
      <c r="Y820" s="26"/>
      <c r="Z820" s="26"/>
      <c r="CA820" s="1">
        <f>F820</f>
        <v>3</v>
      </c>
      <c r="CM820" s="1">
        <f>R820</f>
        <v>9</v>
      </c>
    </row>
    <row r="821" spans="1:91" ht="20.100000000000001" customHeight="1">
      <c r="A821" s="31"/>
      <c r="C821" s="16"/>
      <c r="D821" s="28" t="s">
        <v>568</v>
      </c>
      <c r="E821" s="7"/>
      <c r="F821" s="45">
        <v>1</v>
      </c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>
        <v>3</v>
      </c>
      <c r="R821" s="45"/>
      <c r="S821" s="45"/>
      <c r="T821" s="45"/>
      <c r="U821" s="45"/>
      <c r="V821" s="45"/>
      <c r="W821" s="45"/>
      <c r="X821" s="45"/>
      <c r="Y821" s="45"/>
      <c r="Z821" s="45"/>
    </row>
    <row r="822" spans="1:91" ht="20.100000000000001" customHeight="1">
      <c r="A822" s="31"/>
      <c r="C822" s="6" t="s">
        <v>366</v>
      </c>
      <c r="D822" s="64" t="str">
        <f>목록별산출서!E234</f>
        <v>5+2+1+3*2+1*4</v>
      </c>
      <c r="E822" s="27">
        <f>IF(egTextCal(D822)&lt;&gt;0, egTextCal(D822),"")</f>
        <v>18</v>
      </c>
      <c r="F822" s="26">
        <f>IF(E822*F821&lt;&gt;0,E822*F821,  )</f>
        <v>18</v>
      </c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>
        <f>IF(E822*Q821&lt;&gt;0,E822*Q821,  )</f>
        <v>54</v>
      </c>
      <c r="R822" s="26"/>
      <c r="S822" s="26"/>
      <c r="T822" s="26"/>
      <c r="U822" s="26"/>
      <c r="V822" s="26"/>
      <c r="W822" s="26"/>
      <c r="X822" s="26"/>
      <c r="Y822" s="26"/>
      <c r="Z822" s="26"/>
      <c r="CA822" s="1">
        <f>F822</f>
        <v>18</v>
      </c>
      <c r="CL822" s="1">
        <f>Q822</f>
        <v>54</v>
      </c>
    </row>
    <row r="823" spans="1:91" ht="20.100000000000001" customHeight="1">
      <c r="A823" s="31"/>
      <c r="C823" s="16"/>
      <c r="D823" s="28" t="s">
        <v>608</v>
      </c>
      <c r="E823" s="7"/>
      <c r="F823" s="45">
        <v>3</v>
      </c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>
        <v>12</v>
      </c>
      <c r="R823" s="45"/>
      <c r="S823" s="45"/>
      <c r="T823" s="45"/>
      <c r="U823" s="45"/>
      <c r="V823" s="45"/>
      <c r="W823" s="45"/>
      <c r="X823" s="45"/>
      <c r="Y823" s="45"/>
      <c r="Z823" s="45"/>
    </row>
    <row r="824" spans="1:91" ht="20.100000000000001" customHeight="1">
      <c r="A824" s="31"/>
      <c r="C824" s="6" t="s">
        <v>258</v>
      </c>
      <c r="D824" s="64" t="str">
        <f>목록별산출서!E236</f>
        <v>1</v>
      </c>
      <c r="E824" s="27">
        <f>IF(egTextCal(D824)&lt;&gt;0, egTextCal(D824),"")</f>
        <v>1</v>
      </c>
      <c r="F824" s="26">
        <f>IF(E824*F823&lt;&gt;0,E824*F823,  )</f>
        <v>3</v>
      </c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>
        <f>IF(E824*Q823&lt;&gt;0,E824*Q823,  )</f>
        <v>12</v>
      </c>
      <c r="R824" s="26"/>
      <c r="S824" s="26"/>
      <c r="T824" s="26"/>
      <c r="U824" s="26"/>
      <c r="V824" s="26"/>
      <c r="W824" s="26"/>
      <c r="X824" s="26"/>
      <c r="Y824" s="26"/>
      <c r="Z824" s="26"/>
      <c r="CA824" s="1">
        <f>F824</f>
        <v>3</v>
      </c>
      <c r="CL824" s="1">
        <f>Q824</f>
        <v>12</v>
      </c>
    </row>
    <row r="825" spans="1:91" ht="20.100000000000001" customHeight="1">
      <c r="A825" s="31"/>
      <c r="C825" s="16"/>
      <c r="D825" s="28" t="s">
        <v>609</v>
      </c>
      <c r="E825" s="7"/>
      <c r="F825" s="45">
        <v>0.3</v>
      </c>
      <c r="G825" s="45"/>
      <c r="H825" s="45">
        <v>1</v>
      </c>
      <c r="I825" s="45"/>
      <c r="J825" s="45"/>
      <c r="K825" s="45">
        <v>1</v>
      </c>
      <c r="L825" s="45"/>
      <c r="M825" s="45"/>
      <c r="N825" s="45">
        <v>1</v>
      </c>
      <c r="O825" s="45"/>
      <c r="P825" s="45"/>
      <c r="Q825" s="45"/>
      <c r="R825" s="45">
        <v>1.5</v>
      </c>
      <c r="S825" s="45"/>
      <c r="T825" s="45"/>
      <c r="U825" s="45"/>
      <c r="V825" s="45"/>
      <c r="W825" s="45"/>
      <c r="X825" s="45"/>
      <c r="Y825" s="45"/>
      <c r="Z825" s="45"/>
    </row>
    <row r="826" spans="1:91" ht="20.100000000000001" customHeight="1">
      <c r="A826" s="31"/>
      <c r="C826" s="6" t="s">
        <v>484</v>
      </c>
      <c r="D826" s="64" t="str">
        <f>목록별산출서!E238</f>
        <v>1</v>
      </c>
      <c r="E826" s="27">
        <f>IF(egTextCal(D826)&lt;&gt;0, egTextCal(D826),"")</f>
        <v>1</v>
      </c>
      <c r="F826" s="26">
        <f>IF(E826*F825&lt;&gt;0,E826*F825,  )</f>
        <v>0.3</v>
      </c>
      <c r="G826" s="26"/>
      <c r="H826" s="26">
        <f>IF(E826*H825&lt;&gt;0,E826*H825,  )</f>
        <v>1</v>
      </c>
      <c r="I826" s="26"/>
      <c r="J826" s="26"/>
      <c r="K826" s="26">
        <f>IF(E826*K825&lt;&gt;0,E826*K825,  )</f>
        <v>1</v>
      </c>
      <c r="L826" s="26"/>
      <c r="M826" s="26"/>
      <c r="N826" s="26">
        <f>IF(E826*N825&lt;&gt;0,E826*N825,  )</f>
        <v>1</v>
      </c>
      <c r="O826" s="26"/>
      <c r="P826" s="26"/>
      <c r="Q826" s="26"/>
      <c r="R826" s="26">
        <f>IF(E826*R825&lt;&gt;0,E826*R825,  )</f>
        <v>1.5</v>
      </c>
      <c r="S826" s="26"/>
      <c r="T826" s="26"/>
      <c r="U826" s="26"/>
      <c r="V826" s="26"/>
      <c r="W826" s="26"/>
      <c r="X826" s="26"/>
      <c r="Y826" s="26"/>
      <c r="Z826" s="26"/>
      <c r="CA826" s="1">
        <f>F826</f>
        <v>0.3</v>
      </c>
      <c r="CC826" s="1">
        <f>H826</f>
        <v>1</v>
      </c>
      <c r="CF826" s="1">
        <f>K826</f>
        <v>1</v>
      </c>
      <c r="CI826" s="1">
        <f>N826</f>
        <v>1</v>
      </c>
      <c r="CM826" s="1">
        <f>R826</f>
        <v>1.5</v>
      </c>
    </row>
    <row r="827" spans="1:91" ht="20.100000000000001" customHeight="1">
      <c r="A827" s="31"/>
      <c r="C827" s="16"/>
      <c r="D827" s="28" t="s">
        <v>610</v>
      </c>
      <c r="E827" s="7"/>
      <c r="F827" s="45">
        <v>4.5</v>
      </c>
      <c r="G827" s="45">
        <v>1</v>
      </c>
      <c r="H827" s="45"/>
      <c r="I827" s="45">
        <v>1</v>
      </c>
      <c r="J827" s="45">
        <v>1</v>
      </c>
      <c r="K827" s="45"/>
      <c r="L827" s="45">
        <v>1</v>
      </c>
      <c r="M827" s="45"/>
      <c r="N827" s="45">
        <v>1</v>
      </c>
      <c r="O827" s="45"/>
      <c r="P827" s="45"/>
      <c r="Q827" s="45">
        <v>13.2</v>
      </c>
      <c r="R827" s="45">
        <v>1.5</v>
      </c>
      <c r="S827" s="45"/>
      <c r="T827" s="45"/>
      <c r="U827" s="45"/>
      <c r="V827" s="45"/>
      <c r="W827" s="45"/>
      <c r="X827" s="45"/>
      <c r="Y827" s="45"/>
      <c r="Z827" s="45"/>
    </row>
    <row r="828" spans="1:91" ht="20.100000000000001" customHeight="1">
      <c r="A828" s="31"/>
      <c r="C828" s="6" t="s">
        <v>698</v>
      </c>
      <c r="D828" s="64" t="str">
        <f>목록별산출서!E243</f>
        <v>1</v>
      </c>
      <c r="E828" s="27">
        <f>IF(egTextCal(D828)&lt;&gt;0, egTextCal(D828),"")</f>
        <v>1</v>
      </c>
      <c r="F828" s="26">
        <f>IF(E828*F827&lt;&gt;0,E828*F827,  )</f>
        <v>4.5</v>
      </c>
      <c r="G828" s="26">
        <f>IF(E828*G827&lt;&gt;0,E828*G827,  )</f>
        <v>1</v>
      </c>
      <c r="H828" s="26"/>
      <c r="I828" s="26">
        <f>IF(E828*I827&lt;&gt;0,E828*I827,  )</f>
        <v>1</v>
      </c>
      <c r="J828" s="26">
        <f>IF(E828*J827&lt;&gt;0,E828*J827,  )</f>
        <v>1</v>
      </c>
      <c r="K828" s="26"/>
      <c r="L828" s="26">
        <f>IF(E828*L827&lt;&gt;0,E828*L827,  )</f>
        <v>1</v>
      </c>
      <c r="M828" s="26"/>
      <c r="N828" s="26">
        <f>IF(E828*N827&lt;&gt;0,E828*N827,  )</f>
        <v>1</v>
      </c>
      <c r="O828" s="26"/>
      <c r="P828" s="26"/>
      <c r="Q828" s="26">
        <f>IF(E828*Q827&lt;&gt;0,E828*Q827,  )</f>
        <v>13.2</v>
      </c>
      <c r="R828" s="26">
        <f>IF(E828*R827&lt;&gt;0,E828*R827,  )</f>
        <v>1.5</v>
      </c>
      <c r="S828" s="26"/>
      <c r="T828" s="26"/>
      <c r="U828" s="26"/>
      <c r="V828" s="26"/>
      <c r="W828" s="26"/>
      <c r="X828" s="26"/>
      <c r="Y828" s="26"/>
      <c r="Z828" s="26"/>
      <c r="CA828" s="1">
        <f>F828</f>
        <v>4.5</v>
      </c>
      <c r="CB828" s="1">
        <f>G828</f>
        <v>1</v>
      </c>
      <c r="CD828" s="1">
        <f>I828</f>
        <v>1</v>
      </c>
      <c r="CE828" s="1">
        <f>J828</f>
        <v>1</v>
      </c>
      <c r="CG828" s="1">
        <f>L828</f>
        <v>1</v>
      </c>
      <c r="CI828" s="1">
        <f>N828</f>
        <v>1</v>
      </c>
      <c r="CL828" s="1">
        <f>Q828</f>
        <v>13.2</v>
      </c>
      <c r="CM828" s="1">
        <f>R828</f>
        <v>1.5</v>
      </c>
    </row>
    <row r="829" spans="1:91" ht="20.100000000000001" customHeight="1">
      <c r="D829" s="14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91" ht="20.100000000000001" customHeight="1">
      <c r="B830" s="30"/>
      <c r="C830" s="20"/>
      <c r="D830" s="46"/>
      <c r="E830" s="46"/>
      <c r="F830" s="18" t="s">
        <v>679</v>
      </c>
      <c r="G830" s="18" t="s">
        <v>665</v>
      </c>
      <c r="H830" s="16" t="s">
        <v>683</v>
      </c>
      <c r="I830" s="16" t="s">
        <v>683</v>
      </c>
      <c r="J830" s="16" t="s">
        <v>666</v>
      </c>
      <c r="K830" s="16" t="s">
        <v>666</v>
      </c>
      <c r="L830" s="16" t="s">
        <v>666</v>
      </c>
      <c r="M830" s="16" t="s">
        <v>176</v>
      </c>
      <c r="N830" s="16" t="s">
        <v>176</v>
      </c>
      <c r="O830" s="16" t="s">
        <v>775</v>
      </c>
      <c r="P830" s="16" t="s">
        <v>705</v>
      </c>
      <c r="Q830" s="16" t="s">
        <v>706</v>
      </c>
      <c r="R830" s="16" t="s">
        <v>706</v>
      </c>
      <c r="S830" s="16"/>
      <c r="T830" s="16"/>
      <c r="U830" s="16"/>
      <c r="V830" s="16"/>
      <c r="W830" s="16"/>
      <c r="X830" s="16"/>
      <c r="Y830" s="16"/>
      <c r="Z830" s="16"/>
    </row>
    <row r="831" spans="1:91" ht="20.100000000000001" customHeight="1">
      <c r="A831" s="31"/>
      <c r="B831" s="30"/>
      <c r="C831" s="4" t="s">
        <v>676</v>
      </c>
      <c r="D831" s="4" t="s">
        <v>677</v>
      </c>
      <c r="E831" s="4" t="s">
        <v>678</v>
      </c>
      <c r="F831" s="12" t="s">
        <v>769</v>
      </c>
      <c r="G831" s="12" t="s">
        <v>681</v>
      </c>
      <c r="H831" s="4" t="s">
        <v>707</v>
      </c>
      <c r="I831" s="4" t="s">
        <v>722</v>
      </c>
      <c r="J831" s="4" t="s">
        <v>682</v>
      </c>
      <c r="K831" s="4" t="s">
        <v>708</v>
      </c>
      <c r="L831" s="4" t="s">
        <v>776</v>
      </c>
      <c r="M831" s="4" t="s">
        <v>709</v>
      </c>
      <c r="N831" s="4" t="s">
        <v>710</v>
      </c>
      <c r="O831" s="4" t="s">
        <v>777</v>
      </c>
      <c r="P831" s="4" t="s">
        <v>712</v>
      </c>
      <c r="Q831" s="4"/>
      <c r="R831" s="4" t="s">
        <v>693</v>
      </c>
      <c r="S831" s="4"/>
      <c r="T831" s="4"/>
      <c r="U831" s="4"/>
      <c r="V831" s="4"/>
      <c r="W831" s="4"/>
      <c r="X831" s="4"/>
      <c r="Y831" s="4"/>
      <c r="Z831" s="4"/>
    </row>
    <row r="832" spans="1:91" ht="20.100000000000001" customHeight="1">
      <c r="A832" s="31"/>
      <c r="B832" s="30"/>
      <c r="C832" s="21"/>
      <c r="D832" s="21"/>
      <c r="E832" s="21"/>
      <c r="F832" s="19" t="s">
        <v>772</v>
      </c>
      <c r="G832" s="19" t="s">
        <v>686</v>
      </c>
      <c r="H832" s="17" t="s">
        <v>714</v>
      </c>
      <c r="I832" s="17" t="s">
        <v>714</v>
      </c>
      <c r="J832" s="17" t="s">
        <v>688</v>
      </c>
      <c r="K832" s="17" t="s">
        <v>715</v>
      </c>
      <c r="L832" s="17" t="s">
        <v>715</v>
      </c>
      <c r="M832" s="17" t="s">
        <v>692</v>
      </c>
      <c r="N832" s="17" t="s">
        <v>692</v>
      </c>
      <c r="O832" s="17" t="s">
        <v>716</v>
      </c>
      <c r="P832" s="17" t="s">
        <v>716</v>
      </c>
      <c r="Q832" s="17" t="s">
        <v>693</v>
      </c>
      <c r="R832" s="17" t="s">
        <v>778</v>
      </c>
      <c r="S832" s="17"/>
      <c r="T832" s="17"/>
      <c r="U832" s="17"/>
      <c r="V832" s="17"/>
      <c r="W832" s="17"/>
      <c r="X832" s="17"/>
      <c r="Y832" s="17"/>
      <c r="Z832" s="17"/>
    </row>
    <row r="833" spans="1:90" ht="20.100000000000001" customHeight="1">
      <c r="A833" s="31"/>
      <c r="C833" s="16"/>
      <c r="D833" s="28" t="s">
        <v>611</v>
      </c>
      <c r="E833" s="7"/>
      <c r="F833" s="44">
        <v>4.2</v>
      </c>
      <c r="G833" s="44">
        <v>1</v>
      </c>
      <c r="H833" s="44">
        <v>1</v>
      </c>
      <c r="I833" s="44"/>
      <c r="J833" s="44">
        <v>1</v>
      </c>
      <c r="K833" s="44">
        <v>1</v>
      </c>
      <c r="L833" s="44"/>
      <c r="M833" s="44"/>
      <c r="N833" s="44"/>
      <c r="O833" s="44">
        <v>1</v>
      </c>
      <c r="P833" s="44"/>
      <c r="Q833" s="44">
        <v>13.2</v>
      </c>
      <c r="R833" s="44"/>
      <c r="S833" s="44"/>
      <c r="T833" s="44"/>
      <c r="U833" s="44"/>
      <c r="V833" s="44"/>
      <c r="W833" s="44"/>
      <c r="X833" s="44"/>
      <c r="Y833" s="44"/>
      <c r="Z833" s="44"/>
    </row>
    <row r="834" spans="1:90" ht="20.100000000000001" customHeight="1">
      <c r="A834" s="31"/>
      <c r="C834" s="6" t="s">
        <v>135</v>
      </c>
      <c r="D834" s="64" t="str">
        <f>목록별산출서!E252</f>
        <v>2</v>
      </c>
      <c r="E834" s="27">
        <f>IF(egTextCal(D834)&lt;&gt;0, egTextCal(D834),"")</f>
        <v>2</v>
      </c>
      <c r="F834" s="26">
        <f>IF(E834*F833&lt;&gt;0,E834*F833,  )</f>
        <v>8.4</v>
      </c>
      <c r="G834" s="26">
        <f>IF(E834*G833&lt;&gt;0,E834*G833,  )</f>
        <v>2</v>
      </c>
      <c r="H834" s="26">
        <f>IF(E834*H833&lt;&gt;0,E834*H833,  )</f>
        <v>2</v>
      </c>
      <c r="I834" s="26"/>
      <c r="J834" s="26">
        <f>IF(E834*J833&lt;&gt;0,E834*J833,  )</f>
        <v>2</v>
      </c>
      <c r="K834" s="26">
        <f>IF(E834*K833&lt;&gt;0,E834*K833,  )</f>
        <v>2</v>
      </c>
      <c r="L834" s="26"/>
      <c r="M834" s="26"/>
      <c r="N834" s="26"/>
      <c r="O834" s="26">
        <f>IF(E834*O833&lt;&gt;0,E834*O833,  )</f>
        <v>2</v>
      </c>
      <c r="P834" s="26"/>
      <c r="Q834" s="26">
        <f>IF(E834*Q833&lt;&gt;0,E834*Q833,  )</f>
        <v>26.4</v>
      </c>
      <c r="R834" s="26"/>
      <c r="S834" s="26"/>
      <c r="T834" s="26"/>
      <c r="U834" s="26"/>
      <c r="V834" s="26"/>
      <c r="W834" s="26"/>
      <c r="X834" s="26"/>
      <c r="Y834" s="26"/>
      <c r="Z834" s="26"/>
      <c r="CA834" s="1">
        <f>F834</f>
        <v>8.4</v>
      </c>
      <c r="CB834" s="1">
        <f>G834</f>
        <v>2</v>
      </c>
      <c r="CC834" s="1">
        <f>H834</f>
        <v>2</v>
      </c>
      <c r="CE834" s="1">
        <f>J834</f>
        <v>2</v>
      </c>
      <c r="CF834" s="1">
        <f>K834</f>
        <v>2</v>
      </c>
      <c r="CJ834" s="1">
        <f>O834</f>
        <v>2</v>
      </c>
      <c r="CL834" s="1">
        <f>Q834</f>
        <v>26.4</v>
      </c>
    </row>
    <row r="835" spans="1:90" ht="20.100000000000001" customHeight="1">
      <c r="A835" s="31"/>
      <c r="B835" s="25" t="s">
        <v>596</v>
      </c>
      <c r="C835" s="16"/>
      <c r="D835" s="29" t="s">
        <v>612</v>
      </c>
      <c r="E835" s="8"/>
      <c r="F835" s="45">
        <v>4</v>
      </c>
      <c r="G835" s="45">
        <v>1</v>
      </c>
      <c r="H835" s="45">
        <v>1</v>
      </c>
      <c r="I835" s="45"/>
      <c r="J835" s="45">
        <v>1</v>
      </c>
      <c r="K835" s="45">
        <v>1</v>
      </c>
      <c r="L835" s="45"/>
      <c r="M835" s="45"/>
      <c r="N835" s="45"/>
      <c r="O835" s="45">
        <v>1</v>
      </c>
      <c r="P835" s="45"/>
      <c r="Q835" s="45">
        <v>12.6</v>
      </c>
      <c r="R835" s="45"/>
      <c r="S835" s="45"/>
      <c r="T835" s="45"/>
      <c r="U835" s="45"/>
      <c r="V835" s="45"/>
      <c r="W835" s="45"/>
      <c r="X835" s="45"/>
      <c r="Y835" s="45"/>
      <c r="Z835" s="45"/>
    </row>
    <row r="836" spans="1:90" ht="20.100000000000001" customHeight="1">
      <c r="A836" s="31"/>
      <c r="C836" s="6" t="s">
        <v>149</v>
      </c>
      <c r="D836" s="65" t="str">
        <f>목록별산출서!E259</f>
        <v>1</v>
      </c>
      <c r="E836" s="27">
        <f>IF(egTextCal(D836)&lt;&gt;0, egTextCal(D836),"")</f>
        <v>1</v>
      </c>
      <c r="F836" s="26">
        <f>IF(E836*F835&lt;&gt;0,E836*F835,  )</f>
        <v>4</v>
      </c>
      <c r="G836" s="26">
        <f>IF(E836*G835&lt;&gt;0,E836*G835,  )</f>
        <v>1</v>
      </c>
      <c r="H836" s="26">
        <f>IF(E836*H835&lt;&gt;0,E836*H835,  )</f>
        <v>1</v>
      </c>
      <c r="I836" s="26"/>
      <c r="J836" s="26">
        <f>IF(E836*J835&lt;&gt;0,E836*J835,  )</f>
        <v>1</v>
      </c>
      <c r="K836" s="26">
        <f>IF(E836*K835&lt;&gt;0,E836*K835,  )</f>
        <v>1</v>
      </c>
      <c r="L836" s="26"/>
      <c r="M836" s="26"/>
      <c r="N836" s="26"/>
      <c r="O836" s="26">
        <f>IF(E836*O835&lt;&gt;0,E836*O835,  )</f>
        <v>1</v>
      </c>
      <c r="P836" s="26"/>
      <c r="Q836" s="26">
        <f>IF(E836*Q835&lt;&gt;0,E836*Q835,  )</f>
        <v>12.6</v>
      </c>
      <c r="R836" s="26"/>
      <c r="S836" s="26"/>
      <c r="T836" s="26"/>
      <c r="U836" s="26"/>
      <c r="V836" s="26"/>
      <c r="W836" s="26"/>
      <c r="X836" s="26"/>
      <c r="Y836" s="26"/>
      <c r="Z836" s="26"/>
      <c r="CA836" s="1">
        <f>F836</f>
        <v>4</v>
      </c>
      <c r="CB836" s="1">
        <f>G836</f>
        <v>1</v>
      </c>
      <c r="CC836" s="1">
        <f>H836</f>
        <v>1</v>
      </c>
      <c r="CE836" s="1">
        <f>J836</f>
        <v>1</v>
      </c>
      <c r="CF836" s="1">
        <f>K836</f>
        <v>1</v>
      </c>
      <c r="CJ836" s="1">
        <f>O836</f>
        <v>1</v>
      </c>
      <c r="CL836" s="1">
        <f>Q836</f>
        <v>12.6</v>
      </c>
    </row>
    <row r="837" spans="1:90" ht="20.100000000000001" customHeight="1">
      <c r="A837" s="31"/>
      <c r="C837" s="16"/>
      <c r="D837" s="29" t="s">
        <v>615</v>
      </c>
      <c r="E837" s="8"/>
      <c r="F837" s="45">
        <v>3.7</v>
      </c>
      <c r="G837" s="45">
        <v>1</v>
      </c>
      <c r="H837" s="45">
        <v>1</v>
      </c>
      <c r="I837" s="45"/>
      <c r="J837" s="45">
        <v>1</v>
      </c>
      <c r="K837" s="45">
        <v>1</v>
      </c>
      <c r="L837" s="45"/>
      <c r="M837" s="45"/>
      <c r="N837" s="45"/>
      <c r="O837" s="45"/>
      <c r="P837" s="45">
        <v>1</v>
      </c>
      <c r="Q837" s="45">
        <v>11.7</v>
      </c>
      <c r="R837" s="45"/>
      <c r="S837" s="45"/>
      <c r="T837" s="45"/>
      <c r="U837" s="45"/>
      <c r="V837" s="45"/>
      <c r="W837" s="45"/>
      <c r="X837" s="45"/>
      <c r="Y837" s="45"/>
      <c r="Z837" s="45"/>
    </row>
    <row r="838" spans="1:90" ht="20.100000000000001" customHeight="1">
      <c r="A838" s="31"/>
      <c r="C838" s="6" t="s">
        <v>165</v>
      </c>
      <c r="D838" s="65" t="str">
        <f>목록별산출서!E266</f>
        <v>1</v>
      </c>
      <c r="E838" s="27">
        <f>IF(egTextCal(D838)&lt;&gt;0, egTextCal(D838),"")</f>
        <v>1</v>
      </c>
      <c r="F838" s="26">
        <f>IF(E838*F837&lt;&gt;0,E838*F837,  )</f>
        <v>3.7</v>
      </c>
      <c r="G838" s="26">
        <f>IF(E838*G837&lt;&gt;0,E838*G837,  )</f>
        <v>1</v>
      </c>
      <c r="H838" s="26">
        <f>IF(E838*H837&lt;&gt;0,E838*H837,  )</f>
        <v>1</v>
      </c>
      <c r="I838" s="26"/>
      <c r="J838" s="26">
        <f>IF(E838*J837&lt;&gt;0,E838*J837,  )</f>
        <v>1</v>
      </c>
      <c r="K838" s="26">
        <f>IF(E838*K837&lt;&gt;0,E838*K837,  )</f>
        <v>1</v>
      </c>
      <c r="L838" s="26"/>
      <c r="M838" s="26"/>
      <c r="N838" s="26"/>
      <c r="O838" s="26"/>
      <c r="P838" s="26">
        <f>IF(E838*P837&lt;&gt;0,E838*P837,  )</f>
        <v>1</v>
      </c>
      <c r="Q838" s="26">
        <f>IF(E838*Q837&lt;&gt;0,E838*Q837,  )</f>
        <v>11.7</v>
      </c>
      <c r="R838" s="26"/>
      <c r="S838" s="26"/>
      <c r="T838" s="26"/>
      <c r="U838" s="26"/>
      <c r="V838" s="26"/>
      <c r="W838" s="26"/>
      <c r="X838" s="26"/>
      <c r="Y838" s="26"/>
      <c r="Z838" s="26"/>
      <c r="CA838" s="1">
        <f>F838</f>
        <v>3.7</v>
      </c>
      <c r="CB838" s="1">
        <f>G838</f>
        <v>1</v>
      </c>
      <c r="CC838" s="1">
        <f>H838</f>
        <v>1</v>
      </c>
      <c r="CE838" s="1">
        <f>J838</f>
        <v>1</v>
      </c>
      <c r="CF838" s="1">
        <f>K838</f>
        <v>1</v>
      </c>
      <c r="CK838" s="1">
        <f>P838</f>
        <v>1</v>
      </c>
      <c r="CL838" s="1">
        <f>Q838</f>
        <v>11.7</v>
      </c>
    </row>
    <row r="839" spans="1:90" ht="20.100000000000001" customHeight="1">
      <c r="A839" s="31"/>
      <c r="C839" s="16"/>
      <c r="D839" s="28" t="s">
        <v>618</v>
      </c>
      <c r="E839" s="7"/>
      <c r="F839" s="45">
        <v>3.3</v>
      </c>
      <c r="G839" s="45"/>
      <c r="H839" s="45">
        <v>1</v>
      </c>
      <c r="I839" s="45"/>
      <c r="J839" s="45"/>
      <c r="K839" s="45">
        <v>1</v>
      </c>
      <c r="L839" s="45"/>
      <c r="M839" s="45">
        <v>1</v>
      </c>
      <c r="N839" s="45"/>
      <c r="O839" s="45"/>
      <c r="P839" s="45"/>
      <c r="Q839" s="45">
        <v>10.5</v>
      </c>
      <c r="R839" s="45"/>
      <c r="S839" s="45"/>
      <c r="T839" s="45"/>
      <c r="U839" s="45"/>
      <c r="V839" s="45"/>
      <c r="W839" s="45"/>
      <c r="X839" s="45"/>
      <c r="Y839" s="45"/>
      <c r="Z839" s="45"/>
    </row>
    <row r="840" spans="1:90" ht="20.100000000000001" customHeight="1">
      <c r="A840" s="31"/>
      <c r="C840" s="6" t="s">
        <v>168</v>
      </c>
      <c r="D840" s="64" t="str">
        <f>목록별산출서!E273</f>
        <v>1</v>
      </c>
      <c r="E840" s="27">
        <f>IF(egTextCal(D840)&lt;&gt;0, egTextCal(D840),"")</f>
        <v>1</v>
      </c>
      <c r="F840" s="26">
        <f>IF(E840*F839&lt;&gt;0,E840*F839,  )</f>
        <v>3.3</v>
      </c>
      <c r="G840" s="26"/>
      <c r="H840" s="26">
        <f>IF(E840*H839&lt;&gt;0,E840*H839,  )</f>
        <v>1</v>
      </c>
      <c r="I840" s="26"/>
      <c r="J840" s="26"/>
      <c r="K840" s="26">
        <f>IF(E840*K839&lt;&gt;0,E840*K839,  )</f>
        <v>1</v>
      </c>
      <c r="L840" s="26"/>
      <c r="M840" s="26">
        <f>IF(E840*M839&lt;&gt;0,E840*M839,  )</f>
        <v>1</v>
      </c>
      <c r="N840" s="26"/>
      <c r="O840" s="26"/>
      <c r="P840" s="26"/>
      <c r="Q840" s="26">
        <f>IF(E840*Q839&lt;&gt;0,E840*Q839,  )</f>
        <v>10.5</v>
      </c>
      <c r="R840" s="26"/>
      <c r="S840" s="26"/>
      <c r="T840" s="26"/>
      <c r="U840" s="26"/>
      <c r="V840" s="26"/>
      <c r="W840" s="26"/>
      <c r="X840" s="26"/>
      <c r="Y840" s="26"/>
      <c r="Z840" s="26"/>
      <c r="CA840" s="1">
        <f>F840</f>
        <v>3.3</v>
      </c>
      <c r="CC840" s="1">
        <f>H840</f>
        <v>1</v>
      </c>
      <c r="CF840" s="1">
        <f>K840</f>
        <v>1</v>
      </c>
      <c r="CH840" s="1">
        <f>M840</f>
        <v>1</v>
      </c>
      <c r="CL840" s="1">
        <f>Q840</f>
        <v>10.5</v>
      </c>
    </row>
    <row r="841" spans="1:90" ht="20.100000000000001" customHeight="1">
      <c r="A841" s="31"/>
      <c r="C841" s="16"/>
      <c r="D841" s="28"/>
      <c r="E841" s="7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</row>
    <row r="842" spans="1:90" ht="20.100000000000001" customHeight="1">
      <c r="A842" s="31"/>
      <c r="C842" s="6" t="s">
        <v>172</v>
      </c>
      <c r="D842" s="42"/>
      <c r="E842" s="27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90" ht="20.100000000000001" customHeight="1">
      <c r="A843" s="31"/>
      <c r="C843" s="16"/>
      <c r="D843" s="28"/>
      <c r="E843" s="7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</row>
    <row r="844" spans="1:90" ht="20.100000000000001" customHeight="1">
      <c r="A844" s="31"/>
      <c r="C844" s="6" t="s">
        <v>174</v>
      </c>
      <c r="D844" s="42"/>
      <c r="E844" s="27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90" ht="20.100000000000001" customHeight="1">
      <c r="A845" s="31"/>
      <c r="C845" s="16"/>
      <c r="D845" s="28"/>
      <c r="E845" s="7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</row>
    <row r="846" spans="1:90" ht="20.100000000000001" customHeight="1">
      <c r="A846" s="31"/>
      <c r="C846" s="6" t="s">
        <v>227</v>
      </c>
      <c r="D846" s="42"/>
      <c r="E846" s="27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90" ht="20.100000000000001" customHeight="1">
      <c r="A847" s="31"/>
      <c r="C847" s="16"/>
      <c r="D847" s="28"/>
      <c r="E847" s="7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</row>
    <row r="848" spans="1:90" ht="20.100000000000001" customHeight="1">
      <c r="A848" s="31"/>
      <c r="C848" s="6" t="s">
        <v>182</v>
      </c>
      <c r="D848" s="42"/>
      <c r="E848" s="27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20.100000000000001" customHeight="1">
      <c r="A849" s="31"/>
      <c r="C849" s="16"/>
      <c r="D849" s="28"/>
      <c r="E849" s="7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</row>
    <row r="850" spans="1:26" ht="20.100000000000001" customHeight="1">
      <c r="A850" s="31"/>
      <c r="C850" s="6" t="s">
        <v>595</v>
      </c>
      <c r="D850" s="42"/>
      <c r="E850" s="27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20.100000000000001" customHeight="1">
      <c r="A851" s="31"/>
      <c r="C851" s="16"/>
      <c r="D851" s="28"/>
      <c r="E851" s="7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</row>
    <row r="852" spans="1:26" ht="20.100000000000001" customHeight="1">
      <c r="A852" s="31"/>
      <c r="C852" s="6" t="s">
        <v>383</v>
      </c>
      <c r="D852" s="42"/>
      <c r="E852" s="27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20.100000000000001" customHeight="1">
      <c r="A853" s="31"/>
      <c r="C853" s="16"/>
      <c r="D853" s="28"/>
      <c r="E853" s="7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</row>
    <row r="854" spans="1:26" ht="20.100000000000001" customHeight="1">
      <c r="A854" s="31"/>
      <c r="C854" s="6" t="s">
        <v>317</v>
      </c>
      <c r="D854" s="42"/>
      <c r="E854" s="27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20.100000000000001" customHeight="1">
      <c r="A855" s="31"/>
      <c r="C855" s="16"/>
      <c r="D855" s="28"/>
      <c r="E855" s="7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</row>
    <row r="856" spans="1:26" ht="20.100000000000001" customHeight="1">
      <c r="A856" s="31"/>
      <c r="C856" s="6" t="s">
        <v>284</v>
      </c>
      <c r="D856" s="42"/>
      <c r="E856" s="27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20.100000000000001" customHeight="1">
      <c r="A857" s="31"/>
      <c r="C857" s="16"/>
      <c r="D857" s="28"/>
      <c r="E857" s="7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</row>
    <row r="858" spans="1:26" ht="20.100000000000001" customHeight="1">
      <c r="A858" s="31"/>
      <c r="C858" s="6" t="s">
        <v>694</v>
      </c>
      <c r="D858" s="42"/>
      <c r="E858" s="27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20.100000000000001" customHeight="1">
      <c r="A859" s="31"/>
      <c r="C859" s="16"/>
      <c r="D859" s="28"/>
      <c r="E859" s="7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</row>
    <row r="860" spans="1:26" ht="20.100000000000001" customHeight="1">
      <c r="A860" s="31"/>
      <c r="C860" s="6" t="s">
        <v>695</v>
      </c>
      <c r="D860" s="42"/>
      <c r="E860" s="27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20.100000000000001" customHeight="1">
      <c r="A861" s="31"/>
      <c r="C861" s="16"/>
      <c r="D861" s="28"/>
      <c r="E861" s="7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</row>
    <row r="862" spans="1:26" ht="20.100000000000001" customHeight="1">
      <c r="A862" s="31"/>
      <c r="C862" s="6" t="s">
        <v>336</v>
      </c>
      <c r="D862" s="42"/>
      <c r="E862" s="27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20.100000000000001" customHeight="1">
      <c r="A863" s="31"/>
      <c r="C863" s="16"/>
      <c r="D863" s="28"/>
      <c r="E863" s="7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</row>
    <row r="864" spans="1:26" ht="20.100000000000001" customHeight="1">
      <c r="A864" s="31"/>
      <c r="C864" s="6" t="s">
        <v>696</v>
      </c>
      <c r="D864" s="42"/>
      <c r="E864" s="27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91" ht="20.100000000000001" customHeight="1">
      <c r="A865" s="31"/>
      <c r="C865" s="16"/>
      <c r="D865" s="28"/>
      <c r="E865" s="7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</row>
    <row r="866" spans="1:91" ht="20.100000000000001" customHeight="1">
      <c r="A866" s="31"/>
      <c r="C866" s="6" t="s">
        <v>697</v>
      </c>
      <c r="D866" s="42"/>
      <c r="E866" s="27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91" ht="20.100000000000001" customHeight="1">
      <c r="A867" s="31"/>
      <c r="C867" s="16"/>
      <c r="D867" s="28"/>
      <c r="E867" s="7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</row>
    <row r="868" spans="1:91" ht="20.100000000000001" customHeight="1">
      <c r="A868" s="31"/>
      <c r="C868" s="6" t="s">
        <v>366</v>
      </c>
      <c r="D868" s="42"/>
      <c r="E868" s="27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91" ht="20.100000000000001" customHeight="1">
      <c r="A869" s="31"/>
      <c r="C869" s="16"/>
      <c r="D869" s="28"/>
      <c r="E869" s="7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</row>
    <row r="870" spans="1:91" ht="20.100000000000001" customHeight="1">
      <c r="A870" s="31"/>
      <c r="C870" s="6" t="s">
        <v>258</v>
      </c>
      <c r="D870" s="42"/>
      <c r="E870" s="27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91" ht="20.100000000000001" customHeight="1">
      <c r="A871" s="31"/>
      <c r="C871" s="16"/>
      <c r="D871" s="28"/>
      <c r="E871" s="7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</row>
    <row r="872" spans="1:91" ht="20.100000000000001" customHeight="1">
      <c r="A872" s="31"/>
      <c r="C872" s="6" t="s">
        <v>484</v>
      </c>
      <c r="D872" s="42"/>
      <c r="E872" s="27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91" ht="20.100000000000001" customHeight="1">
      <c r="A873" s="31"/>
      <c r="B873" s="25" t="s">
        <v>699</v>
      </c>
      <c r="C873" s="16"/>
      <c r="D873" s="67" t="s">
        <v>700</v>
      </c>
      <c r="E873" s="63" t="s">
        <v>112</v>
      </c>
      <c r="F873" s="45">
        <f t="shared" ref="F873:R873" si="10">SUM(CA788:CA872)</f>
        <v>86.3</v>
      </c>
      <c r="G873" s="45">
        <f t="shared" si="10"/>
        <v>8</v>
      </c>
      <c r="H873" s="45">
        <f t="shared" si="10"/>
        <v>10</v>
      </c>
      <c r="I873" s="45">
        <f t="shared" si="10"/>
        <v>5</v>
      </c>
      <c r="J873" s="45">
        <f t="shared" si="10"/>
        <v>8</v>
      </c>
      <c r="K873" s="45">
        <f t="shared" si="10"/>
        <v>10</v>
      </c>
      <c r="L873" s="45">
        <f t="shared" si="10"/>
        <v>5</v>
      </c>
      <c r="M873" s="45">
        <f t="shared" si="10"/>
        <v>4</v>
      </c>
      <c r="N873" s="45">
        <f t="shared" si="10"/>
        <v>5</v>
      </c>
      <c r="O873" s="45">
        <f t="shared" si="10"/>
        <v>4</v>
      </c>
      <c r="P873" s="45">
        <f t="shared" si="10"/>
        <v>2</v>
      </c>
      <c r="Q873" s="45">
        <f t="shared" si="10"/>
        <v>196.79999999999998</v>
      </c>
      <c r="R873" s="45">
        <f t="shared" si="10"/>
        <v>80.7</v>
      </c>
      <c r="S873" s="45"/>
      <c r="T873" s="45"/>
      <c r="U873" s="45"/>
      <c r="V873" s="45"/>
      <c r="W873" s="45"/>
      <c r="X873" s="45"/>
      <c r="Y873" s="45"/>
      <c r="Z873" s="45"/>
    </row>
    <row r="874" spans="1:91" ht="20.100000000000001" customHeight="1">
      <c r="A874" s="31"/>
      <c r="C874" s="5" t="s">
        <v>698</v>
      </c>
      <c r="D874" s="27" t="s">
        <v>701</v>
      </c>
      <c r="E874" s="27">
        <v>1</v>
      </c>
      <c r="F874" s="27">
        <f>E874*F873</f>
        <v>86.3</v>
      </c>
      <c r="G874" s="27">
        <f>E874*G873</f>
        <v>8</v>
      </c>
      <c r="H874" s="27">
        <f>E874*H873</f>
        <v>10</v>
      </c>
      <c r="I874" s="27">
        <f>E874*I873</f>
        <v>5</v>
      </c>
      <c r="J874" s="27">
        <f>E874*J873</f>
        <v>8</v>
      </c>
      <c r="K874" s="27">
        <f>E874*K873</f>
        <v>10</v>
      </c>
      <c r="L874" s="27">
        <f>E874*L873</f>
        <v>5</v>
      </c>
      <c r="M874" s="27">
        <f>E874*M873</f>
        <v>4</v>
      </c>
      <c r="N874" s="27">
        <f>E874*N873</f>
        <v>5</v>
      </c>
      <c r="O874" s="27">
        <f>E874*O873</f>
        <v>4</v>
      </c>
      <c r="P874" s="27">
        <f>E874*P873</f>
        <v>2</v>
      </c>
      <c r="Q874" s="27">
        <f>E874*Q873</f>
        <v>196.79999999999998</v>
      </c>
      <c r="R874" s="27">
        <f>E874*R873</f>
        <v>80.7</v>
      </c>
      <c r="S874" s="27"/>
      <c r="T874" s="27"/>
      <c r="U874" s="27"/>
      <c r="V874" s="27"/>
      <c r="W874" s="27"/>
      <c r="X874" s="27"/>
      <c r="Y874" s="27"/>
      <c r="Z874" s="27"/>
    </row>
    <row r="875" spans="1:91" ht="20.100000000000001" customHeight="1">
      <c r="B875" s="25" t="s">
        <v>134</v>
      </c>
      <c r="C875" s="458" t="s">
        <v>619</v>
      </c>
      <c r="D875" s="504"/>
      <c r="E875" s="504"/>
      <c r="F875" s="504"/>
      <c r="G875" s="504"/>
      <c r="H875" s="504"/>
      <c r="I875" s="504"/>
      <c r="J875" s="504"/>
      <c r="K875" s="504"/>
      <c r="L875" s="504"/>
      <c r="M875" s="504"/>
      <c r="N875" s="504"/>
      <c r="O875" s="504"/>
      <c r="P875" s="504"/>
      <c r="Q875" s="504"/>
      <c r="R875" s="504"/>
      <c r="S875" s="504"/>
      <c r="T875" s="504"/>
      <c r="U875" s="504"/>
      <c r="V875" s="504"/>
      <c r="W875" s="504"/>
      <c r="X875" s="504"/>
      <c r="Y875" s="504"/>
      <c r="Z875" s="504"/>
    </row>
    <row r="876" spans="1:91" ht="20.100000000000001" customHeight="1">
      <c r="B876" s="30"/>
      <c r="C876" s="20"/>
      <c r="D876" s="46"/>
      <c r="E876" s="46"/>
      <c r="F876" s="18" t="s">
        <v>679</v>
      </c>
      <c r="G876" s="18" t="s">
        <v>679</v>
      </c>
      <c r="H876" s="16" t="s">
        <v>664</v>
      </c>
      <c r="I876" s="16" t="s">
        <v>664</v>
      </c>
      <c r="J876" s="16" t="s">
        <v>664</v>
      </c>
      <c r="K876" s="16" t="s">
        <v>664</v>
      </c>
      <c r="L876" s="16" t="s">
        <v>665</v>
      </c>
      <c r="M876" s="16" t="s">
        <v>683</v>
      </c>
      <c r="N876" s="16" t="s">
        <v>666</v>
      </c>
      <c r="O876" s="16" t="s">
        <v>474</v>
      </c>
      <c r="P876" s="16" t="s">
        <v>734</v>
      </c>
      <c r="Q876" s="16" t="s">
        <v>735</v>
      </c>
      <c r="R876" s="16" t="s">
        <v>668</v>
      </c>
      <c r="S876" s="16"/>
      <c r="T876" s="16"/>
      <c r="U876" s="16"/>
      <c r="V876" s="16"/>
      <c r="W876" s="16"/>
      <c r="X876" s="16"/>
      <c r="Y876" s="16"/>
      <c r="Z876" s="16"/>
      <c r="CA876" s="1" t="s">
        <v>679</v>
      </c>
      <c r="CB876" s="1" t="s">
        <v>679</v>
      </c>
      <c r="CC876" s="1" t="s">
        <v>664</v>
      </c>
      <c r="CD876" s="1" t="s">
        <v>664</v>
      </c>
      <c r="CE876" s="1" t="s">
        <v>664</v>
      </c>
      <c r="CF876" s="1" t="s">
        <v>664</v>
      </c>
      <c r="CG876" s="1" t="s">
        <v>665</v>
      </c>
      <c r="CH876" s="1" t="s">
        <v>683</v>
      </c>
      <c r="CI876" s="1" t="s">
        <v>666</v>
      </c>
      <c r="CJ876" s="1" t="s">
        <v>474</v>
      </c>
      <c r="CK876" s="1" t="s">
        <v>734</v>
      </c>
      <c r="CL876" s="1" t="s">
        <v>735</v>
      </c>
      <c r="CM876" s="1" t="s">
        <v>668</v>
      </c>
    </row>
    <row r="877" spans="1:91" ht="20.100000000000001" customHeight="1">
      <c r="A877" s="31"/>
      <c r="B877" s="30"/>
      <c r="C877" s="4" t="s">
        <v>676</v>
      </c>
      <c r="D877" s="4" t="s">
        <v>677</v>
      </c>
      <c r="E877" s="4" t="s">
        <v>678</v>
      </c>
      <c r="F877" s="12" t="s">
        <v>769</v>
      </c>
      <c r="G877" s="12" t="s">
        <v>769</v>
      </c>
      <c r="H877" s="4" t="s">
        <v>679</v>
      </c>
      <c r="I877" s="4" t="s">
        <v>679</v>
      </c>
      <c r="J877" s="4" t="s">
        <v>680</v>
      </c>
      <c r="K877" s="4" t="s">
        <v>680</v>
      </c>
      <c r="L877" s="4" t="s">
        <v>681</v>
      </c>
      <c r="M877" s="4" t="s">
        <v>722</v>
      </c>
      <c r="N877" s="4" t="s">
        <v>682</v>
      </c>
      <c r="O877" s="4" t="s">
        <v>746</v>
      </c>
      <c r="P877" s="4" t="s">
        <v>747</v>
      </c>
      <c r="Q877" s="4" t="s">
        <v>748</v>
      </c>
      <c r="R877" s="4"/>
      <c r="S877" s="4"/>
      <c r="T877" s="4"/>
      <c r="U877" s="4"/>
      <c r="V877" s="4"/>
      <c r="W877" s="4"/>
      <c r="X877" s="4"/>
      <c r="Y877" s="4"/>
      <c r="Z877" s="4"/>
      <c r="CA877" s="1" t="s">
        <v>769</v>
      </c>
      <c r="CB877" s="1" t="s">
        <v>769</v>
      </c>
      <c r="CC877" s="1" t="s">
        <v>679</v>
      </c>
      <c r="CD877" s="1" t="s">
        <v>679</v>
      </c>
      <c r="CE877" s="1" t="s">
        <v>680</v>
      </c>
      <c r="CF877" s="1" t="s">
        <v>680</v>
      </c>
      <c r="CG877" s="1" t="s">
        <v>681</v>
      </c>
      <c r="CH877" s="1" t="s">
        <v>722</v>
      </c>
      <c r="CI877" s="1" t="s">
        <v>682</v>
      </c>
      <c r="CJ877" s="1" t="s">
        <v>746</v>
      </c>
      <c r="CK877" s="1" t="s">
        <v>747</v>
      </c>
      <c r="CL877" s="1" t="s">
        <v>748</v>
      </c>
    </row>
    <row r="878" spans="1:91" ht="20.100000000000001" customHeight="1">
      <c r="A878" s="31"/>
      <c r="B878" s="30"/>
      <c r="C878" s="21"/>
      <c r="D878" s="21"/>
      <c r="E878" s="21"/>
      <c r="F878" s="19" t="s">
        <v>772</v>
      </c>
      <c r="G878" s="19" t="s">
        <v>779</v>
      </c>
      <c r="H878" s="17" t="s">
        <v>685</v>
      </c>
      <c r="I878" s="17" t="s">
        <v>780</v>
      </c>
      <c r="J878" s="17" t="s">
        <v>685</v>
      </c>
      <c r="K878" s="17" t="s">
        <v>780</v>
      </c>
      <c r="L878" s="17" t="s">
        <v>686</v>
      </c>
      <c r="M878" s="17" t="s">
        <v>714</v>
      </c>
      <c r="N878" s="17" t="s">
        <v>688</v>
      </c>
      <c r="O878" s="17" t="s">
        <v>759</v>
      </c>
      <c r="P878" s="17" t="s">
        <v>781</v>
      </c>
      <c r="Q878" s="17" t="s">
        <v>782</v>
      </c>
      <c r="R878" s="17" t="s">
        <v>693</v>
      </c>
      <c r="S878" s="17"/>
      <c r="T878" s="17"/>
      <c r="U878" s="17"/>
      <c r="V878" s="17"/>
      <c r="W878" s="17"/>
      <c r="X878" s="17"/>
      <c r="Y878" s="17"/>
      <c r="Z878" s="17"/>
      <c r="CA878" s="1" t="s">
        <v>772</v>
      </c>
      <c r="CB878" s="1" t="s">
        <v>779</v>
      </c>
      <c r="CC878" s="1" t="s">
        <v>685</v>
      </c>
      <c r="CD878" s="1" t="s">
        <v>780</v>
      </c>
      <c r="CE878" s="1" t="s">
        <v>685</v>
      </c>
      <c r="CF878" s="1" t="s">
        <v>780</v>
      </c>
      <c r="CG878" s="1" t="s">
        <v>686</v>
      </c>
      <c r="CH878" s="1" t="s">
        <v>714</v>
      </c>
      <c r="CI878" s="1" t="s">
        <v>688</v>
      </c>
      <c r="CJ878" s="1">
        <v>100</v>
      </c>
      <c r="CK878" s="1" t="s">
        <v>781</v>
      </c>
      <c r="CL878" s="1" t="s">
        <v>782</v>
      </c>
      <c r="CM878" s="1" t="s">
        <v>693</v>
      </c>
    </row>
    <row r="879" spans="1:91" ht="20.100000000000001" customHeight="1">
      <c r="A879" s="31"/>
      <c r="C879" s="16"/>
      <c r="D879" s="28" t="s">
        <v>138</v>
      </c>
      <c r="E879" s="7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</row>
    <row r="880" spans="1:91" ht="20.100000000000001" customHeight="1">
      <c r="A880" s="31"/>
      <c r="C880" s="6" t="s">
        <v>135</v>
      </c>
      <c r="D880" s="42"/>
      <c r="E880" s="27" t="str">
        <f>IF(egTextCal(D880)&lt;&gt;0, egTextCal(D880),"")</f>
        <v/>
      </c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91" ht="20.100000000000001" customHeight="1">
      <c r="A881" s="31"/>
      <c r="C881" s="16"/>
      <c r="D881" s="29" t="s">
        <v>509</v>
      </c>
      <c r="E881" s="8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</row>
    <row r="882" spans="1:91" ht="20.100000000000001" customHeight="1">
      <c r="A882" s="31"/>
      <c r="C882" s="6" t="s">
        <v>149</v>
      </c>
      <c r="D882" s="43"/>
      <c r="E882" s="27" t="str">
        <f>IF(egTextCal(D882)&lt;&gt;0, egTextCal(D882),"")</f>
        <v/>
      </c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91" ht="20.100000000000001" customHeight="1">
      <c r="A883" s="31"/>
      <c r="C883" s="16"/>
      <c r="D883" s="29" t="s">
        <v>620</v>
      </c>
      <c r="E883" s="8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</row>
    <row r="884" spans="1:91" ht="20.100000000000001" customHeight="1">
      <c r="A884" s="31"/>
      <c r="C884" s="6" t="s">
        <v>165</v>
      </c>
      <c r="D884" s="43"/>
      <c r="E884" s="27" t="str">
        <f>IF(egTextCal(D884)&lt;&gt;0, egTextCal(D884),"")</f>
        <v/>
      </c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91" ht="20.100000000000001" customHeight="1">
      <c r="A885" s="31"/>
      <c r="C885" s="16"/>
      <c r="D885" s="28" t="s">
        <v>512</v>
      </c>
      <c r="E885" s="7"/>
      <c r="F885" s="45">
        <v>1</v>
      </c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>
        <v>3</v>
      </c>
      <c r="S885" s="45"/>
      <c r="T885" s="45"/>
      <c r="U885" s="45"/>
      <c r="V885" s="45"/>
      <c r="W885" s="45"/>
      <c r="X885" s="45"/>
      <c r="Y885" s="45"/>
      <c r="Z885" s="45"/>
    </row>
    <row r="886" spans="1:91" ht="20.100000000000001" customHeight="1">
      <c r="A886" s="31"/>
      <c r="C886" s="6" t="s">
        <v>168</v>
      </c>
      <c r="D886" s="64" t="str">
        <f>목록별산출서!E302</f>
        <v>5+5</v>
      </c>
      <c r="E886" s="27">
        <f>IF(egTextCal(D886)&lt;&gt;0, egTextCal(D886),"")</f>
        <v>10</v>
      </c>
      <c r="F886" s="26">
        <f>IF(E886*F885&lt;&gt;0,E886*F885,  )</f>
        <v>10</v>
      </c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>
        <f>IF(E886*R885&lt;&gt;0,E886*R885,  )</f>
        <v>30</v>
      </c>
      <c r="S886" s="26"/>
      <c r="T886" s="26"/>
      <c r="U886" s="26"/>
      <c r="V886" s="26"/>
      <c r="W886" s="26"/>
      <c r="X886" s="26"/>
      <c r="Y886" s="26"/>
      <c r="Z886" s="26"/>
      <c r="CA886" s="1">
        <f>F886</f>
        <v>10</v>
      </c>
      <c r="CM886" s="1">
        <f>R886</f>
        <v>30</v>
      </c>
    </row>
    <row r="887" spans="1:91" ht="20.100000000000001" customHeight="1">
      <c r="A887" s="31"/>
      <c r="C887" s="16"/>
      <c r="D887" s="28" t="s">
        <v>522</v>
      </c>
      <c r="E887" s="7"/>
      <c r="F887" s="45">
        <v>3</v>
      </c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>
        <v>12</v>
      </c>
      <c r="S887" s="45"/>
      <c r="T887" s="45"/>
      <c r="U887" s="45"/>
      <c r="V887" s="45"/>
      <c r="W887" s="45"/>
      <c r="X887" s="45"/>
      <c r="Y887" s="45"/>
      <c r="Z887" s="45"/>
    </row>
    <row r="888" spans="1:91" ht="20.100000000000001" customHeight="1">
      <c r="A888" s="31"/>
      <c r="C888" s="6" t="s">
        <v>172</v>
      </c>
      <c r="D888" s="64" t="str">
        <f>목록별산출서!E304</f>
        <v>1</v>
      </c>
      <c r="E888" s="27">
        <f>IF(egTextCal(D888)&lt;&gt;0, egTextCal(D888),"")</f>
        <v>1</v>
      </c>
      <c r="F888" s="26">
        <f>IF(E888*F887&lt;&gt;0,E888*F887,  )</f>
        <v>3</v>
      </c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>
        <f>IF(E888*R887&lt;&gt;0,E888*R887,  )</f>
        <v>12</v>
      </c>
      <c r="S888" s="26"/>
      <c r="T888" s="26"/>
      <c r="U888" s="26"/>
      <c r="V888" s="26"/>
      <c r="W888" s="26"/>
      <c r="X888" s="26"/>
      <c r="Y888" s="26"/>
      <c r="Z888" s="26"/>
      <c r="CA888" s="1">
        <f>F888</f>
        <v>3</v>
      </c>
      <c r="CM888" s="1">
        <f>R888</f>
        <v>12</v>
      </c>
    </row>
    <row r="889" spans="1:91" ht="20.100000000000001" customHeight="1">
      <c r="A889" s="31"/>
      <c r="C889" s="16"/>
      <c r="D889" s="28" t="s">
        <v>622</v>
      </c>
      <c r="E889" s="7"/>
      <c r="F889" s="45"/>
      <c r="G889" s="45"/>
      <c r="H889" s="45">
        <v>1.5</v>
      </c>
      <c r="I889" s="45"/>
      <c r="J889" s="45">
        <v>2</v>
      </c>
      <c r="K889" s="45"/>
      <c r="L889" s="45">
        <v>1</v>
      </c>
      <c r="M889" s="45"/>
      <c r="N889" s="45">
        <v>1</v>
      </c>
      <c r="O889" s="45"/>
      <c r="P889" s="45"/>
      <c r="Q889" s="45"/>
      <c r="R889" s="45">
        <v>5.0999999999999996</v>
      </c>
      <c r="S889" s="45"/>
      <c r="T889" s="45"/>
      <c r="U889" s="45"/>
      <c r="V889" s="45"/>
      <c r="W889" s="45"/>
      <c r="X889" s="45"/>
      <c r="Y889" s="45"/>
      <c r="Z889" s="45"/>
    </row>
    <row r="890" spans="1:91" ht="20.100000000000001" customHeight="1">
      <c r="A890" s="31"/>
      <c r="C890" s="6" t="s">
        <v>174</v>
      </c>
      <c r="D890" s="64" t="str">
        <f>목록별산출서!E306</f>
        <v>2</v>
      </c>
      <c r="E890" s="27">
        <f>IF(egTextCal(D890)&lt;&gt;0, egTextCal(D890),"")</f>
        <v>2</v>
      </c>
      <c r="F890" s="26"/>
      <c r="G890" s="26"/>
      <c r="H890" s="26">
        <f>IF(E890*H889&lt;&gt;0,E890*H889,  )</f>
        <v>3</v>
      </c>
      <c r="I890" s="26"/>
      <c r="J890" s="26">
        <f>IF(E890*J889&lt;&gt;0,E890*J889,  )</f>
        <v>4</v>
      </c>
      <c r="K890" s="26"/>
      <c r="L890" s="26">
        <f>IF(E890*L889&lt;&gt;0,E890*L889,  )</f>
        <v>2</v>
      </c>
      <c r="M890" s="26"/>
      <c r="N890" s="26">
        <f>IF(E890*N889&lt;&gt;0,E890*N889,  )</f>
        <v>2</v>
      </c>
      <c r="O890" s="26"/>
      <c r="P890" s="26"/>
      <c r="Q890" s="26"/>
      <c r="R890" s="26">
        <f>IF(E890*R889&lt;&gt;0,E890*R889,  )</f>
        <v>10.199999999999999</v>
      </c>
      <c r="S890" s="26"/>
      <c r="T890" s="26"/>
      <c r="U890" s="26"/>
      <c r="V890" s="26"/>
      <c r="W890" s="26"/>
      <c r="X890" s="26"/>
      <c r="Y890" s="26"/>
      <c r="Z890" s="26"/>
      <c r="CC890" s="1">
        <f>H890</f>
        <v>3</v>
      </c>
      <c r="CE890" s="1">
        <f>J890</f>
        <v>4</v>
      </c>
      <c r="CG890" s="1">
        <f>L890</f>
        <v>2</v>
      </c>
      <c r="CI890" s="1">
        <f>N890</f>
        <v>2</v>
      </c>
      <c r="CM890" s="1">
        <f>R890</f>
        <v>10.199999999999999</v>
      </c>
    </row>
    <row r="891" spans="1:91" ht="20.100000000000001" customHeight="1">
      <c r="A891" s="31"/>
      <c r="C891" s="16"/>
      <c r="D891" s="28" t="s">
        <v>537</v>
      </c>
      <c r="E891" s="7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</row>
    <row r="892" spans="1:91" ht="20.100000000000001" customHeight="1">
      <c r="A892" s="31"/>
      <c r="C892" s="6" t="s">
        <v>227</v>
      </c>
      <c r="D892" s="42"/>
      <c r="E892" s="27" t="str">
        <f>IF(egTextCal(D892)&lt;&gt;0, egTextCal(D892),"")</f>
        <v/>
      </c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91" ht="20.100000000000001" customHeight="1">
      <c r="A893" s="31"/>
      <c r="C893" s="16"/>
      <c r="D893" s="28" t="s">
        <v>623</v>
      </c>
      <c r="E893" s="7"/>
      <c r="F893" s="45">
        <v>1</v>
      </c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</row>
    <row r="894" spans="1:91" ht="20.100000000000001" customHeight="1">
      <c r="A894" s="31"/>
      <c r="C894" s="6" t="s">
        <v>182</v>
      </c>
      <c r="D894" s="64" t="str">
        <f>목록별산출서!E312</f>
        <v>3+4</v>
      </c>
      <c r="E894" s="27">
        <f>IF(egTextCal(D894)&lt;&gt;0, egTextCal(D894),"")</f>
        <v>7</v>
      </c>
      <c r="F894" s="26">
        <f>IF(E894*F893&lt;&gt;0,E894*F893,  )</f>
        <v>7</v>
      </c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CA894" s="1">
        <f>F894</f>
        <v>7</v>
      </c>
    </row>
    <row r="895" spans="1:91" ht="20.100000000000001" customHeight="1">
      <c r="A895" s="31"/>
      <c r="C895" s="16"/>
      <c r="D895" s="28" t="s">
        <v>625</v>
      </c>
      <c r="E895" s="7"/>
      <c r="F895" s="45">
        <v>3.3</v>
      </c>
      <c r="G895" s="45"/>
      <c r="H895" s="45"/>
      <c r="I895" s="45"/>
      <c r="J895" s="45"/>
      <c r="K895" s="45"/>
      <c r="L895" s="45"/>
      <c r="M895" s="45">
        <v>1</v>
      </c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</row>
    <row r="896" spans="1:91" ht="20.100000000000001" customHeight="1">
      <c r="A896" s="31"/>
      <c r="C896" s="6" t="s">
        <v>595</v>
      </c>
      <c r="D896" s="64" t="str">
        <f>목록별산출서!E313</f>
        <v>2</v>
      </c>
      <c r="E896" s="27">
        <f>IF(egTextCal(D896)&lt;&gt;0, egTextCal(D896),"")</f>
        <v>2</v>
      </c>
      <c r="F896" s="26">
        <f>IF(E896*F895&lt;&gt;0,E896*F895,  )</f>
        <v>6.6</v>
      </c>
      <c r="G896" s="26"/>
      <c r="H896" s="26"/>
      <c r="I896" s="26"/>
      <c r="J896" s="26"/>
      <c r="K896" s="26"/>
      <c r="L896" s="26"/>
      <c r="M896" s="26">
        <f>IF(E896*M895&lt;&gt;0,E896*M895,  )</f>
        <v>2</v>
      </c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CA896" s="1">
        <f>F896</f>
        <v>6.6</v>
      </c>
      <c r="CH896" s="1">
        <f>M896</f>
        <v>2</v>
      </c>
    </row>
    <row r="897" spans="1:90" ht="20.100000000000001" customHeight="1">
      <c r="A897" s="31"/>
      <c r="C897" s="16"/>
      <c r="D897" s="28"/>
      <c r="E897" s="7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</row>
    <row r="898" spans="1:90" ht="20.100000000000001" customHeight="1">
      <c r="A898" s="31"/>
      <c r="C898" s="6" t="s">
        <v>383</v>
      </c>
      <c r="D898" s="42"/>
      <c r="E898" s="27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90" ht="20.100000000000001" customHeight="1">
      <c r="A899" s="31"/>
      <c r="C899" s="16"/>
      <c r="D899" s="28" t="s">
        <v>626</v>
      </c>
      <c r="E899" s="7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</row>
    <row r="900" spans="1:90" ht="20.100000000000001" customHeight="1">
      <c r="A900" s="31"/>
      <c r="C900" s="6" t="s">
        <v>317</v>
      </c>
      <c r="D900" s="42"/>
      <c r="E900" s="27" t="str">
        <f>IF(egTextCal(D900)&lt;&gt;0, egTextCal(D900),"")</f>
        <v/>
      </c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90" ht="20.100000000000001" customHeight="1">
      <c r="A901" s="31"/>
      <c r="C901" s="16"/>
      <c r="D901" s="28" t="s">
        <v>628</v>
      </c>
      <c r="E901" s="7"/>
      <c r="F901" s="45"/>
      <c r="G901" s="45">
        <v>1</v>
      </c>
      <c r="H901" s="45"/>
      <c r="I901" s="45"/>
      <c r="J901" s="45"/>
      <c r="K901" s="45"/>
      <c r="L901" s="45"/>
      <c r="M901" s="45"/>
      <c r="N901" s="45"/>
      <c r="O901" s="45"/>
      <c r="P901" s="45">
        <v>1</v>
      </c>
      <c r="Q901" s="45">
        <v>1</v>
      </c>
      <c r="R901" s="45"/>
      <c r="S901" s="45"/>
      <c r="T901" s="45"/>
      <c r="U901" s="45"/>
      <c r="V901" s="45"/>
      <c r="W901" s="45"/>
      <c r="X901" s="45"/>
      <c r="Y901" s="45"/>
      <c r="Z901" s="45"/>
    </row>
    <row r="902" spans="1:90" ht="20.100000000000001" customHeight="1">
      <c r="A902" s="31"/>
      <c r="C902" s="6" t="s">
        <v>284</v>
      </c>
      <c r="D902" s="64" t="str">
        <f>목록별산출서!E317</f>
        <v>9</v>
      </c>
      <c r="E902" s="27">
        <f>IF(egTextCal(D902)&lt;&gt;0, egTextCal(D902),"")</f>
        <v>9</v>
      </c>
      <c r="F902" s="26"/>
      <c r="G902" s="26">
        <f>IF(E902*G901&lt;&gt;0,E902*G901,  )</f>
        <v>9</v>
      </c>
      <c r="H902" s="26"/>
      <c r="I902" s="26"/>
      <c r="J902" s="26"/>
      <c r="K902" s="26"/>
      <c r="L902" s="26"/>
      <c r="M902" s="26"/>
      <c r="N902" s="26"/>
      <c r="O902" s="26"/>
      <c r="P902" s="26">
        <f>IF(E902*P901&lt;&gt;0,E902*P901,  )</f>
        <v>9</v>
      </c>
      <c r="Q902" s="26">
        <f>IF(E902*Q901&lt;&gt;0,E902*Q901,  )</f>
        <v>9</v>
      </c>
      <c r="R902" s="26"/>
      <c r="S902" s="26"/>
      <c r="T902" s="26"/>
      <c r="U902" s="26"/>
      <c r="V902" s="26"/>
      <c r="W902" s="26"/>
      <c r="X902" s="26"/>
      <c r="Y902" s="26"/>
      <c r="Z902" s="26"/>
      <c r="CB902" s="1">
        <f>G902</f>
        <v>9</v>
      </c>
      <c r="CK902" s="1">
        <f>P902</f>
        <v>9</v>
      </c>
      <c r="CL902" s="1">
        <f>Q902</f>
        <v>9</v>
      </c>
    </row>
    <row r="903" spans="1:90" ht="20.100000000000001" customHeight="1">
      <c r="A903" s="31"/>
      <c r="C903" s="16"/>
      <c r="D903" s="28" t="s">
        <v>637</v>
      </c>
      <c r="E903" s="7"/>
      <c r="F903" s="45"/>
      <c r="G903" s="45">
        <v>1</v>
      </c>
      <c r="H903" s="45"/>
      <c r="I903" s="45"/>
      <c r="J903" s="45"/>
      <c r="K903" s="45"/>
      <c r="L903" s="45"/>
      <c r="M903" s="45"/>
      <c r="N903" s="45"/>
      <c r="O903" s="45"/>
      <c r="P903" s="45">
        <v>1</v>
      </c>
      <c r="Q903" s="45">
        <v>1</v>
      </c>
      <c r="R903" s="45"/>
      <c r="S903" s="45"/>
      <c r="T903" s="45"/>
      <c r="U903" s="45"/>
      <c r="V903" s="45"/>
      <c r="W903" s="45"/>
      <c r="X903" s="45"/>
      <c r="Y903" s="45"/>
      <c r="Z903" s="45"/>
    </row>
    <row r="904" spans="1:90" ht="20.100000000000001" customHeight="1">
      <c r="A904" s="31"/>
      <c r="C904" s="6" t="s">
        <v>694</v>
      </c>
      <c r="D904" s="64" t="str">
        <f>목록별산출서!E320</f>
        <v>3+4</v>
      </c>
      <c r="E904" s="27">
        <f>IF(egTextCal(D904)&lt;&gt;0, egTextCal(D904),"")</f>
        <v>7</v>
      </c>
      <c r="F904" s="26"/>
      <c r="G904" s="26">
        <f>IF(E904*G903&lt;&gt;0,E904*G903,  )</f>
        <v>7</v>
      </c>
      <c r="H904" s="26"/>
      <c r="I904" s="26"/>
      <c r="J904" s="26"/>
      <c r="K904" s="26"/>
      <c r="L904" s="26"/>
      <c r="M904" s="26"/>
      <c r="N904" s="26"/>
      <c r="O904" s="26"/>
      <c r="P904" s="26">
        <f>IF(E904*P903&lt;&gt;0,E904*P903,  )</f>
        <v>7</v>
      </c>
      <c r="Q904" s="26">
        <f>IF(E904*Q903&lt;&gt;0,E904*Q903,  )</f>
        <v>7</v>
      </c>
      <c r="R904" s="26"/>
      <c r="S904" s="26"/>
      <c r="T904" s="26"/>
      <c r="U904" s="26"/>
      <c r="V904" s="26"/>
      <c r="W904" s="26"/>
      <c r="X904" s="26"/>
      <c r="Y904" s="26"/>
      <c r="Z904" s="26"/>
      <c r="CB904" s="1">
        <f>G904</f>
        <v>7</v>
      </c>
      <c r="CK904" s="1">
        <f>P904</f>
        <v>7</v>
      </c>
      <c r="CL904" s="1">
        <f>Q904</f>
        <v>7</v>
      </c>
    </row>
    <row r="905" spans="1:90" ht="20.100000000000001" customHeight="1">
      <c r="A905" s="31"/>
      <c r="C905" s="16"/>
      <c r="D905" s="28" t="s">
        <v>639</v>
      </c>
      <c r="E905" s="7"/>
      <c r="F905" s="45"/>
      <c r="G905" s="45"/>
      <c r="H905" s="45"/>
      <c r="I905" s="45">
        <v>1</v>
      </c>
      <c r="J905" s="45"/>
      <c r="K905" s="45"/>
      <c r="L905" s="45"/>
      <c r="M905" s="45"/>
      <c r="N905" s="45"/>
      <c r="O905" s="45"/>
      <c r="P905" s="45">
        <v>1</v>
      </c>
      <c r="Q905" s="45">
        <v>1</v>
      </c>
      <c r="R905" s="45"/>
      <c r="S905" s="45"/>
      <c r="T905" s="45"/>
      <c r="U905" s="45"/>
      <c r="V905" s="45"/>
      <c r="W905" s="45"/>
      <c r="X905" s="45"/>
      <c r="Y905" s="45"/>
      <c r="Z905" s="45"/>
    </row>
    <row r="906" spans="1:90" ht="20.100000000000001" customHeight="1">
      <c r="A906" s="31"/>
      <c r="C906" s="6" t="s">
        <v>695</v>
      </c>
      <c r="D906" s="64" t="str">
        <f>목록별산출서!E323</f>
        <v>2</v>
      </c>
      <c r="E906" s="27">
        <f>IF(egTextCal(D906)&lt;&gt;0, egTextCal(D906),"")</f>
        <v>2</v>
      </c>
      <c r="F906" s="26"/>
      <c r="G906" s="26"/>
      <c r="H906" s="26"/>
      <c r="I906" s="26">
        <f>IF(E906*I905&lt;&gt;0,E906*I905,  )</f>
        <v>2</v>
      </c>
      <c r="J906" s="26"/>
      <c r="K906" s="26"/>
      <c r="L906" s="26"/>
      <c r="M906" s="26"/>
      <c r="N906" s="26"/>
      <c r="O906" s="26"/>
      <c r="P906" s="26">
        <f>IF(E906*P905&lt;&gt;0,E906*P905,  )</f>
        <v>2</v>
      </c>
      <c r="Q906" s="26">
        <f>IF(E906*Q905&lt;&gt;0,E906*Q905,  )</f>
        <v>2</v>
      </c>
      <c r="R906" s="26"/>
      <c r="S906" s="26"/>
      <c r="T906" s="26"/>
      <c r="U906" s="26"/>
      <c r="V906" s="26"/>
      <c r="W906" s="26"/>
      <c r="X906" s="26"/>
      <c r="Y906" s="26"/>
      <c r="Z906" s="26"/>
      <c r="CD906" s="1">
        <f>I906</f>
        <v>2</v>
      </c>
      <c r="CK906" s="1">
        <f>P906</f>
        <v>2</v>
      </c>
      <c r="CL906" s="1">
        <f>Q906</f>
        <v>2</v>
      </c>
    </row>
    <row r="907" spans="1:90" ht="20.100000000000001" customHeight="1">
      <c r="A907" s="31"/>
      <c r="C907" s="16"/>
      <c r="D907" s="28" t="s">
        <v>642</v>
      </c>
      <c r="E907" s="7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>
        <v>1</v>
      </c>
      <c r="Q907" s="45">
        <v>1</v>
      </c>
      <c r="R907" s="45"/>
      <c r="S907" s="45"/>
      <c r="T907" s="45"/>
      <c r="U907" s="45"/>
      <c r="V907" s="45"/>
      <c r="W907" s="45"/>
      <c r="X907" s="45"/>
      <c r="Y907" s="45"/>
      <c r="Z907" s="45"/>
    </row>
    <row r="908" spans="1:90" ht="20.100000000000001" customHeight="1">
      <c r="A908" s="31"/>
      <c r="C908" s="6" t="s">
        <v>336</v>
      </c>
      <c r="D908" s="64" t="str">
        <f>목록별산출서!E326</f>
        <v>1+0.5</v>
      </c>
      <c r="E908" s="27">
        <f>IF(egTextCal(D908)&lt;&gt;0, egTextCal(D908),"")</f>
        <v>1.5</v>
      </c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>
        <f>IF(E908*P907&lt;&gt;0,E908*P907,  )</f>
        <v>1.5</v>
      </c>
      <c r="Q908" s="26">
        <f>IF(E908*Q907&lt;&gt;0,E908*Q907,  )</f>
        <v>1.5</v>
      </c>
      <c r="R908" s="26"/>
      <c r="S908" s="26"/>
      <c r="T908" s="26"/>
      <c r="U908" s="26"/>
      <c r="V908" s="26"/>
      <c r="W908" s="26"/>
      <c r="X908" s="26"/>
      <c r="Y908" s="26"/>
      <c r="Z908" s="26"/>
      <c r="CK908" s="1">
        <f>P908</f>
        <v>1.5</v>
      </c>
      <c r="CL908" s="1">
        <f>Q908</f>
        <v>1.5</v>
      </c>
    </row>
    <row r="909" spans="1:90" ht="20.100000000000001" customHeight="1">
      <c r="A909" s="31"/>
      <c r="C909" s="16"/>
      <c r="D909" s="28" t="s">
        <v>644</v>
      </c>
      <c r="E909" s="7"/>
      <c r="F909" s="45"/>
      <c r="G909" s="45"/>
      <c r="H909" s="45"/>
      <c r="I909" s="45"/>
      <c r="J909" s="45"/>
      <c r="K909" s="45">
        <v>1</v>
      </c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</row>
    <row r="910" spans="1:90" ht="20.100000000000001" customHeight="1">
      <c r="A910" s="31"/>
      <c r="C910" s="6" t="s">
        <v>696</v>
      </c>
      <c r="D910" s="64" t="str">
        <f>목록별산출서!E328</f>
        <v>2</v>
      </c>
      <c r="E910" s="27">
        <f>IF(egTextCal(D910)&lt;&gt;0, egTextCal(D910),"")</f>
        <v>2</v>
      </c>
      <c r="F910" s="26"/>
      <c r="G910" s="26"/>
      <c r="H910" s="26"/>
      <c r="I910" s="26"/>
      <c r="J910" s="26"/>
      <c r="K910" s="26">
        <f>IF(E910*K909&lt;&gt;0,E910*K909,  )</f>
        <v>2</v>
      </c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CF910" s="1">
        <f>K910</f>
        <v>2</v>
      </c>
    </row>
    <row r="911" spans="1:90" ht="20.100000000000001" customHeight="1">
      <c r="A911" s="31"/>
      <c r="C911" s="16"/>
      <c r="D911" s="28" t="s">
        <v>472</v>
      </c>
      <c r="E911" s="7"/>
      <c r="F911" s="45"/>
      <c r="G911" s="45"/>
      <c r="H911" s="45"/>
      <c r="I911" s="45"/>
      <c r="J911" s="45"/>
      <c r="K911" s="45"/>
      <c r="L911" s="45"/>
      <c r="M911" s="45"/>
      <c r="N911" s="45"/>
      <c r="O911" s="45">
        <v>1</v>
      </c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</row>
    <row r="912" spans="1:90" ht="20.100000000000001" customHeight="1">
      <c r="A912" s="31"/>
      <c r="C912" s="6" t="s">
        <v>697</v>
      </c>
      <c r="D912" s="64" t="str">
        <f>목록별산출서!E329</f>
        <v>1</v>
      </c>
      <c r="E912" s="27">
        <f>IF(egTextCal(D912)&lt;&gt;0, egTextCal(D912),"")</f>
        <v>1</v>
      </c>
      <c r="F912" s="26"/>
      <c r="G912" s="26"/>
      <c r="H912" s="26"/>
      <c r="I912" s="26"/>
      <c r="J912" s="26"/>
      <c r="K912" s="26"/>
      <c r="L912" s="26"/>
      <c r="M912" s="26"/>
      <c r="N912" s="26"/>
      <c r="O912" s="26">
        <f>IF(E912*O911&lt;&gt;0,E912*O911,  )</f>
        <v>1</v>
      </c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CJ912" s="1">
        <f>O912</f>
        <v>1</v>
      </c>
    </row>
    <row r="913" spans="1:81" ht="20.100000000000001" customHeight="1">
      <c r="A913" s="31"/>
      <c r="C913" s="16"/>
      <c r="D913" s="28"/>
      <c r="E913" s="7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</row>
    <row r="914" spans="1:81" ht="20.100000000000001" customHeight="1">
      <c r="A914" s="31"/>
      <c r="C914" s="6" t="s">
        <v>366</v>
      </c>
      <c r="D914" s="42"/>
      <c r="E914" s="27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81" ht="20.100000000000001" customHeight="1">
      <c r="A915" s="31"/>
      <c r="C915" s="16"/>
      <c r="D915" s="28"/>
      <c r="E915" s="7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</row>
    <row r="916" spans="1:81" ht="20.100000000000001" customHeight="1">
      <c r="A916" s="31"/>
      <c r="C916" s="6" t="s">
        <v>258</v>
      </c>
      <c r="D916" s="42"/>
      <c r="E916" s="27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81" ht="20.100000000000001" customHeight="1">
      <c r="A917" s="31"/>
      <c r="C917" s="16"/>
      <c r="D917" s="28"/>
      <c r="E917" s="7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</row>
    <row r="918" spans="1:81" ht="20.100000000000001" customHeight="1">
      <c r="A918" s="31"/>
      <c r="C918" s="6" t="s">
        <v>484</v>
      </c>
      <c r="D918" s="42"/>
      <c r="E918" s="27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81" ht="20.100000000000001" customHeight="1">
      <c r="A919" s="31"/>
      <c r="B919" s="25" t="s">
        <v>699</v>
      </c>
      <c r="C919" s="16"/>
      <c r="D919" s="67" t="s">
        <v>700</v>
      </c>
      <c r="E919" s="63" t="s">
        <v>112</v>
      </c>
      <c r="F919" s="45">
        <f t="shared" ref="F919:R919" si="11">SUM(CA880:CA918)</f>
        <v>26.6</v>
      </c>
      <c r="G919" s="45">
        <f t="shared" si="11"/>
        <v>16</v>
      </c>
      <c r="H919" s="45">
        <f t="shared" si="11"/>
        <v>3</v>
      </c>
      <c r="I919" s="45">
        <f t="shared" si="11"/>
        <v>2</v>
      </c>
      <c r="J919" s="45">
        <f t="shared" si="11"/>
        <v>4</v>
      </c>
      <c r="K919" s="45">
        <f t="shared" si="11"/>
        <v>2</v>
      </c>
      <c r="L919" s="45">
        <f t="shared" si="11"/>
        <v>2</v>
      </c>
      <c r="M919" s="45">
        <f t="shared" si="11"/>
        <v>2</v>
      </c>
      <c r="N919" s="45">
        <f t="shared" si="11"/>
        <v>2</v>
      </c>
      <c r="O919" s="45">
        <f t="shared" si="11"/>
        <v>1</v>
      </c>
      <c r="P919" s="45">
        <f t="shared" si="11"/>
        <v>19.5</v>
      </c>
      <c r="Q919" s="45">
        <f t="shared" si="11"/>
        <v>19.5</v>
      </c>
      <c r="R919" s="45">
        <f t="shared" si="11"/>
        <v>52.2</v>
      </c>
      <c r="S919" s="45"/>
      <c r="T919" s="45"/>
      <c r="U919" s="45"/>
      <c r="V919" s="45"/>
      <c r="W919" s="45"/>
      <c r="X919" s="45"/>
      <c r="Y919" s="45"/>
      <c r="Z919" s="45"/>
    </row>
    <row r="920" spans="1:81" ht="20.100000000000001" customHeight="1">
      <c r="A920" s="31"/>
      <c r="C920" s="5" t="s">
        <v>698</v>
      </c>
      <c r="D920" s="27" t="s">
        <v>701</v>
      </c>
      <c r="E920" s="27">
        <v>1</v>
      </c>
      <c r="F920" s="27">
        <f>E920*F919</f>
        <v>26.6</v>
      </c>
      <c r="G920" s="27">
        <f>E920*G919</f>
        <v>16</v>
      </c>
      <c r="H920" s="27">
        <f>E920*H919</f>
        <v>3</v>
      </c>
      <c r="I920" s="27">
        <f>E920*I919</f>
        <v>2</v>
      </c>
      <c r="J920" s="27">
        <f>E920*J919</f>
        <v>4</v>
      </c>
      <c r="K920" s="27">
        <f>E920*K919</f>
        <v>2</v>
      </c>
      <c r="L920" s="27">
        <f>E920*L919</f>
        <v>2</v>
      </c>
      <c r="M920" s="27">
        <f>E920*M919</f>
        <v>2</v>
      </c>
      <c r="N920" s="27">
        <f>E920*N919</f>
        <v>2</v>
      </c>
      <c r="O920" s="27">
        <f>E920*O919</f>
        <v>1</v>
      </c>
      <c r="P920" s="27">
        <f>E920*P919</f>
        <v>19.5</v>
      </c>
      <c r="Q920" s="27">
        <f>E920*Q919</f>
        <v>19.5</v>
      </c>
      <c r="R920" s="27">
        <f>E920*R919</f>
        <v>52.2</v>
      </c>
      <c r="S920" s="27"/>
      <c r="T920" s="27"/>
      <c r="U920" s="27"/>
      <c r="V920" s="27"/>
      <c r="W920" s="27"/>
      <c r="X920" s="27"/>
      <c r="Y920" s="27"/>
      <c r="Z920" s="27"/>
    </row>
    <row r="921" spans="1:81" ht="20.100000000000001" customHeight="1">
      <c r="B921" s="25" t="s">
        <v>134</v>
      </c>
      <c r="C921" s="458" t="s">
        <v>647</v>
      </c>
      <c r="D921" s="504"/>
      <c r="E921" s="504"/>
      <c r="F921" s="504"/>
      <c r="G921" s="504"/>
      <c r="H921" s="504"/>
      <c r="I921" s="504"/>
      <c r="J921" s="504"/>
      <c r="K921" s="504"/>
      <c r="L921" s="504"/>
      <c r="M921" s="504"/>
      <c r="N921" s="504"/>
      <c r="O921" s="504"/>
      <c r="P921" s="504"/>
      <c r="Q921" s="504"/>
      <c r="R921" s="504"/>
      <c r="S921" s="504"/>
      <c r="T921" s="504"/>
      <c r="U921" s="504"/>
      <c r="V921" s="504"/>
      <c r="W921" s="504"/>
      <c r="X921" s="504"/>
      <c r="Y921" s="504"/>
      <c r="Z921" s="504"/>
    </row>
    <row r="922" spans="1:81" ht="20.100000000000001" customHeight="1">
      <c r="B922" s="30"/>
      <c r="C922" s="20"/>
      <c r="D922" s="46"/>
      <c r="E922" s="46"/>
      <c r="F922" s="18" t="s">
        <v>679</v>
      </c>
      <c r="G922" s="18" t="s">
        <v>683</v>
      </c>
      <c r="H922" s="16" t="s">
        <v>720</v>
      </c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CA922" s="1" t="s">
        <v>679</v>
      </c>
      <c r="CB922" s="1" t="s">
        <v>683</v>
      </c>
      <c r="CC922" s="1" t="s">
        <v>720</v>
      </c>
    </row>
    <row r="923" spans="1:81" ht="20.100000000000001" customHeight="1">
      <c r="A923" s="31"/>
      <c r="B923" s="30"/>
      <c r="C923" s="4" t="s">
        <v>676</v>
      </c>
      <c r="D923" s="4" t="s">
        <v>677</v>
      </c>
      <c r="E923" s="4" t="s">
        <v>678</v>
      </c>
      <c r="F923" s="12" t="s">
        <v>769</v>
      </c>
      <c r="G923" s="12" t="s">
        <v>722</v>
      </c>
      <c r="H923" s="4" t="s">
        <v>723</v>
      </c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CA923" s="1" t="s">
        <v>769</v>
      </c>
      <c r="CB923" s="1" t="s">
        <v>722</v>
      </c>
      <c r="CC923" s="1" t="s">
        <v>723</v>
      </c>
    </row>
    <row r="924" spans="1:81" ht="20.100000000000001" customHeight="1">
      <c r="A924" s="31"/>
      <c r="B924" s="30"/>
      <c r="C924" s="21"/>
      <c r="D924" s="21"/>
      <c r="E924" s="21"/>
      <c r="F924" s="19" t="s">
        <v>772</v>
      </c>
      <c r="G924" s="19" t="s">
        <v>714</v>
      </c>
      <c r="H924" s="17" t="s">
        <v>725</v>
      </c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CA924" s="1" t="s">
        <v>772</v>
      </c>
      <c r="CB924" s="1" t="s">
        <v>714</v>
      </c>
      <c r="CC924" s="1" t="s">
        <v>725</v>
      </c>
    </row>
    <row r="925" spans="1:81" ht="20.100000000000001" customHeight="1">
      <c r="A925" s="31"/>
      <c r="C925" s="16"/>
      <c r="D925" s="28" t="s">
        <v>292</v>
      </c>
      <c r="E925" s="7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</row>
    <row r="926" spans="1:81" ht="20.100000000000001" customHeight="1">
      <c r="A926" s="31"/>
      <c r="C926" s="6" t="s">
        <v>135</v>
      </c>
      <c r="D926" s="42"/>
      <c r="E926" s="27" t="str">
        <f>IF(egTextCal(D926)&lt;&gt;0, egTextCal(D926),"")</f>
        <v/>
      </c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81" ht="20.100000000000001" customHeight="1">
      <c r="A927" s="31"/>
      <c r="C927" s="16"/>
      <c r="D927" s="29" t="s">
        <v>293</v>
      </c>
      <c r="E927" s="8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</row>
    <row r="928" spans="1:81" ht="20.100000000000001" customHeight="1">
      <c r="A928" s="31"/>
      <c r="C928" s="6" t="s">
        <v>149</v>
      </c>
      <c r="D928" s="43"/>
      <c r="E928" s="27" t="str">
        <f>IF(egTextCal(D928)&lt;&gt;0, egTextCal(D928),"")</f>
        <v/>
      </c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81" ht="20.100000000000001" customHeight="1">
      <c r="A929" s="31"/>
      <c r="C929" s="16"/>
      <c r="D929" s="29" t="s">
        <v>648</v>
      </c>
      <c r="E929" s="8"/>
      <c r="F929" s="45">
        <v>1</v>
      </c>
      <c r="G929" s="45"/>
      <c r="H929" s="45">
        <v>1</v>
      </c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</row>
    <row r="930" spans="1:81" ht="20.100000000000001" customHeight="1">
      <c r="A930" s="31"/>
      <c r="C930" s="6" t="s">
        <v>165</v>
      </c>
      <c r="D930" s="65" t="str">
        <f>목록별산출서!E343</f>
        <v>11</v>
      </c>
      <c r="E930" s="27">
        <f>IF(egTextCal(D930)&lt;&gt;0, egTextCal(D930),"")</f>
        <v>11</v>
      </c>
      <c r="F930" s="26">
        <f>IF(E930*F929&lt;&gt;0,E930*F929,  )</f>
        <v>11</v>
      </c>
      <c r="G930" s="26"/>
      <c r="H930" s="26">
        <f>IF(E930*H929&lt;&gt;0,E930*H929,  )</f>
        <v>11</v>
      </c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CA930" s="1">
        <f>F930</f>
        <v>11</v>
      </c>
      <c r="CC930" s="1">
        <f>H930</f>
        <v>11</v>
      </c>
    </row>
    <row r="931" spans="1:81" ht="20.100000000000001" customHeight="1">
      <c r="A931" s="31"/>
      <c r="C931" s="16"/>
      <c r="D931" s="28" t="s">
        <v>649</v>
      </c>
      <c r="E931" s="7"/>
      <c r="F931" s="45">
        <v>1</v>
      </c>
      <c r="G931" s="45"/>
      <c r="H931" s="45">
        <v>1</v>
      </c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</row>
    <row r="932" spans="1:81" ht="20.100000000000001" customHeight="1">
      <c r="A932" s="31"/>
      <c r="C932" s="6" t="s">
        <v>168</v>
      </c>
      <c r="D932" s="64" t="str">
        <f>목록별산출서!E345</f>
        <v>4+3.3</v>
      </c>
      <c r="E932" s="27">
        <f>IF(egTextCal(D932)&lt;&gt;0, egTextCal(D932),"")</f>
        <v>7.3</v>
      </c>
      <c r="F932" s="26">
        <f>IF(E932*F931&lt;&gt;0,E932*F931,  )</f>
        <v>7.3</v>
      </c>
      <c r="G932" s="26"/>
      <c r="H932" s="26">
        <f>IF(E932*H931&lt;&gt;0,E932*H931,  )</f>
        <v>7.3</v>
      </c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CA932" s="1">
        <f>F932</f>
        <v>7.3</v>
      </c>
      <c r="CC932" s="1">
        <f>H932</f>
        <v>7.3</v>
      </c>
    </row>
    <row r="933" spans="1:81" ht="20.100000000000001" customHeight="1">
      <c r="A933" s="31"/>
      <c r="C933" s="16"/>
      <c r="D933" s="28" t="s">
        <v>302</v>
      </c>
      <c r="E933" s="7"/>
      <c r="F933" s="45"/>
      <c r="G933" s="45"/>
      <c r="H933" s="45">
        <v>1</v>
      </c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</row>
    <row r="934" spans="1:81" ht="20.100000000000001" customHeight="1">
      <c r="A934" s="31"/>
      <c r="C934" s="6" t="s">
        <v>172</v>
      </c>
      <c r="D934" s="64" t="str">
        <f>목록별산출서!E347</f>
        <v>1+0.5</v>
      </c>
      <c r="E934" s="27">
        <f>IF(egTextCal(D934)&lt;&gt;0, egTextCal(D934),"")</f>
        <v>1.5</v>
      </c>
      <c r="F934" s="26"/>
      <c r="G934" s="26"/>
      <c r="H934" s="26">
        <f>IF(E934*H933&lt;&gt;0,E934*H933,  )</f>
        <v>1.5</v>
      </c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CC934" s="1">
        <f>H934</f>
        <v>1.5</v>
      </c>
    </row>
    <row r="935" spans="1:81" ht="20.100000000000001" customHeight="1">
      <c r="A935" s="31"/>
      <c r="C935" s="16"/>
      <c r="D935" s="28" t="s">
        <v>306</v>
      </c>
      <c r="E935" s="7"/>
      <c r="F935" s="45"/>
      <c r="G935" s="45">
        <v>1</v>
      </c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</row>
    <row r="936" spans="1:81" ht="20.100000000000001" customHeight="1">
      <c r="A936" s="31"/>
      <c r="C936" s="6" t="s">
        <v>174</v>
      </c>
      <c r="D936" s="64" t="str">
        <f>목록별산출서!E348</f>
        <v>1</v>
      </c>
      <c r="E936" s="27">
        <f>IF(egTextCal(D936)&lt;&gt;0, egTextCal(D936),"")</f>
        <v>1</v>
      </c>
      <c r="F936" s="26"/>
      <c r="G936" s="26">
        <f>IF(E936*G935&lt;&gt;0,E936*G935,  )</f>
        <v>1</v>
      </c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CB936" s="1">
        <f>G936</f>
        <v>1</v>
      </c>
    </row>
    <row r="937" spans="1:81" ht="20.100000000000001" customHeight="1">
      <c r="A937" s="31"/>
      <c r="C937" s="16"/>
      <c r="D937" s="28"/>
      <c r="E937" s="7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</row>
    <row r="938" spans="1:81" ht="20.100000000000001" customHeight="1">
      <c r="A938" s="31"/>
      <c r="C938" s="6" t="s">
        <v>227</v>
      </c>
      <c r="D938" s="42"/>
      <c r="E938" s="27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81" ht="20.100000000000001" customHeight="1">
      <c r="A939" s="31"/>
      <c r="C939" s="16"/>
      <c r="D939" s="28"/>
      <c r="E939" s="7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</row>
    <row r="940" spans="1:81" ht="20.100000000000001" customHeight="1">
      <c r="A940" s="31"/>
      <c r="C940" s="6" t="s">
        <v>182</v>
      </c>
      <c r="D940" s="42"/>
      <c r="E940" s="27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81" ht="20.100000000000001" customHeight="1">
      <c r="A941" s="31"/>
      <c r="C941" s="16"/>
      <c r="D941" s="28"/>
      <c r="E941" s="7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</row>
    <row r="942" spans="1:81" ht="20.100000000000001" customHeight="1">
      <c r="A942" s="31"/>
      <c r="C942" s="6" t="s">
        <v>595</v>
      </c>
      <c r="D942" s="42"/>
      <c r="E942" s="27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81" ht="20.100000000000001" customHeight="1">
      <c r="A943" s="31"/>
      <c r="C943" s="16"/>
      <c r="D943" s="28"/>
      <c r="E943" s="7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</row>
    <row r="944" spans="1:81" ht="20.100000000000001" customHeight="1">
      <c r="A944" s="31"/>
      <c r="C944" s="6" t="s">
        <v>383</v>
      </c>
      <c r="D944" s="42"/>
      <c r="E944" s="27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20.100000000000001" customHeight="1">
      <c r="A945" s="31"/>
      <c r="C945" s="16"/>
      <c r="D945" s="28"/>
      <c r="E945" s="7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</row>
    <row r="946" spans="1:26" ht="20.100000000000001" customHeight="1">
      <c r="A946" s="31"/>
      <c r="C946" s="6" t="s">
        <v>317</v>
      </c>
      <c r="D946" s="42"/>
      <c r="E946" s="27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20.100000000000001" customHeight="1">
      <c r="A947" s="31"/>
      <c r="C947" s="16"/>
      <c r="D947" s="28"/>
      <c r="E947" s="7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</row>
    <row r="948" spans="1:26" ht="20.100000000000001" customHeight="1">
      <c r="A948" s="31"/>
      <c r="C948" s="6" t="s">
        <v>284</v>
      </c>
      <c r="D948" s="42"/>
      <c r="E948" s="27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20.100000000000001" customHeight="1">
      <c r="A949" s="31"/>
      <c r="C949" s="16"/>
      <c r="D949" s="28"/>
      <c r="E949" s="7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</row>
    <row r="950" spans="1:26" ht="20.100000000000001" customHeight="1">
      <c r="A950" s="31"/>
      <c r="C950" s="6" t="s">
        <v>694</v>
      </c>
      <c r="D950" s="42"/>
      <c r="E950" s="27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20.100000000000001" customHeight="1">
      <c r="A951" s="31"/>
      <c r="C951" s="16"/>
      <c r="D951" s="28"/>
      <c r="E951" s="7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</row>
    <row r="952" spans="1:26" ht="20.100000000000001" customHeight="1">
      <c r="A952" s="31"/>
      <c r="C952" s="6" t="s">
        <v>695</v>
      </c>
      <c r="D952" s="42"/>
      <c r="E952" s="27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20.100000000000001" customHeight="1">
      <c r="A953" s="31"/>
      <c r="C953" s="16"/>
      <c r="D953" s="28"/>
      <c r="E953" s="7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</row>
    <row r="954" spans="1:26" ht="20.100000000000001" customHeight="1">
      <c r="A954" s="31"/>
      <c r="C954" s="6" t="s">
        <v>336</v>
      </c>
      <c r="D954" s="42"/>
      <c r="E954" s="27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 ht="20.100000000000001" customHeight="1">
      <c r="A955" s="31"/>
      <c r="C955" s="16"/>
      <c r="D955" s="28"/>
      <c r="E955" s="7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</row>
    <row r="956" spans="1:26" ht="20.100000000000001" customHeight="1">
      <c r="A956" s="31"/>
      <c r="C956" s="6" t="s">
        <v>696</v>
      </c>
      <c r="D956" s="42"/>
      <c r="E956" s="27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 ht="20.100000000000001" customHeight="1">
      <c r="A957" s="31"/>
      <c r="C957" s="16"/>
      <c r="D957" s="28"/>
      <c r="E957" s="7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</row>
    <row r="958" spans="1:26" ht="20.100000000000001" customHeight="1">
      <c r="A958" s="31"/>
      <c r="C958" s="6" t="s">
        <v>697</v>
      </c>
      <c r="D958" s="42"/>
      <c r="E958" s="27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 ht="20.100000000000001" customHeight="1">
      <c r="A959" s="31"/>
      <c r="C959" s="16"/>
      <c r="D959" s="28"/>
      <c r="E959" s="7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</row>
    <row r="960" spans="1:26" ht="20.100000000000001" customHeight="1">
      <c r="A960" s="31"/>
      <c r="C960" s="6" t="s">
        <v>366</v>
      </c>
      <c r="D960" s="42"/>
      <c r="E960" s="27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80" ht="20.100000000000001" customHeight="1">
      <c r="A961" s="31"/>
      <c r="C961" s="16"/>
      <c r="D961" s="28"/>
      <c r="E961" s="7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</row>
    <row r="962" spans="1:80" ht="20.100000000000001" customHeight="1">
      <c r="A962" s="31"/>
      <c r="C962" s="6" t="s">
        <v>258</v>
      </c>
      <c r="D962" s="42"/>
      <c r="E962" s="27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80" ht="20.100000000000001" customHeight="1">
      <c r="A963" s="31"/>
      <c r="C963" s="16"/>
      <c r="D963" s="28"/>
      <c r="E963" s="7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</row>
    <row r="964" spans="1:80" ht="20.100000000000001" customHeight="1">
      <c r="A964" s="31"/>
      <c r="C964" s="6" t="s">
        <v>484</v>
      </c>
      <c r="D964" s="42"/>
      <c r="E964" s="27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80" ht="20.100000000000001" customHeight="1">
      <c r="A965" s="31"/>
      <c r="B965" s="25" t="s">
        <v>699</v>
      </c>
      <c r="C965" s="16"/>
      <c r="D965" s="67" t="s">
        <v>700</v>
      </c>
      <c r="E965" s="63" t="s">
        <v>112</v>
      </c>
      <c r="F965" s="45">
        <f>SUM(CA926:CA964)</f>
        <v>18.3</v>
      </c>
      <c r="G965" s="45">
        <f>SUM(CB926:CB964)</f>
        <v>1</v>
      </c>
      <c r="H965" s="45">
        <f>SUM(CC926:CC964)</f>
        <v>19.8</v>
      </c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</row>
    <row r="966" spans="1:80" ht="20.100000000000001" customHeight="1">
      <c r="A966" s="31"/>
      <c r="C966" s="5" t="s">
        <v>698</v>
      </c>
      <c r="D966" s="27" t="s">
        <v>701</v>
      </c>
      <c r="E966" s="27">
        <v>1</v>
      </c>
      <c r="F966" s="27">
        <f>E966*F965</f>
        <v>18.3</v>
      </c>
      <c r="G966" s="27">
        <f>E966*G965</f>
        <v>1</v>
      </c>
      <c r="H966" s="27">
        <f>E966*H965</f>
        <v>19.8</v>
      </c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80" ht="20.100000000000001" customHeight="1">
      <c r="B967" s="25" t="s">
        <v>134</v>
      </c>
      <c r="C967" s="458" t="s">
        <v>651</v>
      </c>
      <c r="D967" s="504"/>
      <c r="E967" s="504"/>
      <c r="F967" s="504"/>
      <c r="G967" s="504"/>
      <c r="H967" s="504"/>
      <c r="I967" s="504"/>
      <c r="J967" s="504"/>
      <c r="K967" s="504"/>
      <c r="L967" s="504"/>
      <c r="M967" s="504"/>
      <c r="N967" s="504"/>
      <c r="O967" s="504"/>
      <c r="P967" s="504"/>
      <c r="Q967" s="504"/>
      <c r="R967" s="504"/>
      <c r="S967" s="504"/>
      <c r="T967" s="504"/>
      <c r="U967" s="504"/>
      <c r="V967" s="504"/>
      <c r="W967" s="504"/>
      <c r="X967" s="504"/>
      <c r="Y967" s="504"/>
      <c r="Z967" s="504"/>
    </row>
    <row r="968" spans="1:80" ht="20.100000000000001" customHeight="1">
      <c r="B968" s="30"/>
      <c r="C968" s="20"/>
      <c r="D968" s="46"/>
      <c r="E968" s="46"/>
      <c r="F968" s="18" t="s">
        <v>661</v>
      </c>
      <c r="G968" s="18" t="s">
        <v>656</v>
      </c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CA968" s="1" t="s">
        <v>661</v>
      </c>
      <c r="CB968" s="1" t="s">
        <v>656</v>
      </c>
    </row>
    <row r="969" spans="1:80" ht="20.100000000000001" customHeight="1">
      <c r="A969" s="31"/>
      <c r="B969" s="30"/>
      <c r="C969" s="4" t="s">
        <v>676</v>
      </c>
      <c r="D969" s="4" t="s">
        <v>677</v>
      </c>
      <c r="E969" s="4" t="s">
        <v>678</v>
      </c>
      <c r="F969" s="12"/>
      <c r="G969" s="12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80" ht="20.100000000000001" customHeight="1">
      <c r="A970" s="31"/>
      <c r="B970" s="30"/>
      <c r="C970" s="21"/>
      <c r="D970" s="21"/>
      <c r="E970" s="21"/>
      <c r="F970" s="19" t="s">
        <v>662</v>
      </c>
      <c r="G970" s="19" t="s">
        <v>657</v>
      </c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CA970" s="1" t="s">
        <v>662</v>
      </c>
      <c r="CB970" s="1" t="s">
        <v>657</v>
      </c>
    </row>
    <row r="971" spans="1:80" ht="20.100000000000001" customHeight="1">
      <c r="A971" s="31"/>
      <c r="C971" s="16"/>
      <c r="D971" s="28" t="s">
        <v>652</v>
      </c>
      <c r="E971" s="7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</row>
    <row r="972" spans="1:80" ht="20.100000000000001" customHeight="1">
      <c r="A972" s="31"/>
      <c r="C972" s="6" t="s">
        <v>135</v>
      </c>
      <c r="D972" s="42"/>
      <c r="E972" s="27" t="str">
        <f>IF(egTextCal(D972)&lt;&gt;0, egTextCal(D972),"")</f>
        <v/>
      </c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80" ht="20.100000000000001" customHeight="1">
      <c r="A973" s="31"/>
      <c r="C973" s="16"/>
      <c r="D973" s="29" t="s">
        <v>370</v>
      </c>
      <c r="E973" s="8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</row>
    <row r="974" spans="1:80" ht="20.100000000000001" customHeight="1">
      <c r="A974" s="31"/>
      <c r="C974" s="6" t="s">
        <v>149</v>
      </c>
      <c r="D974" s="43"/>
      <c r="E974" s="27" t="str">
        <f>IF(egTextCal(D974)&lt;&gt;0, egTextCal(D974),"")</f>
        <v/>
      </c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1:80" ht="20.100000000000001" customHeight="1">
      <c r="A975" s="31"/>
      <c r="C975" s="16"/>
      <c r="D975" s="29" t="s">
        <v>654</v>
      </c>
      <c r="E975" s="8"/>
      <c r="F975" s="45"/>
      <c r="G975" s="45">
        <v>1</v>
      </c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</row>
    <row r="976" spans="1:80" ht="20.100000000000001" customHeight="1">
      <c r="A976" s="31"/>
      <c r="C976" s="6" t="s">
        <v>165</v>
      </c>
      <c r="D976" s="65" t="str">
        <f>목록별산출서!E385</f>
        <v>{(0.2*1)*30}*2.3</v>
      </c>
      <c r="E976" s="27">
        <f>IF(egTextCal(D976)&lt;&gt;0, egTextCal(D976),"")</f>
        <v>13.799999999999999</v>
      </c>
      <c r="F976" s="26"/>
      <c r="G976" s="26">
        <f>IF(E976*G975&lt;&gt;0,E976*G975,  )</f>
        <v>13.799999999999999</v>
      </c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CB976" s="1">
        <f>G976</f>
        <v>13.799999999999999</v>
      </c>
    </row>
    <row r="977" spans="1:79" ht="20.100000000000001" customHeight="1">
      <c r="A977" s="31"/>
      <c r="C977" s="16"/>
      <c r="D977" s="28" t="s">
        <v>659</v>
      </c>
      <c r="E977" s="7"/>
      <c r="F977" s="45">
        <v>1</v>
      </c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</row>
    <row r="978" spans="1:79" ht="20.100000000000001" customHeight="1">
      <c r="A978" s="31"/>
      <c r="C978" s="6" t="s">
        <v>168</v>
      </c>
      <c r="D978" s="64" t="str">
        <f>목록별산출서!E386</f>
        <v>{(0.2*1)*30}*2.3</v>
      </c>
      <c r="E978" s="27">
        <f>IF(egTextCal(D978)&lt;&gt;0, egTextCal(D978),"")</f>
        <v>13.799999999999999</v>
      </c>
      <c r="F978" s="26">
        <f>IF(E978*F977&lt;&gt;0,E978*F977,  )</f>
        <v>13.799999999999999</v>
      </c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CA978" s="1">
        <f>F978</f>
        <v>13.799999999999999</v>
      </c>
    </row>
    <row r="979" spans="1:79" ht="20.100000000000001" customHeight="1">
      <c r="A979" s="31"/>
      <c r="C979" s="16"/>
      <c r="D979" s="28"/>
      <c r="E979" s="7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</row>
    <row r="980" spans="1:79" ht="20.100000000000001" customHeight="1">
      <c r="A980" s="31"/>
      <c r="C980" s="6" t="s">
        <v>172</v>
      </c>
      <c r="D980" s="42"/>
      <c r="E980" s="27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1:79" ht="20.100000000000001" customHeight="1">
      <c r="A981" s="31"/>
      <c r="C981" s="16"/>
      <c r="D981" s="28"/>
      <c r="E981" s="7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</row>
    <row r="982" spans="1:79" ht="20.100000000000001" customHeight="1">
      <c r="A982" s="31"/>
      <c r="C982" s="6" t="s">
        <v>174</v>
      </c>
      <c r="D982" s="42"/>
      <c r="E982" s="27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79" ht="20.100000000000001" customHeight="1">
      <c r="A983" s="31"/>
      <c r="C983" s="16"/>
      <c r="D983" s="28"/>
      <c r="E983" s="7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</row>
    <row r="984" spans="1:79" ht="20.100000000000001" customHeight="1">
      <c r="A984" s="31"/>
      <c r="C984" s="6" t="s">
        <v>227</v>
      </c>
      <c r="D984" s="42"/>
      <c r="E984" s="27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1:79" ht="20.100000000000001" customHeight="1">
      <c r="A985" s="31"/>
      <c r="C985" s="16"/>
      <c r="D985" s="28"/>
      <c r="E985" s="7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</row>
    <row r="986" spans="1:79" ht="20.100000000000001" customHeight="1">
      <c r="A986" s="31"/>
      <c r="C986" s="6" t="s">
        <v>182</v>
      </c>
      <c r="D986" s="42"/>
      <c r="E986" s="27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1:79" ht="20.100000000000001" customHeight="1">
      <c r="A987" s="31"/>
      <c r="C987" s="16"/>
      <c r="D987" s="28"/>
      <c r="E987" s="7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</row>
    <row r="988" spans="1:79" ht="20.100000000000001" customHeight="1">
      <c r="A988" s="31"/>
      <c r="C988" s="6" t="s">
        <v>595</v>
      </c>
      <c r="D988" s="42"/>
      <c r="E988" s="27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79" ht="20.100000000000001" customHeight="1">
      <c r="A989" s="31"/>
      <c r="C989" s="16"/>
      <c r="D989" s="28"/>
      <c r="E989" s="7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</row>
    <row r="990" spans="1:79" ht="20.100000000000001" customHeight="1">
      <c r="A990" s="31"/>
      <c r="C990" s="6" t="s">
        <v>383</v>
      </c>
      <c r="D990" s="42"/>
      <c r="E990" s="27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79" ht="20.100000000000001" customHeight="1">
      <c r="A991" s="31"/>
      <c r="C991" s="16"/>
      <c r="D991" s="28"/>
      <c r="E991" s="7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</row>
    <row r="992" spans="1:79" ht="20.100000000000001" customHeight="1">
      <c r="A992" s="31"/>
      <c r="C992" s="6" t="s">
        <v>317</v>
      </c>
      <c r="D992" s="42"/>
      <c r="E992" s="27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26" ht="20.100000000000001" customHeight="1">
      <c r="A993" s="31"/>
      <c r="C993" s="16"/>
      <c r="D993" s="28"/>
      <c r="E993" s="7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</row>
    <row r="994" spans="1:26" ht="20.100000000000001" customHeight="1">
      <c r="A994" s="31"/>
      <c r="C994" s="6" t="s">
        <v>284</v>
      </c>
      <c r="D994" s="42"/>
      <c r="E994" s="27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26" ht="20.100000000000001" customHeight="1">
      <c r="A995" s="31"/>
      <c r="C995" s="16"/>
      <c r="D995" s="28"/>
      <c r="E995" s="7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</row>
    <row r="996" spans="1:26" ht="20.100000000000001" customHeight="1">
      <c r="A996" s="31"/>
      <c r="C996" s="6" t="s">
        <v>694</v>
      </c>
      <c r="D996" s="42"/>
      <c r="E996" s="27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26" ht="20.100000000000001" customHeight="1">
      <c r="A997" s="31"/>
      <c r="C997" s="16"/>
      <c r="D997" s="28"/>
      <c r="E997" s="7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</row>
    <row r="998" spans="1:26" ht="20.100000000000001" customHeight="1">
      <c r="A998" s="31"/>
      <c r="C998" s="6" t="s">
        <v>695</v>
      </c>
      <c r="D998" s="42"/>
      <c r="E998" s="27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26" ht="20.100000000000001" customHeight="1">
      <c r="A999" s="31"/>
      <c r="C999" s="16"/>
      <c r="D999" s="28"/>
      <c r="E999" s="7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</row>
    <row r="1000" spans="1:26" ht="20.100000000000001" customHeight="1">
      <c r="A1000" s="31"/>
      <c r="C1000" s="6" t="s">
        <v>336</v>
      </c>
      <c r="D1000" s="42"/>
      <c r="E1000" s="27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  <row r="1001" spans="1:26" ht="20.100000000000001" customHeight="1">
      <c r="A1001" s="31"/>
      <c r="C1001" s="16"/>
      <c r="D1001" s="28"/>
      <c r="E1001" s="7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45"/>
      <c r="X1001" s="45"/>
      <c r="Y1001" s="45"/>
      <c r="Z1001" s="45"/>
    </row>
    <row r="1002" spans="1:26" ht="20.100000000000001" customHeight="1">
      <c r="A1002" s="31"/>
      <c r="C1002" s="6" t="s">
        <v>696</v>
      </c>
      <c r="D1002" s="42"/>
      <c r="E1002" s="27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</row>
    <row r="1003" spans="1:26" ht="20.100000000000001" customHeight="1">
      <c r="A1003" s="31"/>
      <c r="C1003" s="16"/>
      <c r="D1003" s="28"/>
      <c r="E1003" s="7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45"/>
      <c r="X1003" s="45"/>
      <c r="Y1003" s="45"/>
      <c r="Z1003" s="45"/>
    </row>
    <row r="1004" spans="1:26" ht="20.100000000000001" customHeight="1">
      <c r="A1004" s="31"/>
      <c r="C1004" s="6" t="s">
        <v>697</v>
      </c>
      <c r="D1004" s="42"/>
      <c r="E1004" s="27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</row>
    <row r="1005" spans="1:26" ht="20.100000000000001" customHeight="1">
      <c r="A1005" s="31"/>
      <c r="C1005" s="16"/>
      <c r="D1005" s="28"/>
      <c r="E1005" s="7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</row>
    <row r="1006" spans="1:26" ht="20.100000000000001" customHeight="1">
      <c r="A1006" s="31"/>
      <c r="C1006" s="6" t="s">
        <v>366</v>
      </c>
      <c r="D1006" s="42"/>
      <c r="E1006" s="27"/>
      <c r="F1006" s="26"/>
      <c r="G1006" s="26"/>
      <c r="H1006" s="26"/>
      <c r="I1006" s="26"/>
      <c r="J1006" s="26"/>
      <c r="K1006" s="26"/>
      <c r="L1006" s="26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26"/>
      <c r="Y1006" s="26"/>
      <c r="Z1006" s="26"/>
    </row>
    <row r="1007" spans="1:26" ht="20.100000000000001" customHeight="1">
      <c r="A1007" s="31"/>
      <c r="C1007" s="16"/>
      <c r="D1007" s="28"/>
      <c r="E1007" s="7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</row>
    <row r="1008" spans="1:26" ht="20.100000000000001" customHeight="1">
      <c r="A1008" s="31"/>
      <c r="C1008" s="6" t="s">
        <v>258</v>
      </c>
      <c r="D1008" s="42"/>
      <c r="E1008" s="27"/>
      <c r="F1008" s="26"/>
      <c r="G1008" s="26"/>
      <c r="H1008" s="26"/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</row>
    <row r="1009" spans="1:26" ht="20.100000000000001" customHeight="1">
      <c r="A1009" s="31"/>
      <c r="C1009" s="16"/>
      <c r="D1009" s="28"/>
      <c r="E1009" s="7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</row>
    <row r="1010" spans="1:26" ht="20.100000000000001" customHeight="1">
      <c r="A1010" s="31"/>
      <c r="C1010" s="6" t="s">
        <v>484</v>
      </c>
      <c r="D1010" s="42"/>
      <c r="E1010" s="27"/>
      <c r="F1010" s="26"/>
      <c r="G1010" s="26"/>
      <c r="H1010" s="26"/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</row>
    <row r="1011" spans="1:26" ht="20.100000000000001" customHeight="1">
      <c r="A1011" s="31"/>
      <c r="B1011" s="25" t="s">
        <v>699</v>
      </c>
      <c r="C1011" s="16"/>
      <c r="D1011" s="28" t="s">
        <v>700</v>
      </c>
      <c r="E1011" s="7" t="s">
        <v>112</v>
      </c>
      <c r="F1011" s="45">
        <f>SUM(CA972:CA1010)</f>
        <v>13.799999999999999</v>
      </c>
      <c r="G1011" s="45">
        <f>SUM(CB972:CB1010)</f>
        <v>13.799999999999999</v>
      </c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45"/>
      <c r="X1011" s="45"/>
      <c r="Y1011" s="45"/>
      <c r="Z1011" s="45"/>
    </row>
    <row r="1012" spans="1:26" ht="20.100000000000001" customHeight="1">
      <c r="A1012" s="31"/>
      <c r="C1012" s="6" t="s">
        <v>698</v>
      </c>
      <c r="D1012" s="42" t="s">
        <v>701</v>
      </c>
      <c r="E1012" s="27">
        <v>1</v>
      </c>
      <c r="F1012" s="26">
        <f>E1012*F1011</f>
        <v>13.799999999999999</v>
      </c>
      <c r="G1012" s="26">
        <f>E1012*G1011</f>
        <v>13.799999999999999</v>
      </c>
      <c r="H1012" s="26"/>
      <c r="I1012" s="26"/>
      <c r="J1012" s="26"/>
      <c r="K1012" s="26"/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</row>
  </sheetData>
  <mergeCells count="14">
    <mergeCell ref="C369:Z369"/>
    <mergeCell ref="C1:Z1"/>
    <mergeCell ref="C93:Z93"/>
    <mergeCell ref="C185:Z185"/>
    <mergeCell ref="C231:Z231"/>
    <mergeCell ref="C323:Z323"/>
    <mergeCell ref="C921:Z921"/>
    <mergeCell ref="C967:Z967"/>
    <mergeCell ref="C415:Z415"/>
    <mergeCell ref="C507:Z507"/>
    <mergeCell ref="C553:Z553"/>
    <mergeCell ref="C691:Z691"/>
    <mergeCell ref="C783:Z783"/>
    <mergeCell ref="C875:Z875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4"/>
  <dimension ref="A1:N423"/>
  <sheetViews>
    <sheetView view="pageBreakPreview" topLeftCell="D1" zoomScale="115" zoomScaleNormal="100" zoomScaleSheetLayoutView="115" workbookViewId="0">
      <pane ySplit="3" topLeftCell="A4" activePane="bottomLeft" state="frozen"/>
      <selection activeCell="D1" sqref="D1"/>
      <selection pane="bottomLeft" activeCell="D341" sqref="D341"/>
    </sheetView>
  </sheetViews>
  <sheetFormatPr defaultRowHeight="15.95" customHeight="1"/>
  <cols>
    <col min="1" max="1" width="9.21875" style="69" hidden="1" customWidth="1"/>
    <col min="2" max="2" width="8.5546875" style="69" hidden="1" customWidth="1"/>
    <col min="3" max="3" width="12.88671875" style="69" hidden="1" customWidth="1"/>
    <col min="4" max="4" width="35" style="69" customWidth="1"/>
    <col min="5" max="5" width="34" style="69" customWidth="1"/>
    <col min="6" max="6" width="3.109375" style="84" bestFit="1" customWidth="1"/>
    <col min="7" max="7" width="6.21875" style="85" customWidth="1"/>
    <col min="8" max="8" width="1.6640625" style="86" hidden="1" customWidth="1"/>
    <col min="9" max="10" width="25.77734375" style="86" customWidth="1"/>
    <col min="11" max="11" width="4.21875" style="84" customWidth="1"/>
    <col min="12" max="12" width="13.77734375" style="87" customWidth="1"/>
    <col min="13" max="13" width="7" style="85" customWidth="1"/>
    <col min="14" max="14" width="7.109375" style="85" customWidth="1"/>
    <col min="15" max="16384" width="8.88671875" style="70"/>
  </cols>
  <sheetData>
    <row r="1" spans="1:14" ht="15.95" customHeight="1">
      <c r="A1" s="69" t="s">
        <v>133</v>
      </c>
      <c r="B1" s="69" t="s">
        <v>663</v>
      </c>
      <c r="C1" s="69" t="s">
        <v>34</v>
      </c>
      <c r="D1" s="524" t="s">
        <v>109</v>
      </c>
      <c r="E1" s="524"/>
      <c r="F1" s="524"/>
      <c r="G1" s="524"/>
      <c r="H1" s="524"/>
      <c r="I1" s="524"/>
      <c r="J1" s="524"/>
      <c r="K1" s="524"/>
      <c r="L1" s="524"/>
      <c r="M1" s="524"/>
      <c r="N1" s="524"/>
    </row>
    <row r="2" spans="1:14" s="73" customFormat="1" ht="15.95" customHeight="1">
      <c r="A2" s="71"/>
      <c r="B2" s="71"/>
      <c r="C2" s="71"/>
      <c r="D2" s="472" t="s">
        <v>14</v>
      </c>
      <c r="E2" s="472" t="s">
        <v>15</v>
      </c>
      <c r="F2" s="72" t="s">
        <v>32</v>
      </c>
      <c r="G2" s="529" t="s">
        <v>10</v>
      </c>
      <c r="H2" s="472" t="s">
        <v>18</v>
      </c>
      <c r="I2" s="472" t="s">
        <v>6</v>
      </c>
      <c r="J2" s="472" t="s">
        <v>7</v>
      </c>
      <c r="K2" s="472" t="s">
        <v>8</v>
      </c>
      <c r="L2" s="475" t="s">
        <v>19</v>
      </c>
      <c r="M2" s="475" t="s">
        <v>16</v>
      </c>
      <c r="N2" s="475" t="s">
        <v>17</v>
      </c>
    </row>
    <row r="3" spans="1:14" s="73" customFormat="1" ht="15.95" customHeight="1">
      <c r="A3" s="71"/>
      <c r="B3" s="71"/>
      <c r="C3" s="71"/>
      <c r="D3" s="473"/>
      <c r="E3" s="473"/>
      <c r="F3" s="74" t="s">
        <v>33</v>
      </c>
      <c r="G3" s="530"/>
      <c r="H3" s="473"/>
      <c r="I3" s="473"/>
      <c r="J3" s="473"/>
      <c r="K3" s="473"/>
      <c r="L3" s="528"/>
      <c r="M3" s="528"/>
      <c r="N3" s="528"/>
    </row>
    <row r="4" spans="1:14" ht="15.95" customHeight="1">
      <c r="B4" s="69" t="s">
        <v>134</v>
      </c>
      <c r="C4" s="69" t="s">
        <v>135</v>
      </c>
      <c r="D4" s="526" t="s">
        <v>1501</v>
      </c>
      <c r="E4" s="525"/>
      <c r="F4" s="525"/>
      <c r="G4" s="525"/>
      <c r="H4" s="525"/>
      <c r="I4" s="525"/>
      <c r="J4" s="525"/>
      <c r="K4" s="525"/>
      <c r="L4" s="525"/>
      <c r="M4" s="525"/>
      <c r="N4" s="527"/>
    </row>
    <row r="5" spans="1:14" ht="15.95" customHeight="1">
      <c r="A5" s="69" t="s">
        <v>368</v>
      </c>
      <c r="D5" s="75" t="s">
        <v>369</v>
      </c>
      <c r="E5" s="75"/>
      <c r="F5" s="76" t="s">
        <v>139</v>
      </c>
      <c r="G5" s="77"/>
      <c r="H5" s="53"/>
      <c r="I5" s="53"/>
      <c r="J5" s="53"/>
      <c r="K5" s="76"/>
      <c r="L5" s="78"/>
      <c r="M5" s="77"/>
      <c r="N5" s="77"/>
    </row>
    <row r="6" spans="1:14" ht="15.95" customHeight="1">
      <c r="A6" s="69" t="s">
        <v>368</v>
      </c>
      <c r="D6" s="75" t="s">
        <v>370</v>
      </c>
      <c r="E6" s="75"/>
      <c r="F6" s="76" t="s">
        <v>139</v>
      </c>
      <c r="G6" s="77"/>
      <c r="H6" s="53"/>
      <c r="I6" s="53"/>
      <c r="J6" s="53"/>
      <c r="K6" s="76"/>
      <c r="L6" s="78"/>
      <c r="M6" s="77"/>
      <c r="N6" s="77"/>
    </row>
    <row r="7" spans="1:14" ht="15.95" customHeight="1">
      <c r="A7" s="69" t="s">
        <v>368</v>
      </c>
      <c r="D7" s="75" t="s">
        <v>371</v>
      </c>
      <c r="E7" s="75"/>
      <c r="F7" s="76" t="s">
        <v>139</v>
      </c>
      <c r="G7" s="77"/>
      <c r="H7" s="53"/>
      <c r="I7" s="53"/>
      <c r="J7" s="53"/>
      <c r="K7" s="76"/>
      <c r="L7" s="78"/>
      <c r="M7" s="77"/>
      <c r="N7" s="77"/>
    </row>
    <row r="8" spans="1:14" ht="15.95" customHeight="1">
      <c r="A8" s="69" t="s">
        <v>368</v>
      </c>
      <c r="B8" s="69" t="s">
        <v>372</v>
      </c>
      <c r="D8" s="75" t="s">
        <v>373</v>
      </c>
      <c r="E8" s="75" t="s">
        <v>174</v>
      </c>
      <c r="F8" s="76" t="s">
        <v>135</v>
      </c>
      <c r="G8" s="77">
        <f>IF(egTextCal(E8)&lt;&gt;0, egTextCal(E8),   )</f>
        <v>6</v>
      </c>
      <c r="H8" s="53" t="s">
        <v>374</v>
      </c>
      <c r="I8" s="53" t="s">
        <v>375</v>
      </c>
      <c r="J8" s="53" t="s">
        <v>376</v>
      </c>
      <c r="K8" s="76" t="s">
        <v>147</v>
      </c>
      <c r="L8" s="78">
        <v>1</v>
      </c>
      <c r="M8" s="77">
        <f>IF(egTextCal(L8)&lt;&gt;0, egTextCal(L8),   )</f>
        <v>1</v>
      </c>
      <c r="N8" s="77">
        <f>SUM(G8:G9)*M8</f>
        <v>6</v>
      </c>
    </row>
    <row r="9" spans="1:14" ht="15.95" customHeight="1">
      <c r="A9" s="69" t="s">
        <v>368</v>
      </c>
      <c r="B9" s="69" t="s">
        <v>377</v>
      </c>
      <c r="D9" s="75"/>
      <c r="E9" s="75"/>
      <c r="F9" s="76" t="s">
        <v>149</v>
      </c>
      <c r="G9" s="77"/>
      <c r="H9" s="53" t="s">
        <v>378</v>
      </c>
      <c r="I9" s="53" t="s">
        <v>379</v>
      </c>
      <c r="J9" s="53" t="s">
        <v>380</v>
      </c>
      <c r="K9" s="76" t="s">
        <v>147</v>
      </c>
      <c r="L9" s="78">
        <v>1</v>
      </c>
      <c r="M9" s="77">
        <f>IF(egTextCal(L9)&lt;&gt;0, egTextCal(L9),   )</f>
        <v>1</v>
      </c>
      <c r="N9" s="77">
        <f>SUM(G8:G9)*M9</f>
        <v>6</v>
      </c>
    </row>
    <row r="10" spans="1:14" ht="15.95" customHeight="1">
      <c r="A10" s="69" t="s">
        <v>368</v>
      </c>
      <c r="B10" s="69" t="s">
        <v>381</v>
      </c>
      <c r="D10" s="75" t="s">
        <v>382</v>
      </c>
      <c r="E10" s="75" t="s">
        <v>383</v>
      </c>
      <c r="F10" s="76" t="s">
        <v>135</v>
      </c>
      <c r="G10" s="77">
        <f>IF(egTextCal(E10)&lt;&gt;0, egTextCal(E10),   )</f>
        <v>10</v>
      </c>
      <c r="H10" s="53" t="s">
        <v>384</v>
      </c>
      <c r="I10" s="53" t="s">
        <v>385</v>
      </c>
      <c r="J10" s="53" t="s">
        <v>386</v>
      </c>
      <c r="K10" s="76" t="s">
        <v>147</v>
      </c>
      <c r="L10" s="78">
        <v>1</v>
      </c>
      <c r="M10" s="77">
        <f>IF(egTextCal(L10)&lt;&gt;0, egTextCal(L10),   )</f>
        <v>1</v>
      </c>
      <c r="N10" s="77">
        <f>SUM(G10:G11)*M10</f>
        <v>10</v>
      </c>
    </row>
    <row r="11" spans="1:14" ht="15.95" customHeight="1">
      <c r="A11" s="69" t="s">
        <v>368</v>
      </c>
      <c r="B11" s="69" t="s">
        <v>377</v>
      </c>
      <c r="D11" s="75"/>
      <c r="E11" s="75"/>
      <c r="F11" s="76" t="s">
        <v>149</v>
      </c>
      <c r="G11" s="77"/>
      <c r="H11" s="53" t="s">
        <v>378</v>
      </c>
      <c r="I11" s="53" t="s">
        <v>379</v>
      </c>
      <c r="J11" s="53" t="s">
        <v>380</v>
      </c>
      <c r="K11" s="76" t="s">
        <v>147</v>
      </c>
      <c r="L11" s="78">
        <v>1</v>
      </c>
      <c r="M11" s="77">
        <f>IF(egTextCal(L11)&lt;&gt;0, egTextCal(L11),   )</f>
        <v>1</v>
      </c>
      <c r="N11" s="77">
        <f>SUM(G10:G11)*M11</f>
        <v>10</v>
      </c>
    </row>
    <row r="12" spans="1:14" ht="15.95" customHeight="1">
      <c r="A12" s="69" t="s">
        <v>368</v>
      </c>
      <c r="B12" s="69" t="s">
        <v>381</v>
      </c>
      <c r="D12" s="75" t="s">
        <v>387</v>
      </c>
      <c r="E12" s="75" t="s">
        <v>388</v>
      </c>
      <c r="F12" s="76" t="s">
        <v>135</v>
      </c>
      <c r="G12" s="77">
        <f>IF(egTextCal(E12)&lt;&gt;0, egTextCal(E12),   )</f>
        <v>30</v>
      </c>
      <c r="H12" s="53" t="s">
        <v>384</v>
      </c>
      <c r="I12" s="53" t="s">
        <v>385</v>
      </c>
      <c r="J12" s="53" t="s">
        <v>386</v>
      </c>
      <c r="K12" s="76" t="s">
        <v>147</v>
      </c>
      <c r="L12" s="78">
        <v>1</v>
      </c>
      <c r="M12" s="77">
        <f>IF(egTextCal(L12)&lt;&gt;0, egTextCal(L12),   )</f>
        <v>1</v>
      </c>
      <c r="N12" s="77">
        <f>SUM(G12:G13)*M12</f>
        <v>30</v>
      </c>
    </row>
    <row r="13" spans="1:14" ht="15.95" customHeight="1">
      <c r="A13" s="69" t="s">
        <v>368</v>
      </c>
      <c r="B13" s="69" t="s">
        <v>377</v>
      </c>
      <c r="D13" s="75"/>
      <c r="E13" s="75"/>
      <c r="F13" s="76" t="s">
        <v>149</v>
      </c>
      <c r="G13" s="77"/>
      <c r="H13" s="53" t="s">
        <v>378</v>
      </c>
      <c r="I13" s="53" t="s">
        <v>379</v>
      </c>
      <c r="J13" s="53" t="s">
        <v>380</v>
      </c>
      <c r="K13" s="76" t="s">
        <v>147</v>
      </c>
      <c r="L13" s="78">
        <v>1</v>
      </c>
      <c r="M13" s="77">
        <f>IF(egTextCal(L13)&lt;&gt;0, egTextCal(L13),   )</f>
        <v>1</v>
      </c>
      <c r="N13" s="77">
        <f>SUM(G12:G13)*M13</f>
        <v>30</v>
      </c>
    </row>
    <row r="14" spans="1:14" ht="15.95" customHeight="1">
      <c r="A14" s="69" t="s">
        <v>368</v>
      </c>
      <c r="B14" s="69" t="s">
        <v>377</v>
      </c>
      <c r="D14" s="75" t="s">
        <v>389</v>
      </c>
      <c r="E14" s="75" t="s">
        <v>390</v>
      </c>
      <c r="F14" s="76" t="s">
        <v>139</v>
      </c>
      <c r="G14" s="77">
        <f>IF(egTextCal(E14)&lt;&gt;0, egTextCal(E14),   )</f>
        <v>9</v>
      </c>
      <c r="H14" s="53" t="s">
        <v>378</v>
      </c>
      <c r="I14" s="53" t="s">
        <v>379</v>
      </c>
      <c r="J14" s="53" t="s">
        <v>380</v>
      </c>
      <c r="K14" s="76" t="s">
        <v>147</v>
      </c>
      <c r="L14" s="78">
        <v>1</v>
      </c>
      <c r="M14" s="77">
        <f>IF(egTextCal(L14)&lt;&gt;0, egTextCal(L14),   )</f>
        <v>1</v>
      </c>
      <c r="N14" s="77">
        <f>SUM(G14:G14)*M14</f>
        <v>9</v>
      </c>
    </row>
    <row r="15" spans="1:14" ht="15.95" customHeight="1">
      <c r="A15" s="69" t="s">
        <v>368</v>
      </c>
      <c r="B15" s="69" t="s">
        <v>391</v>
      </c>
      <c r="D15" s="75" t="s">
        <v>392</v>
      </c>
      <c r="E15" s="75" t="s">
        <v>135</v>
      </c>
      <c r="F15" s="76" t="s">
        <v>139</v>
      </c>
      <c r="G15" s="77">
        <f>IF(egTextCal(E15)&lt;&gt;0, egTextCal(E15),   )</f>
        <v>1</v>
      </c>
      <c r="H15" s="53" t="s">
        <v>393</v>
      </c>
      <c r="I15" s="53" t="s">
        <v>394</v>
      </c>
      <c r="J15" s="53" t="s">
        <v>395</v>
      </c>
      <c r="K15" s="76" t="s">
        <v>156</v>
      </c>
      <c r="L15" s="78">
        <v>1</v>
      </c>
      <c r="M15" s="77">
        <f>IF(egTextCal(L15)&lt;&gt;0, egTextCal(L15),   )</f>
        <v>1</v>
      </c>
      <c r="N15" s="77">
        <f>SUM(G15:G15)*M15</f>
        <v>1</v>
      </c>
    </row>
    <row r="16" spans="1:14" ht="15.95" customHeight="1">
      <c r="A16" s="69" t="s">
        <v>368</v>
      </c>
      <c r="B16" s="69" t="s">
        <v>396</v>
      </c>
      <c r="D16" s="75" t="s">
        <v>397</v>
      </c>
      <c r="E16" s="75" t="s">
        <v>149</v>
      </c>
      <c r="F16" s="76" t="s">
        <v>139</v>
      </c>
      <c r="G16" s="77">
        <f>IF(egTextCal(E16)&lt;&gt;0, egTextCal(E16),   )</f>
        <v>2</v>
      </c>
      <c r="H16" s="53" t="s">
        <v>398</v>
      </c>
      <c r="I16" s="53" t="s">
        <v>399</v>
      </c>
      <c r="J16" s="53" t="s">
        <v>400</v>
      </c>
      <c r="K16" s="76" t="s">
        <v>156</v>
      </c>
      <c r="L16" s="78">
        <v>1</v>
      </c>
      <c r="M16" s="77">
        <f>IF(egTextCal(L16)&lt;&gt;0, egTextCal(L16),   )</f>
        <v>1</v>
      </c>
      <c r="N16" s="77">
        <f>SUM(G16:G16)*M16</f>
        <v>2</v>
      </c>
    </row>
    <row r="17" spans="1:14" ht="15.95" customHeight="1">
      <c r="A17" s="69" t="s">
        <v>368</v>
      </c>
      <c r="D17" s="75" t="s">
        <v>401</v>
      </c>
      <c r="E17" s="75"/>
      <c r="F17" s="76" t="s">
        <v>139</v>
      </c>
      <c r="G17" s="77"/>
      <c r="H17" s="53"/>
      <c r="I17" s="53"/>
      <c r="J17" s="53"/>
      <c r="K17" s="76"/>
      <c r="L17" s="78"/>
      <c r="M17" s="77"/>
      <c r="N17" s="77"/>
    </row>
    <row r="18" spans="1:14" ht="15.95" customHeight="1">
      <c r="A18" s="69" t="s">
        <v>368</v>
      </c>
      <c r="B18" s="69" t="s">
        <v>402</v>
      </c>
      <c r="D18" s="75" t="s">
        <v>403</v>
      </c>
      <c r="E18" s="75" t="s">
        <v>404</v>
      </c>
      <c r="F18" s="76" t="s">
        <v>139</v>
      </c>
      <c r="G18" s="77">
        <f>IF(egTextCal(E18)&lt;&gt;0, egTextCal(E18),   )</f>
        <v>33.6</v>
      </c>
      <c r="H18" s="53" t="s">
        <v>405</v>
      </c>
      <c r="I18" s="53" t="s">
        <v>406</v>
      </c>
      <c r="J18" s="53" t="s">
        <v>407</v>
      </c>
      <c r="K18" s="76" t="s">
        <v>408</v>
      </c>
      <c r="L18" s="78">
        <v>1</v>
      </c>
      <c r="M18" s="77">
        <f>IF(egTextCal(L18)&lt;&gt;0, egTextCal(L18),   )</f>
        <v>1</v>
      </c>
      <c r="N18" s="77">
        <f>SUM(G18:G18)*M18</f>
        <v>33.6</v>
      </c>
    </row>
    <row r="19" spans="1:14" ht="15.95" customHeight="1">
      <c r="A19" s="69" t="s">
        <v>368</v>
      </c>
      <c r="B19" s="69" t="s">
        <v>409</v>
      </c>
      <c r="D19" s="75" t="s">
        <v>410</v>
      </c>
      <c r="E19" s="75" t="s">
        <v>404</v>
      </c>
      <c r="F19" s="76" t="s">
        <v>139</v>
      </c>
      <c r="G19" s="77">
        <f>IF(egTextCal(E19)&lt;&gt;0, egTextCal(E19),   )</f>
        <v>33.6</v>
      </c>
      <c r="H19" s="53" t="s">
        <v>411</v>
      </c>
      <c r="I19" s="53" t="s">
        <v>412</v>
      </c>
      <c r="J19" s="53" t="s">
        <v>407</v>
      </c>
      <c r="K19" s="76" t="s">
        <v>408</v>
      </c>
      <c r="L19" s="78">
        <v>1</v>
      </c>
      <c r="M19" s="77">
        <f>IF(egTextCal(L19)&lt;&gt;0, egTextCal(L19),   )</f>
        <v>1</v>
      </c>
      <c r="N19" s="77">
        <f>SUM(G19:G19)*M19</f>
        <v>33.6</v>
      </c>
    </row>
    <row r="20" spans="1:14" ht="15.95" customHeight="1">
      <c r="A20" s="69" t="s">
        <v>368</v>
      </c>
      <c r="B20" s="69" t="s">
        <v>413</v>
      </c>
      <c r="D20" s="75" t="s">
        <v>414</v>
      </c>
      <c r="E20" s="75" t="s">
        <v>415</v>
      </c>
      <c r="F20" s="76" t="s">
        <v>139</v>
      </c>
      <c r="G20" s="77">
        <f>IF(egTextCal(E20)&lt;&gt;0, egTextCal(E20),   )</f>
        <v>80</v>
      </c>
      <c r="H20" s="53" t="s">
        <v>416</v>
      </c>
      <c r="I20" s="53" t="s">
        <v>417</v>
      </c>
      <c r="J20" s="53" t="s">
        <v>418</v>
      </c>
      <c r="K20" s="76" t="s">
        <v>147</v>
      </c>
      <c r="L20" s="78">
        <v>1</v>
      </c>
      <c r="M20" s="77">
        <f>IF(egTextCal(L20)&lt;&gt;0, egTextCal(L20),   )</f>
        <v>1</v>
      </c>
      <c r="N20" s="77">
        <f>SUM(G20:G20)*M20</f>
        <v>80</v>
      </c>
    </row>
    <row r="21" spans="1:14" ht="15.95" customHeight="1">
      <c r="A21" s="69" t="s">
        <v>368</v>
      </c>
      <c r="B21" s="69" t="s">
        <v>419</v>
      </c>
      <c r="D21" s="75" t="s">
        <v>420</v>
      </c>
      <c r="E21" s="75" t="s">
        <v>135</v>
      </c>
      <c r="F21" s="76" t="s">
        <v>139</v>
      </c>
      <c r="G21" s="77">
        <f>IF(egTextCal(E21)&lt;&gt;0, egTextCal(E21),   )</f>
        <v>1</v>
      </c>
      <c r="H21" s="53" t="s">
        <v>421</v>
      </c>
      <c r="I21" s="53" t="s">
        <v>422</v>
      </c>
      <c r="J21" s="53" t="s">
        <v>423</v>
      </c>
      <c r="K21" s="76" t="s">
        <v>112</v>
      </c>
      <c r="L21" s="78">
        <v>1</v>
      </c>
      <c r="M21" s="77">
        <f>IF(egTextCal(L21)&lt;&gt;0, egTextCal(L21),   )</f>
        <v>1</v>
      </c>
      <c r="N21" s="77">
        <f>SUM(G21:G21)*M21</f>
        <v>1</v>
      </c>
    </row>
    <row r="22" spans="1:14" ht="15.95" customHeight="1">
      <c r="A22" s="69" t="s">
        <v>368</v>
      </c>
      <c r="D22" s="75" t="s">
        <v>424</v>
      </c>
      <c r="E22" s="75"/>
      <c r="F22" s="76" t="s">
        <v>139</v>
      </c>
      <c r="G22" s="77"/>
      <c r="H22" s="53"/>
      <c r="I22" s="53"/>
      <c r="J22" s="53"/>
      <c r="K22" s="76"/>
      <c r="L22" s="78"/>
      <c r="M22" s="77"/>
      <c r="N22" s="77"/>
    </row>
    <row r="23" spans="1:14" ht="15.95" customHeight="1">
      <c r="A23" s="69" t="s">
        <v>368</v>
      </c>
      <c r="B23" s="69" t="s">
        <v>425</v>
      </c>
      <c r="D23" s="75" t="s">
        <v>426</v>
      </c>
      <c r="E23" s="75" t="s">
        <v>427</v>
      </c>
      <c r="F23" s="76" t="s">
        <v>139</v>
      </c>
      <c r="G23" s="77">
        <f>IF(egTextCal(E23)&lt;&gt;0, egTextCal(E23),   )</f>
        <v>30</v>
      </c>
      <c r="H23" s="53" t="s">
        <v>428</v>
      </c>
      <c r="I23" s="53" t="s">
        <v>429</v>
      </c>
      <c r="J23" s="53" t="s">
        <v>430</v>
      </c>
      <c r="K23" s="76" t="s">
        <v>147</v>
      </c>
      <c r="L23" s="78">
        <v>1</v>
      </c>
      <c r="M23" s="77">
        <f>IF(egTextCal(L23)&lt;&gt;0, egTextCal(L23),   )</f>
        <v>1</v>
      </c>
      <c r="N23" s="77">
        <f>SUM(G23:G23)*M23</f>
        <v>30</v>
      </c>
    </row>
    <row r="24" spans="1:14" ht="15.95" customHeight="1">
      <c r="A24" s="69" t="s">
        <v>368</v>
      </c>
      <c r="B24" s="69" t="s">
        <v>431</v>
      </c>
      <c r="D24" s="75" t="s">
        <v>432</v>
      </c>
      <c r="E24" s="75" t="s">
        <v>433</v>
      </c>
      <c r="F24" s="76" t="s">
        <v>139</v>
      </c>
      <c r="G24" s="77">
        <f>IF(egTextCal(E24)&lt;&gt;0, egTextCal(E24),   )</f>
        <v>6</v>
      </c>
      <c r="H24" s="53" t="s">
        <v>434</v>
      </c>
      <c r="I24" s="53" t="s">
        <v>435</v>
      </c>
      <c r="J24" s="53" t="s">
        <v>430</v>
      </c>
      <c r="K24" s="76" t="s">
        <v>436</v>
      </c>
      <c r="L24" s="78">
        <v>1</v>
      </c>
      <c r="M24" s="77">
        <f>IF(egTextCal(L24)&lt;&gt;0, egTextCal(L24),   )</f>
        <v>1</v>
      </c>
      <c r="N24" s="77">
        <f>SUM(G24:G24)*M24</f>
        <v>6</v>
      </c>
    </row>
    <row r="25" spans="1:14" ht="15.95" customHeight="1">
      <c r="A25" s="69" t="s">
        <v>368</v>
      </c>
      <c r="B25" s="69" t="s">
        <v>437</v>
      </c>
      <c r="D25" s="75" t="s">
        <v>438</v>
      </c>
      <c r="E25" s="75" t="s">
        <v>433</v>
      </c>
      <c r="F25" s="76" t="s">
        <v>139</v>
      </c>
      <c r="G25" s="77">
        <f>IF(egTextCal(E25)&lt;&gt;0, egTextCal(E25),   )</f>
        <v>6</v>
      </c>
      <c r="H25" s="53" t="s">
        <v>439</v>
      </c>
      <c r="I25" s="53" t="s">
        <v>440</v>
      </c>
      <c r="J25" s="53" t="s">
        <v>441</v>
      </c>
      <c r="K25" s="76" t="s">
        <v>408</v>
      </c>
      <c r="L25" s="78">
        <v>1</v>
      </c>
      <c r="M25" s="77">
        <f>IF(egTextCal(L25)&lt;&gt;0, egTextCal(L25),   )</f>
        <v>1</v>
      </c>
      <c r="N25" s="77">
        <f>SUM(G25:G25)*M25</f>
        <v>6</v>
      </c>
    </row>
    <row r="26" spans="1:14" ht="15.95" customHeight="1">
      <c r="A26" s="69" t="s">
        <v>368</v>
      </c>
      <c r="B26" s="69" t="s">
        <v>442</v>
      </c>
      <c r="D26" s="75" t="s">
        <v>443</v>
      </c>
      <c r="E26" s="75" t="s">
        <v>444</v>
      </c>
      <c r="F26" s="76" t="s">
        <v>139</v>
      </c>
      <c r="G26" s="77">
        <f>IF(egTextCal(E26)&lt;&gt;0, egTextCal(E26),   )</f>
        <v>13.799999999999999</v>
      </c>
      <c r="H26" s="53" t="s">
        <v>445</v>
      </c>
      <c r="I26" s="53" t="s">
        <v>443</v>
      </c>
      <c r="J26" s="53"/>
      <c r="K26" s="76" t="s">
        <v>446</v>
      </c>
      <c r="L26" s="78">
        <v>1</v>
      </c>
      <c r="M26" s="77">
        <f>IF(egTextCal(L26)&lt;&gt;0, egTextCal(L26),   )</f>
        <v>1</v>
      </c>
      <c r="N26" s="77">
        <f>SUM(G26:G26)*M26</f>
        <v>13.799999999999999</v>
      </c>
    </row>
    <row r="27" spans="1:14" ht="15.95" customHeight="1">
      <c r="A27" s="69" t="s">
        <v>368</v>
      </c>
      <c r="D27" s="75"/>
      <c r="E27" s="75"/>
      <c r="F27" s="76" t="s">
        <v>139</v>
      </c>
      <c r="G27" s="77"/>
      <c r="H27" s="53"/>
      <c r="I27" s="53"/>
      <c r="J27" s="53"/>
      <c r="K27" s="76"/>
      <c r="L27" s="78"/>
      <c r="M27" s="77"/>
      <c r="N27" s="77"/>
    </row>
    <row r="28" spans="1:14" ht="15.95" customHeight="1">
      <c r="A28" s="69" t="s">
        <v>368</v>
      </c>
      <c r="D28" s="75" t="s">
        <v>447</v>
      </c>
      <c r="E28" s="75"/>
      <c r="F28" s="76" t="s">
        <v>139</v>
      </c>
      <c r="G28" s="77"/>
      <c r="H28" s="53"/>
      <c r="I28" s="53"/>
      <c r="J28" s="53"/>
      <c r="K28" s="76"/>
      <c r="L28" s="78"/>
      <c r="M28" s="77"/>
      <c r="N28" s="77"/>
    </row>
    <row r="29" spans="1:14" ht="15.95" customHeight="1">
      <c r="A29" s="69" t="s">
        <v>368</v>
      </c>
      <c r="D29" s="75" t="s">
        <v>448</v>
      </c>
      <c r="E29" s="75"/>
      <c r="F29" s="76" t="s">
        <v>139</v>
      </c>
      <c r="G29" s="77"/>
      <c r="H29" s="53"/>
      <c r="I29" s="53"/>
      <c r="J29" s="53"/>
      <c r="K29" s="76"/>
      <c r="L29" s="78"/>
      <c r="M29" s="77"/>
      <c r="N29" s="77"/>
    </row>
    <row r="30" spans="1:14" ht="15.95" customHeight="1">
      <c r="A30" s="69" t="s">
        <v>368</v>
      </c>
      <c r="B30" s="69" t="s">
        <v>449</v>
      </c>
      <c r="C30" s="69" t="s">
        <v>450</v>
      </c>
      <c r="D30" s="75" t="s">
        <v>451</v>
      </c>
      <c r="E30" s="75" t="s">
        <v>383</v>
      </c>
      <c r="F30" s="76" t="s">
        <v>135</v>
      </c>
      <c r="G30" s="77">
        <f>IF(egTextCal(E30)&lt;&gt;0, egTextCal(E30),   )</f>
        <v>10</v>
      </c>
      <c r="H30" s="53" t="s">
        <v>452</v>
      </c>
      <c r="I30" s="53" t="s">
        <v>453</v>
      </c>
      <c r="J30" s="53" t="s">
        <v>376</v>
      </c>
      <c r="K30" s="76" t="s">
        <v>147</v>
      </c>
      <c r="L30" s="78">
        <v>1</v>
      </c>
      <c r="M30" s="77">
        <f>IF(egTextCal(L30)&lt;&gt;0, egTextCal(L30),   )</f>
        <v>1</v>
      </c>
      <c r="N30" s="77">
        <f>SUM(G30:G33)*M30</f>
        <v>10</v>
      </c>
    </row>
    <row r="31" spans="1:14" ht="15.95" customHeight="1">
      <c r="A31" s="69" t="s">
        <v>368</v>
      </c>
      <c r="B31" s="69" t="s">
        <v>377</v>
      </c>
      <c r="D31" s="75"/>
      <c r="E31" s="75"/>
      <c r="F31" s="76" t="s">
        <v>149</v>
      </c>
      <c r="G31" s="77"/>
      <c r="H31" s="53" t="s">
        <v>378</v>
      </c>
      <c r="I31" s="53" t="s">
        <v>379</v>
      </c>
      <c r="J31" s="53" t="s">
        <v>380</v>
      </c>
      <c r="K31" s="76" t="s">
        <v>147</v>
      </c>
      <c r="L31" s="78">
        <v>1</v>
      </c>
      <c r="M31" s="77">
        <f>IF(egTextCal(L31)&lt;&gt;0, egTextCal(L31),   )</f>
        <v>1</v>
      </c>
      <c r="N31" s="77">
        <f>SUM(G30:G33)*M31</f>
        <v>10</v>
      </c>
    </row>
    <row r="32" spans="1:14" ht="15.95" customHeight="1">
      <c r="A32" s="69" t="s">
        <v>368</v>
      </c>
      <c r="B32" s="69" t="s">
        <v>454</v>
      </c>
      <c r="D32" s="75"/>
      <c r="E32" s="75"/>
      <c r="F32" s="76" t="s">
        <v>165</v>
      </c>
      <c r="G32" s="77"/>
      <c r="H32" s="53" t="s">
        <v>455</v>
      </c>
      <c r="I32" s="53" t="s">
        <v>456</v>
      </c>
      <c r="J32" s="53" t="s">
        <v>457</v>
      </c>
      <c r="K32" s="76" t="s">
        <v>147</v>
      </c>
      <c r="L32" s="78">
        <v>1</v>
      </c>
      <c r="M32" s="77">
        <f>IF(egTextCal(L32)&lt;&gt;0, egTextCal(L32),   )</f>
        <v>1</v>
      </c>
      <c r="N32" s="77">
        <f>SUM(G30:G33)*M32</f>
        <v>10</v>
      </c>
    </row>
    <row r="33" spans="1:14" ht="15.95" customHeight="1">
      <c r="A33" s="69" t="s">
        <v>368</v>
      </c>
      <c r="B33" s="69" t="s">
        <v>458</v>
      </c>
      <c r="D33" s="75"/>
      <c r="E33" s="75"/>
      <c r="F33" s="76" t="s">
        <v>168</v>
      </c>
      <c r="G33" s="77"/>
      <c r="H33" s="53" t="s">
        <v>459</v>
      </c>
      <c r="I33" s="53" t="s">
        <v>460</v>
      </c>
      <c r="J33" s="53" t="s">
        <v>461</v>
      </c>
      <c r="K33" s="76" t="s">
        <v>313</v>
      </c>
      <c r="L33" s="78">
        <v>0.67</v>
      </c>
      <c r="M33" s="77">
        <f>IF(egTextCal(L33)&lt;&gt;0, egTextCal(L33),   )</f>
        <v>0.67</v>
      </c>
      <c r="N33" s="77">
        <f>SUM(G30:G33)*M33</f>
        <v>6.7</v>
      </c>
    </row>
    <row r="34" spans="1:14" ht="15.95" customHeight="1">
      <c r="A34" s="69" t="s">
        <v>368</v>
      </c>
      <c r="B34" s="69" t="s">
        <v>449</v>
      </c>
      <c r="D34" s="75" t="s">
        <v>462</v>
      </c>
      <c r="E34" s="75" t="s">
        <v>463</v>
      </c>
      <c r="F34" s="76" t="s">
        <v>135</v>
      </c>
      <c r="G34" s="77">
        <f>IF(egTextCal(E34)&lt;&gt;0, egTextCal(E34),   )</f>
        <v>6</v>
      </c>
      <c r="H34" s="53" t="s">
        <v>452</v>
      </c>
      <c r="I34" s="53" t="s">
        <v>453</v>
      </c>
      <c r="J34" s="53" t="s">
        <v>376</v>
      </c>
      <c r="K34" s="76" t="s">
        <v>147</v>
      </c>
      <c r="L34" s="78">
        <v>1</v>
      </c>
      <c r="M34" s="77">
        <f>IF(egTextCal(L34)&lt;&gt;0, egTextCal(L34),   )</f>
        <v>1</v>
      </c>
      <c r="N34" s="77">
        <f>SUM(G34:G36)*M34</f>
        <v>6</v>
      </c>
    </row>
    <row r="35" spans="1:14" ht="15.95" customHeight="1">
      <c r="A35" s="69" t="s">
        <v>368</v>
      </c>
      <c r="B35" s="69" t="s">
        <v>377</v>
      </c>
      <c r="D35" s="75"/>
      <c r="E35" s="75"/>
      <c r="F35" s="76" t="s">
        <v>149</v>
      </c>
      <c r="G35" s="77"/>
      <c r="H35" s="53" t="s">
        <v>378</v>
      </c>
      <c r="I35" s="53" t="s">
        <v>379</v>
      </c>
      <c r="J35" s="53" t="s">
        <v>380</v>
      </c>
      <c r="K35" s="76" t="s">
        <v>147</v>
      </c>
      <c r="L35" s="78">
        <v>1</v>
      </c>
      <c r="M35" s="77">
        <f>IF(egTextCal(L35)&lt;&gt;0, egTextCal(L35),   )</f>
        <v>1</v>
      </c>
      <c r="N35" s="77">
        <f>SUM(G34:G36)*M35</f>
        <v>6</v>
      </c>
    </row>
    <row r="36" spans="1:14" ht="15.95" customHeight="1">
      <c r="A36" s="69" t="s">
        <v>368</v>
      </c>
      <c r="B36" s="69" t="s">
        <v>454</v>
      </c>
      <c r="D36" s="75"/>
      <c r="E36" s="75"/>
      <c r="F36" s="76" t="s">
        <v>165</v>
      </c>
      <c r="G36" s="77"/>
      <c r="H36" s="53" t="s">
        <v>455</v>
      </c>
      <c r="I36" s="53" t="s">
        <v>456</v>
      </c>
      <c r="J36" s="53" t="s">
        <v>457</v>
      </c>
      <c r="K36" s="76" t="s">
        <v>147</v>
      </c>
      <c r="L36" s="78">
        <v>1</v>
      </c>
      <c r="M36" s="77">
        <f>IF(egTextCal(L36)&lt;&gt;0, egTextCal(L36),   )</f>
        <v>1</v>
      </c>
      <c r="N36" s="77">
        <f>SUM(G34:G36)*M36</f>
        <v>6</v>
      </c>
    </row>
    <row r="37" spans="1:14" ht="15.95" customHeight="1">
      <c r="A37" s="69" t="s">
        <v>368</v>
      </c>
      <c r="B37" s="69" t="s">
        <v>377</v>
      </c>
      <c r="D37" s="75" t="s">
        <v>464</v>
      </c>
      <c r="E37" s="75" t="s">
        <v>465</v>
      </c>
      <c r="F37" s="76" t="s">
        <v>135</v>
      </c>
      <c r="G37" s="77">
        <f>IF(egTextCal(E37)&lt;&gt;0, egTextCal(E37),   )</f>
        <v>2</v>
      </c>
      <c r="H37" s="53" t="s">
        <v>378</v>
      </c>
      <c r="I37" s="53" t="s">
        <v>379</v>
      </c>
      <c r="J37" s="53" t="s">
        <v>380</v>
      </c>
      <c r="K37" s="76" t="s">
        <v>147</v>
      </c>
      <c r="L37" s="78">
        <v>1</v>
      </c>
      <c r="M37" s="77">
        <f>IF(egTextCal(L37)&lt;&gt;0, egTextCal(L37),   )</f>
        <v>1</v>
      </c>
      <c r="N37" s="77">
        <f>SUM(G37:G38)*M37</f>
        <v>2</v>
      </c>
    </row>
    <row r="38" spans="1:14" ht="15.95" customHeight="1">
      <c r="A38" s="69" t="s">
        <v>368</v>
      </c>
      <c r="B38" s="69" t="s">
        <v>454</v>
      </c>
      <c r="D38" s="75"/>
      <c r="E38" s="75"/>
      <c r="F38" s="76" t="s">
        <v>149</v>
      </c>
      <c r="G38" s="77"/>
      <c r="H38" s="53" t="s">
        <v>455</v>
      </c>
      <c r="I38" s="53" t="s">
        <v>456</v>
      </c>
      <c r="J38" s="53" t="s">
        <v>457</v>
      </c>
      <c r="K38" s="76" t="s">
        <v>147</v>
      </c>
      <c r="L38" s="78">
        <v>1</v>
      </c>
      <c r="M38" s="77">
        <f>IF(egTextCal(L38)&lt;&gt;0, egTextCal(L38),   )</f>
        <v>1</v>
      </c>
      <c r="N38" s="77">
        <f>SUM(G37:G38)*M38</f>
        <v>2</v>
      </c>
    </row>
    <row r="39" spans="1:14" ht="15.95" customHeight="1">
      <c r="A39" s="69" t="s">
        <v>368</v>
      </c>
      <c r="B39" s="69" t="s">
        <v>466</v>
      </c>
      <c r="D39" s="75" t="s">
        <v>467</v>
      </c>
      <c r="E39" s="75" t="s">
        <v>149</v>
      </c>
      <c r="F39" s="76" t="s">
        <v>139</v>
      </c>
      <c r="G39" s="77">
        <f>IF(egTextCal(E39)&lt;&gt;0, egTextCal(E39),   )</f>
        <v>2</v>
      </c>
      <c r="H39" s="53" t="s">
        <v>468</v>
      </c>
      <c r="I39" s="53" t="s">
        <v>469</v>
      </c>
      <c r="J39" s="53" t="s">
        <v>470</v>
      </c>
      <c r="K39" s="76" t="s">
        <v>156</v>
      </c>
      <c r="L39" s="78">
        <v>1</v>
      </c>
      <c r="M39" s="77">
        <f>IF(egTextCal(L39)&lt;&gt;0, egTextCal(L39),   )</f>
        <v>1</v>
      </c>
      <c r="N39" s="77">
        <f>SUM(G39:G39)*M39</f>
        <v>2</v>
      </c>
    </row>
    <row r="40" spans="1:14" ht="15.95" customHeight="1">
      <c r="A40" s="69" t="s">
        <v>368</v>
      </c>
      <c r="B40" s="69" t="s">
        <v>471</v>
      </c>
      <c r="D40" s="75" t="s">
        <v>472</v>
      </c>
      <c r="E40" s="75" t="s">
        <v>135</v>
      </c>
      <c r="F40" s="76" t="s">
        <v>139</v>
      </c>
      <c r="G40" s="77">
        <f>IF(egTextCal(E40)&lt;&gt;0, egTextCal(E40),   )</f>
        <v>1</v>
      </c>
      <c r="H40" s="53" t="s">
        <v>473</v>
      </c>
      <c r="I40" s="53" t="s">
        <v>474</v>
      </c>
      <c r="J40" s="53" t="s">
        <v>475</v>
      </c>
      <c r="K40" s="76" t="s">
        <v>156</v>
      </c>
      <c r="L40" s="78">
        <v>1</v>
      </c>
      <c r="M40" s="77">
        <f>IF(egTextCal(L40)&lt;&gt;0, egTextCal(L40),   )</f>
        <v>1</v>
      </c>
      <c r="N40" s="77">
        <f>SUM(G40:G40)*M40</f>
        <v>1</v>
      </c>
    </row>
    <row r="41" spans="1:14" ht="15.95" customHeight="1">
      <c r="A41" s="69" t="s">
        <v>368</v>
      </c>
      <c r="B41" s="69" t="s">
        <v>476</v>
      </c>
      <c r="D41" s="75" t="s">
        <v>477</v>
      </c>
      <c r="E41" s="75" t="s">
        <v>149</v>
      </c>
      <c r="F41" s="76" t="s">
        <v>139</v>
      </c>
      <c r="G41" s="77">
        <f>IF(egTextCal(E41)&lt;&gt;0, egTextCal(E41),   )</f>
        <v>2</v>
      </c>
      <c r="H41" s="53" t="s">
        <v>478</v>
      </c>
      <c r="I41" s="53" t="s">
        <v>479</v>
      </c>
      <c r="J41" s="53" t="s">
        <v>400</v>
      </c>
      <c r="K41" s="76" t="s">
        <v>156</v>
      </c>
      <c r="L41" s="78">
        <v>1</v>
      </c>
      <c r="M41" s="77">
        <f>IF(egTextCal(L41)&lt;&gt;0, egTextCal(L41),   )</f>
        <v>1</v>
      </c>
      <c r="N41" s="77">
        <f>SUM(G41:G41)*M41</f>
        <v>2</v>
      </c>
    </row>
    <row r="42" spans="1:14" ht="15.95" customHeight="1">
      <c r="A42" s="69" t="s">
        <v>368</v>
      </c>
      <c r="B42" s="69" t="s">
        <v>396</v>
      </c>
      <c r="D42" s="75" t="s">
        <v>397</v>
      </c>
      <c r="E42" s="75" t="s">
        <v>168</v>
      </c>
      <c r="F42" s="76" t="s">
        <v>139</v>
      </c>
      <c r="G42" s="77">
        <f>IF(egTextCal(E42)&lt;&gt;0, egTextCal(E42),   )</f>
        <v>4</v>
      </c>
      <c r="H42" s="53" t="s">
        <v>398</v>
      </c>
      <c r="I42" s="53" t="s">
        <v>399</v>
      </c>
      <c r="J42" s="53" t="s">
        <v>400</v>
      </c>
      <c r="K42" s="76" t="s">
        <v>156</v>
      </c>
      <c r="L42" s="78">
        <v>1</v>
      </c>
      <c r="M42" s="77">
        <f>IF(egTextCal(L42)&lt;&gt;0, egTextCal(L42),   )</f>
        <v>1</v>
      </c>
      <c r="N42" s="77">
        <f>SUM(G42:G42)*M42</f>
        <v>4</v>
      </c>
    </row>
    <row r="43" spans="1:14" ht="15.95" customHeight="1">
      <c r="A43" s="69" t="s">
        <v>368</v>
      </c>
      <c r="D43" s="75"/>
      <c r="E43" s="75"/>
      <c r="F43" s="76" t="s">
        <v>139</v>
      </c>
      <c r="G43" s="77"/>
      <c r="H43" s="53"/>
      <c r="I43" s="53"/>
      <c r="J43" s="53"/>
      <c r="K43" s="76"/>
      <c r="L43" s="78"/>
      <c r="M43" s="77"/>
      <c r="N43" s="77"/>
    </row>
    <row r="44" spans="1:14" ht="15.95" customHeight="1">
      <c r="A44" s="69" t="s">
        <v>368</v>
      </c>
      <c r="D44" s="75" t="s">
        <v>480</v>
      </c>
      <c r="E44" s="75"/>
      <c r="F44" s="76" t="s">
        <v>139</v>
      </c>
      <c r="G44" s="77"/>
      <c r="H44" s="53"/>
      <c r="I44" s="53"/>
      <c r="J44" s="53"/>
      <c r="K44" s="76"/>
      <c r="L44" s="78"/>
      <c r="M44" s="77"/>
      <c r="N44" s="77"/>
    </row>
    <row r="45" spans="1:14" ht="15.95" customHeight="1">
      <c r="A45" s="69" t="s">
        <v>368</v>
      </c>
      <c r="D45" s="75" t="s">
        <v>481</v>
      </c>
      <c r="E45" s="75"/>
      <c r="F45" s="76" t="s">
        <v>139</v>
      </c>
      <c r="G45" s="77"/>
      <c r="H45" s="53"/>
      <c r="I45" s="53"/>
      <c r="J45" s="53"/>
      <c r="K45" s="76"/>
      <c r="L45" s="78"/>
      <c r="M45" s="77"/>
      <c r="N45" s="77"/>
    </row>
    <row r="46" spans="1:14" ht="15.95" customHeight="1">
      <c r="A46" s="69" t="s">
        <v>368</v>
      </c>
      <c r="B46" s="69" t="s">
        <v>482</v>
      </c>
      <c r="D46" s="75" t="s">
        <v>483</v>
      </c>
      <c r="E46" s="75" t="s">
        <v>484</v>
      </c>
      <c r="F46" s="76" t="s">
        <v>135</v>
      </c>
      <c r="G46" s="77">
        <f>IF(egTextCal(E46)&lt;&gt;0, egTextCal(E46),   )</f>
        <v>20</v>
      </c>
      <c r="H46" s="53" t="s">
        <v>485</v>
      </c>
      <c r="I46" s="53" t="s">
        <v>486</v>
      </c>
      <c r="J46" s="53" t="s">
        <v>487</v>
      </c>
      <c r="K46" s="76" t="s">
        <v>147</v>
      </c>
      <c r="L46" s="78">
        <v>1</v>
      </c>
      <c r="M46" s="77">
        <f>IF(egTextCal(L46)&lt;&gt;0, egTextCal(L46),   )</f>
        <v>1</v>
      </c>
      <c r="N46" s="77">
        <f>SUM(G46:G47)*M46</f>
        <v>20</v>
      </c>
    </row>
    <row r="47" spans="1:14" ht="15.95" customHeight="1">
      <c r="A47" s="69" t="s">
        <v>368</v>
      </c>
      <c r="B47" s="69" t="s">
        <v>454</v>
      </c>
      <c r="D47" s="75"/>
      <c r="E47" s="75"/>
      <c r="F47" s="76" t="s">
        <v>149</v>
      </c>
      <c r="G47" s="77"/>
      <c r="H47" s="53" t="s">
        <v>455</v>
      </c>
      <c r="I47" s="53" t="s">
        <v>456</v>
      </c>
      <c r="J47" s="53" t="s">
        <v>457</v>
      </c>
      <c r="K47" s="76" t="s">
        <v>147</v>
      </c>
      <c r="L47" s="78">
        <v>1</v>
      </c>
      <c r="M47" s="77">
        <f>IF(egTextCal(L47)&lt;&gt;0, egTextCal(L47),   )</f>
        <v>1</v>
      </c>
      <c r="N47" s="77">
        <f>SUM(G46:G47)*M47</f>
        <v>20</v>
      </c>
    </row>
    <row r="48" spans="1:14" ht="15.95" customHeight="1">
      <c r="A48" s="69" t="s">
        <v>368</v>
      </c>
      <c r="B48" s="69" t="s">
        <v>482</v>
      </c>
      <c r="D48" s="75" t="s">
        <v>488</v>
      </c>
      <c r="E48" s="75" t="s">
        <v>489</v>
      </c>
      <c r="F48" s="76" t="s">
        <v>135</v>
      </c>
      <c r="G48" s="77">
        <f>IF(egTextCal(E48)&lt;&gt;0, egTextCal(E48),   )</f>
        <v>1.5</v>
      </c>
      <c r="H48" s="53" t="s">
        <v>485</v>
      </c>
      <c r="I48" s="53" t="s">
        <v>486</v>
      </c>
      <c r="J48" s="53" t="s">
        <v>487</v>
      </c>
      <c r="K48" s="76" t="s">
        <v>147</v>
      </c>
      <c r="L48" s="78">
        <v>1</v>
      </c>
      <c r="M48" s="77">
        <f>IF(egTextCal(L48)&lt;&gt;0, egTextCal(L48),   )</f>
        <v>1</v>
      </c>
      <c r="N48" s="77">
        <f>SUM(G48:G49)*M48</f>
        <v>1.5</v>
      </c>
    </row>
    <row r="49" spans="1:14" ht="15.95" customHeight="1">
      <c r="A49" s="69" t="s">
        <v>368</v>
      </c>
      <c r="B49" s="69" t="s">
        <v>454</v>
      </c>
      <c r="D49" s="75"/>
      <c r="E49" s="75"/>
      <c r="F49" s="76" t="s">
        <v>149</v>
      </c>
      <c r="G49" s="77"/>
      <c r="H49" s="53" t="s">
        <v>455</v>
      </c>
      <c r="I49" s="53" t="s">
        <v>456</v>
      </c>
      <c r="J49" s="53" t="s">
        <v>457</v>
      </c>
      <c r="K49" s="76" t="s">
        <v>147</v>
      </c>
      <c r="L49" s="78">
        <v>1</v>
      </c>
      <c r="M49" s="77">
        <f>IF(egTextCal(L49)&lt;&gt;0, egTextCal(L49),   )</f>
        <v>1</v>
      </c>
      <c r="N49" s="77">
        <f>SUM(G48:G49)*M49</f>
        <v>1.5</v>
      </c>
    </row>
    <row r="50" spans="1:14" ht="15.95" customHeight="1">
      <c r="A50" s="69" t="s">
        <v>368</v>
      </c>
      <c r="B50" s="69" t="s">
        <v>454</v>
      </c>
      <c r="D50" s="75" t="s">
        <v>490</v>
      </c>
      <c r="E50" s="75" t="s">
        <v>491</v>
      </c>
      <c r="F50" s="76" t="s">
        <v>139</v>
      </c>
      <c r="G50" s="77">
        <f>IF(egTextCal(E50)&lt;&gt;0, egTextCal(E50),   )</f>
        <v>3</v>
      </c>
      <c r="H50" s="53" t="s">
        <v>455</v>
      </c>
      <c r="I50" s="53" t="s">
        <v>456</v>
      </c>
      <c r="J50" s="53" t="s">
        <v>457</v>
      </c>
      <c r="K50" s="76" t="s">
        <v>147</v>
      </c>
      <c r="L50" s="78">
        <v>1</v>
      </c>
      <c r="M50" s="77">
        <f>IF(egTextCal(L50)&lt;&gt;0, egTextCal(L50),   )</f>
        <v>1</v>
      </c>
      <c r="N50" s="77">
        <f>SUM(G50:G50)*M50</f>
        <v>3</v>
      </c>
    </row>
    <row r="51" spans="1:14" ht="15.95" customHeight="1">
      <c r="A51" s="69" t="s">
        <v>368</v>
      </c>
      <c r="B51" s="69" t="s">
        <v>476</v>
      </c>
      <c r="D51" s="75" t="s">
        <v>477</v>
      </c>
      <c r="E51" s="75" t="s">
        <v>135</v>
      </c>
      <c r="F51" s="76" t="s">
        <v>139</v>
      </c>
      <c r="G51" s="77">
        <f>IF(egTextCal(E51)&lt;&gt;0, egTextCal(E51),   )</f>
        <v>1</v>
      </c>
      <c r="H51" s="53" t="s">
        <v>478</v>
      </c>
      <c r="I51" s="53" t="s">
        <v>479</v>
      </c>
      <c r="J51" s="53" t="s">
        <v>400</v>
      </c>
      <c r="K51" s="76" t="s">
        <v>156</v>
      </c>
      <c r="L51" s="78">
        <v>1</v>
      </c>
      <c r="M51" s="77">
        <f>IF(egTextCal(L51)&lt;&gt;0, egTextCal(L51),   )</f>
        <v>1</v>
      </c>
      <c r="N51" s="77">
        <f>SUM(G51:G51)*M51</f>
        <v>1</v>
      </c>
    </row>
    <row r="52" spans="1:14" ht="15.95" customHeight="1">
      <c r="A52" s="69" t="s">
        <v>368</v>
      </c>
      <c r="B52" s="69" t="s">
        <v>492</v>
      </c>
      <c r="D52" s="75" t="s">
        <v>493</v>
      </c>
      <c r="E52" s="75" t="s">
        <v>135</v>
      </c>
      <c r="F52" s="76" t="s">
        <v>139</v>
      </c>
      <c r="G52" s="77">
        <f>IF(egTextCal(E52)&lt;&gt;0, egTextCal(E52),   )</f>
        <v>1</v>
      </c>
      <c r="H52" s="53" t="s">
        <v>494</v>
      </c>
      <c r="I52" s="53" t="s">
        <v>495</v>
      </c>
      <c r="J52" s="53" t="s">
        <v>496</v>
      </c>
      <c r="K52" s="76" t="s">
        <v>313</v>
      </c>
      <c r="L52" s="78">
        <v>1</v>
      </c>
      <c r="M52" s="77">
        <f>IF(egTextCal(L52)&lt;&gt;0, egTextCal(L52),   )</f>
        <v>1</v>
      </c>
      <c r="N52" s="77">
        <f>SUM(G52:G52)*M52</f>
        <v>1</v>
      </c>
    </row>
    <row r="53" spans="1:14" ht="15.95" customHeight="1">
      <c r="A53" s="69" t="s">
        <v>368</v>
      </c>
      <c r="D53" s="75" t="s">
        <v>401</v>
      </c>
      <c r="E53" s="75"/>
      <c r="F53" s="76" t="s">
        <v>139</v>
      </c>
      <c r="G53" s="77"/>
      <c r="H53" s="53"/>
      <c r="I53" s="53"/>
      <c r="J53" s="53"/>
      <c r="K53" s="76"/>
      <c r="L53" s="78"/>
      <c r="M53" s="77"/>
      <c r="N53" s="77"/>
    </row>
    <row r="54" spans="1:14" ht="15.95" customHeight="1">
      <c r="A54" s="69" t="s">
        <v>368</v>
      </c>
      <c r="B54" s="69" t="s">
        <v>402</v>
      </c>
      <c r="D54" s="75" t="s">
        <v>403</v>
      </c>
      <c r="E54" s="75" t="s">
        <v>497</v>
      </c>
      <c r="F54" s="76" t="s">
        <v>139</v>
      </c>
      <c r="G54" s="77">
        <f>IF(egTextCal(E54)&lt;&gt;0, egTextCal(E54),   )</f>
        <v>16.8</v>
      </c>
      <c r="H54" s="53" t="s">
        <v>405</v>
      </c>
      <c r="I54" s="53" t="s">
        <v>406</v>
      </c>
      <c r="J54" s="53" t="s">
        <v>407</v>
      </c>
      <c r="K54" s="76" t="s">
        <v>408</v>
      </c>
      <c r="L54" s="78">
        <v>1</v>
      </c>
      <c r="M54" s="77">
        <f>IF(egTextCal(L54)&lt;&gt;0, egTextCal(L54),   )</f>
        <v>1</v>
      </c>
      <c r="N54" s="77">
        <f>SUM(G54:G54)*M54</f>
        <v>16.8</v>
      </c>
    </row>
    <row r="55" spans="1:14" ht="15.95" customHeight="1">
      <c r="A55" s="69" t="s">
        <v>368</v>
      </c>
      <c r="B55" s="69" t="s">
        <v>409</v>
      </c>
      <c r="D55" s="75" t="s">
        <v>410</v>
      </c>
      <c r="E55" s="75" t="s">
        <v>497</v>
      </c>
      <c r="F55" s="76" t="s">
        <v>139</v>
      </c>
      <c r="G55" s="77">
        <f>IF(egTextCal(E55)&lt;&gt;0, egTextCal(E55),   )</f>
        <v>16.8</v>
      </c>
      <c r="H55" s="53" t="s">
        <v>411</v>
      </c>
      <c r="I55" s="53" t="s">
        <v>412</v>
      </c>
      <c r="J55" s="53" t="s">
        <v>407</v>
      </c>
      <c r="K55" s="76" t="s">
        <v>408</v>
      </c>
      <c r="L55" s="78">
        <v>1</v>
      </c>
      <c r="M55" s="77">
        <f>IF(egTextCal(L55)&lt;&gt;0, egTextCal(L55),   )</f>
        <v>1</v>
      </c>
      <c r="N55" s="77">
        <f>SUM(G55:G55)*M55</f>
        <v>16.8</v>
      </c>
    </row>
    <row r="56" spans="1:14" ht="15.95" customHeight="1">
      <c r="A56" s="69" t="s">
        <v>368</v>
      </c>
      <c r="D56" s="75"/>
      <c r="E56" s="75"/>
      <c r="F56" s="76" t="s">
        <v>139</v>
      </c>
      <c r="G56" s="77"/>
      <c r="H56" s="53"/>
      <c r="I56" s="53"/>
      <c r="J56" s="53"/>
      <c r="K56" s="76"/>
      <c r="L56" s="78"/>
      <c r="M56" s="77"/>
      <c r="N56" s="77"/>
    </row>
    <row r="57" spans="1:14" ht="15.95" customHeight="1">
      <c r="A57" s="69" t="s">
        <v>368</v>
      </c>
      <c r="D57" s="75" t="s">
        <v>498</v>
      </c>
      <c r="E57" s="75"/>
      <c r="F57" s="76" t="s">
        <v>139</v>
      </c>
      <c r="G57" s="77"/>
      <c r="H57" s="53"/>
      <c r="I57" s="53"/>
      <c r="J57" s="53"/>
      <c r="K57" s="76"/>
      <c r="L57" s="78"/>
      <c r="M57" s="77"/>
      <c r="N57" s="77"/>
    </row>
    <row r="58" spans="1:14" ht="15.95" customHeight="1">
      <c r="A58" s="69" t="s">
        <v>368</v>
      </c>
      <c r="B58" s="69" t="s">
        <v>499</v>
      </c>
      <c r="D58" s="75" t="s">
        <v>500</v>
      </c>
      <c r="E58" s="75" t="s">
        <v>135</v>
      </c>
      <c r="F58" s="76" t="s">
        <v>139</v>
      </c>
      <c r="G58" s="77">
        <f>IF(egTextCal(E58)&lt;&gt;0, egTextCal(E58),   )</f>
        <v>1</v>
      </c>
      <c r="H58" s="53" t="s">
        <v>501</v>
      </c>
      <c r="I58" s="53" t="s">
        <v>502</v>
      </c>
      <c r="J58" s="53" t="s">
        <v>503</v>
      </c>
      <c r="K58" s="76" t="s">
        <v>274</v>
      </c>
      <c r="L58" s="78">
        <v>1</v>
      </c>
      <c r="M58" s="77">
        <f>IF(egTextCal(L58)&lt;&gt;0, egTextCal(L58),   )</f>
        <v>1</v>
      </c>
      <c r="N58" s="77">
        <f>SUM(G58:G58)*M58</f>
        <v>1</v>
      </c>
    </row>
    <row r="59" spans="1:14" ht="15.95" customHeight="1">
      <c r="A59" s="69" t="s">
        <v>368</v>
      </c>
      <c r="B59" s="69" t="s">
        <v>504</v>
      </c>
      <c r="D59" s="75" t="s">
        <v>505</v>
      </c>
      <c r="E59" s="75" t="s">
        <v>135</v>
      </c>
      <c r="F59" s="76" t="s">
        <v>139</v>
      </c>
      <c r="G59" s="77">
        <f>IF(egTextCal(E59)&lt;&gt;0, egTextCal(E59),   )</f>
        <v>1</v>
      </c>
      <c r="H59" s="53" t="s">
        <v>506</v>
      </c>
      <c r="I59" s="53" t="s">
        <v>289</v>
      </c>
      <c r="J59" s="53" t="s">
        <v>507</v>
      </c>
      <c r="K59" s="76" t="s">
        <v>274</v>
      </c>
      <c r="L59" s="78">
        <v>1</v>
      </c>
      <c r="M59" s="77">
        <f>IF(egTextCal(L59)&lt;&gt;0, egTextCal(L59),   )</f>
        <v>1</v>
      </c>
      <c r="N59" s="77">
        <f>SUM(G59:G59)*M59</f>
        <v>1</v>
      </c>
    </row>
    <row r="60" spans="1:14" ht="15.95" customHeight="1">
      <c r="A60" s="69" t="s">
        <v>368</v>
      </c>
      <c r="D60" s="75"/>
      <c r="E60" s="75"/>
      <c r="F60" s="76"/>
      <c r="G60" s="77"/>
      <c r="H60" s="53"/>
      <c r="I60" s="53"/>
      <c r="J60" s="53"/>
      <c r="K60" s="76"/>
      <c r="L60" s="78"/>
      <c r="M60" s="77"/>
      <c r="N60" s="77"/>
    </row>
    <row r="61" spans="1:14" ht="15.95" customHeight="1">
      <c r="A61" s="69" t="s">
        <v>368</v>
      </c>
      <c r="D61" s="75"/>
      <c r="E61" s="75"/>
      <c r="F61" s="76"/>
      <c r="G61" s="77"/>
      <c r="H61" s="53"/>
      <c r="I61" s="53"/>
      <c r="J61" s="53"/>
      <c r="K61" s="76"/>
      <c r="L61" s="78"/>
      <c r="M61" s="77"/>
      <c r="N61" s="77"/>
    </row>
    <row r="62" spans="1:14" ht="15.95" customHeight="1">
      <c r="A62" s="69" t="s">
        <v>368</v>
      </c>
      <c r="D62" s="75"/>
      <c r="E62" s="75"/>
      <c r="F62" s="76"/>
      <c r="G62" s="77"/>
      <c r="H62" s="53"/>
      <c r="I62" s="53"/>
      <c r="J62" s="53"/>
      <c r="K62" s="76"/>
      <c r="L62" s="78"/>
      <c r="M62" s="77"/>
      <c r="N62" s="77"/>
    </row>
    <row r="63" spans="1:14" ht="15.95" customHeight="1">
      <c r="A63" s="69" t="s">
        <v>368</v>
      </c>
      <c r="D63" s="75"/>
      <c r="E63" s="75"/>
      <c r="F63" s="76"/>
      <c r="G63" s="77"/>
      <c r="H63" s="53"/>
      <c r="I63" s="53"/>
      <c r="J63" s="53"/>
      <c r="K63" s="76"/>
      <c r="L63" s="78"/>
      <c r="M63" s="77"/>
      <c r="N63" s="77"/>
    </row>
    <row r="64" spans="1:14" ht="15.95" customHeight="1">
      <c r="A64" s="69" t="s">
        <v>368</v>
      </c>
      <c r="D64" s="75"/>
      <c r="E64" s="75"/>
      <c r="F64" s="76"/>
      <c r="G64" s="77"/>
      <c r="H64" s="53"/>
      <c r="I64" s="53"/>
      <c r="J64" s="53"/>
      <c r="K64" s="76"/>
      <c r="L64" s="78"/>
      <c r="M64" s="77"/>
      <c r="N64" s="77"/>
    </row>
    <row r="65" spans="1:14" ht="15.95" customHeight="1">
      <c r="A65" s="69" t="s">
        <v>368</v>
      </c>
      <c r="D65" s="75"/>
      <c r="E65" s="75"/>
      <c r="F65" s="76"/>
      <c r="G65" s="77"/>
      <c r="H65" s="53"/>
      <c r="I65" s="53"/>
      <c r="J65" s="53"/>
      <c r="K65" s="76"/>
      <c r="L65" s="78"/>
      <c r="M65" s="77"/>
      <c r="N65" s="77"/>
    </row>
    <row r="66" spans="1:14" ht="15.95" customHeight="1">
      <c r="A66" s="69" t="s">
        <v>368</v>
      </c>
      <c r="D66" s="75"/>
      <c r="E66" s="75"/>
      <c r="F66" s="76"/>
      <c r="G66" s="77"/>
      <c r="H66" s="53"/>
      <c r="I66" s="53"/>
      <c r="J66" s="53"/>
      <c r="K66" s="76"/>
      <c r="L66" s="78"/>
      <c r="M66" s="77"/>
      <c r="N66" s="77"/>
    </row>
    <row r="67" spans="1:14" ht="15.95" customHeight="1">
      <c r="A67" s="69" t="s">
        <v>368</v>
      </c>
      <c r="D67" s="75"/>
      <c r="E67" s="75"/>
      <c r="F67" s="76"/>
      <c r="G67" s="77"/>
      <c r="H67" s="53"/>
      <c r="I67" s="53"/>
      <c r="J67" s="53"/>
      <c r="K67" s="76"/>
      <c r="L67" s="78"/>
      <c r="M67" s="77"/>
      <c r="N67" s="77"/>
    </row>
    <row r="68" spans="1:14" ht="15.95" customHeight="1">
      <c r="A68" s="69" t="s">
        <v>368</v>
      </c>
      <c r="D68" s="75"/>
      <c r="E68" s="75"/>
      <c r="F68" s="76"/>
      <c r="G68" s="77"/>
      <c r="H68" s="53"/>
      <c r="I68" s="53"/>
      <c r="J68" s="53"/>
      <c r="K68" s="76"/>
      <c r="L68" s="78"/>
      <c r="M68" s="77"/>
      <c r="N68" s="77"/>
    </row>
    <row r="69" spans="1:14" ht="15.95" customHeight="1">
      <c r="A69" s="69" t="s">
        <v>368</v>
      </c>
      <c r="D69" s="75"/>
      <c r="E69" s="75"/>
      <c r="F69" s="76"/>
      <c r="G69" s="77"/>
      <c r="H69" s="53"/>
      <c r="I69" s="53"/>
      <c r="J69" s="53"/>
      <c r="K69" s="76"/>
      <c r="L69" s="78"/>
      <c r="M69" s="77"/>
      <c r="N69" s="77"/>
    </row>
    <row r="70" spans="1:14" ht="15.95" customHeight="1">
      <c r="A70" s="69" t="s">
        <v>368</v>
      </c>
      <c r="D70" s="75"/>
      <c r="E70" s="75"/>
      <c r="F70" s="76"/>
      <c r="G70" s="77"/>
      <c r="H70" s="53"/>
      <c r="I70" s="53"/>
      <c r="J70" s="53"/>
      <c r="K70" s="76"/>
      <c r="L70" s="78"/>
      <c r="M70" s="77"/>
      <c r="N70" s="77"/>
    </row>
    <row r="71" spans="1:14" ht="15.95" customHeight="1">
      <c r="A71" s="69" t="s">
        <v>368</v>
      </c>
      <c r="D71" s="75"/>
      <c r="E71" s="75"/>
      <c r="F71" s="76"/>
      <c r="G71" s="77"/>
      <c r="H71" s="53"/>
      <c r="I71" s="53"/>
      <c r="J71" s="53"/>
      <c r="K71" s="76"/>
      <c r="L71" s="78"/>
      <c r="M71" s="77"/>
      <c r="N71" s="77"/>
    </row>
    <row r="72" spans="1:14" ht="15.95" customHeight="1">
      <c r="A72" s="69" t="s">
        <v>368</v>
      </c>
      <c r="D72" s="75"/>
      <c r="E72" s="75"/>
      <c r="F72" s="76"/>
      <c r="G72" s="77"/>
      <c r="H72" s="53"/>
      <c r="I72" s="53"/>
      <c r="J72" s="53"/>
      <c r="K72" s="76"/>
      <c r="L72" s="78"/>
      <c r="M72" s="77"/>
      <c r="N72" s="77"/>
    </row>
    <row r="73" spans="1:14" ht="15.95" customHeight="1">
      <c r="A73" s="69" t="s">
        <v>368</v>
      </c>
      <c r="D73" s="75"/>
      <c r="E73" s="75"/>
      <c r="F73" s="76"/>
      <c r="G73" s="77"/>
      <c r="H73" s="53"/>
      <c r="I73" s="53"/>
      <c r="J73" s="53"/>
      <c r="K73" s="76"/>
      <c r="L73" s="78"/>
      <c r="M73" s="77"/>
      <c r="N73" s="77"/>
    </row>
    <row r="74" spans="1:14" ht="15.95" customHeight="1">
      <c r="A74" s="69" t="s">
        <v>368</v>
      </c>
      <c r="D74" s="75"/>
      <c r="E74" s="75"/>
      <c r="F74" s="76"/>
      <c r="G74" s="77"/>
      <c r="H74" s="53"/>
      <c r="I74" s="53"/>
      <c r="J74" s="53"/>
      <c r="K74" s="76"/>
      <c r="L74" s="78"/>
      <c r="M74" s="77"/>
      <c r="N74" s="77"/>
    </row>
    <row r="75" spans="1:14" ht="15.95" customHeight="1">
      <c r="A75" s="69" t="s">
        <v>368</v>
      </c>
      <c r="D75" s="75"/>
      <c r="E75" s="75"/>
      <c r="F75" s="76"/>
      <c r="G75" s="77"/>
      <c r="H75" s="53"/>
      <c r="I75" s="53"/>
      <c r="J75" s="53"/>
      <c r="K75" s="76"/>
      <c r="L75" s="78"/>
      <c r="M75" s="77"/>
      <c r="N75" s="77"/>
    </row>
    <row r="76" spans="1:14" ht="15.95" customHeight="1">
      <c r="A76" s="69" t="s">
        <v>368</v>
      </c>
      <c r="D76" s="75"/>
      <c r="E76" s="75"/>
      <c r="F76" s="76"/>
      <c r="G76" s="77"/>
      <c r="H76" s="53"/>
      <c r="I76" s="53"/>
      <c r="J76" s="53"/>
      <c r="K76" s="76"/>
      <c r="L76" s="78"/>
      <c r="M76" s="77"/>
      <c r="N76" s="77"/>
    </row>
    <row r="77" spans="1:14" ht="15.95" customHeight="1">
      <c r="A77" s="69" t="s">
        <v>368</v>
      </c>
      <c r="D77" s="75"/>
      <c r="E77" s="75"/>
      <c r="F77" s="76"/>
      <c r="G77" s="77"/>
      <c r="H77" s="53"/>
      <c r="I77" s="53"/>
      <c r="J77" s="53"/>
      <c r="K77" s="76"/>
      <c r="L77" s="78"/>
      <c r="M77" s="77"/>
      <c r="N77" s="77"/>
    </row>
    <row r="78" spans="1:14" ht="15.95" customHeight="1">
      <c r="A78" s="69" t="s">
        <v>368</v>
      </c>
      <c r="D78" s="75"/>
      <c r="E78" s="75"/>
      <c r="F78" s="76"/>
      <c r="G78" s="77"/>
      <c r="H78" s="53"/>
      <c r="I78" s="53"/>
      <c r="J78" s="53"/>
      <c r="K78" s="76"/>
      <c r="L78" s="78"/>
      <c r="M78" s="77"/>
      <c r="N78" s="77"/>
    </row>
    <row r="79" spans="1:14" ht="15.95" customHeight="1">
      <c r="A79" s="69" t="s">
        <v>368</v>
      </c>
      <c r="D79" s="75"/>
      <c r="E79" s="75"/>
      <c r="F79" s="76"/>
      <c r="G79" s="77"/>
      <c r="H79" s="53"/>
      <c r="I79" s="53"/>
      <c r="J79" s="53"/>
      <c r="K79" s="76"/>
      <c r="L79" s="78"/>
      <c r="M79" s="77"/>
      <c r="N79" s="77"/>
    </row>
    <row r="80" spans="1:14" ht="15.95" customHeight="1">
      <c r="A80" s="69" t="s">
        <v>368</v>
      </c>
      <c r="D80" s="75"/>
      <c r="E80" s="75"/>
      <c r="F80" s="76"/>
      <c r="G80" s="77"/>
      <c r="H80" s="53"/>
      <c r="I80" s="53"/>
      <c r="J80" s="53"/>
      <c r="K80" s="76"/>
      <c r="L80" s="78"/>
      <c r="M80" s="77"/>
      <c r="N80" s="77"/>
    </row>
    <row r="81" spans="1:14" ht="15.95" customHeight="1">
      <c r="A81" s="69" t="s">
        <v>368</v>
      </c>
      <c r="D81" s="75"/>
      <c r="E81" s="75"/>
      <c r="F81" s="76"/>
      <c r="G81" s="77"/>
      <c r="H81" s="53"/>
      <c r="I81" s="53"/>
      <c r="J81" s="53"/>
      <c r="K81" s="76"/>
      <c r="L81" s="78"/>
      <c r="M81" s="77"/>
      <c r="N81" s="77"/>
    </row>
    <row r="82" spans="1:14" ht="15.95" customHeight="1">
      <c r="A82" s="69" t="s">
        <v>368</v>
      </c>
      <c r="D82" s="75"/>
      <c r="E82" s="75"/>
      <c r="F82" s="76"/>
      <c r="G82" s="77"/>
      <c r="H82" s="53"/>
      <c r="I82" s="53"/>
      <c r="J82" s="53"/>
      <c r="K82" s="76"/>
      <c r="L82" s="78"/>
      <c r="M82" s="77"/>
      <c r="N82" s="77"/>
    </row>
    <row r="83" spans="1:14" ht="15.95" customHeight="1">
      <c r="A83" s="69" t="s">
        <v>368</v>
      </c>
      <c r="D83" s="75"/>
      <c r="E83" s="75"/>
      <c r="F83" s="76"/>
      <c r="G83" s="77"/>
      <c r="H83" s="53"/>
      <c r="I83" s="53"/>
      <c r="J83" s="53"/>
      <c r="K83" s="76"/>
      <c r="L83" s="78"/>
      <c r="M83" s="77"/>
      <c r="N83" s="77"/>
    </row>
    <row r="84" spans="1:14" ht="15.95" customHeight="1">
      <c r="A84" s="69" t="s">
        <v>368</v>
      </c>
      <c r="D84" s="75"/>
      <c r="E84" s="75"/>
      <c r="F84" s="76"/>
      <c r="G84" s="77"/>
      <c r="H84" s="53"/>
      <c r="I84" s="53"/>
      <c r="J84" s="53"/>
      <c r="K84" s="76"/>
      <c r="L84" s="78"/>
      <c r="M84" s="77"/>
      <c r="N84" s="77"/>
    </row>
    <row r="85" spans="1:14" ht="15.95" customHeight="1">
      <c r="A85" s="69" t="s">
        <v>368</v>
      </c>
      <c r="D85" s="75"/>
      <c r="E85" s="75"/>
      <c r="F85" s="76"/>
      <c r="G85" s="77"/>
      <c r="H85" s="53"/>
      <c r="I85" s="53"/>
      <c r="J85" s="53"/>
      <c r="K85" s="76"/>
      <c r="L85" s="78"/>
      <c r="M85" s="77"/>
      <c r="N85" s="77"/>
    </row>
    <row r="86" spans="1:14" ht="15.95" customHeight="1">
      <c r="A86" s="69" t="s">
        <v>368</v>
      </c>
      <c r="D86" s="79"/>
      <c r="E86" s="79"/>
      <c r="F86" s="80"/>
      <c r="G86" s="81"/>
      <c r="H86" s="82"/>
      <c r="I86" s="82"/>
      <c r="J86" s="82"/>
      <c r="K86" s="80"/>
      <c r="L86" s="83"/>
      <c r="M86" s="81"/>
      <c r="N86" s="81"/>
    </row>
    <row r="87" spans="1:14" ht="15.95" customHeight="1">
      <c r="A87" s="69" t="s">
        <v>368</v>
      </c>
      <c r="D87" s="75"/>
      <c r="E87" s="75"/>
      <c r="F87" s="76"/>
      <c r="G87" s="77"/>
      <c r="H87" s="53"/>
      <c r="I87" s="53"/>
      <c r="J87" s="53"/>
      <c r="K87" s="76"/>
      <c r="L87" s="78"/>
      <c r="M87" s="77"/>
      <c r="N87" s="77"/>
    </row>
    <row r="88" spans="1:14" ht="15.95" customHeight="1">
      <c r="B88" s="69" t="s">
        <v>134</v>
      </c>
      <c r="C88" s="69" t="s">
        <v>135</v>
      </c>
      <c r="D88" s="526" t="s">
        <v>1502</v>
      </c>
      <c r="E88" s="525"/>
      <c r="F88" s="525"/>
      <c r="G88" s="525"/>
      <c r="H88" s="525"/>
      <c r="I88" s="525"/>
      <c r="J88" s="525"/>
      <c r="K88" s="525"/>
      <c r="L88" s="525"/>
      <c r="M88" s="525"/>
      <c r="N88" s="527"/>
    </row>
    <row r="89" spans="1:14" ht="15.95" customHeight="1">
      <c r="A89" s="69" t="s">
        <v>137</v>
      </c>
      <c r="D89" s="75" t="s">
        <v>138</v>
      </c>
      <c r="E89" s="75"/>
      <c r="F89" s="76" t="s">
        <v>139</v>
      </c>
      <c r="G89" s="77"/>
      <c r="H89" s="53"/>
      <c r="I89" s="53"/>
      <c r="J89" s="53"/>
      <c r="K89" s="76"/>
      <c r="L89" s="78"/>
      <c r="M89" s="77"/>
      <c r="N89" s="77"/>
    </row>
    <row r="90" spans="1:14" ht="15.95" customHeight="1">
      <c r="A90" s="69" t="s">
        <v>137</v>
      </c>
      <c r="D90" s="75" t="s">
        <v>509</v>
      </c>
      <c r="E90" s="75"/>
      <c r="F90" s="76" t="s">
        <v>139</v>
      </c>
      <c r="G90" s="77"/>
      <c r="H90" s="53"/>
      <c r="I90" s="53"/>
      <c r="J90" s="53"/>
      <c r="K90" s="76"/>
      <c r="L90" s="78"/>
      <c r="M90" s="77"/>
      <c r="N90" s="77"/>
    </row>
    <row r="91" spans="1:14" ht="15.95" customHeight="1">
      <c r="A91" s="69" t="s">
        <v>137</v>
      </c>
      <c r="D91" s="75" t="s">
        <v>510</v>
      </c>
      <c r="E91" s="75"/>
      <c r="F91" s="76" t="s">
        <v>139</v>
      </c>
      <c r="G91" s="77"/>
      <c r="H91" s="53"/>
      <c r="I91" s="53"/>
      <c r="J91" s="53"/>
      <c r="K91" s="76"/>
      <c r="L91" s="78"/>
      <c r="M91" s="77"/>
      <c r="N91" s="77"/>
    </row>
    <row r="92" spans="1:14" ht="15.95" customHeight="1">
      <c r="A92" s="69" t="s">
        <v>137</v>
      </c>
      <c r="B92" s="69" t="s">
        <v>511</v>
      </c>
      <c r="D92" s="75" t="s">
        <v>512</v>
      </c>
      <c r="E92" s="75" t="s">
        <v>513</v>
      </c>
      <c r="F92" s="76" t="s">
        <v>135</v>
      </c>
      <c r="G92" s="77">
        <f>IF(egTextCal(E92)&lt;&gt;0, egTextCal(E92),   )</f>
        <v>47</v>
      </c>
      <c r="H92" s="53" t="s">
        <v>514</v>
      </c>
      <c r="I92" s="53" t="s">
        <v>515</v>
      </c>
      <c r="J92" s="53" t="s">
        <v>516</v>
      </c>
      <c r="K92" s="76" t="s">
        <v>147</v>
      </c>
      <c r="L92" s="78">
        <v>1</v>
      </c>
      <c r="M92" s="77">
        <f>IF(egTextCal(L92)&lt;&gt;0, egTextCal(L92),   )</f>
        <v>1</v>
      </c>
      <c r="N92" s="77">
        <f>SUM(G92:G93)*M92</f>
        <v>47</v>
      </c>
    </row>
    <row r="93" spans="1:14" ht="15.95" customHeight="1">
      <c r="A93" s="69" t="s">
        <v>137</v>
      </c>
      <c r="B93" s="69" t="s">
        <v>148</v>
      </c>
      <c r="D93" s="75"/>
      <c r="E93" s="75"/>
      <c r="F93" s="76" t="s">
        <v>149</v>
      </c>
      <c r="G93" s="77"/>
      <c r="H93" s="53" t="s">
        <v>150</v>
      </c>
      <c r="I93" s="53" t="s">
        <v>151</v>
      </c>
      <c r="J93" s="53" t="s">
        <v>152</v>
      </c>
      <c r="K93" s="76" t="s">
        <v>147</v>
      </c>
      <c r="L93" s="78">
        <v>3</v>
      </c>
      <c r="M93" s="77">
        <f>IF(egTextCal(L93)&lt;&gt;0, egTextCal(L93),   )</f>
        <v>3</v>
      </c>
      <c r="N93" s="77">
        <f>SUM(G92:G93)*M93</f>
        <v>141</v>
      </c>
    </row>
    <row r="94" spans="1:14" ht="15.95" customHeight="1">
      <c r="A94" s="69" t="s">
        <v>137</v>
      </c>
      <c r="B94" s="69" t="s">
        <v>511</v>
      </c>
      <c r="D94" s="75" t="s">
        <v>517</v>
      </c>
      <c r="E94" s="75" t="s">
        <v>518</v>
      </c>
      <c r="F94" s="76" t="s">
        <v>135</v>
      </c>
      <c r="G94" s="77">
        <f>IF(egTextCal(E94)&lt;&gt;0, egTextCal(E94),   )</f>
        <v>8</v>
      </c>
      <c r="H94" s="53" t="s">
        <v>514</v>
      </c>
      <c r="I94" s="53" t="s">
        <v>515</v>
      </c>
      <c r="J94" s="53" t="s">
        <v>516</v>
      </c>
      <c r="K94" s="76" t="s">
        <v>147</v>
      </c>
      <c r="L94" s="78">
        <v>1</v>
      </c>
      <c r="M94" s="77">
        <f>IF(egTextCal(L94)&lt;&gt;0, egTextCal(L94),   )</f>
        <v>1</v>
      </c>
      <c r="N94" s="77">
        <f>SUM(G94:G95)*M94</f>
        <v>8</v>
      </c>
    </row>
    <row r="95" spans="1:14" ht="15.95" customHeight="1">
      <c r="A95" s="69" t="s">
        <v>137</v>
      </c>
      <c r="B95" s="69" t="s">
        <v>519</v>
      </c>
      <c r="D95" s="75"/>
      <c r="E95" s="75"/>
      <c r="F95" s="76" t="s">
        <v>149</v>
      </c>
      <c r="G95" s="77"/>
      <c r="H95" s="53" t="s">
        <v>520</v>
      </c>
      <c r="I95" s="53" t="s">
        <v>151</v>
      </c>
      <c r="J95" s="53" t="s">
        <v>521</v>
      </c>
      <c r="K95" s="76" t="s">
        <v>147</v>
      </c>
      <c r="L95" s="78">
        <v>4</v>
      </c>
      <c r="M95" s="77">
        <f>IF(egTextCal(L95)&lt;&gt;0, egTextCal(L95),   )</f>
        <v>4</v>
      </c>
      <c r="N95" s="77">
        <f>SUM(G94:G95)*M95</f>
        <v>32</v>
      </c>
    </row>
    <row r="96" spans="1:14" ht="15.95" customHeight="1">
      <c r="A96" s="69" t="s">
        <v>137</v>
      </c>
      <c r="B96" s="69" t="s">
        <v>511</v>
      </c>
      <c r="D96" s="75" t="s">
        <v>522</v>
      </c>
      <c r="E96" s="75" t="s">
        <v>135</v>
      </c>
      <c r="F96" s="76" t="s">
        <v>135</v>
      </c>
      <c r="G96" s="77">
        <f>IF(egTextCal(E96)&lt;&gt;0, egTextCal(E96),   )</f>
        <v>1</v>
      </c>
      <c r="H96" s="53" t="s">
        <v>514</v>
      </c>
      <c r="I96" s="53" t="s">
        <v>515</v>
      </c>
      <c r="J96" s="53" t="s">
        <v>516</v>
      </c>
      <c r="K96" s="76" t="s">
        <v>147</v>
      </c>
      <c r="L96" s="78" t="s">
        <v>523</v>
      </c>
      <c r="M96" s="77">
        <f>IF(egTextCal(L96)&lt;&gt;0, egTextCal(L96),   )</f>
        <v>3</v>
      </c>
      <c r="N96" s="77">
        <f>SUM(G96:G97)*M96</f>
        <v>3</v>
      </c>
    </row>
    <row r="97" spans="1:14" ht="15.95" customHeight="1">
      <c r="A97" s="69" t="s">
        <v>137</v>
      </c>
      <c r="B97" s="69" t="s">
        <v>148</v>
      </c>
      <c r="D97" s="75"/>
      <c r="E97" s="75"/>
      <c r="F97" s="76" t="s">
        <v>149</v>
      </c>
      <c r="G97" s="77"/>
      <c r="H97" s="53" t="s">
        <v>150</v>
      </c>
      <c r="I97" s="53" t="s">
        <v>151</v>
      </c>
      <c r="J97" s="53" t="s">
        <v>152</v>
      </c>
      <c r="K97" s="76" t="s">
        <v>147</v>
      </c>
      <c r="L97" s="78" t="s">
        <v>524</v>
      </c>
      <c r="M97" s="77">
        <f>IF(egTextCal(L97)&lt;&gt;0, egTextCal(L97),   )</f>
        <v>12</v>
      </c>
      <c r="N97" s="77">
        <f>SUM(G96:G97)*M97</f>
        <v>12</v>
      </c>
    </row>
    <row r="98" spans="1:14" ht="15.95" customHeight="1">
      <c r="A98" s="69" t="s">
        <v>137</v>
      </c>
      <c r="B98" s="69" t="s">
        <v>142</v>
      </c>
      <c r="D98" s="75" t="s">
        <v>525</v>
      </c>
      <c r="E98" s="75" t="s">
        <v>172</v>
      </c>
      <c r="F98" s="76" t="s">
        <v>135</v>
      </c>
      <c r="G98" s="77">
        <f>IF(egTextCal(E98)&lt;&gt;0, egTextCal(E98),   )</f>
        <v>5</v>
      </c>
      <c r="H98" s="53" t="s">
        <v>144</v>
      </c>
      <c r="I98" s="53" t="s">
        <v>145</v>
      </c>
      <c r="J98" s="53" t="s">
        <v>146</v>
      </c>
      <c r="K98" s="76" t="s">
        <v>147</v>
      </c>
      <c r="L98" s="78">
        <v>1.5</v>
      </c>
      <c r="M98" s="77">
        <f>IF(egTextCal(L98)&lt;&gt;0, egTextCal(L98),   )</f>
        <v>1.5</v>
      </c>
      <c r="N98" s="77">
        <f>SUM(G98:G102)*M98</f>
        <v>7.5</v>
      </c>
    </row>
    <row r="99" spans="1:14" ht="15.95" customHeight="1">
      <c r="A99" s="69" t="s">
        <v>137</v>
      </c>
      <c r="B99" s="69" t="s">
        <v>162</v>
      </c>
      <c r="D99" s="75"/>
      <c r="E99" s="75"/>
      <c r="F99" s="76" t="s">
        <v>149</v>
      </c>
      <c r="G99" s="77"/>
      <c r="H99" s="53" t="s">
        <v>163</v>
      </c>
      <c r="I99" s="53" t="s">
        <v>145</v>
      </c>
      <c r="J99" s="53" t="s">
        <v>164</v>
      </c>
      <c r="K99" s="76" t="s">
        <v>156</v>
      </c>
      <c r="L99" s="78">
        <v>2</v>
      </c>
      <c r="M99" s="77">
        <f>IF(egTextCal(L99)&lt;&gt;0, egTextCal(L99),   )</f>
        <v>2</v>
      </c>
      <c r="N99" s="77">
        <f>SUM(G98:G102)*M99</f>
        <v>10</v>
      </c>
    </row>
    <row r="100" spans="1:14" ht="15.95" customHeight="1">
      <c r="A100" s="69" t="s">
        <v>137</v>
      </c>
      <c r="B100" s="69" t="s">
        <v>148</v>
      </c>
      <c r="D100" s="75"/>
      <c r="E100" s="75"/>
      <c r="F100" s="76" t="s">
        <v>165</v>
      </c>
      <c r="G100" s="77"/>
      <c r="H100" s="53" t="s">
        <v>150</v>
      </c>
      <c r="I100" s="53" t="s">
        <v>151</v>
      </c>
      <c r="J100" s="53" t="s">
        <v>152</v>
      </c>
      <c r="K100" s="76" t="s">
        <v>147</v>
      </c>
      <c r="L100" s="78" t="s">
        <v>166</v>
      </c>
      <c r="M100" s="77">
        <f>IF(egTextCal(L100)&lt;&gt;0, egTextCal(L100),   )</f>
        <v>5.0999999999999996</v>
      </c>
      <c r="N100" s="77">
        <f>SUM(G98:G102)*M100</f>
        <v>25.5</v>
      </c>
    </row>
    <row r="101" spans="1:14" ht="15.95" customHeight="1">
      <c r="A101" s="69" t="s">
        <v>137</v>
      </c>
      <c r="B101" s="69" t="s">
        <v>526</v>
      </c>
      <c r="D101" s="75"/>
      <c r="E101" s="75"/>
      <c r="F101" s="76" t="s">
        <v>168</v>
      </c>
      <c r="G101" s="77"/>
      <c r="H101" s="53" t="s">
        <v>527</v>
      </c>
      <c r="I101" s="53" t="s">
        <v>170</v>
      </c>
      <c r="J101" s="53" t="s">
        <v>528</v>
      </c>
      <c r="K101" s="76" t="s">
        <v>156</v>
      </c>
      <c r="L101" s="78">
        <v>1</v>
      </c>
      <c r="M101" s="77">
        <f>IF(egTextCal(L101)&lt;&gt;0, egTextCal(L101),   )</f>
        <v>1</v>
      </c>
      <c r="N101" s="77">
        <f>SUM(G98:G102)*M101</f>
        <v>5</v>
      </c>
    </row>
    <row r="102" spans="1:14" ht="15.95" customHeight="1">
      <c r="A102" s="69" t="s">
        <v>137</v>
      </c>
      <c r="B102" s="69" t="s">
        <v>529</v>
      </c>
      <c r="D102" s="75"/>
      <c r="E102" s="75"/>
      <c r="F102" s="76" t="s">
        <v>172</v>
      </c>
      <c r="G102" s="77"/>
      <c r="H102" s="53" t="s">
        <v>530</v>
      </c>
      <c r="I102" s="53" t="s">
        <v>159</v>
      </c>
      <c r="J102" s="53" t="s">
        <v>531</v>
      </c>
      <c r="K102" s="76" t="s">
        <v>156</v>
      </c>
      <c r="L102" s="78">
        <v>1</v>
      </c>
      <c r="M102" s="77">
        <f>IF(egTextCal(L102)&lt;&gt;0, egTextCal(L102),   )</f>
        <v>1</v>
      </c>
      <c r="N102" s="77">
        <f>SUM(G98:G102)*M102</f>
        <v>5</v>
      </c>
    </row>
    <row r="103" spans="1:14" ht="15.95" customHeight="1">
      <c r="A103" s="69" t="s">
        <v>137</v>
      </c>
      <c r="B103" s="69" t="s">
        <v>142</v>
      </c>
      <c r="D103" s="75" t="s">
        <v>532</v>
      </c>
      <c r="E103" s="75" t="s">
        <v>168</v>
      </c>
      <c r="F103" s="76" t="s">
        <v>135</v>
      </c>
      <c r="G103" s="77">
        <f>IF(egTextCal(E103)&lt;&gt;0, egTextCal(E103),   )</f>
        <v>4</v>
      </c>
      <c r="H103" s="53" t="s">
        <v>144</v>
      </c>
      <c r="I103" s="53" t="s">
        <v>145</v>
      </c>
      <c r="J103" s="53" t="s">
        <v>146</v>
      </c>
      <c r="K103" s="76" t="s">
        <v>147</v>
      </c>
      <c r="L103" s="78">
        <v>1.5</v>
      </c>
      <c r="M103" s="77">
        <f>IF(egTextCal(L103)&lt;&gt;0, egTextCal(L103),   )</f>
        <v>1.5</v>
      </c>
      <c r="N103" s="77">
        <f>SUM(G103:G107)*M103</f>
        <v>6</v>
      </c>
    </row>
    <row r="104" spans="1:14" ht="15.95" customHeight="1">
      <c r="A104" s="69" t="s">
        <v>137</v>
      </c>
      <c r="B104" s="69" t="s">
        <v>162</v>
      </c>
      <c r="D104" s="75"/>
      <c r="E104" s="75"/>
      <c r="F104" s="76" t="s">
        <v>149</v>
      </c>
      <c r="G104" s="77"/>
      <c r="H104" s="53" t="s">
        <v>163</v>
      </c>
      <c r="I104" s="53" t="s">
        <v>145</v>
      </c>
      <c r="J104" s="53" t="s">
        <v>164</v>
      </c>
      <c r="K104" s="76" t="s">
        <v>156</v>
      </c>
      <c r="L104" s="78">
        <v>2</v>
      </c>
      <c r="M104" s="77">
        <f>IF(egTextCal(L104)&lt;&gt;0, egTextCal(L104),   )</f>
        <v>2</v>
      </c>
      <c r="N104" s="77">
        <f>SUM(G103:G107)*M104</f>
        <v>8</v>
      </c>
    </row>
    <row r="105" spans="1:14" ht="15.95" customHeight="1">
      <c r="A105" s="69" t="s">
        <v>137</v>
      </c>
      <c r="B105" s="69" t="s">
        <v>148</v>
      </c>
      <c r="D105" s="75"/>
      <c r="E105" s="75"/>
      <c r="F105" s="76" t="s">
        <v>165</v>
      </c>
      <c r="G105" s="77"/>
      <c r="H105" s="53" t="s">
        <v>150</v>
      </c>
      <c r="I105" s="53" t="s">
        <v>151</v>
      </c>
      <c r="J105" s="53" t="s">
        <v>152</v>
      </c>
      <c r="K105" s="76" t="s">
        <v>147</v>
      </c>
      <c r="L105" s="78" t="s">
        <v>166</v>
      </c>
      <c r="M105" s="77">
        <f>IF(egTextCal(L105)&lt;&gt;0, egTextCal(L105),   )</f>
        <v>5.0999999999999996</v>
      </c>
      <c r="N105" s="77">
        <f>SUM(G103:G107)*M105</f>
        <v>20.399999999999999</v>
      </c>
    </row>
    <row r="106" spans="1:14" ht="15.95" customHeight="1">
      <c r="A106" s="69" t="s">
        <v>137</v>
      </c>
      <c r="B106" s="69" t="s">
        <v>167</v>
      </c>
      <c r="D106" s="75"/>
      <c r="E106" s="75"/>
      <c r="F106" s="76" t="s">
        <v>168</v>
      </c>
      <c r="G106" s="77"/>
      <c r="H106" s="53" t="s">
        <v>169</v>
      </c>
      <c r="I106" s="53" t="s">
        <v>170</v>
      </c>
      <c r="J106" s="53" t="s">
        <v>171</v>
      </c>
      <c r="K106" s="76" t="s">
        <v>156</v>
      </c>
      <c r="L106" s="78">
        <v>1</v>
      </c>
      <c r="M106" s="77">
        <f>IF(egTextCal(L106)&lt;&gt;0, egTextCal(L106),   )</f>
        <v>1</v>
      </c>
      <c r="N106" s="77">
        <f>SUM(G103:G107)*M106</f>
        <v>4</v>
      </c>
    </row>
    <row r="107" spans="1:14" ht="15.95" customHeight="1">
      <c r="A107" s="69" t="s">
        <v>137</v>
      </c>
      <c r="B107" s="69" t="s">
        <v>157</v>
      </c>
      <c r="D107" s="75"/>
      <c r="E107" s="75"/>
      <c r="F107" s="76" t="s">
        <v>172</v>
      </c>
      <c r="G107" s="77"/>
      <c r="H107" s="53" t="s">
        <v>158</v>
      </c>
      <c r="I107" s="53" t="s">
        <v>159</v>
      </c>
      <c r="J107" s="53" t="s">
        <v>160</v>
      </c>
      <c r="K107" s="76" t="s">
        <v>156</v>
      </c>
      <c r="L107" s="78">
        <v>1</v>
      </c>
      <c r="M107" s="77">
        <f>IF(egTextCal(L107)&lt;&gt;0, egTextCal(L107),   )</f>
        <v>1</v>
      </c>
      <c r="N107" s="77">
        <f>SUM(G103:G107)*M107</f>
        <v>4</v>
      </c>
    </row>
    <row r="108" spans="1:14" ht="15.95" customHeight="1">
      <c r="A108" s="69" t="s">
        <v>137</v>
      </c>
      <c r="B108" s="69" t="s">
        <v>511</v>
      </c>
      <c r="D108" s="75" t="s">
        <v>533</v>
      </c>
      <c r="E108" s="75" t="s">
        <v>135</v>
      </c>
      <c r="F108" s="76" t="s">
        <v>135</v>
      </c>
      <c r="G108" s="77">
        <f>IF(egTextCal(E108)&lt;&gt;0, egTextCal(E108),   )</f>
        <v>1</v>
      </c>
      <c r="H108" s="53" t="s">
        <v>514</v>
      </c>
      <c r="I108" s="53" t="s">
        <v>515</v>
      </c>
      <c r="J108" s="53" t="s">
        <v>516</v>
      </c>
      <c r="K108" s="76" t="s">
        <v>147</v>
      </c>
      <c r="L108" s="78" t="s">
        <v>534</v>
      </c>
      <c r="M108" s="77">
        <f>IF(egTextCal(L108)&lt;&gt;0, egTextCal(L108),   )</f>
        <v>2.2000000000000002</v>
      </c>
      <c r="N108" s="77">
        <f>SUM(G108:G110)*M108</f>
        <v>2.2000000000000002</v>
      </c>
    </row>
    <row r="109" spans="1:14" ht="15.95" customHeight="1">
      <c r="A109" s="69" t="s">
        <v>137</v>
      </c>
      <c r="B109" s="69" t="s">
        <v>148</v>
      </c>
      <c r="D109" s="75"/>
      <c r="E109" s="75"/>
      <c r="F109" s="76" t="s">
        <v>149</v>
      </c>
      <c r="G109" s="77"/>
      <c r="H109" s="53" t="s">
        <v>150</v>
      </c>
      <c r="I109" s="53" t="s">
        <v>151</v>
      </c>
      <c r="J109" s="53" t="s">
        <v>152</v>
      </c>
      <c r="K109" s="76" t="s">
        <v>147</v>
      </c>
      <c r="L109" s="78" t="s">
        <v>535</v>
      </c>
      <c r="M109" s="77">
        <f>IF(egTextCal(L109)&lt;&gt;0, egTextCal(L109),   )</f>
        <v>7.2000000000000011</v>
      </c>
      <c r="N109" s="77">
        <f>SUM(G108:G110)*M109</f>
        <v>7.2000000000000011</v>
      </c>
    </row>
    <row r="110" spans="1:14" ht="15.95" customHeight="1">
      <c r="A110" s="69" t="s">
        <v>137</v>
      </c>
      <c r="B110" s="69" t="s">
        <v>244</v>
      </c>
      <c r="D110" s="75"/>
      <c r="E110" s="75"/>
      <c r="F110" s="76" t="s">
        <v>165</v>
      </c>
      <c r="G110" s="77"/>
      <c r="H110" s="53" t="s">
        <v>245</v>
      </c>
      <c r="I110" s="53" t="s">
        <v>246</v>
      </c>
      <c r="J110" s="53" t="s">
        <v>247</v>
      </c>
      <c r="K110" s="76" t="s">
        <v>156</v>
      </c>
      <c r="L110" s="78">
        <v>1</v>
      </c>
      <c r="M110" s="77">
        <f>IF(egTextCal(L110)&lt;&gt;0, egTextCal(L110),   )</f>
        <v>1</v>
      </c>
      <c r="N110" s="77">
        <f>SUM(G108:G110)*M110</f>
        <v>1</v>
      </c>
    </row>
    <row r="111" spans="1:14" ht="15.95" customHeight="1">
      <c r="A111" s="69" t="s">
        <v>137</v>
      </c>
      <c r="B111" s="69" t="s">
        <v>142</v>
      </c>
      <c r="D111" s="75" t="s">
        <v>161</v>
      </c>
      <c r="E111" s="75" t="s">
        <v>149</v>
      </c>
      <c r="F111" s="76" t="s">
        <v>135</v>
      </c>
      <c r="G111" s="77">
        <f>IF(egTextCal(E111)&lt;&gt;0, egTextCal(E111),   )</f>
        <v>2</v>
      </c>
      <c r="H111" s="53" t="s">
        <v>144</v>
      </c>
      <c r="I111" s="53" t="s">
        <v>145</v>
      </c>
      <c r="J111" s="53" t="s">
        <v>146</v>
      </c>
      <c r="K111" s="76" t="s">
        <v>147</v>
      </c>
      <c r="L111" s="78">
        <v>1.5</v>
      </c>
      <c r="M111" s="77">
        <f>IF(egTextCal(L111)&lt;&gt;0, egTextCal(L111),   )</f>
        <v>1.5</v>
      </c>
      <c r="N111" s="77">
        <f>SUM(G111:G116)*M111</f>
        <v>3</v>
      </c>
    </row>
    <row r="112" spans="1:14" ht="15.95" customHeight="1">
      <c r="A112" s="69" t="s">
        <v>137</v>
      </c>
      <c r="B112" s="69" t="s">
        <v>162</v>
      </c>
      <c r="D112" s="75"/>
      <c r="E112" s="75"/>
      <c r="F112" s="76" t="s">
        <v>149</v>
      </c>
      <c r="G112" s="77"/>
      <c r="H112" s="53" t="s">
        <v>163</v>
      </c>
      <c r="I112" s="53" t="s">
        <v>145</v>
      </c>
      <c r="J112" s="53" t="s">
        <v>164</v>
      </c>
      <c r="K112" s="76" t="s">
        <v>156</v>
      </c>
      <c r="L112" s="78">
        <v>2</v>
      </c>
      <c r="M112" s="77">
        <f>IF(egTextCal(L112)&lt;&gt;0, egTextCal(L112),   )</f>
        <v>2</v>
      </c>
      <c r="N112" s="77">
        <f>SUM(G111:G116)*M112</f>
        <v>4</v>
      </c>
    </row>
    <row r="113" spans="1:14" ht="15.95" customHeight="1">
      <c r="A113" s="69" t="s">
        <v>137</v>
      </c>
      <c r="B113" s="69" t="s">
        <v>148</v>
      </c>
      <c r="D113" s="75"/>
      <c r="E113" s="75"/>
      <c r="F113" s="76" t="s">
        <v>165</v>
      </c>
      <c r="G113" s="77"/>
      <c r="H113" s="53" t="s">
        <v>150</v>
      </c>
      <c r="I113" s="53" t="s">
        <v>151</v>
      </c>
      <c r="J113" s="53" t="s">
        <v>152</v>
      </c>
      <c r="K113" s="76" t="s">
        <v>147</v>
      </c>
      <c r="L113" s="78" t="s">
        <v>166</v>
      </c>
      <c r="M113" s="77">
        <f>IF(egTextCal(L113)&lt;&gt;0, egTextCal(L113),   )</f>
        <v>5.0999999999999996</v>
      </c>
      <c r="N113" s="77">
        <f>SUM(G111:G116)*M113</f>
        <v>10.199999999999999</v>
      </c>
    </row>
    <row r="114" spans="1:14" ht="15.95" customHeight="1">
      <c r="A114" s="69" t="s">
        <v>137</v>
      </c>
      <c r="B114" s="69" t="s">
        <v>167</v>
      </c>
      <c r="D114" s="75"/>
      <c r="E114" s="75"/>
      <c r="F114" s="76" t="s">
        <v>168</v>
      </c>
      <c r="G114" s="77"/>
      <c r="H114" s="53" t="s">
        <v>169</v>
      </c>
      <c r="I114" s="53" t="s">
        <v>170</v>
      </c>
      <c r="J114" s="53" t="s">
        <v>171</v>
      </c>
      <c r="K114" s="76" t="s">
        <v>156</v>
      </c>
      <c r="L114" s="78">
        <v>1</v>
      </c>
      <c r="M114" s="77">
        <f>IF(egTextCal(L114)&lt;&gt;0, egTextCal(L114),   )</f>
        <v>1</v>
      </c>
      <c r="N114" s="77">
        <f>SUM(G111:G116)*M114</f>
        <v>2</v>
      </c>
    </row>
    <row r="115" spans="1:14" ht="15.95" customHeight="1">
      <c r="A115" s="69" t="s">
        <v>137</v>
      </c>
      <c r="B115" s="69" t="s">
        <v>157</v>
      </c>
      <c r="D115" s="75"/>
      <c r="E115" s="75"/>
      <c r="F115" s="76" t="s">
        <v>172</v>
      </c>
      <c r="G115" s="77"/>
      <c r="H115" s="53" t="s">
        <v>158</v>
      </c>
      <c r="I115" s="53" t="s">
        <v>159</v>
      </c>
      <c r="J115" s="53" t="s">
        <v>160</v>
      </c>
      <c r="K115" s="76" t="s">
        <v>156</v>
      </c>
      <c r="L115" s="78">
        <v>1</v>
      </c>
      <c r="M115" s="77">
        <f>IF(egTextCal(L115)&lt;&gt;0, egTextCal(L115),   )</f>
        <v>1</v>
      </c>
      <c r="N115" s="77">
        <f>SUM(G111:G116)*M115</f>
        <v>2</v>
      </c>
    </row>
    <row r="116" spans="1:14" ht="15.95" customHeight="1">
      <c r="A116" s="69" t="s">
        <v>137</v>
      </c>
      <c r="B116" s="69" t="s">
        <v>173</v>
      </c>
      <c r="D116" s="75"/>
      <c r="E116" s="75"/>
      <c r="F116" s="76" t="s">
        <v>174</v>
      </c>
      <c r="G116" s="77"/>
      <c r="H116" s="53" t="s">
        <v>175</v>
      </c>
      <c r="I116" s="53" t="s">
        <v>176</v>
      </c>
      <c r="J116" s="53" t="s">
        <v>177</v>
      </c>
      <c r="K116" s="76" t="s">
        <v>156</v>
      </c>
      <c r="L116" s="78">
        <v>1</v>
      </c>
      <c r="M116" s="77">
        <f>IF(egTextCal(L116)&lt;&gt;0, egTextCal(L116),   )</f>
        <v>1</v>
      </c>
      <c r="N116" s="77">
        <f>SUM(G111:G116)*M116</f>
        <v>2</v>
      </c>
    </row>
    <row r="117" spans="1:14" ht="15.95" customHeight="1">
      <c r="A117" s="69" t="s">
        <v>137</v>
      </c>
      <c r="B117" s="69" t="s">
        <v>511</v>
      </c>
      <c r="D117" s="75" t="s">
        <v>536</v>
      </c>
      <c r="E117" s="75" t="s">
        <v>135</v>
      </c>
      <c r="F117" s="76" t="s">
        <v>135</v>
      </c>
      <c r="G117" s="77">
        <f>IF(egTextCal(E117)&lt;&gt;0, egTextCal(E117),   )</f>
        <v>1</v>
      </c>
      <c r="H117" s="53" t="s">
        <v>514</v>
      </c>
      <c r="I117" s="53" t="s">
        <v>515</v>
      </c>
      <c r="J117" s="53" t="s">
        <v>516</v>
      </c>
      <c r="K117" s="76" t="s">
        <v>147</v>
      </c>
      <c r="L117" s="78" t="s">
        <v>534</v>
      </c>
      <c r="M117" s="77">
        <f>IF(egTextCal(L117)&lt;&gt;0, egTextCal(L117),   )</f>
        <v>2.2000000000000002</v>
      </c>
      <c r="N117" s="77">
        <f>SUM(G117:G121)*M117</f>
        <v>2.2000000000000002</v>
      </c>
    </row>
    <row r="118" spans="1:14" ht="15.95" customHeight="1">
      <c r="A118" s="69" t="s">
        <v>137</v>
      </c>
      <c r="B118" s="69" t="s">
        <v>148</v>
      </c>
      <c r="D118" s="75"/>
      <c r="E118" s="75"/>
      <c r="F118" s="76" t="s">
        <v>149</v>
      </c>
      <c r="G118" s="77"/>
      <c r="H118" s="53" t="s">
        <v>150</v>
      </c>
      <c r="I118" s="53" t="s">
        <v>151</v>
      </c>
      <c r="J118" s="53" t="s">
        <v>152</v>
      </c>
      <c r="K118" s="76" t="s">
        <v>147</v>
      </c>
      <c r="L118" s="78" t="s">
        <v>535</v>
      </c>
      <c r="M118" s="77">
        <f>IF(egTextCal(L118)&lt;&gt;0, egTextCal(L118),   )</f>
        <v>7.2000000000000011</v>
      </c>
      <c r="N118" s="77">
        <f>SUM(G117:G121)*M118</f>
        <v>7.2000000000000011</v>
      </c>
    </row>
    <row r="119" spans="1:14" ht="15.95" customHeight="1">
      <c r="A119" s="69" t="s">
        <v>137</v>
      </c>
      <c r="B119" s="69" t="s">
        <v>244</v>
      </c>
      <c r="D119" s="75"/>
      <c r="E119" s="75"/>
      <c r="F119" s="76" t="s">
        <v>165</v>
      </c>
      <c r="G119" s="77"/>
      <c r="H119" s="53" t="s">
        <v>245</v>
      </c>
      <c r="I119" s="53" t="s">
        <v>246</v>
      </c>
      <c r="J119" s="53" t="s">
        <v>247</v>
      </c>
      <c r="K119" s="76" t="s">
        <v>156</v>
      </c>
      <c r="L119" s="78">
        <v>1</v>
      </c>
      <c r="M119" s="77">
        <f>IF(egTextCal(L119)&lt;&gt;0, egTextCal(L119),   )</f>
        <v>1</v>
      </c>
      <c r="N119" s="77">
        <f>SUM(G117:G121)*M119</f>
        <v>1</v>
      </c>
    </row>
    <row r="120" spans="1:14" ht="15.95" customHeight="1">
      <c r="A120" s="69" t="s">
        <v>137</v>
      </c>
      <c r="B120" s="69" t="s">
        <v>248</v>
      </c>
      <c r="D120" s="75"/>
      <c r="E120" s="75"/>
      <c r="F120" s="76" t="s">
        <v>168</v>
      </c>
      <c r="G120" s="77"/>
      <c r="H120" s="53" t="s">
        <v>249</v>
      </c>
      <c r="I120" s="53" t="s">
        <v>159</v>
      </c>
      <c r="J120" s="53" t="s">
        <v>250</v>
      </c>
      <c r="K120" s="76" t="s">
        <v>156</v>
      </c>
      <c r="L120" s="78">
        <v>1</v>
      </c>
      <c r="M120" s="77">
        <f>IF(egTextCal(L120)&lt;&gt;0, egTextCal(L120),   )</f>
        <v>1</v>
      </c>
      <c r="N120" s="77">
        <f>SUM(G117:G121)*M120</f>
        <v>1</v>
      </c>
    </row>
    <row r="121" spans="1:14" ht="15.95" customHeight="1">
      <c r="A121" s="69" t="s">
        <v>137</v>
      </c>
      <c r="B121" s="69" t="s">
        <v>252</v>
      </c>
      <c r="D121" s="75"/>
      <c r="E121" s="75"/>
      <c r="F121" s="76" t="s">
        <v>172</v>
      </c>
      <c r="G121" s="77"/>
      <c r="H121" s="53" t="s">
        <v>254</v>
      </c>
      <c r="I121" s="53" t="s">
        <v>176</v>
      </c>
      <c r="J121" s="53" t="s">
        <v>255</v>
      </c>
      <c r="K121" s="76" t="s">
        <v>156</v>
      </c>
      <c r="L121" s="78">
        <v>1</v>
      </c>
      <c r="M121" s="77">
        <f>IF(egTextCal(L121)&lt;&gt;0, egTextCal(L121),   )</f>
        <v>1</v>
      </c>
      <c r="N121" s="77">
        <f>SUM(G117:G121)*M121</f>
        <v>1</v>
      </c>
    </row>
    <row r="122" spans="1:14" ht="15.95" customHeight="1">
      <c r="A122" s="69" t="s">
        <v>137</v>
      </c>
      <c r="D122" s="75" t="s">
        <v>537</v>
      </c>
      <c r="E122" s="75"/>
      <c r="F122" s="76" t="s">
        <v>139</v>
      </c>
      <c r="G122" s="77"/>
      <c r="H122" s="53"/>
      <c r="I122" s="53"/>
      <c r="J122" s="53"/>
      <c r="K122" s="76"/>
      <c r="L122" s="78"/>
      <c r="M122" s="77"/>
      <c r="N122" s="77"/>
    </row>
    <row r="123" spans="1:14" ht="15.95" customHeight="1">
      <c r="A123" s="69" t="s">
        <v>137</v>
      </c>
      <c r="B123" s="69" t="s">
        <v>511</v>
      </c>
      <c r="D123" s="75" t="s">
        <v>538</v>
      </c>
      <c r="E123" s="75" t="s">
        <v>168</v>
      </c>
      <c r="F123" s="76" t="s">
        <v>135</v>
      </c>
      <c r="G123" s="77">
        <f>IF(egTextCal(E123)&lt;&gt;0, egTextCal(E123),   )</f>
        <v>4</v>
      </c>
      <c r="H123" s="53" t="s">
        <v>514</v>
      </c>
      <c r="I123" s="53" t="s">
        <v>515</v>
      </c>
      <c r="J123" s="53" t="s">
        <v>516</v>
      </c>
      <c r="K123" s="76" t="s">
        <v>147</v>
      </c>
      <c r="L123" s="78" t="s">
        <v>539</v>
      </c>
      <c r="M123" s="77">
        <f>IF(egTextCal(L123)&lt;&gt;0, egTextCal(L123),   )</f>
        <v>3.3</v>
      </c>
      <c r="N123" s="77">
        <f>SUM(G123:G126)*M123</f>
        <v>13.2</v>
      </c>
    </row>
    <row r="124" spans="1:14" ht="15.95" customHeight="1">
      <c r="A124" s="69" t="s">
        <v>137</v>
      </c>
      <c r="B124" s="69" t="s">
        <v>148</v>
      </c>
      <c r="D124" s="75"/>
      <c r="E124" s="75"/>
      <c r="F124" s="76" t="s">
        <v>149</v>
      </c>
      <c r="G124" s="77"/>
      <c r="H124" s="53" t="s">
        <v>150</v>
      </c>
      <c r="I124" s="53" t="s">
        <v>151</v>
      </c>
      <c r="J124" s="53" t="s">
        <v>152</v>
      </c>
      <c r="K124" s="76" t="s">
        <v>147</v>
      </c>
      <c r="L124" s="78" t="s">
        <v>540</v>
      </c>
      <c r="M124" s="77">
        <f>IF(egTextCal(L124)&lt;&gt;0, egTextCal(L124),   )</f>
        <v>10.5</v>
      </c>
      <c r="N124" s="77">
        <f>SUM(G123:G126)*M124</f>
        <v>42</v>
      </c>
    </row>
    <row r="125" spans="1:14" ht="15.95" customHeight="1">
      <c r="A125" s="69" t="s">
        <v>137</v>
      </c>
      <c r="B125" s="69" t="s">
        <v>244</v>
      </c>
      <c r="D125" s="75"/>
      <c r="E125" s="75"/>
      <c r="F125" s="76" t="s">
        <v>165</v>
      </c>
      <c r="G125" s="77"/>
      <c r="H125" s="53" t="s">
        <v>245</v>
      </c>
      <c r="I125" s="53" t="s">
        <v>246</v>
      </c>
      <c r="J125" s="53" t="s">
        <v>247</v>
      </c>
      <c r="K125" s="76" t="s">
        <v>156</v>
      </c>
      <c r="L125" s="78">
        <v>1</v>
      </c>
      <c r="M125" s="77">
        <f>IF(egTextCal(L125)&lt;&gt;0, egTextCal(L125),   )</f>
        <v>1</v>
      </c>
      <c r="N125" s="77">
        <f>SUM(G123:G126)*M125</f>
        <v>4</v>
      </c>
    </row>
    <row r="126" spans="1:14" ht="15.95" customHeight="1">
      <c r="A126" s="69" t="s">
        <v>137</v>
      </c>
      <c r="B126" s="69" t="s">
        <v>180</v>
      </c>
      <c r="D126" s="75"/>
      <c r="E126" s="75"/>
      <c r="F126" s="76" t="s">
        <v>168</v>
      </c>
      <c r="G126" s="77"/>
      <c r="H126" s="53" t="s">
        <v>183</v>
      </c>
      <c r="I126" s="53" t="s">
        <v>184</v>
      </c>
      <c r="J126" s="53" t="s">
        <v>185</v>
      </c>
      <c r="K126" s="76" t="s">
        <v>156</v>
      </c>
      <c r="L126" s="78">
        <v>1</v>
      </c>
      <c r="M126" s="77">
        <f>IF(egTextCal(L126)&lt;&gt;0, egTextCal(L126),   )</f>
        <v>1</v>
      </c>
      <c r="N126" s="77">
        <f>SUM(G123:G126)*M126</f>
        <v>4</v>
      </c>
    </row>
    <row r="127" spans="1:14" ht="15.95" customHeight="1">
      <c r="A127" s="69" t="s">
        <v>137</v>
      </c>
      <c r="B127" s="69" t="s">
        <v>511</v>
      </c>
      <c r="D127" s="75" t="s">
        <v>541</v>
      </c>
      <c r="E127" s="75" t="s">
        <v>168</v>
      </c>
      <c r="F127" s="76" t="s">
        <v>135</v>
      </c>
      <c r="G127" s="77">
        <f>IF(egTextCal(E127)&lt;&gt;0, egTextCal(E127),   )</f>
        <v>4</v>
      </c>
      <c r="H127" s="53" t="s">
        <v>514</v>
      </c>
      <c r="I127" s="53" t="s">
        <v>515</v>
      </c>
      <c r="J127" s="53" t="s">
        <v>516</v>
      </c>
      <c r="K127" s="76" t="s">
        <v>147</v>
      </c>
      <c r="L127" s="78" t="s">
        <v>539</v>
      </c>
      <c r="M127" s="77">
        <f>IF(egTextCal(L127)&lt;&gt;0, egTextCal(L127),   )</f>
        <v>3.3</v>
      </c>
      <c r="N127" s="77">
        <f>SUM(G127:G130)*M127</f>
        <v>13.2</v>
      </c>
    </row>
    <row r="128" spans="1:14" ht="15.95" customHeight="1">
      <c r="A128" s="69" t="s">
        <v>137</v>
      </c>
      <c r="B128" s="69" t="s">
        <v>519</v>
      </c>
      <c r="D128" s="75"/>
      <c r="E128" s="75"/>
      <c r="F128" s="76" t="s">
        <v>149</v>
      </c>
      <c r="G128" s="77"/>
      <c r="H128" s="53" t="s">
        <v>520</v>
      </c>
      <c r="I128" s="53" t="s">
        <v>151</v>
      </c>
      <c r="J128" s="53" t="s">
        <v>521</v>
      </c>
      <c r="K128" s="76" t="s">
        <v>147</v>
      </c>
      <c r="L128" s="78" t="s">
        <v>542</v>
      </c>
      <c r="M128" s="77">
        <f>IF(egTextCal(L128)&lt;&gt;0, egTextCal(L128),   )</f>
        <v>14</v>
      </c>
      <c r="N128" s="77">
        <f>SUM(G127:G130)*M128</f>
        <v>56</v>
      </c>
    </row>
    <row r="129" spans="1:14" ht="15.95" customHeight="1">
      <c r="A129" s="69" t="s">
        <v>137</v>
      </c>
      <c r="B129" s="69" t="s">
        <v>244</v>
      </c>
      <c r="C129" s="69" t="s">
        <v>543</v>
      </c>
      <c r="D129" s="75"/>
      <c r="E129" s="75"/>
      <c r="F129" s="76" t="s">
        <v>165</v>
      </c>
      <c r="G129" s="77"/>
      <c r="H129" s="53" t="s">
        <v>245</v>
      </c>
      <c r="I129" s="53" t="s">
        <v>246</v>
      </c>
      <c r="J129" s="53" t="s">
        <v>247</v>
      </c>
      <c r="K129" s="76" t="s">
        <v>156</v>
      </c>
      <c r="L129" s="78">
        <v>1</v>
      </c>
      <c r="M129" s="77">
        <f>IF(egTextCal(L129)&lt;&gt;0, egTextCal(L129),   )</f>
        <v>1</v>
      </c>
      <c r="N129" s="77">
        <f>SUM(G127:G130)*M129</f>
        <v>4</v>
      </c>
    </row>
    <row r="130" spans="1:14" ht="15.95" customHeight="1">
      <c r="A130" s="69" t="s">
        <v>137</v>
      </c>
      <c r="B130" s="69" t="s">
        <v>186</v>
      </c>
      <c r="C130" s="69" t="s">
        <v>544</v>
      </c>
      <c r="D130" s="75"/>
      <c r="E130" s="75"/>
      <c r="F130" s="76" t="s">
        <v>168</v>
      </c>
      <c r="G130" s="77"/>
      <c r="H130" s="53" t="s">
        <v>188</v>
      </c>
      <c r="I130" s="53" t="s">
        <v>184</v>
      </c>
      <c r="J130" s="53" t="s">
        <v>189</v>
      </c>
      <c r="K130" s="76" t="s">
        <v>156</v>
      </c>
      <c r="L130" s="78">
        <v>1</v>
      </c>
      <c r="M130" s="77">
        <f>IF(egTextCal(L130)&lt;&gt;0, egTextCal(L130),   )</f>
        <v>1</v>
      </c>
      <c r="N130" s="77">
        <f>SUM(G127:G130)*M130</f>
        <v>4</v>
      </c>
    </row>
    <row r="131" spans="1:14" ht="15.95" customHeight="1">
      <c r="A131" s="69" t="s">
        <v>137</v>
      </c>
      <c r="D131" s="75"/>
      <c r="E131" s="75"/>
      <c r="F131" s="76" t="s">
        <v>139</v>
      </c>
      <c r="G131" s="77"/>
      <c r="H131" s="53"/>
      <c r="I131" s="53"/>
      <c r="J131" s="53"/>
      <c r="K131" s="76"/>
      <c r="L131" s="78"/>
      <c r="M131" s="77"/>
      <c r="N131" s="77"/>
    </row>
    <row r="132" spans="1:14" ht="15.95" customHeight="1">
      <c r="A132" s="69" t="s">
        <v>137</v>
      </c>
      <c r="D132" s="75" t="s">
        <v>192</v>
      </c>
      <c r="E132" s="75"/>
      <c r="F132" s="76" t="s">
        <v>139</v>
      </c>
      <c r="G132" s="77"/>
      <c r="H132" s="53"/>
      <c r="I132" s="53"/>
      <c r="J132" s="53"/>
      <c r="K132" s="76"/>
      <c r="L132" s="78"/>
      <c r="M132" s="77"/>
      <c r="N132" s="77"/>
    </row>
    <row r="133" spans="1:14" ht="15.95" customHeight="1">
      <c r="A133" s="69" t="s">
        <v>137</v>
      </c>
      <c r="B133" s="69" t="s">
        <v>193</v>
      </c>
      <c r="D133" s="75" t="s">
        <v>194</v>
      </c>
      <c r="E133" s="75" t="s">
        <v>135</v>
      </c>
      <c r="F133" s="76" t="s">
        <v>139</v>
      </c>
      <c r="G133" s="77">
        <f>IF(egTextCal(E133)&lt;&gt;0, egTextCal(E133),   )</f>
        <v>1</v>
      </c>
      <c r="H133" s="53" t="s">
        <v>195</v>
      </c>
      <c r="I133" s="53" t="s">
        <v>196</v>
      </c>
      <c r="J133" s="53" t="s">
        <v>197</v>
      </c>
      <c r="K133" s="76" t="s">
        <v>198</v>
      </c>
      <c r="L133" s="78">
        <v>1</v>
      </c>
      <c r="M133" s="77">
        <f>IF(egTextCal(L133)&lt;&gt;0, egTextCal(L133),   )</f>
        <v>1</v>
      </c>
      <c r="N133" s="77">
        <f>SUM(G133:G133)*M133</f>
        <v>1</v>
      </c>
    </row>
    <row r="134" spans="1:14" ht="15.95" customHeight="1">
      <c r="A134" s="69" t="s">
        <v>137</v>
      </c>
      <c r="B134" s="69" t="s">
        <v>199</v>
      </c>
      <c r="D134" s="75" t="s">
        <v>200</v>
      </c>
      <c r="E134" s="75" t="s">
        <v>135</v>
      </c>
      <c r="F134" s="76" t="s">
        <v>139</v>
      </c>
      <c r="G134" s="77">
        <f>IF(egTextCal(E134)&lt;&gt;0, egTextCal(E134),   )</f>
        <v>1</v>
      </c>
      <c r="H134" s="53" t="s">
        <v>201</v>
      </c>
      <c r="I134" s="53" t="s">
        <v>202</v>
      </c>
      <c r="J134" s="53" t="s">
        <v>203</v>
      </c>
      <c r="K134" s="76" t="s">
        <v>198</v>
      </c>
      <c r="L134" s="78">
        <v>1</v>
      </c>
      <c r="M134" s="77">
        <f>IF(egTextCal(L134)&lt;&gt;0, egTextCal(L134),   )</f>
        <v>1</v>
      </c>
      <c r="N134" s="77">
        <f>SUM(G134:G134)*M134</f>
        <v>1</v>
      </c>
    </row>
    <row r="135" spans="1:14" ht="15.95" customHeight="1">
      <c r="A135" s="69" t="s">
        <v>137</v>
      </c>
      <c r="D135" s="75" t="s">
        <v>204</v>
      </c>
      <c r="E135" s="75"/>
      <c r="F135" s="76" t="s">
        <v>139</v>
      </c>
      <c r="G135" s="77"/>
      <c r="H135" s="53"/>
      <c r="I135" s="53"/>
      <c r="J135" s="53"/>
      <c r="K135" s="76"/>
      <c r="L135" s="78"/>
      <c r="M135" s="77"/>
      <c r="N135" s="77"/>
    </row>
    <row r="136" spans="1:14" ht="15.95" customHeight="1">
      <c r="A136" s="69" t="s">
        <v>137</v>
      </c>
      <c r="D136" s="75" t="s">
        <v>205</v>
      </c>
      <c r="E136" s="75"/>
      <c r="F136" s="76" t="s">
        <v>139</v>
      </c>
      <c r="G136" s="77"/>
      <c r="H136" s="53"/>
      <c r="I136" s="53"/>
      <c r="J136" s="53"/>
      <c r="K136" s="76"/>
      <c r="L136" s="78"/>
      <c r="M136" s="77"/>
      <c r="N136" s="77"/>
    </row>
    <row r="137" spans="1:14" ht="15.95" customHeight="1">
      <c r="A137" s="69" t="s">
        <v>137</v>
      </c>
      <c r="B137" s="69" t="s">
        <v>545</v>
      </c>
      <c r="D137" s="75" t="s">
        <v>1495</v>
      </c>
      <c r="E137" s="75" t="s">
        <v>135</v>
      </c>
      <c r="F137" s="76" t="s">
        <v>139</v>
      </c>
      <c r="G137" s="77">
        <f>IF(egTextCal(E137)&lt;&gt;0, egTextCal(E137),   )</f>
        <v>1</v>
      </c>
      <c r="H137" s="53" t="s">
        <v>547</v>
      </c>
      <c r="I137" s="53" t="s">
        <v>207</v>
      </c>
      <c r="J137" s="53" t="s">
        <v>548</v>
      </c>
      <c r="K137" s="76" t="s">
        <v>198</v>
      </c>
      <c r="L137" s="78">
        <v>1</v>
      </c>
      <c r="M137" s="77">
        <f>IF(egTextCal(L137)&lt;&gt;0, egTextCal(L137),   )</f>
        <v>1</v>
      </c>
      <c r="N137" s="77">
        <f t="shared" ref="N137:N142" si="0">SUM(G137:G137)*M137</f>
        <v>1</v>
      </c>
    </row>
    <row r="138" spans="1:14" ht="15.95" customHeight="1">
      <c r="A138" s="69" t="s">
        <v>137</v>
      </c>
      <c r="B138" s="69" t="s">
        <v>549</v>
      </c>
      <c r="D138" s="75" t="s">
        <v>1496</v>
      </c>
      <c r="E138" s="75" t="s">
        <v>135</v>
      </c>
      <c r="F138" s="76" t="s">
        <v>139</v>
      </c>
      <c r="G138" s="77">
        <f>IF(egTextCal(E138)&lt;&gt;0, egTextCal(E138),   )</f>
        <v>1</v>
      </c>
      <c r="H138" s="53" t="s">
        <v>551</v>
      </c>
      <c r="I138" s="53" t="s">
        <v>210</v>
      </c>
      <c r="J138" s="53" t="s">
        <v>208</v>
      </c>
      <c r="K138" s="76" t="s">
        <v>198</v>
      </c>
      <c r="L138" s="78">
        <v>1</v>
      </c>
      <c r="M138" s="77">
        <f>IF(egTextCal(L138)&lt;&gt;0, egTextCal(L138),   )</f>
        <v>1</v>
      </c>
      <c r="N138" s="77">
        <f t="shared" si="0"/>
        <v>1</v>
      </c>
    </row>
    <row r="139" spans="1:14" ht="15.95" customHeight="1">
      <c r="A139" s="69" t="s">
        <v>137</v>
      </c>
      <c r="B139" s="69" t="s">
        <v>552</v>
      </c>
      <c r="D139" s="75" t="s">
        <v>1497</v>
      </c>
      <c r="E139" s="75" t="s">
        <v>149</v>
      </c>
      <c r="F139" s="76" t="s">
        <v>139</v>
      </c>
      <c r="G139" s="77">
        <f>IF(egTextCal(E139)&lt;&gt;0, egTextCal(E139),   )</f>
        <v>2</v>
      </c>
      <c r="H139" s="53" t="s">
        <v>554</v>
      </c>
      <c r="I139" s="53" t="s">
        <v>213</v>
      </c>
      <c r="J139" s="53" t="s">
        <v>211</v>
      </c>
      <c r="K139" s="76" t="s">
        <v>198</v>
      </c>
      <c r="L139" s="78">
        <v>1</v>
      </c>
      <c r="M139" s="77">
        <f>IF(egTextCal(L139)&lt;&gt;0, egTextCal(L139),   )</f>
        <v>1</v>
      </c>
      <c r="N139" s="77">
        <f t="shared" si="0"/>
        <v>2</v>
      </c>
    </row>
    <row r="140" spans="1:14" ht="15.95" customHeight="1">
      <c r="A140" s="69" t="s">
        <v>137</v>
      </c>
      <c r="B140" s="69" t="s">
        <v>555</v>
      </c>
      <c r="D140" s="75" t="s">
        <v>1498</v>
      </c>
      <c r="E140" s="75" t="s">
        <v>135</v>
      </c>
      <c r="F140" s="76" t="s">
        <v>139</v>
      </c>
      <c r="G140" s="77">
        <f>IF(egTextCal(E140)&lt;&gt;0, egTextCal(E140),   )</f>
        <v>1</v>
      </c>
      <c r="H140" s="53" t="s">
        <v>557</v>
      </c>
      <c r="I140" s="53" t="s">
        <v>216</v>
      </c>
      <c r="J140" s="53" t="s">
        <v>214</v>
      </c>
      <c r="K140" s="76" t="s">
        <v>198</v>
      </c>
      <c r="L140" s="78">
        <v>1</v>
      </c>
      <c r="M140" s="77">
        <f>IF(egTextCal(L140)&lt;&gt;0, egTextCal(L140),   )</f>
        <v>1</v>
      </c>
      <c r="N140" s="77">
        <f t="shared" si="0"/>
        <v>1</v>
      </c>
    </row>
    <row r="141" spans="1:14" ht="15.95" customHeight="1">
      <c r="A141" s="69" t="s">
        <v>137</v>
      </c>
      <c r="B141" s="69" t="s">
        <v>558</v>
      </c>
      <c r="D141" s="75" t="s">
        <v>1499</v>
      </c>
      <c r="E141" s="75" t="s">
        <v>149</v>
      </c>
      <c r="F141" s="76" t="s">
        <v>139</v>
      </c>
      <c r="G141" s="77">
        <f>IF(egTextCal(E141)&lt;&gt;0, egTextCal(E141),   )</f>
        <v>2</v>
      </c>
      <c r="H141" s="53" t="s">
        <v>560</v>
      </c>
      <c r="I141" s="53" t="s">
        <v>219</v>
      </c>
      <c r="J141" s="53" t="s">
        <v>561</v>
      </c>
      <c r="K141" s="76" t="s">
        <v>198</v>
      </c>
      <c r="L141" s="78">
        <v>1</v>
      </c>
      <c r="M141" s="77">
        <f>IF(egTextCal(L141)&lt;&gt;0, egTextCal(L141),   )</f>
        <v>1</v>
      </c>
      <c r="N141" s="77">
        <f t="shared" si="0"/>
        <v>2</v>
      </c>
    </row>
    <row r="142" spans="1:14" ht="15.95" customHeight="1">
      <c r="A142" s="69" t="s">
        <v>137</v>
      </c>
      <c r="B142" s="69" t="s">
        <v>562</v>
      </c>
      <c r="D142" s="75" t="s">
        <v>1500</v>
      </c>
      <c r="E142" s="75" t="s">
        <v>135</v>
      </c>
      <c r="F142" s="76" t="s">
        <v>139</v>
      </c>
      <c r="G142" s="77">
        <f>IF(egTextCal(E142)&lt;&gt;0, egTextCal(E142),   )</f>
        <v>1</v>
      </c>
      <c r="H142" s="53" t="s">
        <v>564</v>
      </c>
      <c r="I142" s="53" t="s">
        <v>565</v>
      </c>
      <c r="J142" s="53" t="s">
        <v>220</v>
      </c>
      <c r="K142" s="76" t="s">
        <v>198</v>
      </c>
      <c r="L142" s="78">
        <v>1</v>
      </c>
      <c r="M142" s="77">
        <f>IF(egTextCal(L142)&lt;&gt;0, egTextCal(L142),   )</f>
        <v>1</v>
      </c>
      <c r="N142" s="77">
        <f t="shared" si="0"/>
        <v>1</v>
      </c>
    </row>
    <row r="143" spans="1:14" ht="15.95" customHeight="1">
      <c r="A143" s="69" t="s">
        <v>137</v>
      </c>
      <c r="D143" s="75"/>
      <c r="E143" s="75"/>
      <c r="F143" s="76"/>
      <c r="G143" s="77"/>
      <c r="H143" s="53"/>
      <c r="I143" s="53"/>
      <c r="J143" s="53"/>
      <c r="K143" s="76"/>
      <c r="L143" s="78"/>
      <c r="M143" s="77"/>
      <c r="N143" s="77"/>
    </row>
    <row r="144" spans="1:14" ht="15.95" customHeight="1">
      <c r="A144" s="69" t="s">
        <v>137</v>
      </c>
      <c r="D144" s="75"/>
      <c r="E144" s="75"/>
      <c r="F144" s="76"/>
      <c r="G144" s="77"/>
      <c r="H144" s="53"/>
      <c r="I144" s="53"/>
      <c r="J144" s="53"/>
      <c r="K144" s="76"/>
      <c r="L144" s="78"/>
      <c r="M144" s="77"/>
      <c r="N144" s="77"/>
    </row>
    <row r="145" spans="1:14" ht="15.95" customHeight="1">
      <c r="A145" s="69" t="s">
        <v>137</v>
      </c>
      <c r="D145" s="75"/>
      <c r="E145" s="75"/>
      <c r="F145" s="76"/>
      <c r="G145" s="77"/>
      <c r="H145" s="53"/>
      <c r="I145" s="53"/>
      <c r="J145" s="53"/>
      <c r="K145" s="76"/>
      <c r="L145" s="78"/>
      <c r="M145" s="77"/>
      <c r="N145" s="77"/>
    </row>
    <row r="146" spans="1:14" ht="15.95" customHeight="1">
      <c r="A146" s="69" t="s">
        <v>137</v>
      </c>
      <c r="D146" s="75"/>
      <c r="E146" s="75"/>
      <c r="F146" s="76"/>
      <c r="G146" s="77"/>
      <c r="H146" s="53"/>
      <c r="I146" s="53"/>
      <c r="J146" s="53"/>
      <c r="K146" s="76"/>
      <c r="L146" s="78"/>
      <c r="M146" s="77"/>
      <c r="N146" s="77"/>
    </row>
    <row r="147" spans="1:14" ht="15.95" customHeight="1">
      <c r="A147" s="69" t="s">
        <v>137</v>
      </c>
      <c r="D147" s="75"/>
      <c r="E147" s="75"/>
      <c r="F147" s="76"/>
      <c r="G147" s="77"/>
      <c r="H147" s="53"/>
      <c r="I147" s="53"/>
      <c r="J147" s="53"/>
      <c r="K147" s="76"/>
      <c r="L147" s="78"/>
      <c r="M147" s="77"/>
      <c r="N147" s="77"/>
    </row>
    <row r="148" spans="1:14" ht="15.95" customHeight="1">
      <c r="A148" s="69" t="s">
        <v>137</v>
      </c>
      <c r="D148" s="75"/>
      <c r="E148" s="75"/>
      <c r="F148" s="76"/>
      <c r="G148" s="77"/>
      <c r="H148" s="53"/>
      <c r="I148" s="53"/>
      <c r="J148" s="53"/>
      <c r="K148" s="76"/>
      <c r="L148" s="78"/>
      <c r="M148" s="77"/>
      <c r="N148" s="77"/>
    </row>
    <row r="149" spans="1:14" ht="15.95" customHeight="1">
      <c r="A149" s="69" t="s">
        <v>137</v>
      </c>
      <c r="D149" s="75"/>
      <c r="E149" s="75"/>
      <c r="F149" s="76"/>
      <c r="G149" s="77"/>
      <c r="H149" s="53"/>
      <c r="I149" s="53"/>
      <c r="J149" s="53"/>
      <c r="K149" s="76"/>
      <c r="L149" s="78"/>
      <c r="M149" s="77"/>
      <c r="N149" s="77"/>
    </row>
    <row r="150" spans="1:14" ht="15.95" customHeight="1">
      <c r="A150" s="69" t="s">
        <v>137</v>
      </c>
      <c r="D150" s="75"/>
      <c r="E150" s="75"/>
      <c r="F150" s="76"/>
      <c r="G150" s="77"/>
      <c r="H150" s="53"/>
      <c r="I150" s="53"/>
      <c r="J150" s="53"/>
      <c r="K150" s="76"/>
      <c r="L150" s="78"/>
      <c r="M150" s="77"/>
      <c r="N150" s="77"/>
    </row>
    <row r="151" spans="1:14" ht="15.95" customHeight="1">
      <c r="A151" s="69" t="s">
        <v>137</v>
      </c>
      <c r="D151" s="75"/>
      <c r="E151" s="75"/>
      <c r="F151" s="76"/>
      <c r="G151" s="77"/>
      <c r="H151" s="53"/>
      <c r="I151" s="53"/>
      <c r="J151" s="53"/>
      <c r="K151" s="76"/>
      <c r="L151" s="78"/>
      <c r="M151" s="77"/>
      <c r="N151" s="77"/>
    </row>
    <row r="152" spans="1:14" ht="15.95" customHeight="1">
      <c r="A152" s="69" t="s">
        <v>137</v>
      </c>
      <c r="D152" s="75"/>
      <c r="E152" s="75"/>
      <c r="F152" s="76"/>
      <c r="G152" s="77"/>
      <c r="H152" s="53"/>
      <c r="I152" s="53"/>
      <c r="J152" s="53"/>
      <c r="K152" s="76"/>
      <c r="L152" s="78"/>
      <c r="M152" s="77"/>
      <c r="N152" s="77"/>
    </row>
    <row r="153" spans="1:14" ht="15.95" customHeight="1">
      <c r="A153" s="69" t="s">
        <v>137</v>
      </c>
      <c r="D153" s="75"/>
      <c r="E153" s="75"/>
      <c r="F153" s="76"/>
      <c r="G153" s="77"/>
      <c r="H153" s="53"/>
      <c r="I153" s="53"/>
      <c r="J153" s="53"/>
      <c r="K153" s="76"/>
      <c r="L153" s="78"/>
      <c r="M153" s="77"/>
      <c r="N153" s="77"/>
    </row>
    <row r="154" spans="1:14" ht="15.95" customHeight="1">
      <c r="A154" s="69" t="s">
        <v>137</v>
      </c>
      <c r="D154" s="75"/>
      <c r="E154" s="75"/>
      <c r="F154" s="76"/>
      <c r="G154" s="77"/>
      <c r="H154" s="53"/>
      <c r="I154" s="53"/>
      <c r="J154" s="53"/>
      <c r="K154" s="76"/>
      <c r="L154" s="78"/>
      <c r="M154" s="77"/>
      <c r="N154" s="77"/>
    </row>
    <row r="155" spans="1:14" ht="15.95" customHeight="1">
      <c r="A155" s="69" t="s">
        <v>137</v>
      </c>
      <c r="D155" s="75"/>
      <c r="E155" s="75"/>
      <c r="F155" s="76"/>
      <c r="G155" s="77"/>
      <c r="H155" s="53"/>
      <c r="I155" s="53"/>
      <c r="J155" s="53"/>
      <c r="K155" s="76"/>
      <c r="L155" s="78"/>
      <c r="M155" s="77"/>
      <c r="N155" s="77"/>
    </row>
    <row r="156" spans="1:14" ht="15.95" customHeight="1">
      <c r="A156" s="69" t="s">
        <v>137</v>
      </c>
      <c r="D156" s="75"/>
      <c r="E156" s="75"/>
      <c r="F156" s="76"/>
      <c r="G156" s="77"/>
      <c r="H156" s="53"/>
      <c r="I156" s="53"/>
      <c r="J156" s="53"/>
      <c r="K156" s="76"/>
      <c r="L156" s="78"/>
      <c r="M156" s="77"/>
      <c r="N156" s="77"/>
    </row>
    <row r="157" spans="1:14" ht="15.95" customHeight="1">
      <c r="A157" s="69" t="s">
        <v>137</v>
      </c>
      <c r="D157" s="75"/>
      <c r="E157" s="75"/>
      <c r="F157" s="76"/>
      <c r="G157" s="77"/>
      <c r="H157" s="53"/>
      <c r="I157" s="53"/>
      <c r="J157" s="53"/>
      <c r="K157" s="76"/>
      <c r="L157" s="78"/>
      <c r="M157" s="77"/>
      <c r="N157" s="77"/>
    </row>
    <row r="158" spans="1:14" ht="15.95" customHeight="1">
      <c r="A158" s="69" t="s">
        <v>137</v>
      </c>
      <c r="D158" s="75"/>
      <c r="E158" s="75"/>
      <c r="F158" s="76"/>
      <c r="G158" s="77"/>
      <c r="H158" s="53"/>
      <c r="I158" s="53"/>
      <c r="J158" s="53"/>
      <c r="K158" s="76"/>
      <c r="L158" s="78"/>
      <c r="M158" s="77"/>
      <c r="N158" s="77"/>
    </row>
    <row r="159" spans="1:14" ht="15.95" customHeight="1">
      <c r="A159" s="69" t="s">
        <v>137</v>
      </c>
      <c r="D159" s="75"/>
      <c r="E159" s="75"/>
      <c r="F159" s="76"/>
      <c r="G159" s="77"/>
      <c r="H159" s="53"/>
      <c r="I159" s="53"/>
      <c r="J159" s="53"/>
      <c r="K159" s="76"/>
      <c r="L159" s="78"/>
      <c r="M159" s="77"/>
      <c r="N159" s="77"/>
    </row>
    <row r="160" spans="1:14" ht="15.95" customHeight="1">
      <c r="A160" s="69" t="s">
        <v>137</v>
      </c>
      <c r="D160" s="75"/>
      <c r="E160" s="75"/>
      <c r="F160" s="76"/>
      <c r="G160" s="77"/>
      <c r="H160" s="53"/>
      <c r="I160" s="53"/>
      <c r="J160" s="53"/>
      <c r="K160" s="76"/>
      <c r="L160" s="78"/>
      <c r="M160" s="77"/>
      <c r="N160" s="77"/>
    </row>
    <row r="161" spans="1:14" ht="15.95" customHeight="1">
      <c r="A161" s="69" t="s">
        <v>137</v>
      </c>
      <c r="D161" s="75"/>
      <c r="E161" s="75"/>
      <c r="F161" s="76"/>
      <c r="G161" s="77"/>
      <c r="H161" s="53"/>
      <c r="I161" s="53"/>
      <c r="J161" s="53"/>
      <c r="K161" s="76"/>
      <c r="L161" s="78"/>
      <c r="M161" s="77"/>
      <c r="N161" s="77"/>
    </row>
    <row r="162" spans="1:14" ht="15.95" customHeight="1">
      <c r="A162" s="69" t="s">
        <v>137</v>
      </c>
      <c r="D162" s="75"/>
      <c r="E162" s="75"/>
      <c r="F162" s="76"/>
      <c r="G162" s="77"/>
      <c r="H162" s="53"/>
      <c r="I162" s="53"/>
      <c r="J162" s="53"/>
      <c r="K162" s="76"/>
      <c r="L162" s="78"/>
      <c r="M162" s="77"/>
      <c r="N162" s="77"/>
    </row>
    <row r="163" spans="1:14" ht="15.95" customHeight="1">
      <c r="A163" s="69" t="s">
        <v>137</v>
      </c>
      <c r="D163" s="75"/>
      <c r="E163" s="75"/>
      <c r="F163" s="76"/>
      <c r="G163" s="77"/>
      <c r="H163" s="53"/>
      <c r="I163" s="53"/>
      <c r="J163" s="53"/>
      <c r="K163" s="76"/>
      <c r="L163" s="78"/>
      <c r="M163" s="77"/>
      <c r="N163" s="77"/>
    </row>
    <row r="164" spans="1:14" ht="15.95" customHeight="1">
      <c r="A164" s="69" t="s">
        <v>137</v>
      </c>
      <c r="D164" s="75"/>
      <c r="E164" s="75"/>
      <c r="F164" s="76"/>
      <c r="G164" s="77"/>
      <c r="H164" s="53"/>
      <c r="I164" s="53"/>
      <c r="J164" s="53"/>
      <c r="K164" s="76"/>
      <c r="L164" s="78"/>
      <c r="M164" s="77"/>
      <c r="N164" s="77"/>
    </row>
    <row r="165" spans="1:14" ht="15.95" customHeight="1">
      <c r="A165" s="69" t="s">
        <v>137</v>
      </c>
      <c r="D165" s="75"/>
      <c r="E165" s="75"/>
      <c r="F165" s="76"/>
      <c r="G165" s="77"/>
      <c r="H165" s="53"/>
      <c r="I165" s="53"/>
      <c r="J165" s="53"/>
      <c r="K165" s="76"/>
      <c r="L165" s="78"/>
      <c r="M165" s="77"/>
      <c r="N165" s="77"/>
    </row>
    <row r="166" spans="1:14" ht="15.95" customHeight="1">
      <c r="A166" s="69" t="s">
        <v>137</v>
      </c>
      <c r="D166" s="75"/>
      <c r="E166" s="75"/>
      <c r="F166" s="76"/>
      <c r="G166" s="77"/>
      <c r="H166" s="53"/>
      <c r="I166" s="53"/>
      <c r="J166" s="53"/>
      <c r="K166" s="76"/>
      <c r="L166" s="78"/>
      <c r="M166" s="77"/>
      <c r="N166" s="77"/>
    </row>
    <row r="167" spans="1:14" ht="15.95" customHeight="1">
      <c r="A167" s="69" t="s">
        <v>137</v>
      </c>
      <c r="D167" s="75"/>
      <c r="E167" s="75"/>
      <c r="F167" s="76"/>
      <c r="G167" s="77"/>
      <c r="H167" s="53"/>
      <c r="I167" s="53"/>
      <c r="J167" s="53"/>
      <c r="K167" s="76"/>
      <c r="L167" s="78"/>
      <c r="M167" s="77"/>
      <c r="N167" s="77"/>
    </row>
    <row r="168" spans="1:14" ht="15.95" customHeight="1">
      <c r="A168" s="69" t="s">
        <v>137</v>
      </c>
      <c r="D168" s="75"/>
      <c r="E168" s="75"/>
      <c r="F168" s="76"/>
      <c r="G168" s="77"/>
      <c r="H168" s="53"/>
      <c r="I168" s="53"/>
      <c r="J168" s="53"/>
      <c r="K168" s="76"/>
      <c r="L168" s="78"/>
      <c r="M168" s="77"/>
      <c r="N168" s="77"/>
    </row>
    <row r="169" spans="1:14" ht="15.95" customHeight="1">
      <c r="A169" s="69" t="s">
        <v>137</v>
      </c>
      <c r="D169" s="75"/>
      <c r="E169" s="75"/>
      <c r="F169" s="76"/>
      <c r="G169" s="77"/>
      <c r="H169" s="53"/>
      <c r="I169" s="53"/>
      <c r="J169" s="53"/>
      <c r="K169" s="76"/>
      <c r="L169" s="78"/>
      <c r="M169" s="77"/>
      <c r="N169" s="77"/>
    </row>
    <row r="170" spans="1:14" ht="15.95" customHeight="1">
      <c r="A170" s="69" t="s">
        <v>137</v>
      </c>
      <c r="D170" s="79"/>
      <c r="E170" s="79"/>
      <c r="F170" s="80"/>
      <c r="G170" s="81"/>
      <c r="H170" s="82"/>
      <c r="I170" s="82"/>
      <c r="J170" s="82"/>
      <c r="K170" s="80"/>
      <c r="L170" s="83"/>
      <c r="M170" s="81"/>
      <c r="N170" s="81"/>
    </row>
    <row r="171" spans="1:14" ht="15.95" customHeight="1">
      <c r="A171" s="69" t="s">
        <v>137</v>
      </c>
      <c r="D171" s="75"/>
      <c r="E171" s="75"/>
      <c r="F171" s="76"/>
      <c r="G171" s="77"/>
      <c r="H171" s="53"/>
      <c r="I171" s="53"/>
      <c r="J171" s="53"/>
      <c r="K171" s="76"/>
      <c r="L171" s="78"/>
      <c r="M171" s="77"/>
      <c r="N171" s="77"/>
    </row>
    <row r="172" spans="1:14" ht="15.95" customHeight="1">
      <c r="B172" s="69" t="s">
        <v>134</v>
      </c>
      <c r="C172" s="69" t="s">
        <v>135</v>
      </c>
      <c r="D172" s="526" t="s">
        <v>1503</v>
      </c>
      <c r="E172" s="525"/>
      <c r="F172" s="525"/>
      <c r="G172" s="525"/>
      <c r="H172" s="525"/>
      <c r="I172" s="525"/>
      <c r="J172" s="525"/>
      <c r="K172" s="525"/>
      <c r="L172" s="525"/>
      <c r="M172" s="525"/>
      <c r="N172" s="527"/>
    </row>
    <row r="173" spans="1:14" ht="15.95" customHeight="1">
      <c r="A173" s="69" t="s">
        <v>137</v>
      </c>
      <c r="D173" s="75" t="s">
        <v>233</v>
      </c>
      <c r="E173" s="75"/>
      <c r="F173" s="76" t="s">
        <v>139</v>
      </c>
      <c r="G173" s="77"/>
      <c r="H173" s="53"/>
      <c r="I173" s="53"/>
      <c r="J173" s="53"/>
      <c r="K173" s="76"/>
      <c r="L173" s="78"/>
      <c r="M173" s="77"/>
      <c r="N173" s="77"/>
    </row>
    <row r="174" spans="1:14" ht="15.95" customHeight="1">
      <c r="A174" s="69" t="s">
        <v>137</v>
      </c>
      <c r="D174" s="75" t="s">
        <v>509</v>
      </c>
      <c r="E174" s="75"/>
      <c r="F174" s="76" t="s">
        <v>139</v>
      </c>
      <c r="G174" s="77"/>
      <c r="H174" s="53"/>
      <c r="I174" s="53"/>
      <c r="J174" s="53"/>
      <c r="K174" s="76"/>
      <c r="L174" s="78"/>
      <c r="M174" s="77"/>
      <c r="N174" s="77"/>
    </row>
    <row r="175" spans="1:14" ht="15.95" customHeight="1">
      <c r="A175" s="69" t="s">
        <v>137</v>
      </c>
      <c r="D175" s="75" t="s">
        <v>567</v>
      </c>
      <c r="E175" s="75"/>
      <c r="F175" s="76" t="s">
        <v>139</v>
      </c>
      <c r="G175" s="77"/>
      <c r="H175" s="53"/>
      <c r="I175" s="53"/>
      <c r="J175" s="53"/>
      <c r="K175" s="76"/>
      <c r="L175" s="78"/>
      <c r="M175" s="77"/>
      <c r="N175" s="77"/>
    </row>
    <row r="176" spans="1:14" ht="15.95" customHeight="1">
      <c r="A176" s="69" t="s">
        <v>137</v>
      </c>
      <c r="B176" s="69" t="s">
        <v>511</v>
      </c>
      <c r="D176" s="75" t="s">
        <v>568</v>
      </c>
      <c r="E176" s="75" t="s">
        <v>569</v>
      </c>
      <c r="F176" s="76" t="s">
        <v>135</v>
      </c>
      <c r="G176" s="77">
        <f>IF(egTextCal(E176)&lt;&gt;0, egTextCal(E176),   )</f>
        <v>5</v>
      </c>
      <c r="H176" s="53" t="s">
        <v>514</v>
      </c>
      <c r="I176" s="53" t="s">
        <v>515</v>
      </c>
      <c r="J176" s="53" t="s">
        <v>516</v>
      </c>
      <c r="K176" s="76" t="s">
        <v>147</v>
      </c>
      <c r="L176" s="78">
        <v>1</v>
      </c>
      <c r="M176" s="77">
        <f>IF(egTextCal(L176)&lt;&gt;0, egTextCal(L176),   )</f>
        <v>1</v>
      </c>
      <c r="N176" s="77">
        <f>SUM(G176:G177)*M176</f>
        <v>5</v>
      </c>
    </row>
    <row r="177" spans="1:14" ht="15.95" customHeight="1">
      <c r="A177" s="69" t="s">
        <v>137</v>
      </c>
      <c r="B177" s="69" t="s">
        <v>238</v>
      </c>
      <c r="D177" s="75"/>
      <c r="E177" s="75"/>
      <c r="F177" s="76" t="s">
        <v>149</v>
      </c>
      <c r="G177" s="77"/>
      <c r="H177" s="53" t="s">
        <v>239</v>
      </c>
      <c r="I177" s="53" t="s">
        <v>151</v>
      </c>
      <c r="J177" s="53" t="s">
        <v>240</v>
      </c>
      <c r="K177" s="76" t="s">
        <v>147</v>
      </c>
      <c r="L177" s="78">
        <v>3</v>
      </c>
      <c r="M177" s="77">
        <f>IF(egTextCal(L177)&lt;&gt;0, egTextCal(L177),   )</f>
        <v>3</v>
      </c>
      <c r="N177" s="77">
        <f>SUM(G176:G177)*M177</f>
        <v>15</v>
      </c>
    </row>
    <row r="178" spans="1:14" ht="15.95" customHeight="1">
      <c r="A178" s="69" t="s">
        <v>137</v>
      </c>
      <c r="B178" s="69" t="s">
        <v>511</v>
      </c>
      <c r="D178" s="75" t="s">
        <v>570</v>
      </c>
      <c r="E178" s="75" t="s">
        <v>571</v>
      </c>
      <c r="F178" s="76" t="s">
        <v>135</v>
      </c>
      <c r="G178" s="77">
        <f>IF(egTextCal(E178)&lt;&gt;0, egTextCal(E178),   )</f>
        <v>14</v>
      </c>
      <c r="H178" s="53" t="s">
        <v>514</v>
      </c>
      <c r="I178" s="53" t="s">
        <v>515</v>
      </c>
      <c r="J178" s="53" t="s">
        <v>516</v>
      </c>
      <c r="K178" s="76" t="s">
        <v>147</v>
      </c>
      <c r="L178" s="78">
        <v>1</v>
      </c>
      <c r="M178" s="77">
        <f>IF(egTextCal(L178)&lt;&gt;0, egTextCal(L178),   )</f>
        <v>1</v>
      </c>
      <c r="N178" s="77">
        <f>SUM(G178:G179)*M178</f>
        <v>14</v>
      </c>
    </row>
    <row r="179" spans="1:14" ht="15.95" customHeight="1">
      <c r="A179" s="69" t="s">
        <v>137</v>
      </c>
      <c r="B179" s="69" t="s">
        <v>572</v>
      </c>
      <c r="D179" s="75"/>
      <c r="E179" s="75"/>
      <c r="F179" s="76" t="s">
        <v>149</v>
      </c>
      <c r="G179" s="77"/>
      <c r="H179" s="53" t="s">
        <v>573</v>
      </c>
      <c r="I179" s="53" t="s">
        <v>574</v>
      </c>
      <c r="J179" s="53" t="s">
        <v>240</v>
      </c>
      <c r="K179" s="76" t="s">
        <v>147</v>
      </c>
      <c r="L179" s="78">
        <v>3</v>
      </c>
      <c r="M179" s="77">
        <f>IF(egTextCal(L179)&lt;&gt;0, egTextCal(L179),   )</f>
        <v>3</v>
      </c>
      <c r="N179" s="77">
        <f>SUM(G178:G179)*M179</f>
        <v>42</v>
      </c>
    </row>
    <row r="180" spans="1:14" ht="15.95" customHeight="1">
      <c r="A180" s="69" t="s">
        <v>137</v>
      </c>
      <c r="B180" s="69" t="s">
        <v>511</v>
      </c>
      <c r="D180" s="75" t="s">
        <v>575</v>
      </c>
      <c r="E180" s="75" t="s">
        <v>135</v>
      </c>
      <c r="F180" s="76" t="s">
        <v>135</v>
      </c>
      <c r="G180" s="77">
        <f>IF(egTextCal(E180)&lt;&gt;0, egTextCal(E180),   )</f>
        <v>1</v>
      </c>
      <c r="H180" s="53" t="s">
        <v>514</v>
      </c>
      <c r="I180" s="53" t="s">
        <v>515</v>
      </c>
      <c r="J180" s="53" t="s">
        <v>516</v>
      </c>
      <c r="K180" s="76" t="s">
        <v>147</v>
      </c>
      <c r="L180" s="78">
        <v>1.5</v>
      </c>
      <c r="M180" s="77">
        <f>IF(egTextCal(L180)&lt;&gt;0, egTextCal(L180),   )</f>
        <v>1.5</v>
      </c>
      <c r="N180" s="77">
        <f>SUM(G180:G181)*M180</f>
        <v>1.5</v>
      </c>
    </row>
    <row r="181" spans="1:14" ht="15.95" customHeight="1">
      <c r="A181" s="69" t="s">
        <v>137</v>
      </c>
      <c r="B181" s="69" t="s">
        <v>572</v>
      </c>
      <c r="D181" s="75"/>
      <c r="E181" s="75"/>
      <c r="F181" s="76" t="s">
        <v>149</v>
      </c>
      <c r="G181" s="77"/>
      <c r="H181" s="53" t="s">
        <v>573</v>
      </c>
      <c r="I181" s="53" t="s">
        <v>574</v>
      </c>
      <c r="J181" s="53" t="s">
        <v>240</v>
      </c>
      <c r="K181" s="76" t="s">
        <v>147</v>
      </c>
      <c r="L181" s="78" t="s">
        <v>576</v>
      </c>
      <c r="M181" s="77">
        <f>IF(egTextCal(L181)&lt;&gt;0, egTextCal(L181),   )</f>
        <v>7.5</v>
      </c>
      <c r="N181" s="77">
        <f>SUM(G180:G181)*M181</f>
        <v>7.5</v>
      </c>
    </row>
    <row r="182" spans="1:14" ht="15.95" customHeight="1">
      <c r="A182" s="69" t="s">
        <v>137</v>
      </c>
      <c r="B182" s="69" t="s">
        <v>511</v>
      </c>
      <c r="D182" s="75" t="s">
        <v>577</v>
      </c>
      <c r="E182" s="75" t="s">
        <v>135</v>
      </c>
      <c r="F182" s="76" t="s">
        <v>135</v>
      </c>
      <c r="G182" s="77">
        <f>IF(egTextCal(E182)&lt;&gt;0, egTextCal(E182),   )</f>
        <v>1</v>
      </c>
      <c r="H182" s="53" t="s">
        <v>514</v>
      </c>
      <c r="I182" s="53" t="s">
        <v>515</v>
      </c>
      <c r="J182" s="53" t="s">
        <v>516</v>
      </c>
      <c r="K182" s="76" t="s">
        <v>147</v>
      </c>
      <c r="L182" s="78" t="s">
        <v>578</v>
      </c>
      <c r="M182" s="77">
        <f>IF(egTextCal(L182)&lt;&gt;0, egTextCal(L182),   )</f>
        <v>0.6</v>
      </c>
      <c r="N182" s="77">
        <f>SUM(G182:G186)*M182</f>
        <v>0.6</v>
      </c>
    </row>
    <row r="183" spans="1:14" ht="15.95" customHeight="1">
      <c r="A183" s="69" t="s">
        <v>137</v>
      </c>
      <c r="B183" s="69" t="s">
        <v>572</v>
      </c>
      <c r="D183" s="75"/>
      <c r="E183" s="75"/>
      <c r="F183" s="76" t="s">
        <v>149</v>
      </c>
      <c r="G183" s="77"/>
      <c r="H183" s="53" t="s">
        <v>573</v>
      </c>
      <c r="I183" s="53" t="s">
        <v>574</v>
      </c>
      <c r="J183" s="53" t="s">
        <v>240</v>
      </c>
      <c r="K183" s="76" t="s">
        <v>147</v>
      </c>
      <c r="L183" s="78" t="s">
        <v>579</v>
      </c>
      <c r="M183" s="77">
        <f>IF(egTextCal(L183)&lt;&gt;0, egTextCal(L183),   )</f>
        <v>3</v>
      </c>
      <c r="N183" s="77">
        <f>SUM(G182:G186)*M183</f>
        <v>3</v>
      </c>
    </row>
    <row r="184" spans="1:14" ht="15.95" customHeight="1">
      <c r="A184" s="69" t="s">
        <v>137</v>
      </c>
      <c r="B184" s="69" t="s">
        <v>305</v>
      </c>
      <c r="D184" s="75"/>
      <c r="E184" s="75"/>
      <c r="F184" s="76" t="s">
        <v>165</v>
      </c>
      <c r="G184" s="77"/>
      <c r="H184" s="53" t="s">
        <v>307</v>
      </c>
      <c r="I184" s="53" t="s">
        <v>246</v>
      </c>
      <c r="J184" s="53" t="s">
        <v>308</v>
      </c>
      <c r="K184" s="76" t="s">
        <v>156</v>
      </c>
      <c r="L184" s="78">
        <v>1</v>
      </c>
      <c r="M184" s="77">
        <f>IF(egTextCal(L184)&lt;&gt;0, egTextCal(L184),   )</f>
        <v>1</v>
      </c>
      <c r="N184" s="77">
        <f>SUM(G182:G186)*M184</f>
        <v>1</v>
      </c>
    </row>
    <row r="185" spans="1:14" ht="15.95" customHeight="1">
      <c r="A185" s="69" t="s">
        <v>137</v>
      </c>
      <c r="B185" s="69" t="s">
        <v>580</v>
      </c>
      <c r="D185" s="75"/>
      <c r="E185" s="75"/>
      <c r="F185" s="76" t="s">
        <v>168</v>
      </c>
      <c r="G185" s="77"/>
      <c r="H185" s="53" t="s">
        <v>581</v>
      </c>
      <c r="I185" s="53" t="s">
        <v>159</v>
      </c>
      <c r="J185" s="53" t="s">
        <v>582</v>
      </c>
      <c r="K185" s="76" t="s">
        <v>156</v>
      </c>
      <c r="L185" s="78">
        <v>1</v>
      </c>
      <c r="M185" s="77">
        <f>IF(egTextCal(L185)&lt;&gt;0, egTextCal(L185),   )</f>
        <v>1</v>
      </c>
      <c r="N185" s="77">
        <f>SUM(G182:G186)*M185</f>
        <v>1</v>
      </c>
    </row>
    <row r="186" spans="1:14" ht="15.95" customHeight="1">
      <c r="A186" s="69" t="s">
        <v>137</v>
      </c>
      <c r="B186" s="69" t="s">
        <v>256</v>
      </c>
      <c r="D186" s="75"/>
      <c r="E186" s="75"/>
      <c r="F186" s="76" t="s">
        <v>172</v>
      </c>
      <c r="G186" s="77"/>
      <c r="H186" s="53" t="s">
        <v>259</v>
      </c>
      <c r="I186" s="53" t="s">
        <v>176</v>
      </c>
      <c r="J186" s="53" t="s">
        <v>260</v>
      </c>
      <c r="K186" s="76" t="s">
        <v>156</v>
      </c>
      <c r="L186" s="78">
        <v>1</v>
      </c>
      <c r="M186" s="77">
        <f>IF(egTextCal(L186)&lt;&gt;0, egTextCal(L186),   )</f>
        <v>1</v>
      </c>
      <c r="N186" s="77">
        <f>SUM(G182:G186)*M186</f>
        <v>1</v>
      </c>
    </row>
    <row r="187" spans="1:14" ht="15.95" customHeight="1">
      <c r="A187" s="69" t="s">
        <v>137</v>
      </c>
      <c r="B187" s="69" t="s">
        <v>511</v>
      </c>
      <c r="D187" s="75" t="s">
        <v>583</v>
      </c>
      <c r="E187" s="75" t="s">
        <v>135</v>
      </c>
      <c r="F187" s="76" t="s">
        <v>135</v>
      </c>
      <c r="G187" s="77">
        <f>IF(egTextCal(E187)&lt;&gt;0, egTextCal(E187),   )</f>
        <v>1</v>
      </c>
      <c r="H187" s="53" t="s">
        <v>514</v>
      </c>
      <c r="I187" s="53" t="s">
        <v>515</v>
      </c>
      <c r="J187" s="53" t="s">
        <v>516</v>
      </c>
      <c r="K187" s="76" t="s">
        <v>147</v>
      </c>
      <c r="L187" s="78" t="s">
        <v>584</v>
      </c>
      <c r="M187" s="77">
        <f>IF(egTextCal(L187)&lt;&gt;0, egTextCal(L187),   )</f>
        <v>0.89999999999999991</v>
      </c>
      <c r="N187" s="77">
        <f>SUM(G187:G191)*M187</f>
        <v>0.89999999999999991</v>
      </c>
    </row>
    <row r="188" spans="1:14" ht="15.95" customHeight="1">
      <c r="A188" s="69" t="s">
        <v>137</v>
      </c>
      <c r="B188" s="69" t="s">
        <v>572</v>
      </c>
      <c r="D188" s="75"/>
      <c r="E188" s="75"/>
      <c r="F188" s="76" t="s">
        <v>149</v>
      </c>
      <c r="G188" s="77"/>
      <c r="H188" s="53" t="s">
        <v>573</v>
      </c>
      <c r="I188" s="53" t="s">
        <v>574</v>
      </c>
      <c r="J188" s="53" t="s">
        <v>240</v>
      </c>
      <c r="K188" s="76" t="s">
        <v>147</v>
      </c>
      <c r="L188" s="78" t="s">
        <v>585</v>
      </c>
      <c r="M188" s="77">
        <f>IF(egTextCal(L188)&lt;&gt;0, egTextCal(L188),   )</f>
        <v>4.5</v>
      </c>
      <c r="N188" s="77">
        <f>SUM(G187:G191)*M188</f>
        <v>4.5</v>
      </c>
    </row>
    <row r="189" spans="1:14" ht="15.95" customHeight="1">
      <c r="A189" s="69" t="s">
        <v>137</v>
      </c>
      <c r="B189" s="69" t="s">
        <v>305</v>
      </c>
      <c r="D189" s="75"/>
      <c r="E189" s="75"/>
      <c r="F189" s="76" t="s">
        <v>165</v>
      </c>
      <c r="G189" s="77"/>
      <c r="H189" s="53" t="s">
        <v>307</v>
      </c>
      <c r="I189" s="53" t="s">
        <v>246</v>
      </c>
      <c r="J189" s="53" t="s">
        <v>308</v>
      </c>
      <c r="K189" s="76" t="s">
        <v>156</v>
      </c>
      <c r="L189" s="78">
        <v>1</v>
      </c>
      <c r="M189" s="77">
        <f>IF(egTextCal(L189)&lt;&gt;0, egTextCal(L189),   )</f>
        <v>1</v>
      </c>
      <c r="N189" s="77">
        <f>SUM(G187:G191)*M189</f>
        <v>1</v>
      </c>
    </row>
    <row r="190" spans="1:14" ht="15.95" customHeight="1">
      <c r="A190" s="69" t="s">
        <v>137</v>
      </c>
      <c r="B190" s="69" t="s">
        <v>580</v>
      </c>
      <c r="D190" s="75"/>
      <c r="E190" s="75"/>
      <c r="F190" s="76" t="s">
        <v>168</v>
      </c>
      <c r="G190" s="77"/>
      <c r="H190" s="53" t="s">
        <v>581</v>
      </c>
      <c r="I190" s="53" t="s">
        <v>159</v>
      </c>
      <c r="J190" s="53" t="s">
        <v>582</v>
      </c>
      <c r="K190" s="76" t="s">
        <v>156</v>
      </c>
      <c r="L190" s="78">
        <v>1</v>
      </c>
      <c r="M190" s="77">
        <f>IF(egTextCal(L190)&lt;&gt;0, egTextCal(L190),   )</f>
        <v>1</v>
      </c>
      <c r="N190" s="77">
        <f>SUM(G187:G191)*M190</f>
        <v>1</v>
      </c>
    </row>
    <row r="191" spans="1:14" ht="15.95" customHeight="1">
      <c r="A191" s="69" t="s">
        <v>137</v>
      </c>
      <c r="B191" s="69" t="s">
        <v>256</v>
      </c>
      <c r="D191" s="75"/>
      <c r="E191" s="75"/>
      <c r="F191" s="76" t="s">
        <v>172</v>
      </c>
      <c r="G191" s="77"/>
      <c r="H191" s="53" t="s">
        <v>259</v>
      </c>
      <c r="I191" s="53" t="s">
        <v>176</v>
      </c>
      <c r="J191" s="53" t="s">
        <v>260</v>
      </c>
      <c r="K191" s="76" t="s">
        <v>156</v>
      </c>
      <c r="L191" s="78">
        <v>1</v>
      </c>
      <c r="M191" s="77">
        <f>IF(egTextCal(L191)&lt;&gt;0, egTextCal(L191),   )</f>
        <v>1</v>
      </c>
      <c r="N191" s="77">
        <f>SUM(G187:G191)*M191</f>
        <v>1</v>
      </c>
    </row>
    <row r="192" spans="1:14" ht="15.95" customHeight="1">
      <c r="A192" s="69" t="s">
        <v>137</v>
      </c>
      <c r="B192" s="69" t="s">
        <v>511</v>
      </c>
      <c r="D192" s="75" t="s">
        <v>586</v>
      </c>
      <c r="E192" s="75" t="s">
        <v>135</v>
      </c>
      <c r="F192" s="76" t="s">
        <v>135</v>
      </c>
      <c r="G192" s="77">
        <f>IF(egTextCal(E192)&lt;&gt;0, egTextCal(E192),   )</f>
        <v>1</v>
      </c>
      <c r="H192" s="53" t="s">
        <v>514</v>
      </c>
      <c r="I192" s="53" t="s">
        <v>515</v>
      </c>
      <c r="J192" s="53" t="s">
        <v>516</v>
      </c>
      <c r="K192" s="76" t="s">
        <v>147</v>
      </c>
      <c r="L192" s="78">
        <v>1.2</v>
      </c>
      <c r="M192" s="77">
        <f>IF(egTextCal(L192)&lt;&gt;0, egTextCal(L192),   )</f>
        <v>1.2</v>
      </c>
      <c r="N192" s="77">
        <f>SUM(G192:G196)*M192</f>
        <v>1.2</v>
      </c>
    </row>
    <row r="193" spans="1:14" ht="15.95" customHeight="1">
      <c r="A193" s="69" t="s">
        <v>137</v>
      </c>
      <c r="B193" s="69" t="s">
        <v>572</v>
      </c>
      <c r="D193" s="75"/>
      <c r="E193" s="75"/>
      <c r="F193" s="76" t="s">
        <v>149</v>
      </c>
      <c r="G193" s="77"/>
      <c r="H193" s="53" t="s">
        <v>573</v>
      </c>
      <c r="I193" s="53" t="s">
        <v>574</v>
      </c>
      <c r="J193" s="53" t="s">
        <v>240</v>
      </c>
      <c r="K193" s="76" t="s">
        <v>147</v>
      </c>
      <c r="L193" s="78" t="s">
        <v>587</v>
      </c>
      <c r="M193" s="77">
        <f>IF(egTextCal(L193)&lt;&gt;0, egTextCal(L193),   )</f>
        <v>4.1999999999999993</v>
      </c>
      <c r="N193" s="77">
        <f>SUM(G192:G196)*M193</f>
        <v>4.1999999999999993</v>
      </c>
    </row>
    <row r="194" spans="1:14" ht="15.95" customHeight="1">
      <c r="A194" s="69" t="s">
        <v>137</v>
      </c>
      <c r="B194" s="69" t="s">
        <v>244</v>
      </c>
      <c r="D194" s="75"/>
      <c r="E194" s="75"/>
      <c r="F194" s="76" t="s">
        <v>165</v>
      </c>
      <c r="G194" s="77"/>
      <c r="H194" s="53" t="s">
        <v>245</v>
      </c>
      <c r="I194" s="53" t="s">
        <v>246</v>
      </c>
      <c r="J194" s="53" t="s">
        <v>247</v>
      </c>
      <c r="K194" s="76" t="s">
        <v>156</v>
      </c>
      <c r="L194" s="78">
        <v>1</v>
      </c>
      <c r="M194" s="77">
        <f>IF(egTextCal(L194)&lt;&gt;0, egTextCal(L194),   )</f>
        <v>1</v>
      </c>
      <c r="N194" s="77">
        <f>SUM(G192:G196)*M194</f>
        <v>1</v>
      </c>
    </row>
    <row r="195" spans="1:14" ht="15.95" customHeight="1">
      <c r="A195" s="69" t="s">
        <v>137</v>
      </c>
      <c r="B195" s="69" t="s">
        <v>248</v>
      </c>
      <c r="D195" s="75"/>
      <c r="E195" s="75"/>
      <c r="F195" s="76" t="s">
        <v>168</v>
      </c>
      <c r="G195" s="77"/>
      <c r="H195" s="53" t="s">
        <v>249</v>
      </c>
      <c r="I195" s="53" t="s">
        <v>159</v>
      </c>
      <c r="J195" s="53" t="s">
        <v>250</v>
      </c>
      <c r="K195" s="76" t="s">
        <v>156</v>
      </c>
      <c r="L195" s="78">
        <v>1</v>
      </c>
      <c r="M195" s="77">
        <f>IF(egTextCal(L195)&lt;&gt;0, egTextCal(L195),   )</f>
        <v>1</v>
      </c>
      <c r="N195" s="77">
        <f>SUM(G192:G196)*M195</f>
        <v>1</v>
      </c>
    </row>
    <row r="196" spans="1:14" ht="15.95" customHeight="1">
      <c r="A196" s="69" t="s">
        <v>137</v>
      </c>
      <c r="B196" s="69" t="s">
        <v>252</v>
      </c>
      <c r="D196" s="75"/>
      <c r="E196" s="75"/>
      <c r="F196" s="76" t="s">
        <v>172</v>
      </c>
      <c r="G196" s="77"/>
      <c r="H196" s="53" t="s">
        <v>254</v>
      </c>
      <c r="I196" s="53" t="s">
        <v>176</v>
      </c>
      <c r="J196" s="53" t="s">
        <v>255</v>
      </c>
      <c r="K196" s="76" t="s">
        <v>156</v>
      </c>
      <c r="L196" s="78">
        <v>1</v>
      </c>
      <c r="M196" s="77">
        <f>IF(egTextCal(L196)&lt;&gt;0, egTextCal(L196),   )</f>
        <v>1</v>
      </c>
      <c r="N196" s="77">
        <f>SUM(G192:G196)*M196</f>
        <v>1</v>
      </c>
    </row>
    <row r="197" spans="1:14" ht="15.95" customHeight="1">
      <c r="A197" s="69" t="s">
        <v>137</v>
      </c>
      <c r="B197" s="69" t="s">
        <v>511</v>
      </c>
      <c r="D197" s="75" t="s">
        <v>588</v>
      </c>
      <c r="E197" s="75" t="s">
        <v>135</v>
      </c>
      <c r="F197" s="76" t="s">
        <v>135</v>
      </c>
      <c r="G197" s="77">
        <f>IF(egTextCal(E197)&lt;&gt;0, egTextCal(E197),   )</f>
        <v>1</v>
      </c>
      <c r="H197" s="53" t="s">
        <v>514</v>
      </c>
      <c r="I197" s="53" t="s">
        <v>515</v>
      </c>
      <c r="J197" s="53" t="s">
        <v>516</v>
      </c>
      <c r="K197" s="76" t="s">
        <v>147</v>
      </c>
      <c r="L197" s="78" t="s">
        <v>589</v>
      </c>
      <c r="M197" s="77">
        <f>IF(egTextCal(L197)&lt;&gt;0, egTextCal(L197),   )</f>
        <v>1.6</v>
      </c>
      <c r="N197" s="77">
        <f>SUM(G197:G201)*M197</f>
        <v>1.6</v>
      </c>
    </row>
    <row r="198" spans="1:14" ht="15.95" customHeight="1">
      <c r="A198" s="69" t="s">
        <v>137</v>
      </c>
      <c r="B198" s="69" t="s">
        <v>572</v>
      </c>
      <c r="D198" s="75"/>
      <c r="E198" s="75"/>
      <c r="F198" s="76" t="s">
        <v>149</v>
      </c>
      <c r="G198" s="77"/>
      <c r="H198" s="53" t="s">
        <v>573</v>
      </c>
      <c r="I198" s="53" t="s">
        <v>574</v>
      </c>
      <c r="J198" s="53" t="s">
        <v>240</v>
      </c>
      <c r="K198" s="76" t="s">
        <v>147</v>
      </c>
      <c r="L198" s="78" t="s">
        <v>590</v>
      </c>
      <c r="M198" s="77">
        <f>IF(egTextCal(L198)&lt;&gt;0, egTextCal(L198),   )</f>
        <v>6</v>
      </c>
      <c r="N198" s="77">
        <f>SUM(G197:G201)*M198</f>
        <v>6</v>
      </c>
    </row>
    <row r="199" spans="1:14" ht="15.95" customHeight="1">
      <c r="A199" s="69" t="s">
        <v>137</v>
      </c>
      <c r="B199" s="69" t="s">
        <v>305</v>
      </c>
      <c r="D199" s="75"/>
      <c r="E199" s="75"/>
      <c r="F199" s="76" t="s">
        <v>165</v>
      </c>
      <c r="G199" s="77"/>
      <c r="H199" s="53" t="s">
        <v>307</v>
      </c>
      <c r="I199" s="53" t="s">
        <v>246</v>
      </c>
      <c r="J199" s="53" t="s">
        <v>308</v>
      </c>
      <c r="K199" s="76" t="s">
        <v>156</v>
      </c>
      <c r="L199" s="78">
        <v>1</v>
      </c>
      <c r="M199" s="77">
        <f>IF(egTextCal(L199)&lt;&gt;0, egTextCal(L199),   )</f>
        <v>1</v>
      </c>
      <c r="N199" s="77">
        <f>SUM(G197:G201)*M199</f>
        <v>1</v>
      </c>
    </row>
    <row r="200" spans="1:14" ht="15.95" customHeight="1">
      <c r="A200" s="69" t="s">
        <v>137</v>
      </c>
      <c r="B200" s="69" t="s">
        <v>580</v>
      </c>
      <c r="D200" s="75"/>
      <c r="E200" s="75"/>
      <c r="F200" s="76" t="s">
        <v>168</v>
      </c>
      <c r="G200" s="77"/>
      <c r="H200" s="53" t="s">
        <v>581</v>
      </c>
      <c r="I200" s="53" t="s">
        <v>159</v>
      </c>
      <c r="J200" s="53" t="s">
        <v>582</v>
      </c>
      <c r="K200" s="76" t="s">
        <v>156</v>
      </c>
      <c r="L200" s="78">
        <v>1</v>
      </c>
      <c r="M200" s="77">
        <f>IF(egTextCal(L200)&lt;&gt;0, egTextCal(L200),   )</f>
        <v>1</v>
      </c>
      <c r="N200" s="77">
        <f>SUM(G197:G201)*M200</f>
        <v>1</v>
      </c>
    </row>
    <row r="201" spans="1:14" ht="15.95" customHeight="1">
      <c r="A201" s="69" t="s">
        <v>137</v>
      </c>
      <c r="B201" s="69" t="s">
        <v>265</v>
      </c>
      <c r="D201" s="75"/>
      <c r="E201" s="75"/>
      <c r="F201" s="76" t="s">
        <v>172</v>
      </c>
      <c r="G201" s="77"/>
      <c r="H201" s="53" t="s">
        <v>267</v>
      </c>
      <c r="I201" s="53" t="s">
        <v>268</v>
      </c>
      <c r="J201" s="53" t="s">
        <v>269</v>
      </c>
      <c r="K201" s="76" t="s">
        <v>156</v>
      </c>
      <c r="L201" s="78">
        <v>1</v>
      </c>
      <c r="M201" s="77">
        <f>IF(egTextCal(L201)&lt;&gt;0, egTextCal(L201),   )</f>
        <v>1</v>
      </c>
      <c r="N201" s="77">
        <f>SUM(G197:G201)*M201</f>
        <v>1</v>
      </c>
    </row>
    <row r="202" spans="1:14" ht="15.95" customHeight="1">
      <c r="A202" s="69" t="s">
        <v>137</v>
      </c>
      <c r="B202" s="69" t="s">
        <v>511</v>
      </c>
      <c r="D202" s="75" t="s">
        <v>591</v>
      </c>
      <c r="E202" s="75" t="s">
        <v>135</v>
      </c>
      <c r="F202" s="76" t="s">
        <v>135</v>
      </c>
      <c r="G202" s="77">
        <f>IF(egTextCal(E202)&lt;&gt;0, egTextCal(E202),   )</f>
        <v>1</v>
      </c>
      <c r="H202" s="53" t="s">
        <v>514</v>
      </c>
      <c r="I202" s="53" t="s">
        <v>515</v>
      </c>
      <c r="J202" s="53" t="s">
        <v>516</v>
      </c>
      <c r="K202" s="76" t="s">
        <v>147</v>
      </c>
      <c r="L202" s="78">
        <v>0.3</v>
      </c>
      <c r="M202" s="77">
        <f>IF(egTextCal(L202)&lt;&gt;0, egTextCal(L202),   )</f>
        <v>0.3</v>
      </c>
      <c r="N202" s="77">
        <f>SUM(G202:G210)*M202</f>
        <v>0.3</v>
      </c>
    </row>
    <row r="203" spans="1:14" ht="15.95" customHeight="1">
      <c r="A203" s="69" t="s">
        <v>137</v>
      </c>
      <c r="B203" s="69" t="s">
        <v>572</v>
      </c>
      <c r="D203" s="75"/>
      <c r="E203" s="75"/>
      <c r="F203" s="76" t="s">
        <v>149</v>
      </c>
      <c r="G203" s="77"/>
      <c r="H203" s="53" t="s">
        <v>573</v>
      </c>
      <c r="I203" s="53" t="s">
        <v>574</v>
      </c>
      <c r="J203" s="53" t="s">
        <v>240</v>
      </c>
      <c r="K203" s="76" t="s">
        <v>147</v>
      </c>
      <c r="L203" s="78" t="s">
        <v>592</v>
      </c>
      <c r="M203" s="77">
        <f>IF(egTextCal(L203)&lt;&gt;0, egTextCal(L203),   )</f>
        <v>1.5</v>
      </c>
      <c r="N203" s="77">
        <f>SUM(G202:G210)*M203</f>
        <v>1.5</v>
      </c>
    </row>
    <row r="204" spans="1:14" ht="15.95" customHeight="1">
      <c r="A204" s="69" t="s">
        <v>137</v>
      </c>
      <c r="B204" s="69" t="s">
        <v>511</v>
      </c>
      <c r="D204" s="75"/>
      <c r="E204" s="75"/>
      <c r="F204" s="76" t="s">
        <v>165</v>
      </c>
      <c r="G204" s="77"/>
      <c r="H204" s="53" t="s">
        <v>514</v>
      </c>
      <c r="I204" s="53" t="s">
        <v>515</v>
      </c>
      <c r="J204" s="53" t="s">
        <v>516</v>
      </c>
      <c r="K204" s="76" t="s">
        <v>147</v>
      </c>
      <c r="L204" s="78" t="s">
        <v>593</v>
      </c>
      <c r="M204" s="77">
        <f>IF(egTextCal(L204)&lt;&gt;0, egTextCal(L204),   )</f>
        <v>4.2</v>
      </c>
      <c r="N204" s="77">
        <f>SUM(G202:G210)*M204</f>
        <v>4.2</v>
      </c>
    </row>
    <row r="205" spans="1:14" ht="15.95" customHeight="1">
      <c r="A205" s="69" t="s">
        <v>137</v>
      </c>
      <c r="B205" s="69" t="s">
        <v>238</v>
      </c>
      <c r="D205" s="75"/>
      <c r="E205" s="75"/>
      <c r="F205" s="76" t="s">
        <v>168</v>
      </c>
      <c r="G205" s="77"/>
      <c r="H205" s="53" t="s">
        <v>239</v>
      </c>
      <c r="I205" s="53" t="s">
        <v>151</v>
      </c>
      <c r="J205" s="53" t="s">
        <v>240</v>
      </c>
      <c r="K205" s="76" t="s">
        <v>147</v>
      </c>
      <c r="L205" s="78" t="s">
        <v>594</v>
      </c>
      <c r="M205" s="77">
        <f>IF(egTextCal(L205)&lt;&gt;0, egTextCal(L205),   )</f>
        <v>13.200000000000001</v>
      </c>
      <c r="N205" s="77">
        <f>SUM(G202:G210)*M205</f>
        <v>13.200000000000001</v>
      </c>
    </row>
    <row r="206" spans="1:14" ht="15.95" customHeight="1">
      <c r="A206" s="69" t="s">
        <v>137</v>
      </c>
      <c r="B206" s="69" t="s">
        <v>305</v>
      </c>
      <c r="D206" s="75"/>
      <c r="E206" s="75"/>
      <c r="F206" s="76" t="s">
        <v>172</v>
      </c>
      <c r="G206" s="77"/>
      <c r="H206" s="53" t="s">
        <v>307</v>
      </c>
      <c r="I206" s="53" t="s">
        <v>246</v>
      </c>
      <c r="J206" s="53" t="s">
        <v>308</v>
      </c>
      <c r="K206" s="76" t="s">
        <v>156</v>
      </c>
      <c r="L206" s="78">
        <v>1</v>
      </c>
      <c r="M206" s="77">
        <f>IF(egTextCal(L206)&lt;&gt;0, egTextCal(L206),   )</f>
        <v>1</v>
      </c>
      <c r="N206" s="77">
        <f>SUM(G202:G210)*M206</f>
        <v>1</v>
      </c>
    </row>
    <row r="207" spans="1:14" ht="15.95" customHeight="1">
      <c r="A207" s="69" t="s">
        <v>137</v>
      </c>
      <c r="B207" s="69" t="s">
        <v>580</v>
      </c>
      <c r="D207" s="75"/>
      <c r="E207" s="75"/>
      <c r="F207" s="76" t="s">
        <v>174</v>
      </c>
      <c r="G207" s="77"/>
      <c r="H207" s="53" t="s">
        <v>581</v>
      </c>
      <c r="I207" s="53" t="s">
        <v>159</v>
      </c>
      <c r="J207" s="53" t="s">
        <v>582</v>
      </c>
      <c r="K207" s="76" t="s">
        <v>156</v>
      </c>
      <c r="L207" s="78">
        <v>1</v>
      </c>
      <c r="M207" s="77">
        <f>IF(egTextCal(L207)&lt;&gt;0, egTextCal(L207),   )</f>
        <v>1</v>
      </c>
      <c r="N207" s="77">
        <f>SUM(G202:G210)*M207</f>
        <v>1</v>
      </c>
    </row>
    <row r="208" spans="1:14" ht="15.95" customHeight="1">
      <c r="A208" s="69" t="s">
        <v>137</v>
      </c>
      <c r="B208" s="69" t="s">
        <v>167</v>
      </c>
      <c r="D208" s="75"/>
      <c r="E208" s="75"/>
      <c r="F208" s="76" t="s">
        <v>227</v>
      </c>
      <c r="G208" s="77"/>
      <c r="H208" s="53" t="s">
        <v>169</v>
      </c>
      <c r="I208" s="53" t="s">
        <v>170</v>
      </c>
      <c r="J208" s="53" t="s">
        <v>171</v>
      </c>
      <c r="K208" s="76" t="s">
        <v>156</v>
      </c>
      <c r="L208" s="78">
        <v>1</v>
      </c>
      <c r="M208" s="77">
        <f>IF(egTextCal(L208)&lt;&gt;0, egTextCal(L208),   )</f>
        <v>1</v>
      </c>
      <c r="N208" s="77">
        <f>SUM(G202:G210)*M208</f>
        <v>1</v>
      </c>
    </row>
    <row r="209" spans="1:14" ht="15.95" customHeight="1">
      <c r="A209" s="69" t="s">
        <v>137</v>
      </c>
      <c r="B209" s="69" t="s">
        <v>157</v>
      </c>
      <c r="D209" s="75"/>
      <c r="E209" s="75"/>
      <c r="F209" s="76" t="s">
        <v>182</v>
      </c>
      <c r="G209" s="77"/>
      <c r="H209" s="53" t="s">
        <v>158</v>
      </c>
      <c r="I209" s="53" t="s">
        <v>159</v>
      </c>
      <c r="J209" s="53" t="s">
        <v>160</v>
      </c>
      <c r="K209" s="76" t="s">
        <v>156</v>
      </c>
      <c r="L209" s="78">
        <v>1</v>
      </c>
      <c r="M209" s="77">
        <f>IF(egTextCal(L209)&lt;&gt;0, egTextCal(L209),   )</f>
        <v>1</v>
      </c>
      <c r="N209" s="77">
        <f>SUM(G202:G210)*M209</f>
        <v>1</v>
      </c>
    </row>
    <row r="210" spans="1:14" ht="15.95" customHeight="1">
      <c r="A210" s="69" t="s">
        <v>137</v>
      </c>
      <c r="B210" s="69" t="s">
        <v>256</v>
      </c>
      <c r="D210" s="75"/>
      <c r="E210" s="75"/>
      <c r="F210" s="76" t="s">
        <v>595</v>
      </c>
      <c r="G210" s="77"/>
      <c r="H210" s="53" t="s">
        <v>259</v>
      </c>
      <c r="I210" s="53" t="s">
        <v>176</v>
      </c>
      <c r="J210" s="53" t="s">
        <v>260</v>
      </c>
      <c r="K210" s="76" t="s">
        <v>156</v>
      </c>
      <c r="L210" s="78">
        <v>1</v>
      </c>
      <c r="M210" s="77">
        <f>IF(egTextCal(L210)&lt;&gt;0, egTextCal(L210),   )</f>
        <v>1</v>
      </c>
      <c r="N210" s="77">
        <f>SUM(G202:G210)*M210</f>
        <v>1</v>
      </c>
    </row>
    <row r="211" spans="1:14" ht="15.95" customHeight="1">
      <c r="A211" s="69" t="s">
        <v>137</v>
      </c>
      <c r="B211" s="69" t="s">
        <v>511</v>
      </c>
      <c r="C211" s="69" t="s">
        <v>596</v>
      </c>
      <c r="D211" s="75" t="s">
        <v>597</v>
      </c>
      <c r="E211" s="75" t="s">
        <v>135</v>
      </c>
      <c r="F211" s="76" t="s">
        <v>135</v>
      </c>
      <c r="G211" s="77">
        <f>IF(egTextCal(E211)&lt;&gt;0, egTextCal(E211),   )</f>
        <v>1</v>
      </c>
      <c r="H211" s="53" t="s">
        <v>514</v>
      </c>
      <c r="I211" s="53" t="s">
        <v>515</v>
      </c>
      <c r="J211" s="53" t="s">
        <v>516</v>
      </c>
      <c r="K211" s="76" t="s">
        <v>147</v>
      </c>
      <c r="L211" s="78" t="s">
        <v>523</v>
      </c>
      <c r="M211" s="77">
        <f>IF(egTextCal(L211)&lt;&gt;0, egTextCal(L211),   )</f>
        <v>3</v>
      </c>
      <c r="N211" s="77">
        <f>SUM(G211:G217)*M211</f>
        <v>3</v>
      </c>
    </row>
    <row r="212" spans="1:14" ht="15.95" customHeight="1">
      <c r="A212" s="69" t="s">
        <v>137</v>
      </c>
      <c r="B212" s="69" t="s">
        <v>238</v>
      </c>
      <c r="D212" s="75"/>
      <c r="E212" s="75"/>
      <c r="F212" s="76" t="s">
        <v>149</v>
      </c>
      <c r="G212" s="77"/>
      <c r="H212" s="53" t="s">
        <v>239</v>
      </c>
      <c r="I212" s="53" t="s">
        <v>151</v>
      </c>
      <c r="J212" s="53" t="s">
        <v>240</v>
      </c>
      <c r="K212" s="76" t="s">
        <v>147</v>
      </c>
      <c r="L212" s="78" t="s">
        <v>598</v>
      </c>
      <c r="M212" s="77">
        <f>IF(egTextCal(L212)&lt;&gt;0, egTextCal(L212),   )</f>
        <v>9.6000000000000014</v>
      </c>
      <c r="N212" s="77">
        <f>SUM(G211:G217)*M212</f>
        <v>9.6000000000000014</v>
      </c>
    </row>
    <row r="213" spans="1:14" ht="15.95" customHeight="1">
      <c r="A213" s="69" t="s">
        <v>137</v>
      </c>
      <c r="B213" s="69" t="s">
        <v>244</v>
      </c>
      <c r="C213" s="69" t="s">
        <v>543</v>
      </c>
      <c r="D213" s="75"/>
      <c r="E213" s="75"/>
      <c r="F213" s="76" t="s">
        <v>165</v>
      </c>
      <c r="G213" s="77"/>
      <c r="H213" s="53" t="s">
        <v>245</v>
      </c>
      <c r="I213" s="53" t="s">
        <v>246</v>
      </c>
      <c r="J213" s="53" t="s">
        <v>247</v>
      </c>
      <c r="K213" s="76" t="s">
        <v>156</v>
      </c>
      <c r="L213" s="78">
        <v>1</v>
      </c>
      <c r="M213" s="77">
        <f>IF(egTextCal(L213)&lt;&gt;0, egTextCal(L213),   )</f>
        <v>1</v>
      </c>
      <c r="N213" s="77">
        <f>SUM(G211:G217)*M213</f>
        <v>1</v>
      </c>
    </row>
    <row r="214" spans="1:14" ht="15.95" customHeight="1">
      <c r="A214" s="69" t="s">
        <v>137</v>
      </c>
      <c r="B214" s="69" t="s">
        <v>248</v>
      </c>
      <c r="C214" s="69" t="s">
        <v>544</v>
      </c>
      <c r="D214" s="75"/>
      <c r="E214" s="75"/>
      <c r="F214" s="76" t="s">
        <v>168</v>
      </c>
      <c r="G214" s="77"/>
      <c r="H214" s="53" t="s">
        <v>249</v>
      </c>
      <c r="I214" s="53" t="s">
        <v>159</v>
      </c>
      <c r="J214" s="53" t="s">
        <v>250</v>
      </c>
      <c r="K214" s="76" t="s">
        <v>156</v>
      </c>
      <c r="L214" s="78">
        <v>1</v>
      </c>
      <c r="M214" s="77">
        <f>IF(egTextCal(L214)&lt;&gt;0, egTextCal(L214),   )</f>
        <v>1</v>
      </c>
      <c r="N214" s="77">
        <f>SUM(G211:G217)*M214</f>
        <v>1</v>
      </c>
    </row>
    <row r="215" spans="1:14" ht="15.95" customHeight="1">
      <c r="A215" s="69" t="s">
        <v>137</v>
      </c>
      <c r="B215" s="69" t="s">
        <v>167</v>
      </c>
      <c r="D215" s="75"/>
      <c r="E215" s="75"/>
      <c r="F215" s="76" t="s">
        <v>172</v>
      </c>
      <c r="G215" s="77"/>
      <c r="H215" s="53" t="s">
        <v>169</v>
      </c>
      <c r="I215" s="53" t="s">
        <v>170</v>
      </c>
      <c r="J215" s="53" t="s">
        <v>171</v>
      </c>
      <c r="K215" s="76" t="s">
        <v>156</v>
      </c>
      <c r="L215" s="78">
        <v>1</v>
      </c>
      <c r="M215" s="77">
        <f>IF(egTextCal(L215)&lt;&gt;0, egTextCal(L215),   )</f>
        <v>1</v>
      </c>
      <c r="N215" s="77">
        <f>SUM(G211:G217)*M215</f>
        <v>1</v>
      </c>
    </row>
    <row r="216" spans="1:14" ht="15.95" customHeight="1">
      <c r="A216" s="69" t="s">
        <v>137</v>
      </c>
      <c r="B216" s="69" t="s">
        <v>157</v>
      </c>
      <c r="D216" s="75"/>
      <c r="E216" s="75"/>
      <c r="F216" s="76" t="s">
        <v>174</v>
      </c>
      <c r="G216" s="77"/>
      <c r="H216" s="53" t="s">
        <v>158</v>
      </c>
      <c r="I216" s="53" t="s">
        <v>159</v>
      </c>
      <c r="J216" s="53" t="s">
        <v>160</v>
      </c>
      <c r="K216" s="76" t="s">
        <v>156</v>
      </c>
      <c r="L216" s="78">
        <v>1</v>
      </c>
      <c r="M216" s="77">
        <f>IF(egTextCal(L216)&lt;&gt;0, egTextCal(L216),   )</f>
        <v>1</v>
      </c>
      <c r="N216" s="77">
        <f>SUM(G211:G217)*M216</f>
        <v>1</v>
      </c>
    </row>
    <row r="217" spans="1:14" ht="15.95" customHeight="1">
      <c r="A217" s="69" t="s">
        <v>137</v>
      </c>
      <c r="B217" s="69" t="s">
        <v>599</v>
      </c>
      <c r="D217" s="75"/>
      <c r="E217" s="75"/>
      <c r="F217" s="76" t="s">
        <v>227</v>
      </c>
      <c r="G217" s="77"/>
      <c r="H217" s="53" t="s">
        <v>600</v>
      </c>
      <c r="I217" s="53" t="s">
        <v>601</v>
      </c>
      <c r="J217" s="53" t="s">
        <v>260</v>
      </c>
      <c r="K217" s="76" t="s">
        <v>156</v>
      </c>
      <c r="L217" s="78">
        <v>1</v>
      </c>
      <c r="M217" s="77">
        <f>IF(egTextCal(L217)&lt;&gt;0, egTextCal(L217),   )</f>
        <v>1</v>
      </c>
      <c r="N217" s="77">
        <f>SUM(G211:G217)*M217</f>
        <v>1</v>
      </c>
    </row>
    <row r="218" spans="1:14" ht="15.95" customHeight="1">
      <c r="A218" s="69" t="s">
        <v>137</v>
      </c>
      <c r="B218" s="69" t="s">
        <v>511</v>
      </c>
      <c r="D218" s="75" t="s">
        <v>602</v>
      </c>
      <c r="E218" s="75" t="s">
        <v>135</v>
      </c>
      <c r="F218" s="76" t="s">
        <v>135</v>
      </c>
      <c r="G218" s="77">
        <f>IF(egTextCal(E218)&lt;&gt;0, egTextCal(E218),   )</f>
        <v>1</v>
      </c>
      <c r="H218" s="53" t="s">
        <v>514</v>
      </c>
      <c r="I218" s="53" t="s">
        <v>515</v>
      </c>
      <c r="J218" s="53" t="s">
        <v>516</v>
      </c>
      <c r="K218" s="76" t="s">
        <v>147</v>
      </c>
      <c r="L218" s="78" t="s">
        <v>539</v>
      </c>
      <c r="M218" s="77">
        <f>IF(egTextCal(L218)&lt;&gt;0, egTextCal(L218),   )</f>
        <v>3.3</v>
      </c>
      <c r="N218" s="77">
        <f>SUM(G218:G222)*M218</f>
        <v>3.3</v>
      </c>
    </row>
    <row r="219" spans="1:14" ht="15.95" customHeight="1">
      <c r="A219" s="69" t="s">
        <v>137</v>
      </c>
      <c r="B219" s="69" t="s">
        <v>238</v>
      </c>
      <c r="D219" s="75"/>
      <c r="E219" s="75"/>
      <c r="F219" s="76" t="s">
        <v>149</v>
      </c>
      <c r="G219" s="77"/>
      <c r="H219" s="53" t="s">
        <v>239</v>
      </c>
      <c r="I219" s="53" t="s">
        <v>151</v>
      </c>
      <c r="J219" s="53" t="s">
        <v>240</v>
      </c>
      <c r="K219" s="76" t="s">
        <v>147</v>
      </c>
      <c r="L219" s="78" t="s">
        <v>540</v>
      </c>
      <c r="M219" s="77">
        <f>IF(egTextCal(L219)&lt;&gt;0, egTextCal(L219),   )</f>
        <v>10.5</v>
      </c>
      <c r="N219" s="77">
        <f>SUM(G218:G222)*M219</f>
        <v>10.5</v>
      </c>
    </row>
    <row r="220" spans="1:14" ht="15.95" customHeight="1">
      <c r="A220" s="69" t="s">
        <v>137</v>
      </c>
      <c r="B220" s="69" t="s">
        <v>244</v>
      </c>
      <c r="D220" s="75"/>
      <c r="E220" s="75"/>
      <c r="F220" s="76" t="s">
        <v>165</v>
      </c>
      <c r="G220" s="77"/>
      <c r="H220" s="53" t="s">
        <v>245</v>
      </c>
      <c r="I220" s="53" t="s">
        <v>246</v>
      </c>
      <c r="J220" s="53" t="s">
        <v>247</v>
      </c>
      <c r="K220" s="76" t="s">
        <v>156</v>
      </c>
      <c r="L220" s="78">
        <v>1</v>
      </c>
      <c r="M220" s="77">
        <f>IF(egTextCal(L220)&lt;&gt;0, egTextCal(L220),   )</f>
        <v>1</v>
      </c>
      <c r="N220" s="77">
        <f>SUM(G218:G222)*M220</f>
        <v>1</v>
      </c>
    </row>
    <row r="221" spans="1:14" ht="15.95" customHeight="1">
      <c r="A221" s="69" t="s">
        <v>137</v>
      </c>
      <c r="B221" s="69" t="s">
        <v>248</v>
      </c>
      <c r="D221" s="75"/>
      <c r="E221" s="75"/>
      <c r="F221" s="76" t="s">
        <v>168</v>
      </c>
      <c r="G221" s="77"/>
      <c r="H221" s="53" t="s">
        <v>249</v>
      </c>
      <c r="I221" s="53" t="s">
        <v>159</v>
      </c>
      <c r="J221" s="53" t="s">
        <v>250</v>
      </c>
      <c r="K221" s="76" t="s">
        <v>156</v>
      </c>
      <c r="L221" s="78">
        <v>1</v>
      </c>
      <c r="M221" s="77">
        <f>IF(egTextCal(L221)&lt;&gt;0, egTextCal(L221),   )</f>
        <v>1</v>
      </c>
      <c r="N221" s="77">
        <f>SUM(G218:G222)*M221</f>
        <v>1</v>
      </c>
    </row>
    <row r="222" spans="1:14" ht="15.95" customHeight="1">
      <c r="A222" s="69" t="s">
        <v>137</v>
      </c>
      <c r="B222" s="69" t="s">
        <v>252</v>
      </c>
      <c r="D222" s="75"/>
      <c r="E222" s="75"/>
      <c r="F222" s="76" t="s">
        <v>172</v>
      </c>
      <c r="G222" s="77"/>
      <c r="H222" s="53" t="s">
        <v>254</v>
      </c>
      <c r="I222" s="53" t="s">
        <v>176</v>
      </c>
      <c r="J222" s="53" t="s">
        <v>255</v>
      </c>
      <c r="K222" s="76" t="s">
        <v>156</v>
      </c>
      <c r="L222" s="78">
        <v>1</v>
      </c>
      <c r="M222" s="77">
        <f>IF(egTextCal(L222)&lt;&gt;0, egTextCal(L222),   )</f>
        <v>1</v>
      </c>
      <c r="N222" s="77">
        <f>SUM(G218:G222)*M222</f>
        <v>1</v>
      </c>
    </row>
    <row r="223" spans="1:14" ht="15.95" customHeight="1">
      <c r="A223" s="69" t="s">
        <v>137</v>
      </c>
      <c r="B223" s="69" t="s">
        <v>511</v>
      </c>
      <c r="D223" s="75" t="s">
        <v>603</v>
      </c>
      <c r="E223" s="75" t="s">
        <v>135</v>
      </c>
      <c r="F223" s="76" t="s">
        <v>135</v>
      </c>
      <c r="G223" s="77">
        <f>IF(egTextCal(E223)&lt;&gt;0, egTextCal(E223),   )</f>
        <v>1</v>
      </c>
      <c r="H223" s="53" t="s">
        <v>514</v>
      </c>
      <c r="I223" s="53" t="s">
        <v>515</v>
      </c>
      <c r="J223" s="53" t="s">
        <v>516</v>
      </c>
      <c r="K223" s="76" t="s">
        <v>147</v>
      </c>
      <c r="L223" s="78" t="s">
        <v>604</v>
      </c>
      <c r="M223" s="77">
        <f>IF(egTextCal(L223)&lt;&gt;0, egTextCal(L223),   )</f>
        <v>2.5</v>
      </c>
      <c r="N223" s="77">
        <f>SUM(G223:G229)*M223</f>
        <v>2.5</v>
      </c>
    </row>
    <row r="224" spans="1:14" ht="15.95" customHeight="1">
      <c r="A224" s="69" t="s">
        <v>137</v>
      </c>
      <c r="B224" s="69" t="s">
        <v>238</v>
      </c>
      <c r="D224" s="75"/>
      <c r="E224" s="75"/>
      <c r="F224" s="76" t="s">
        <v>149</v>
      </c>
      <c r="G224" s="77"/>
      <c r="H224" s="53" t="s">
        <v>239</v>
      </c>
      <c r="I224" s="53" t="s">
        <v>151</v>
      </c>
      <c r="J224" s="53" t="s">
        <v>240</v>
      </c>
      <c r="K224" s="76" t="s">
        <v>147</v>
      </c>
      <c r="L224" s="78" t="s">
        <v>605</v>
      </c>
      <c r="M224" s="77">
        <f>IF(egTextCal(L224)&lt;&gt;0, egTextCal(L224),   )</f>
        <v>8.1000000000000014</v>
      </c>
      <c r="N224" s="77">
        <f>SUM(G223:G229)*M224</f>
        <v>8.1000000000000014</v>
      </c>
    </row>
    <row r="225" spans="1:14" ht="15.95" customHeight="1">
      <c r="A225" s="69" t="s">
        <v>137</v>
      </c>
      <c r="B225" s="69" t="s">
        <v>244</v>
      </c>
      <c r="D225" s="75"/>
      <c r="E225" s="75"/>
      <c r="F225" s="76" t="s">
        <v>165</v>
      </c>
      <c r="G225" s="77"/>
      <c r="H225" s="53" t="s">
        <v>245</v>
      </c>
      <c r="I225" s="53" t="s">
        <v>246</v>
      </c>
      <c r="J225" s="53" t="s">
        <v>247</v>
      </c>
      <c r="K225" s="76" t="s">
        <v>156</v>
      </c>
      <c r="L225" s="78">
        <v>1</v>
      </c>
      <c r="M225" s="77">
        <f>IF(egTextCal(L225)&lt;&gt;0, egTextCal(L225),   )</f>
        <v>1</v>
      </c>
      <c r="N225" s="77">
        <f>SUM(G223:G229)*M225</f>
        <v>1</v>
      </c>
    </row>
    <row r="226" spans="1:14" ht="15.95" customHeight="1">
      <c r="A226" s="69" t="s">
        <v>137</v>
      </c>
      <c r="B226" s="69" t="s">
        <v>248</v>
      </c>
      <c r="D226" s="75"/>
      <c r="E226" s="75"/>
      <c r="F226" s="76" t="s">
        <v>168</v>
      </c>
      <c r="G226" s="77"/>
      <c r="H226" s="53" t="s">
        <v>249</v>
      </c>
      <c r="I226" s="53" t="s">
        <v>159</v>
      </c>
      <c r="J226" s="53" t="s">
        <v>250</v>
      </c>
      <c r="K226" s="76" t="s">
        <v>156</v>
      </c>
      <c r="L226" s="78">
        <v>1</v>
      </c>
      <c r="M226" s="77">
        <f>IF(egTextCal(L226)&lt;&gt;0, egTextCal(L226),   )</f>
        <v>1</v>
      </c>
      <c r="N226" s="77">
        <f>SUM(G223:G229)*M226</f>
        <v>1</v>
      </c>
    </row>
    <row r="227" spans="1:14" ht="15.95" customHeight="1">
      <c r="A227" s="69" t="s">
        <v>137</v>
      </c>
      <c r="B227" s="69" t="s">
        <v>167</v>
      </c>
      <c r="D227" s="75"/>
      <c r="E227" s="75"/>
      <c r="F227" s="76" t="s">
        <v>172</v>
      </c>
      <c r="G227" s="77"/>
      <c r="H227" s="53" t="s">
        <v>169</v>
      </c>
      <c r="I227" s="53" t="s">
        <v>170</v>
      </c>
      <c r="J227" s="53" t="s">
        <v>171</v>
      </c>
      <c r="K227" s="76" t="s">
        <v>156</v>
      </c>
      <c r="L227" s="78">
        <v>1</v>
      </c>
      <c r="M227" s="77">
        <f>IF(egTextCal(L227)&lt;&gt;0, egTextCal(L227),   )</f>
        <v>1</v>
      </c>
      <c r="N227" s="77">
        <f>SUM(G223:G229)*M227</f>
        <v>1</v>
      </c>
    </row>
    <row r="228" spans="1:14" ht="15.95" customHeight="1">
      <c r="A228" s="69" t="s">
        <v>137</v>
      </c>
      <c r="B228" s="69" t="s">
        <v>157</v>
      </c>
      <c r="D228" s="75"/>
      <c r="E228" s="75"/>
      <c r="F228" s="76" t="s">
        <v>174</v>
      </c>
      <c r="G228" s="77"/>
      <c r="H228" s="53" t="s">
        <v>158</v>
      </c>
      <c r="I228" s="53" t="s">
        <v>159</v>
      </c>
      <c r="J228" s="53" t="s">
        <v>160</v>
      </c>
      <c r="K228" s="76" t="s">
        <v>156</v>
      </c>
      <c r="L228" s="78">
        <v>1</v>
      </c>
      <c r="M228" s="77">
        <f>IF(egTextCal(L228)&lt;&gt;0, egTextCal(L228),   )</f>
        <v>1</v>
      </c>
      <c r="N228" s="77">
        <f>SUM(G223:G229)*M228</f>
        <v>1</v>
      </c>
    </row>
    <row r="229" spans="1:14" ht="15.95" customHeight="1">
      <c r="A229" s="69" t="s">
        <v>137</v>
      </c>
      <c r="B229" s="69" t="s">
        <v>252</v>
      </c>
      <c r="D229" s="75"/>
      <c r="E229" s="75"/>
      <c r="F229" s="76" t="s">
        <v>227</v>
      </c>
      <c r="G229" s="77"/>
      <c r="H229" s="53" t="s">
        <v>254</v>
      </c>
      <c r="I229" s="53" t="s">
        <v>176</v>
      </c>
      <c r="J229" s="53" t="s">
        <v>255</v>
      </c>
      <c r="K229" s="76" t="s">
        <v>156</v>
      </c>
      <c r="L229" s="78">
        <v>1</v>
      </c>
      <c r="M229" s="77">
        <f>IF(egTextCal(L229)&lt;&gt;0, egTextCal(L229),   )</f>
        <v>1</v>
      </c>
      <c r="N229" s="77">
        <f>SUM(G223:G229)*M229</f>
        <v>1</v>
      </c>
    </row>
    <row r="230" spans="1:14" ht="15.95" customHeight="1">
      <c r="A230" s="69" t="s">
        <v>137</v>
      </c>
      <c r="D230" s="75"/>
      <c r="E230" s="75"/>
      <c r="F230" s="76" t="s">
        <v>139</v>
      </c>
      <c r="G230" s="77"/>
      <c r="H230" s="53"/>
      <c r="I230" s="53"/>
      <c r="J230" s="53"/>
      <c r="K230" s="76"/>
      <c r="L230" s="78"/>
      <c r="M230" s="77"/>
      <c r="N230" s="77"/>
    </row>
    <row r="231" spans="1:14" ht="15.95" customHeight="1">
      <c r="A231" s="69" t="s">
        <v>137</v>
      </c>
      <c r="D231" s="75" t="s">
        <v>606</v>
      </c>
      <c r="E231" s="75"/>
      <c r="F231" s="76" t="s">
        <v>139</v>
      </c>
      <c r="G231" s="77"/>
      <c r="H231" s="53"/>
      <c r="I231" s="53"/>
      <c r="J231" s="53"/>
      <c r="K231" s="76"/>
      <c r="L231" s="78"/>
      <c r="M231" s="77"/>
      <c r="N231" s="77"/>
    </row>
    <row r="232" spans="1:14" ht="15.95" customHeight="1">
      <c r="A232" s="69" t="s">
        <v>137</v>
      </c>
      <c r="B232" s="69" t="s">
        <v>511</v>
      </c>
      <c r="D232" s="75" t="s">
        <v>570</v>
      </c>
      <c r="E232" s="75" t="s">
        <v>165</v>
      </c>
      <c r="F232" s="76" t="s">
        <v>135</v>
      </c>
      <c r="G232" s="77">
        <f>IF(egTextCal(E232)&lt;&gt;0, egTextCal(E232),   )</f>
        <v>3</v>
      </c>
      <c r="H232" s="53" t="s">
        <v>514</v>
      </c>
      <c r="I232" s="53" t="s">
        <v>515</v>
      </c>
      <c r="J232" s="53" t="s">
        <v>516</v>
      </c>
      <c r="K232" s="76" t="s">
        <v>147</v>
      </c>
      <c r="L232" s="78">
        <v>1</v>
      </c>
      <c r="M232" s="77">
        <f>IF(egTextCal(L232)&lt;&gt;0, egTextCal(L232),   )</f>
        <v>1</v>
      </c>
      <c r="N232" s="77">
        <f>SUM(G232:G233)*M232</f>
        <v>3</v>
      </c>
    </row>
    <row r="233" spans="1:14" ht="15.95" customHeight="1">
      <c r="A233" s="69" t="s">
        <v>137</v>
      </c>
      <c r="B233" s="69" t="s">
        <v>572</v>
      </c>
      <c r="D233" s="75"/>
      <c r="E233" s="75"/>
      <c r="F233" s="76" t="s">
        <v>149</v>
      </c>
      <c r="G233" s="77"/>
      <c r="H233" s="53" t="s">
        <v>573</v>
      </c>
      <c r="I233" s="53" t="s">
        <v>574</v>
      </c>
      <c r="J233" s="53" t="s">
        <v>240</v>
      </c>
      <c r="K233" s="76" t="s">
        <v>147</v>
      </c>
      <c r="L233" s="78">
        <v>3</v>
      </c>
      <c r="M233" s="77">
        <f>IF(egTextCal(L233)&lt;&gt;0, egTextCal(L233),   )</f>
        <v>3</v>
      </c>
      <c r="N233" s="77">
        <f>SUM(G232:G233)*M233</f>
        <v>9</v>
      </c>
    </row>
    <row r="234" spans="1:14" ht="15.95" customHeight="1">
      <c r="A234" s="69" t="s">
        <v>137</v>
      </c>
      <c r="B234" s="69" t="s">
        <v>511</v>
      </c>
      <c r="D234" s="75" t="s">
        <v>568</v>
      </c>
      <c r="E234" s="75" t="s">
        <v>607</v>
      </c>
      <c r="F234" s="76" t="s">
        <v>135</v>
      </c>
      <c r="G234" s="77">
        <f>IF(egTextCal(E234)&lt;&gt;0, egTextCal(E234),   )</f>
        <v>18</v>
      </c>
      <c r="H234" s="53" t="s">
        <v>514</v>
      </c>
      <c r="I234" s="53" t="s">
        <v>515</v>
      </c>
      <c r="J234" s="53" t="s">
        <v>516</v>
      </c>
      <c r="K234" s="76" t="s">
        <v>147</v>
      </c>
      <c r="L234" s="78">
        <v>1</v>
      </c>
      <c r="M234" s="77">
        <f>IF(egTextCal(L234)&lt;&gt;0, egTextCal(L234),   )</f>
        <v>1</v>
      </c>
      <c r="N234" s="77">
        <f>SUM(G234:G235)*M234</f>
        <v>18</v>
      </c>
    </row>
    <row r="235" spans="1:14" ht="15.95" customHeight="1">
      <c r="A235" s="69" t="s">
        <v>137</v>
      </c>
      <c r="B235" s="69" t="s">
        <v>238</v>
      </c>
      <c r="D235" s="75"/>
      <c r="E235" s="75"/>
      <c r="F235" s="76" t="s">
        <v>149</v>
      </c>
      <c r="G235" s="77"/>
      <c r="H235" s="53" t="s">
        <v>239</v>
      </c>
      <c r="I235" s="53" t="s">
        <v>151</v>
      </c>
      <c r="J235" s="53" t="s">
        <v>240</v>
      </c>
      <c r="K235" s="76" t="s">
        <v>147</v>
      </c>
      <c r="L235" s="78">
        <v>3</v>
      </c>
      <c r="M235" s="77">
        <f>IF(egTextCal(L235)&lt;&gt;0, egTextCal(L235),   )</f>
        <v>3</v>
      </c>
      <c r="N235" s="77">
        <f>SUM(G234:G235)*M235</f>
        <v>54</v>
      </c>
    </row>
    <row r="236" spans="1:14" ht="15.95" customHeight="1">
      <c r="A236" s="69" t="s">
        <v>137</v>
      </c>
      <c r="B236" s="69" t="s">
        <v>511</v>
      </c>
      <c r="D236" s="75" t="s">
        <v>608</v>
      </c>
      <c r="E236" s="75" t="s">
        <v>135</v>
      </c>
      <c r="F236" s="76" t="s">
        <v>135</v>
      </c>
      <c r="G236" s="77">
        <f>IF(egTextCal(E236)&lt;&gt;0, egTextCal(E236),   )</f>
        <v>1</v>
      </c>
      <c r="H236" s="53" t="s">
        <v>514</v>
      </c>
      <c r="I236" s="53" t="s">
        <v>515</v>
      </c>
      <c r="J236" s="53" t="s">
        <v>516</v>
      </c>
      <c r="K236" s="76" t="s">
        <v>147</v>
      </c>
      <c r="L236" s="78" t="s">
        <v>523</v>
      </c>
      <c r="M236" s="77">
        <f>IF(egTextCal(L236)&lt;&gt;0, egTextCal(L236),   )</f>
        <v>3</v>
      </c>
      <c r="N236" s="77">
        <f>SUM(G236:G237)*M236</f>
        <v>3</v>
      </c>
    </row>
    <row r="237" spans="1:14" ht="15.95" customHeight="1">
      <c r="A237" s="69" t="s">
        <v>137</v>
      </c>
      <c r="B237" s="69" t="s">
        <v>238</v>
      </c>
      <c r="D237" s="75"/>
      <c r="E237" s="75"/>
      <c r="F237" s="76" t="s">
        <v>149</v>
      </c>
      <c r="G237" s="77"/>
      <c r="H237" s="53" t="s">
        <v>239</v>
      </c>
      <c r="I237" s="53" t="s">
        <v>151</v>
      </c>
      <c r="J237" s="53" t="s">
        <v>240</v>
      </c>
      <c r="K237" s="76" t="s">
        <v>147</v>
      </c>
      <c r="L237" s="78" t="s">
        <v>524</v>
      </c>
      <c r="M237" s="77">
        <f>IF(egTextCal(L237)&lt;&gt;0, egTextCal(L237),   )</f>
        <v>12</v>
      </c>
      <c r="N237" s="77">
        <f>SUM(G236:G237)*M237</f>
        <v>12</v>
      </c>
    </row>
    <row r="238" spans="1:14" ht="15.95" customHeight="1">
      <c r="A238" s="69" t="s">
        <v>137</v>
      </c>
      <c r="B238" s="69" t="s">
        <v>511</v>
      </c>
      <c r="D238" s="75" t="s">
        <v>609</v>
      </c>
      <c r="E238" s="75" t="s">
        <v>135</v>
      </c>
      <c r="F238" s="76" t="s">
        <v>135</v>
      </c>
      <c r="G238" s="77">
        <f>IF(egTextCal(E238)&lt;&gt;0, egTextCal(E238),   )</f>
        <v>1</v>
      </c>
      <c r="H238" s="53" t="s">
        <v>514</v>
      </c>
      <c r="I238" s="53" t="s">
        <v>515</v>
      </c>
      <c r="J238" s="53" t="s">
        <v>516</v>
      </c>
      <c r="K238" s="76" t="s">
        <v>147</v>
      </c>
      <c r="L238" s="78">
        <v>0.3</v>
      </c>
      <c r="M238" s="77">
        <f>IF(egTextCal(L238)&lt;&gt;0, egTextCal(L238),   )</f>
        <v>0.3</v>
      </c>
      <c r="N238" s="77">
        <f>SUM(G238:G242)*M238</f>
        <v>0.3</v>
      </c>
    </row>
    <row r="239" spans="1:14" ht="15.95" customHeight="1">
      <c r="A239" s="69" t="s">
        <v>137</v>
      </c>
      <c r="B239" s="69" t="s">
        <v>572</v>
      </c>
      <c r="D239" s="75"/>
      <c r="E239" s="75"/>
      <c r="F239" s="76" t="s">
        <v>149</v>
      </c>
      <c r="G239" s="77"/>
      <c r="H239" s="53" t="s">
        <v>573</v>
      </c>
      <c r="I239" s="53" t="s">
        <v>574</v>
      </c>
      <c r="J239" s="53" t="s">
        <v>240</v>
      </c>
      <c r="K239" s="76" t="s">
        <v>147</v>
      </c>
      <c r="L239" s="78" t="s">
        <v>592</v>
      </c>
      <c r="M239" s="77">
        <f>IF(egTextCal(L239)&lt;&gt;0, egTextCal(L239),   )</f>
        <v>1.5</v>
      </c>
      <c r="N239" s="77">
        <f>SUM(G238:G242)*M239</f>
        <v>1.5</v>
      </c>
    </row>
    <row r="240" spans="1:14" ht="15.95" customHeight="1">
      <c r="A240" s="69" t="s">
        <v>137</v>
      </c>
      <c r="B240" s="69" t="s">
        <v>244</v>
      </c>
      <c r="D240" s="75"/>
      <c r="E240" s="75"/>
      <c r="F240" s="76" t="s">
        <v>165</v>
      </c>
      <c r="G240" s="77"/>
      <c r="H240" s="53" t="s">
        <v>245</v>
      </c>
      <c r="I240" s="53" t="s">
        <v>246</v>
      </c>
      <c r="J240" s="53" t="s">
        <v>247</v>
      </c>
      <c r="K240" s="76" t="s">
        <v>156</v>
      </c>
      <c r="L240" s="78">
        <v>1</v>
      </c>
      <c r="M240" s="77">
        <f>IF(egTextCal(L240)&lt;&gt;0, egTextCal(L240),   )</f>
        <v>1</v>
      </c>
      <c r="N240" s="77">
        <f>SUM(G238:G242)*M240</f>
        <v>1</v>
      </c>
    </row>
    <row r="241" spans="1:14" ht="15.95" customHeight="1">
      <c r="A241" s="69" t="s">
        <v>137</v>
      </c>
      <c r="B241" s="69" t="s">
        <v>248</v>
      </c>
      <c r="D241" s="75"/>
      <c r="E241" s="75"/>
      <c r="F241" s="76" t="s">
        <v>168</v>
      </c>
      <c r="G241" s="77"/>
      <c r="H241" s="53" t="s">
        <v>249</v>
      </c>
      <c r="I241" s="53" t="s">
        <v>159</v>
      </c>
      <c r="J241" s="53" t="s">
        <v>250</v>
      </c>
      <c r="K241" s="76" t="s">
        <v>156</v>
      </c>
      <c r="L241" s="78">
        <v>1</v>
      </c>
      <c r="M241" s="77">
        <f>IF(egTextCal(L241)&lt;&gt;0, egTextCal(L241),   )</f>
        <v>1</v>
      </c>
      <c r="N241" s="77">
        <f>SUM(G238:G242)*M241</f>
        <v>1</v>
      </c>
    </row>
    <row r="242" spans="1:14" ht="15.95" customHeight="1">
      <c r="A242" s="69" t="s">
        <v>137</v>
      </c>
      <c r="B242" s="69" t="s">
        <v>256</v>
      </c>
      <c r="D242" s="75"/>
      <c r="E242" s="75"/>
      <c r="F242" s="76" t="s">
        <v>172</v>
      </c>
      <c r="G242" s="77"/>
      <c r="H242" s="53" t="s">
        <v>259</v>
      </c>
      <c r="I242" s="53" t="s">
        <v>176</v>
      </c>
      <c r="J242" s="53" t="s">
        <v>260</v>
      </c>
      <c r="K242" s="76" t="s">
        <v>156</v>
      </c>
      <c r="L242" s="78">
        <v>1</v>
      </c>
      <c r="M242" s="77">
        <f>IF(egTextCal(L242)&lt;&gt;0, egTextCal(L242),   )</f>
        <v>1</v>
      </c>
      <c r="N242" s="77">
        <f>SUM(G238:G242)*M242</f>
        <v>1</v>
      </c>
    </row>
    <row r="243" spans="1:14" ht="15.95" customHeight="1">
      <c r="A243" s="69" t="s">
        <v>137</v>
      </c>
      <c r="B243" s="69" t="s">
        <v>511</v>
      </c>
      <c r="D243" s="75" t="s">
        <v>610</v>
      </c>
      <c r="E243" s="75" t="s">
        <v>135</v>
      </c>
      <c r="F243" s="76" t="s">
        <v>135</v>
      </c>
      <c r="G243" s="77">
        <f>IF(egTextCal(E243)&lt;&gt;0, egTextCal(E243),   )</f>
        <v>1</v>
      </c>
      <c r="H243" s="53" t="s">
        <v>514</v>
      </c>
      <c r="I243" s="53" t="s">
        <v>515</v>
      </c>
      <c r="J243" s="53" t="s">
        <v>516</v>
      </c>
      <c r="K243" s="76" t="s">
        <v>147</v>
      </c>
      <c r="L243" s="78">
        <v>0.3</v>
      </c>
      <c r="M243" s="77">
        <f>IF(egTextCal(L243)&lt;&gt;0, egTextCal(L243),   )</f>
        <v>0.3</v>
      </c>
      <c r="N243" s="77">
        <f>SUM(G243:G251)*M243</f>
        <v>0.3</v>
      </c>
    </row>
    <row r="244" spans="1:14" ht="15.95" customHeight="1">
      <c r="A244" s="69" t="s">
        <v>137</v>
      </c>
      <c r="B244" s="69" t="s">
        <v>572</v>
      </c>
      <c r="D244" s="75"/>
      <c r="E244" s="75"/>
      <c r="F244" s="76" t="s">
        <v>149</v>
      </c>
      <c r="G244" s="77"/>
      <c r="H244" s="53" t="s">
        <v>573</v>
      </c>
      <c r="I244" s="53" t="s">
        <v>574</v>
      </c>
      <c r="J244" s="53" t="s">
        <v>240</v>
      </c>
      <c r="K244" s="76" t="s">
        <v>147</v>
      </c>
      <c r="L244" s="78" t="s">
        <v>592</v>
      </c>
      <c r="M244" s="77">
        <f>IF(egTextCal(L244)&lt;&gt;0, egTextCal(L244),   )</f>
        <v>1.5</v>
      </c>
      <c r="N244" s="77">
        <f>SUM(G243:G251)*M244</f>
        <v>1.5</v>
      </c>
    </row>
    <row r="245" spans="1:14" ht="15.95" customHeight="1">
      <c r="A245" s="69" t="s">
        <v>137</v>
      </c>
      <c r="B245" s="69" t="s">
        <v>511</v>
      </c>
      <c r="D245" s="75"/>
      <c r="E245" s="75"/>
      <c r="F245" s="76" t="s">
        <v>165</v>
      </c>
      <c r="G245" s="77"/>
      <c r="H245" s="53" t="s">
        <v>514</v>
      </c>
      <c r="I245" s="53" t="s">
        <v>515</v>
      </c>
      <c r="J245" s="53" t="s">
        <v>516</v>
      </c>
      <c r="K245" s="76" t="s">
        <v>147</v>
      </c>
      <c r="L245" s="78" t="s">
        <v>593</v>
      </c>
      <c r="M245" s="77">
        <f>IF(egTextCal(L245)&lt;&gt;0, egTextCal(L245),   )</f>
        <v>4.2</v>
      </c>
      <c r="N245" s="77">
        <f>SUM(G243:G251)*M245</f>
        <v>4.2</v>
      </c>
    </row>
    <row r="246" spans="1:14" ht="15.95" customHeight="1">
      <c r="A246" s="69" t="s">
        <v>137</v>
      </c>
      <c r="B246" s="69" t="s">
        <v>238</v>
      </c>
      <c r="D246" s="75"/>
      <c r="E246" s="75"/>
      <c r="F246" s="76" t="s">
        <v>168</v>
      </c>
      <c r="G246" s="77"/>
      <c r="H246" s="53" t="s">
        <v>239</v>
      </c>
      <c r="I246" s="53" t="s">
        <v>151</v>
      </c>
      <c r="J246" s="53" t="s">
        <v>240</v>
      </c>
      <c r="K246" s="76" t="s">
        <v>147</v>
      </c>
      <c r="L246" s="78" t="s">
        <v>594</v>
      </c>
      <c r="M246" s="77">
        <f>IF(egTextCal(L246)&lt;&gt;0, egTextCal(L246),   )</f>
        <v>13.200000000000001</v>
      </c>
      <c r="N246" s="77">
        <f>SUM(G243:G251)*M246</f>
        <v>13.200000000000001</v>
      </c>
    </row>
    <row r="247" spans="1:14" ht="15.95" customHeight="1">
      <c r="A247" s="69" t="s">
        <v>137</v>
      </c>
      <c r="B247" s="69" t="s">
        <v>305</v>
      </c>
      <c r="D247" s="75"/>
      <c r="E247" s="75"/>
      <c r="F247" s="76" t="s">
        <v>172</v>
      </c>
      <c r="G247" s="77"/>
      <c r="H247" s="53" t="s">
        <v>307</v>
      </c>
      <c r="I247" s="53" t="s">
        <v>246</v>
      </c>
      <c r="J247" s="53" t="s">
        <v>308</v>
      </c>
      <c r="K247" s="76" t="s">
        <v>156</v>
      </c>
      <c r="L247" s="78">
        <v>1</v>
      </c>
      <c r="M247" s="77">
        <f>IF(egTextCal(L247)&lt;&gt;0, egTextCal(L247),   )</f>
        <v>1</v>
      </c>
      <c r="N247" s="77">
        <f>SUM(G243:G251)*M247</f>
        <v>1</v>
      </c>
    </row>
    <row r="248" spans="1:14" ht="15.95" customHeight="1">
      <c r="A248" s="69" t="s">
        <v>137</v>
      </c>
      <c r="B248" s="69" t="s">
        <v>580</v>
      </c>
      <c r="D248" s="75"/>
      <c r="E248" s="75"/>
      <c r="F248" s="76" t="s">
        <v>174</v>
      </c>
      <c r="G248" s="77"/>
      <c r="H248" s="53" t="s">
        <v>581</v>
      </c>
      <c r="I248" s="53" t="s">
        <v>159</v>
      </c>
      <c r="J248" s="53" t="s">
        <v>582</v>
      </c>
      <c r="K248" s="76" t="s">
        <v>156</v>
      </c>
      <c r="L248" s="78">
        <v>1</v>
      </c>
      <c r="M248" s="77">
        <f>IF(egTextCal(L248)&lt;&gt;0, egTextCal(L248),   )</f>
        <v>1</v>
      </c>
      <c r="N248" s="77">
        <f>SUM(G243:G251)*M248</f>
        <v>1</v>
      </c>
    </row>
    <row r="249" spans="1:14" ht="15.95" customHeight="1">
      <c r="A249" s="69" t="s">
        <v>137</v>
      </c>
      <c r="B249" s="69" t="s">
        <v>167</v>
      </c>
      <c r="D249" s="75"/>
      <c r="E249" s="75"/>
      <c r="F249" s="76" t="s">
        <v>227</v>
      </c>
      <c r="G249" s="77"/>
      <c r="H249" s="53" t="s">
        <v>169</v>
      </c>
      <c r="I249" s="53" t="s">
        <v>170</v>
      </c>
      <c r="J249" s="53" t="s">
        <v>171</v>
      </c>
      <c r="K249" s="76" t="s">
        <v>156</v>
      </c>
      <c r="L249" s="78">
        <v>1</v>
      </c>
      <c r="M249" s="77">
        <f>IF(egTextCal(L249)&lt;&gt;0, egTextCal(L249),   )</f>
        <v>1</v>
      </c>
      <c r="N249" s="77">
        <f>SUM(G243:G251)*M249</f>
        <v>1</v>
      </c>
    </row>
    <row r="250" spans="1:14" ht="15.95" customHeight="1">
      <c r="A250" s="69" t="s">
        <v>137</v>
      </c>
      <c r="B250" s="69" t="s">
        <v>157</v>
      </c>
      <c r="D250" s="75"/>
      <c r="E250" s="75"/>
      <c r="F250" s="76" t="s">
        <v>182</v>
      </c>
      <c r="G250" s="77"/>
      <c r="H250" s="53" t="s">
        <v>158</v>
      </c>
      <c r="I250" s="53" t="s">
        <v>159</v>
      </c>
      <c r="J250" s="53" t="s">
        <v>160</v>
      </c>
      <c r="K250" s="76" t="s">
        <v>156</v>
      </c>
      <c r="L250" s="78">
        <v>1</v>
      </c>
      <c r="M250" s="77">
        <f>IF(egTextCal(L250)&lt;&gt;0, egTextCal(L250),   )</f>
        <v>1</v>
      </c>
      <c r="N250" s="77">
        <f>SUM(G243:G251)*M250</f>
        <v>1</v>
      </c>
    </row>
    <row r="251" spans="1:14" ht="15.95" customHeight="1">
      <c r="A251" s="69" t="s">
        <v>137</v>
      </c>
      <c r="B251" s="69" t="s">
        <v>256</v>
      </c>
      <c r="D251" s="75"/>
      <c r="E251" s="75"/>
      <c r="F251" s="76" t="s">
        <v>595</v>
      </c>
      <c r="G251" s="77"/>
      <c r="H251" s="53" t="s">
        <v>259</v>
      </c>
      <c r="I251" s="53" t="s">
        <v>176</v>
      </c>
      <c r="J251" s="53" t="s">
        <v>260</v>
      </c>
      <c r="K251" s="76" t="s">
        <v>156</v>
      </c>
      <c r="L251" s="78">
        <v>1</v>
      </c>
      <c r="M251" s="77">
        <f>IF(egTextCal(L251)&lt;&gt;0, egTextCal(L251),   )</f>
        <v>1</v>
      </c>
      <c r="N251" s="77">
        <f>SUM(G243:G251)*M251</f>
        <v>1</v>
      </c>
    </row>
    <row r="252" spans="1:14" ht="15.95" customHeight="1">
      <c r="A252" s="69" t="s">
        <v>137</v>
      </c>
      <c r="B252" s="69" t="s">
        <v>511</v>
      </c>
      <c r="D252" s="75" t="s">
        <v>611</v>
      </c>
      <c r="E252" s="75" t="s">
        <v>149</v>
      </c>
      <c r="F252" s="76" t="s">
        <v>135</v>
      </c>
      <c r="G252" s="77">
        <f>IF(egTextCal(E252)&lt;&gt;0, egTextCal(E252),   )</f>
        <v>2</v>
      </c>
      <c r="H252" s="53" t="s">
        <v>514</v>
      </c>
      <c r="I252" s="53" t="s">
        <v>515</v>
      </c>
      <c r="J252" s="53" t="s">
        <v>516</v>
      </c>
      <c r="K252" s="76" t="s">
        <v>147</v>
      </c>
      <c r="L252" s="78" t="s">
        <v>593</v>
      </c>
      <c r="M252" s="77">
        <f>IF(egTextCal(L252)&lt;&gt;0, egTextCal(L252),   )</f>
        <v>4.2</v>
      </c>
      <c r="N252" s="77">
        <f>SUM(G252:G258)*M252</f>
        <v>8.4</v>
      </c>
    </row>
    <row r="253" spans="1:14" ht="15.95" customHeight="1">
      <c r="A253" s="69" t="s">
        <v>137</v>
      </c>
      <c r="B253" s="69" t="s">
        <v>238</v>
      </c>
      <c r="D253" s="75"/>
      <c r="E253" s="75"/>
      <c r="F253" s="76" t="s">
        <v>149</v>
      </c>
      <c r="G253" s="77"/>
      <c r="H253" s="53" t="s">
        <v>239</v>
      </c>
      <c r="I253" s="53" t="s">
        <v>151</v>
      </c>
      <c r="J253" s="53" t="s">
        <v>240</v>
      </c>
      <c r="K253" s="76" t="s">
        <v>147</v>
      </c>
      <c r="L253" s="78" t="s">
        <v>594</v>
      </c>
      <c r="M253" s="77">
        <f>IF(egTextCal(L253)&lt;&gt;0, egTextCal(L253),   )</f>
        <v>13.200000000000001</v>
      </c>
      <c r="N253" s="77">
        <f>SUM(G252:G258)*M253</f>
        <v>26.400000000000002</v>
      </c>
    </row>
    <row r="254" spans="1:14" ht="15.95" customHeight="1">
      <c r="A254" s="69" t="s">
        <v>137</v>
      </c>
      <c r="B254" s="69" t="s">
        <v>244</v>
      </c>
      <c r="D254" s="75"/>
      <c r="E254" s="75"/>
      <c r="F254" s="76" t="s">
        <v>165</v>
      </c>
      <c r="G254" s="77"/>
      <c r="H254" s="53" t="s">
        <v>245</v>
      </c>
      <c r="I254" s="53" t="s">
        <v>246</v>
      </c>
      <c r="J254" s="53" t="s">
        <v>247</v>
      </c>
      <c r="K254" s="76" t="s">
        <v>156</v>
      </c>
      <c r="L254" s="78">
        <v>1</v>
      </c>
      <c r="M254" s="77">
        <f>IF(egTextCal(L254)&lt;&gt;0, egTextCal(L254),   )</f>
        <v>1</v>
      </c>
      <c r="N254" s="77">
        <f>SUM(G252:G258)*M254</f>
        <v>2</v>
      </c>
    </row>
    <row r="255" spans="1:14" ht="15.95" customHeight="1">
      <c r="A255" s="69" t="s">
        <v>137</v>
      </c>
      <c r="B255" s="69" t="s">
        <v>248</v>
      </c>
      <c r="C255" s="69" t="s">
        <v>543</v>
      </c>
      <c r="D255" s="75"/>
      <c r="E255" s="75"/>
      <c r="F255" s="76" t="s">
        <v>168</v>
      </c>
      <c r="G255" s="77"/>
      <c r="H255" s="53" t="s">
        <v>249</v>
      </c>
      <c r="I255" s="53" t="s">
        <v>159</v>
      </c>
      <c r="J255" s="53" t="s">
        <v>250</v>
      </c>
      <c r="K255" s="76" t="s">
        <v>156</v>
      </c>
      <c r="L255" s="78">
        <v>1</v>
      </c>
      <c r="M255" s="77">
        <f>IF(egTextCal(L255)&lt;&gt;0, egTextCal(L255),   )</f>
        <v>1</v>
      </c>
      <c r="N255" s="77">
        <f>SUM(G252:G258)*M255</f>
        <v>2</v>
      </c>
    </row>
    <row r="256" spans="1:14" ht="15.95" customHeight="1">
      <c r="A256" s="69" t="s">
        <v>137</v>
      </c>
      <c r="B256" s="69" t="s">
        <v>167</v>
      </c>
      <c r="C256" s="69" t="s">
        <v>544</v>
      </c>
      <c r="D256" s="75"/>
      <c r="E256" s="75"/>
      <c r="F256" s="76" t="s">
        <v>172</v>
      </c>
      <c r="G256" s="77"/>
      <c r="H256" s="53" t="s">
        <v>169</v>
      </c>
      <c r="I256" s="53" t="s">
        <v>170</v>
      </c>
      <c r="J256" s="53" t="s">
        <v>171</v>
      </c>
      <c r="K256" s="76" t="s">
        <v>156</v>
      </c>
      <c r="L256" s="78">
        <v>1</v>
      </c>
      <c r="M256" s="77">
        <f>IF(egTextCal(L256)&lt;&gt;0, egTextCal(L256),   )</f>
        <v>1</v>
      </c>
      <c r="N256" s="77">
        <f>SUM(G252:G258)*M256</f>
        <v>2</v>
      </c>
    </row>
    <row r="257" spans="1:14" ht="15.95" customHeight="1">
      <c r="A257" s="69" t="s">
        <v>137</v>
      </c>
      <c r="B257" s="69" t="s">
        <v>157</v>
      </c>
      <c r="D257" s="75"/>
      <c r="E257" s="75"/>
      <c r="F257" s="76" t="s">
        <v>174</v>
      </c>
      <c r="G257" s="77"/>
      <c r="H257" s="53" t="s">
        <v>158</v>
      </c>
      <c r="I257" s="53" t="s">
        <v>159</v>
      </c>
      <c r="J257" s="53" t="s">
        <v>160</v>
      </c>
      <c r="K257" s="76" t="s">
        <v>156</v>
      </c>
      <c r="L257" s="78">
        <v>1</v>
      </c>
      <c r="M257" s="77">
        <f>IF(egTextCal(L257)&lt;&gt;0, egTextCal(L257),   )</f>
        <v>1</v>
      </c>
      <c r="N257" s="77">
        <f>SUM(G252:G258)*M257</f>
        <v>2</v>
      </c>
    </row>
    <row r="258" spans="1:14" ht="15.95" customHeight="1">
      <c r="A258" s="69" t="s">
        <v>137</v>
      </c>
      <c r="B258" s="69" t="s">
        <v>599</v>
      </c>
      <c r="D258" s="75"/>
      <c r="E258" s="75"/>
      <c r="F258" s="76" t="s">
        <v>227</v>
      </c>
      <c r="G258" s="77"/>
      <c r="H258" s="53" t="s">
        <v>600</v>
      </c>
      <c r="I258" s="53" t="s">
        <v>601</v>
      </c>
      <c r="J258" s="53" t="s">
        <v>260</v>
      </c>
      <c r="K258" s="76" t="s">
        <v>156</v>
      </c>
      <c r="L258" s="78">
        <v>1</v>
      </c>
      <c r="M258" s="77">
        <f>IF(egTextCal(L258)&lt;&gt;0, egTextCal(L258),   )</f>
        <v>1</v>
      </c>
      <c r="N258" s="77">
        <f>SUM(G252:G258)*M258</f>
        <v>2</v>
      </c>
    </row>
    <row r="259" spans="1:14" ht="15.95" customHeight="1">
      <c r="A259" s="69" t="s">
        <v>137</v>
      </c>
      <c r="B259" s="69" t="s">
        <v>511</v>
      </c>
      <c r="C259" s="69" t="s">
        <v>596</v>
      </c>
      <c r="D259" s="75" t="s">
        <v>612</v>
      </c>
      <c r="E259" s="75" t="s">
        <v>135</v>
      </c>
      <c r="F259" s="76" t="s">
        <v>135</v>
      </c>
      <c r="G259" s="77">
        <f>IF(egTextCal(E259)&lt;&gt;0, egTextCal(E259),   )</f>
        <v>1</v>
      </c>
      <c r="H259" s="53" t="s">
        <v>514</v>
      </c>
      <c r="I259" s="53" t="s">
        <v>515</v>
      </c>
      <c r="J259" s="53" t="s">
        <v>516</v>
      </c>
      <c r="K259" s="76" t="s">
        <v>147</v>
      </c>
      <c r="L259" s="78" t="s">
        <v>613</v>
      </c>
      <c r="M259" s="77">
        <f>IF(egTextCal(L259)&lt;&gt;0, egTextCal(L259),   )</f>
        <v>4</v>
      </c>
      <c r="N259" s="77">
        <f>SUM(G259:G265)*M259</f>
        <v>4</v>
      </c>
    </row>
    <row r="260" spans="1:14" ht="15.95" customHeight="1">
      <c r="A260" s="69" t="s">
        <v>137</v>
      </c>
      <c r="B260" s="69" t="s">
        <v>238</v>
      </c>
      <c r="D260" s="75"/>
      <c r="E260" s="75"/>
      <c r="F260" s="76" t="s">
        <v>149</v>
      </c>
      <c r="G260" s="77"/>
      <c r="H260" s="53" t="s">
        <v>239</v>
      </c>
      <c r="I260" s="53" t="s">
        <v>151</v>
      </c>
      <c r="J260" s="53" t="s">
        <v>240</v>
      </c>
      <c r="K260" s="76" t="s">
        <v>147</v>
      </c>
      <c r="L260" s="78" t="s">
        <v>614</v>
      </c>
      <c r="M260" s="77">
        <f>IF(egTextCal(L260)&lt;&gt;0, egTextCal(L260),   )</f>
        <v>12.600000000000001</v>
      </c>
      <c r="N260" s="77">
        <f>SUM(G259:G265)*M260</f>
        <v>12.600000000000001</v>
      </c>
    </row>
    <row r="261" spans="1:14" ht="15.95" customHeight="1">
      <c r="A261" s="69" t="s">
        <v>137</v>
      </c>
      <c r="B261" s="69" t="s">
        <v>244</v>
      </c>
      <c r="D261" s="75"/>
      <c r="E261" s="75"/>
      <c r="F261" s="76" t="s">
        <v>165</v>
      </c>
      <c r="G261" s="77"/>
      <c r="H261" s="53" t="s">
        <v>245</v>
      </c>
      <c r="I261" s="53" t="s">
        <v>246</v>
      </c>
      <c r="J261" s="53" t="s">
        <v>247</v>
      </c>
      <c r="K261" s="76" t="s">
        <v>156</v>
      </c>
      <c r="L261" s="78">
        <v>1</v>
      </c>
      <c r="M261" s="77">
        <f>IF(egTextCal(L261)&lt;&gt;0, egTextCal(L261),   )</f>
        <v>1</v>
      </c>
      <c r="N261" s="77">
        <f>SUM(G259:G265)*M261</f>
        <v>1</v>
      </c>
    </row>
    <row r="262" spans="1:14" ht="15.95" customHeight="1">
      <c r="A262" s="69" t="s">
        <v>137</v>
      </c>
      <c r="B262" s="69" t="s">
        <v>248</v>
      </c>
      <c r="D262" s="75"/>
      <c r="E262" s="75"/>
      <c r="F262" s="76" t="s">
        <v>168</v>
      </c>
      <c r="G262" s="77"/>
      <c r="H262" s="53" t="s">
        <v>249</v>
      </c>
      <c r="I262" s="53" t="s">
        <v>159</v>
      </c>
      <c r="J262" s="53" t="s">
        <v>250</v>
      </c>
      <c r="K262" s="76" t="s">
        <v>156</v>
      </c>
      <c r="L262" s="78">
        <v>1</v>
      </c>
      <c r="M262" s="77">
        <f>IF(egTextCal(L262)&lt;&gt;0, egTextCal(L262),   )</f>
        <v>1</v>
      </c>
      <c r="N262" s="77">
        <f>SUM(G259:G265)*M262</f>
        <v>1</v>
      </c>
    </row>
    <row r="263" spans="1:14" ht="15.95" customHeight="1">
      <c r="A263" s="69" t="s">
        <v>137</v>
      </c>
      <c r="B263" s="69" t="s">
        <v>167</v>
      </c>
      <c r="D263" s="75"/>
      <c r="E263" s="75"/>
      <c r="F263" s="76" t="s">
        <v>172</v>
      </c>
      <c r="G263" s="77"/>
      <c r="H263" s="53" t="s">
        <v>169</v>
      </c>
      <c r="I263" s="53" t="s">
        <v>170</v>
      </c>
      <c r="J263" s="53" t="s">
        <v>171</v>
      </c>
      <c r="K263" s="76" t="s">
        <v>156</v>
      </c>
      <c r="L263" s="78">
        <v>1</v>
      </c>
      <c r="M263" s="77">
        <f>IF(egTextCal(L263)&lt;&gt;0, egTextCal(L263),   )</f>
        <v>1</v>
      </c>
      <c r="N263" s="77">
        <f>SUM(G259:G265)*M263</f>
        <v>1</v>
      </c>
    </row>
    <row r="264" spans="1:14" ht="15.95" customHeight="1">
      <c r="A264" s="69" t="s">
        <v>137</v>
      </c>
      <c r="B264" s="69" t="s">
        <v>157</v>
      </c>
      <c r="D264" s="75"/>
      <c r="E264" s="75"/>
      <c r="F264" s="76" t="s">
        <v>174</v>
      </c>
      <c r="G264" s="77"/>
      <c r="H264" s="53" t="s">
        <v>158</v>
      </c>
      <c r="I264" s="53" t="s">
        <v>159</v>
      </c>
      <c r="J264" s="53" t="s">
        <v>160</v>
      </c>
      <c r="K264" s="76" t="s">
        <v>156</v>
      </c>
      <c r="L264" s="78">
        <v>1</v>
      </c>
      <c r="M264" s="77">
        <f>IF(egTextCal(L264)&lt;&gt;0, egTextCal(L264),   )</f>
        <v>1</v>
      </c>
      <c r="N264" s="77">
        <f>SUM(G259:G265)*M264</f>
        <v>1</v>
      </c>
    </row>
    <row r="265" spans="1:14" ht="15.95" customHeight="1">
      <c r="A265" s="69" t="s">
        <v>137</v>
      </c>
      <c r="B265" s="69" t="s">
        <v>599</v>
      </c>
      <c r="D265" s="75"/>
      <c r="E265" s="75"/>
      <c r="F265" s="76" t="s">
        <v>227</v>
      </c>
      <c r="G265" s="77"/>
      <c r="H265" s="53" t="s">
        <v>600</v>
      </c>
      <c r="I265" s="53" t="s">
        <v>601</v>
      </c>
      <c r="J265" s="53" t="s">
        <v>260</v>
      </c>
      <c r="K265" s="76" t="s">
        <v>156</v>
      </c>
      <c r="L265" s="78">
        <v>1</v>
      </c>
      <c r="M265" s="77">
        <f>IF(egTextCal(L265)&lt;&gt;0, egTextCal(L265),   )</f>
        <v>1</v>
      </c>
      <c r="N265" s="77">
        <f>SUM(G259:G265)*M265</f>
        <v>1</v>
      </c>
    </row>
    <row r="266" spans="1:14" ht="15.95" customHeight="1">
      <c r="A266" s="69" t="s">
        <v>137</v>
      </c>
      <c r="B266" s="69" t="s">
        <v>511</v>
      </c>
      <c r="D266" s="75" t="s">
        <v>615</v>
      </c>
      <c r="E266" s="75" t="s">
        <v>135</v>
      </c>
      <c r="F266" s="76" t="s">
        <v>135</v>
      </c>
      <c r="G266" s="77">
        <f>IF(egTextCal(E266)&lt;&gt;0, egTextCal(E266),   )</f>
        <v>1</v>
      </c>
      <c r="H266" s="53" t="s">
        <v>514</v>
      </c>
      <c r="I266" s="53" t="s">
        <v>515</v>
      </c>
      <c r="J266" s="53" t="s">
        <v>516</v>
      </c>
      <c r="K266" s="76" t="s">
        <v>147</v>
      </c>
      <c r="L266" s="78" t="s">
        <v>616</v>
      </c>
      <c r="M266" s="77">
        <f>IF(egTextCal(L266)&lt;&gt;0, egTextCal(L266),   )</f>
        <v>3.7</v>
      </c>
      <c r="N266" s="77">
        <f>SUM(G266:G272)*M266</f>
        <v>3.7</v>
      </c>
    </row>
    <row r="267" spans="1:14" ht="15.95" customHeight="1">
      <c r="A267" s="69" t="s">
        <v>137</v>
      </c>
      <c r="B267" s="69" t="s">
        <v>238</v>
      </c>
      <c r="D267" s="75"/>
      <c r="E267" s="75"/>
      <c r="F267" s="76" t="s">
        <v>149</v>
      </c>
      <c r="G267" s="77"/>
      <c r="H267" s="53" t="s">
        <v>239</v>
      </c>
      <c r="I267" s="53" t="s">
        <v>151</v>
      </c>
      <c r="J267" s="53" t="s">
        <v>240</v>
      </c>
      <c r="K267" s="76" t="s">
        <v>147</v>
      </c>
      <c r="L267" s="78" t="s">
        <v>617</v>
      </c>
      <c r="M267" s="77">
        <f>IF(egTextCal(L267)&lt;&gt;0, egTextCal(L267),   )</f>
        <v>11.700000000000001</v>
      </c>
      <c r="N267" s="77">
        <f>SUM(G266:G272)*M267</f>
        <v>11.700000000000001</v>
      </c>
    </row>
    <row r="268" spans="1:14" ht="15.95" customHeight="1">
      <c r="A268" s="69" t="s">
        <v>137</v>
      </c>
      <c r="B268" s="69" t="s">
        <v>244</v>
      </c>
      <c r="D268" s="75"/>
      <c r="E268" s="75"/>
      <c r="F268" s="76" t="s">
        <v>165</v>
      </c>
      <c r="G268" s="77"/>
      <c r="H268" s="53" t="s">
        <v>245</v>
      </c>
      <c r="I268" s="53" t="s">
        <v>246</v>
      </c>
      <c r="J268" s="53" t="s">
        <v>247</v>
      </c>
      <c r="K268" s="76" t="s">
        <v>156</v>
      </c>
      <c r="L268" s="78">
        <v>1</v>
      </c>
      <c r="M268" s="77">
        <f>IF(egTextCal(L268)&lt;&gt;0, egTextCal(L268),   )</f>
        <v>1</v>
      </c>
      <c r="N268" s="77">
        <f>SUM(G266:G272)*M268</f>
        <v>1</v>
      </c>
    </row>
    <row r="269" spans="1:14" ht="15.95" customHeight="1">
      <c r="A269" s="69" t="s">
        <v>137</v>
      </c>
      <c r="B269" s="69" t="s">
        <v>248</v>
      </c>
      <c r="D269" s="75"/>
      <c r="E269" s="75"/>
      <c r="F269" s="76" t="s">
        <v>168</v>
      </c>
      <c r="G269" s="77"/>
      <c r="H269" s="53" t="s">
        <v>249</v>
      </c>
      <c r="I269" s="53" t="s">
        <v>159</v>
      </c>
      <c r="J269" s="53" t="s">
        <v>250</v>
      </c>
      <c r="K269" s="76" t="s">
        <v>156</v>
      </c>
      <c r="L269" s="78">
        <v>1</v>
      </c>
      <c r="M269" s="77">
        <f>IF(egTextCal(L269)&lt;&gt;0, egTextCal(L269),   )</f>
        <v>1</v>
      </c>
      <c r="N269" s="77">
        <f>SUM(G266:G272)*M269</f>
        <v>1</v>
      </c>
    </row>
    <row r="270" spans="1:14" ht="15.95" customHeight="1">
      <c r="A270" s="69" t="s">
        <v>137</v>
      </c>
      <c r="B270" s="69" t="s">
        <v>167</v>
      </c>
      <c r="D270" s="75"/>
      <c r="E270" s="75"/>
      <c r="F270" s="76" t="s">
        <v>172</v>
      </c>
      <c r="G270" s="77"/>
      <c r="H270" s="53" t="s">
        <v>169</v>
      </c>
      <c r="I270" s="53" t="s">
        <v>170</v>
      </c>
      <c r="J270" s="53" t="s">
        <v>171</v>
      </c>
      <c r="K270" s="76" t="s">
        <v>156</v>
      </c>
      <c r="L270" s="78">
        <v>1</v>
      </c>
      <c r="M270" s="77">
        <f>IF(egTextCal(L270)&lt;&gt;0, egTextCal(L270),   )</f>
        <v>1</v>
      </c>
      <c r="N270" s="77">
        <f>SUM(G266:G272)*M270</f>
        <v>1</v>
      </c>
    </row>
    <row r="271" spans="1:14" ht="15.95" customHeight="1">
      <c r="A271" s="69" t="s">
        <v>137</v>
      </c>
      <c r="B271" s="69" t="s">
        <v>157</v>
      </c>
      <c r="D271" s="75"/>
      <c r="E271" s="75"/>
      <c r="F271" s="76" t="s">
        <v>174</v>
      </c>
      <c r="G271" s="77"/>
      <c r="H271" s="53" t="s">
        <v>158</v>
      </c>
      <c r="I271" s="53" t="s">
        <v>159</v>
      </c>
      <c r="J271" s="53" t="s">
        <v>160</v>
      </c>
      <c r="K271" s="76" t="s">
        <v>156</v>
      </c>
      <c r="L271" s="78">
        <v>1</v>
      </c>
      <c r="M271" s="77">
        <f>IF(egTextCal(L271)&lt;&gt;0, egTextCal(L271),   )</f>
        <v>1</v>
      </c>
      <c r="N271" s="77">
        <f>SUM(G266:G272)*M271</f>
        <v>1</v>
      </c>
    </row>
    <row r="272" spans="1:14" ht="15.95" customHeight="1">
      <c r="A272" s="69" t="s">
        <v>137</v>
      </c>
      <c r="B272" s="69" t="s">
        <v>265</v>
      </c>
      <c r="D272" s="75"/>
      <c r="E272" s="75"/>
      <c r="F272" s="76" t="s">
        <v>227</v>
      </c>
      <c r="G272" s="77"/>
      <c r="H272" s="53" t="s">
        <v>267</v>
      </c>
      <c r="I272" s="53" t="s">
        <v>268</v>
      </c>
      <c r="J272" s="53" t="s">
        <v>269</v>
      </c>
      <c r="K272" s="76" t="s">
        <v>156</v>
      </c>
      <c r="L272" s="78">
        <v>1</v>
      </c>
      <c r="M272" s="77">
        <f>IF(egTextCal(L272)&lt;&gt;0, egTextCal(L272),   )</f>
        <v>1</v>
      </c>
      <c r="N272" s="77">
        <f>SUM(G266:G272)*M272</f>
        <v>1</v>
      </c>
    </row>
    <row r="273" spans="1:14" ht="15.95" customHeight="1">
      <c r="A273" s="69" t="s">
        <v>137</v>
      </c>
      <c r="B273" s="69" t="s">
        <v>511</v>
      </c>
      <c r="D273" s="75" t="s">
        <v>618</v>
      </c>
      <c r="E273" s="75" t="s">
        <v>135</v>
      </c>
      <c r="F273" s="76" t="s">
        <v>135</v>
      </c>
      <c r="G273" s="77">
        <f>IF(egTextCal(E273)&lt;&gt;0, egTextCal(E273),   )</f>
        <v>1</v>
      </c>
      <c r="H273" s="53" t="s">
        <v>514</v>
      </c>
      <c r="I273" s="53" t="s">
        <v>515</v>
      </c>
      <c r="J273" s="53" t="s">
        <v>516</v>
      </c>
      <c r="K273" s="76" t="s">
        <v>147</v>
      </c>
      <c r="L273" s="78" t="s">
        <v>539</v>
      </c>
      <c r="M273" s="77">
        <f>IF(egTextCal(L273)&lt;&gt;0, egTextCal(L273),   )</f>
        <v>3.3</v>
      </c>
      <c r="N273" s="77">
        <f>SUM(G273:G277)*M273</f>
        <v>3.3</v>
      </c>
    </row>
    <row r="274" spans="1:14" ht="15.95" customHeight="1">
      <c r="A274" s="69" t="s">
        <v>137</v>
      </c>
      <c r="B274" s="69" t="s">
        <v>238</v>
      </c>
      <c r="D274" s="75"/>
      <c r="E274" s="75"/>
      <c r="F274" s="76" t="s">
        <v>149</v>
      </c>
      <c r="G274" s="77"/>
      <c r="H274" s="53" t="s">
        <v>239</v>
      </c>
      <c r="I274" s="53" t="s">
        <v>151</v>
      </c>
      <c r="J274" s="53" t="s">
        <v>240</v>
      </c>
      <c r="K274" s="76" t="s">
        <v>147</v>
      </c>
      <c r="L274" s="78" t="s">
        <v>540</v>
      </c>
      <c r="M274" s="77">
        <f>IF(egTextCal(L274)&lt;&gt;0, egTextCal(L274),   )</f>
        <v>10.5</v>
      </c>
      <c r="N274" s="77">
        <f>SUM(G273:G277)*M274</f>
        <v>10.5</v>
      </c>
    </row>
    <row r="275" spans="1:14" ht="15.95" customHeight="1">
      <c r="A275" s="69" t="s">
        <v>137</v>
      </c>
      <c r="B275" s="69" t="s">
        <v>244</v>
      </c>
      <c r="D275" s="75"/>
      <c r="E275" s="75"/>
      <c r="F275" s="76" t="s">
        <v>165</v>
      </c>
      <c r="G275" s="77"/>
      <c r="H275" s="53" t="s">
        <v>245</v>
      </c>
      <c r="I275" s="53" t="s">
        <v>246</v>
      </c>
      <c r="J275" s="53" t="s">
        <v>247</v>
      </c>
      <c r="K275" s="76" t="s">
        <v>156</v>
      </c>
      <c r="L275" s="78">
        <v>1</v>
      </c>
      <c r="M275" s="77">
        <f>IF(egTextCal(L275)&lt;&gt;0, egTextCal(L275),   )</f>
        <v>1</v>
      </c>
      <c r="N275" s="77">
        <f>SUM(G273:G277)*M275</f>
        <v>1</v>
      </c>
    </row>
    <row r="276" spans="1:14" ht="15.95" customHeight="1">
      <c r="A276" s="69" t="s">
        <v>137</v>
      </c>
      <c r="B276" s="69" t="s">
        <v>248</v>
      </c>
      <c r="D276" s="75"/>
      <c r="E276" s="75"/>
      <c r="F276" s="76" t="s">
        <v>168</v>
      </c>
      <c r="G276" s="77"/>
      <c r="H276" s="53" t="s">
        <v>249</v>
      </c>
      <c r="I276" s="53" t="s">
        <v>159</v>
      </c>
      <c r="J276" s="53" t="s">
        <v>250</v>
      </c>
      <c r="K276" s="76" t="s">
        <v>156</v>
      </c>
      <c r="L276" s="78">
        <v>1</v>
      </c>
      <c r="M276" s="77">
        <f>IF(egTextCal(L276)&lt;&gt;0, egTextCal(L276),   )</f>
        <v>1</v>
      </c>
      <c r="N276" s="77">
        <f>SUM(G273:G277)*M276</f>
        <v>1</v>
      </c>
    </row>
    <row r="277" spans="1:14" ht="15.95" customHeight="1">
      <c r="A277" s="69" t="s">
        <v>137</v>
      </c>
      <c r="B277" s="69" t="s">
        <v>252</v>
      </c>
      <c r="D277" s="75"/>
      <c r="E277" s="75"/>
      <c r="F277" s="76" t="s">
        <v>172</v>
      </c>
      <c r="G277" s="77"/>
      <c r="H277" s="53" t="s">
        <v>254</v>
      </c>
      <c r="I277" s="53" t="s">
        <v>176</v>
      </c>
      <c r="J277" s="53" t="s">
        <v>255</v>
      </c>
      <c r="K277" s="76" t="s">
        <v>156</v>
      </c>
      <c r="L277" s="78">
        <v>1</v>
      </c>
      <c r="M277" s="77">
        <f>IF(egTextCal(L277)&lt;&gt;0, egTextCal(L277),   )</f>
        <v>1</v>
      </c>
      <c r="N277" s="77">
        <f>SUM(G273:G277)*M277</f>
        <v>1</v>
      </c>
    </row>
    <row r="278" spans="1:14" ht="15.95" customHeight="1">
      <c r="A278" s="69" t="s">
        <v>137</v>
      </c>
      <c r="D278" s="75"/>
      <c r="E278" s="75"/>
      <c r="F278" s="76"/>
      <c r="G278" s="77"/>
      <c r="H278" s="53"/>
      <c r="I278" s="53"/>
      <c r="J278" s="53"/>
      <c r="K278" s="76"/>
      <c r="L278" s="78"/>
      <c r="M278" s="77"/>
      <c r="N278" s="77"/>
    </row>
    <row r="279" spans="1:14" ht="15.95" customHeight="1">
      <c r="A279" s="69" t="s">
        <v>137</v>
      </c>
      <c r="D279" s="75"/>
      <c r="E279" s="75"/>
      <c r="F279" s="76"/>
      <c r="G279" s="77"/>
      <c r="H279" s="53"/>
      <c r="I279" s="53"/>
      <c r="J279" s="53"/>
      <c r="K279" s="76"/>
      <c r="L279" s="78"/>
      <c r="M279" s="77"/>
      <c r="N279" s="77"/>
    </row>
    <row r="280" spans="1:14" ht="15.95" customHeight="1">
      <c r="A280" s="69" t="s">
        <v>137</v>
      </c>
      <c r="D280" s="75"/>
      <c r="E280" s="75"/>
      <c r="F280" s="76"/>
      <c r="G280" s="77"/>
      <c r="H280" s="53"/>
      <c r="I280" s="53"/>
      <c r="J280" s="53"/>
      <c r="K280" s="76"/>
      <c r="L280" s="78"/>
      <c r="M280" s="77"/>
      <c r="N280" s="77"/>
    </row>
    <row r="281" spans="1:14" ht="15.95" customHeight="1">
      <c r="A281" s="69" t="s">
        <v>137</v>
      </c>
      <c r="D281" s="75"/>
      <c r="E281" s="75"/>
      <c r="F281" s="76"/>
      <c r="G281" s="77"/>
      <c r="H281" s="53"/>
      <c r="I281" s="53"/>
      <c r="J281" s="53"/>
      <c r="K281" s="76"/>
      <c r="L281" s="78"/>
      <c r="M281" s="77"/>
      <c r="N281" s="77"/>
    </row>
    <row r="282" spans="1:14" ht="15.95" customHeight="1">
      <c r="A282" s="69" t="s">
        <v>137</v>
      </c>
      <c r="D282" s="75"/>
      <c r="E282" s="75"/>
      <c r="F282" s="76"/>
      <c r="G282" s="77"/>
      <c r="H282" s="53"/>
      <c r="I282" s="53"/>
      <c r="J282" s="53"/>
      <c r="K282" s="76"/>
      <c r="L282" s="78"/>
      <c r="M282" s="77"/>
      <c r="N282" s="77"/>
    </row>
    <row r="283" spans="1:14" ht="15.95" customHeight="1">
      <c r="A283" s="69" t="s">
        <v>137</v>
      </c>
      <c r="D283" s="75"/>
      <c r="E283" s="75"/>
      <c r="F283" s="76"/>
      <c r="G283" s="77"/>
      <c r="H283" s="53"/>
      <c r="I283" s="53"/>
      <c r="J283" s="53"/>
      <c r="K283" s="76"/>
      <c r="L283" s="78"/>
      <c r="M283" s="77"/>
      <c r="N283" s="77"/>
    </row>
    <row r="284" spans="1:14" ht="15.95" customHeight="1">
      <c r="A284" s="69" t="s">
        <v>137</v>
      </c>
      <c r="D284" s="75"/>
      <c r="E284" s="75"/>
      <c r="F284" s="76"/>
      <c r="G284" s="77"/>
      <c r="H284" s="53"/>
      <c r="I284" s="53"/>
      <c r="J284" s="53"/>
      <c r="K284" s="76"/>
      <c r="L284" s="78"/>
      <c r="M284" s="77"/>
      <c r="N284" s="77"/>
    </row>
    <row r="285" spans="1:14" ht="15.95" customHeight="1">
      <c r="A285" s="69" t="s">
        <v>137</v>
      </c>
      <c r="D285" s="75"/>
      <c r="E285" s="75"/>
      <c r="F285" s="76"/>
      <c r="G285" s="77"/>
      <c r="H285" s="53"/>
      <c r="I285" s="53"/>
      <c r="J285" s="53"/>
      <c r="K285" s="76"/>
      <c r="L285" s="78"/>
      <c r="M285" s="77"/>
      <c r="N285" s="77"/>
    </row>
    <row r="286" spans="1:14" ht="15.95" customHeight="1">
      <c r="A286" s="69" t="s">
        <v>137</v>
      </c>
      <c r="D286" s="75"/>
      <c r="E286" s="75"/>
      <c r="F286" s="76"/>
      <c r="G286" s="77"/>
      <c r="H286" s="53"/>
      <c r="I286" s="53"/>
      <c r="J286" s="53"/>
      <c r="K286" s="76"/>
      <c r="L286" s="78"/>
      <c r="M286" s="77"/>
      <c r="N286" s="77"/>
    </row>
    <row r="287" spans="1:14" ht="15.95" customHeight="1">
      <c r="A287" s="69" t="s">
        <v>137</v>
      </c>
      <c r="D287" s="75"/>
      <c r="E287" s="75"/>
      <c r="F287" s="76"/>
      <c r="G287" s="77"/>
      <c r="H287" s="53"/>
      <c r="I287" s="53"/>
      <c r="J287" s="53"/>
      <c r="K287" s="76"/>
      <c r="L287" s="78"/>
      <c r="M287" s="77"/>
      <c r="N287" s="77"/>
    </row>
    <row r="288" spans="1:14" ht="15.95" customHeight="1">
      <c r="A288" s="69" t="s">
        <v>137</v>
      </c>
      <c r="D288" s="75"/>
      <c r="E288" s="75"/>
      <c r="F288" s="76"/>
      <c r="G288" s="77"/>
      <c r="H288" s="53"/>
      <c r="I288" s="53"/>
      <c r="J288" s="53"/>
      <c r="K288" s="76"/>
      <c r="L288" s="78"/>
      <c r="M288" s="77"/>
      <c r="N288" s="77"/>
    </row>
    <row r="289" spans="1:14" ht="15.95" customHeight="1">
      <c r="A289" s="69" t="s">
        <v>137</v>
      </c>
      <c r="D289" s="75"/>
      <c r="E289" s="75"/>
      <c r="F289" s="76"/>
      <c r="G289" s="77"/>
      <c r="H289" s="53"/>
      <c r="I289" s="53"/>
      <c r="J289" s="53"/>
      <c r="K289" s="76"/>
      <c r="L289" s="78"/>
      <c r="M289" s="77"/>
      <c r="N289" s="77"/>
    </row>
    <row r="290" spans="1:14" ht="15.95" customHeight="1">
      <c r="A290" s="69" t="s">
        <v>137</v>
      </c>
      <c r="D290" s="75"/>
      <c r="E290" s="75"/>
      <c r="F290" s="76"/>
      <c r="G290" s="77"/>
      <c r="H290" s="53"/>
      <c r="I290" s="53"/>
      <c r="J290" s="53"/>
      <c r="K290" s="76"/>
      <c r="L290" s="78"/>
      <c r="M290" s="77"/>
      <c r="N290" s="77"/>
    </row>
    <row r="291" spans="1:14" ht="15.95" customHeight="1">
      <c r="A291" s="69" t="s">
        <v>137</v>
      </c>
      <c r="D291" s="75"/>
      <c r="E291" s="75"/>
      <c r="F291" s="76"/>
      <c r="G291" s="77"/>
      <c r="H291" s="53"/>
      <c r="I291" s="53"/>
      <c r="J291" s="53"/>
      <c r="K291" s="76"/>
      <c r="L291" s="78"/>
      <c r="M291" s="77"/>
      <c r="N291" s="77"/>
    </row>
    <row r="292" spans="1:14" ht="15.95" customHeight="1">
      <c r="A292" s="69" t="s">
        <v>137</v>
      </c>
      <c r="D292" s="75"/>
      <c r="E292" s="75"/>
      <c r="F292" s="76"/>
      <c r="G292" s="77"/>
      <c r="H292" s="53"/>
      <c r="I292" s="53"/>
      <c r="J292" s="53"/>
      <c r="K292" s="76"/>
      <c r="L292" s="78"/>
      <c r="M292" s="77"/>
      <c r="N292" s="77"/>
    </row>
    <row r="293" spans="1:14" ht="15.95" customHeight="1">
      <c r="A293" s="69" t="s">
        <v>137</v>
      </c>
      <c r="D293" s="75"/>
      <c r="E293" s="75"/>
      <c r="F293" s="76"/>
      <c r="G293" s="77"/>
      <c r="H293" s="53"/>
      <c r="I293" s="53"/>
      <c r="J293" s="53"/>
      <c r="K293" s="76"/>
      <c r="L293" s="78"/>
      <c r="M293" s="77"/>
      <c r="N293" s="77"/>
    </row>
    <row r="294" spans="1:14" ht="15.95" customHeight="1">
      <c r="A294" s="69" t="s">
        <v>137</v>
      </c>
      <c r="D294" s="75"/>
      <c r="E294" s="75"/>
      <c r="F294" s="76"/>
      <c r="G294" s="77"/>
      <c r="H294" s="53"/>
      <c r="I294" s="53"/>
      <c r="J294" s="53"/>
      <c r="K294" s="76"/>
      <c r="L294" s="78"/>
      <c r="M294" s="77"/>
      <c r="N294" s="77"/>
    </row>
    <row r="295" spans="1:14" ht="15.95" customHeight="1">
      <c r="A295" s="69" t="s">
        <v>137</v>
      </c>
      <c r="D295" s="75"/>
      <c r="E295" s="75"/>
      <c r="F295" s="76"/>
      <c r="G295" s="77"/>
      <c r="H295" s="53"/>
      <c r="I295" s="53"/>
      <c r="J295" s="53"/>
      <c r="K295" s="76"/>
      <c r="L295" s="78"/>
      <c r="M295" s="77"/>
      <c r="N295" s="77"/>
    </row>
    <row r="296" spans="1:14" ht="15.95" customHeight="1">
      <c r="A296" s="69" t="s">
        <v>137</v>
      </c>
      <c r="D296" s="79"/>
      <c r="E296" s="79"/>
      <c r="F296" s="80"/>
      <c r="G296" s="81"/>
      <c r="H296" s="82"/>
      <c r="I296" s="82"/>
      <c r="J296" s="82"/>
      <c r="K296" s="80"/>
      <c r="L296" s="83"/>
      <c r="M296" s="81"/>
      <c r="N296" s="81"/>
    </row>
    <row r="297" spans="1:14" ht="15.95" customHeight="1">
      <c r="A297" s="69" t="s">
        <v>137</v>
      </c>
      <c r="D297" s="75"/>
      <c r="E297" s="75"/>
      <c r="F297" s="76"/>
      <c r="G297" s="77"/>
      <c r="H297" s="53"/>
      <c r="I297" s="53"/>
      <c r="J297" s="53"/>
      <c r="K297" s="76"/>
      <c r="L297" s="78"/>
      <c r="M297" s="77"/>
      <c r="N297" s="77"/>
    </row>
    <row r="298" spans="1:14" ht="15.95" customHeight="1">
      <c r="B298" s="69" t="s">
        <v>134</v>
      </c>
      <c r="C298" s="69" t="s">
        <v>135</v>
      </c>
      <c r="D298" s="526" t="s">
        <v>1504</v>
      </c>
      <c r="E298" s="525"/>
      <c r="F298" s="525"/>
      <c r="G298" s="525"/>
      <c r="H298" s="525"/>
      <c r="I298" s="525"/>
      <c r="J298" s="525"/>
      <c r="K298" s="525"/>
      <c r="L298" s="525"/>
      <c r="M298" s="525"/>
      <c r="N298" s="527"/>
    </row>
    <row r="299" spans="1:14" ht="15.95" customHeight="1">
      <c r="A299" s="69" t="s">
        <v>137</v>
      </c>
      <c r="D299" s="75" t="s">
        <v>138</v>
      </c>
      <c r="E299" s="75"/>
      <c r="F299" s="76" t="s">
        <v>139</v>
      </c>
      <c r="G299" s="77"/>
      <c r="H299" s="53"/>
      <c r="I299" s="53"/>
      <c r="J299" s="53"/>
      <c r="K299" s="76"/>
      <c r="L299" s="78"/>
      <c r="M299" s="77"/>
      <c r="N299" s="77"/>
    </row>
    <row r="300" spans="1:14" ht="15.95" customHeight="1">
      <c r="A300" s="69" t="s">
        <v>137</v>
      </c>
      <c r="D300" s="75" t="s">
        <v>509</v>
      </c>
      <c r="E300" s="75"/>
      <c r="F300" s="76" t="s">
        <v>139</v>
      </c>
      <c r="G300" s="77"/>
      <c r="H300" s="53"/>
      <c r="I300" s="53"/>
      <c r="J300" s="53"/>
      <c r="K300" s="76"/>
      <c r="L300" s="78"/>
      <c r="M300" s="77"/>
      <c r="N300" s="77"/>
    </row>
    <row r="301" spans="1:14" ht="15.95" customHeight="1">
      <c r="A301" s="69" t="s">
        <v>137</v>
      </c>
      <c r="D301" s="75" t="s">
        <v>620</v>
      </c>
      <c r="E301" s="75"/>
      <c r="F301" s="76" t="s">
        <v>139</v>
      </c>
      <c r="G301" s="77"/>
      <c r="H301" s="53"/>
      <c r="I301" s="53"/>
      <c r="J301" s="53"/>
      <c r="K301" s="76"/>
      <c r="L301" s="78"/>
      <c r="M301" s="77"/>
      <c r="N301" s="77"/>
    </row>
    <row r="302" spans="1:14" ht="15.95" customHeight="1">
      <c r="A302" s="69" t="s">
        <v>137</v>
      </c>
      <c r="B302" s="69" t="s">
        <v>511</v>
      </c>
      <c r="D302" s="75" t="s">
        <v>512</v>
      </c>
      <c r="E302" s="75" t="s">
        <v>621</v>
      </c>
      <c r="F302" s="76" t="s">
        <v>135</v>
      </c>
      <c r="G302" s="77">
        <f>IF(egTextCal(E302)&lt;&gt;0, egTextCal(E302),   )</f>
        <v>10</v>
      </c>
      <c r="H302" s="53" t="s">
        <v>514</v>
      </c>
      <c r="I302" s="53" t="s">
        <v>515</v>
      </c>
      <c r="J302" s="53" t="s">
        <v>516</v>
      </c>
      <c r="K302" s="76" t="s">
        <v>147</v>
      </c>
      <c r="L302" s="78">
        <v>1</v>
      </c>
      <c r="M302" s="77">
        <f>IF(egTextCal(L302)&lt;&gt;0, egTextCal(L302),   )</f>
        <v>1</v>
      </c>
      <c r="N302" s="77">
        <f>SUM(G302:G303)*M302</f>
        <v>10</v>
      </c>
    </row>
    <row r="303" spans="1:14" ht="15.95" customHeight="1">
      <c r="A303" s="69" t="s">
        <v>137</v>
      </c>
      <c r="B303" s="69" t="s">
        <v>148</v>
      </c>
      <c r="D303" s="75"/>
      <c r="E303" s="75"/>
      <c r="F303" s="76" t="s">
        <v>149</v>
      </c>
      <c r="G303" s="77"/>
      <c r="H303" s="53" t="s">
        <v>150</v>
      </c>
      <c r="I303" s="53" t="s">
        <v>151</v>
      </c>
      <c r="J303" s="53" t="s">
        <v>152</v>
      </c>
      <c r="K303" s="76" t="s">
        <v>147</v>
      </c>
      <c r="L303" s="78">
        <v>3</v>
      </c>
      <c r="M303" s="77">
        <f>IF(egTextCal(L303)&lt;&gt;0, egTextCal(L303),   )</f>
        <v>3</v>
      </c>
      <c r="N303" s="77">
        <f>SUM(G302:G303)*M303</f>
        <v>30</v>
      </c>
    </row>
    <row r="304" spans="1:14" ht="15.95" customHeight="1">
      <c r="A304" s="69" t="s">
        <v>137</v>
      </c>
      <c r="B304" s="69" t="s">
        <v>511</v>
      </c>
      <c r="D304" s="75" t="s">
        <v>522</v>
      </c>
      <c r="E304" s="75" t="s">
        <v>135</v>
      </c>
      <c r="F304" s="76" t="s">
        <v>135</v>
      </c>
      <c r="G304" s="77">
        <f>IF(egTextCal(E304)&lt;&gt;0, egTextCal(E304),   )</f>
        <v>1</v>
      </c>
      <c r="H304" s="53" t="s">
        <v>514</v>
      </c>
      <c r="I304" s="53" t="s">
        <v>515</v>
      </c>
      <c r="J304" s="53" t="s">
        <v>516</v>
      </c>
      <c r="K304" s="76" t="s">
        <v>147</v>
      </c>
      <c r="L304" s="78" t="s">
        <v>523</v>
      </c>
      <c r="M304" s="77">
        <f>IF(egTextCal(L304)&lt;&gt;0, egTextCal(L304),   )</f>
        <v>3</v>
      </c>
      <c r="N304" s="77">
        <f>SUM(G304:G305)*M304</f>
        <v>3</v>
      </c>
    </row>
    <row r="305" spans="1:14" ht="15.95" customHeight="1">
      <c r="A305" s="69" t="s">
        <v>137</v>
      </c>
      <c r="B305" s="69" t="s">
        <v>148</v>
      </c>
      <c r="D305" s="75"/>
      <c r="E305" s="75"/>
      <c r="F305" s="76" t="s">
        <v>149</v>
      </c>
      <c r="G305" s="77"/>
      <c r="H305" s="53" t="s">
        <v>150</v>
      </c>
      <c r="I305" s="53" t="s">
        <v>151</v>
      </c>
      <c r="J305" s="53" t="s">
        <v>152</v>
      </c>
      <c r="K305" s="76" t="s">
        <v>147</v>
      </c>
      <c r="L305" s="78" t="s">
        <v>524</v>
      </c>
      <c r="M305" s="77">
        <f>IF(egTextCal(L305)&lt;&gt;0, egTextCal(L305),   )</f>
        <v>12</v>
      </c>
      <c r="N305" s="77">
        <f>SUM(G304:G305)*M305</f>
        <v>12</v>
      </c>
    </row>
    <row r="306" spans="1:14" ht="15.95" customHeight="1">
      <c r="A306" s="69" t="s">
        <v>137</v>
      </c>
      <c r="B306" s="69" t="s">
        <v>142</v>
      </c>
      <c r="D306" s="75" t="s">
        <v>622</v>
      </c>
      <c r="E306" s="75" t="s">
        <v>149</v>
      </c>
      <c r="F306" s="76" t="s">
        <v>135</v>
      </c>
      <c r="G306" s="77">
        <f>IF(egTextCal(E306)&lt;&gt;0, egTextCal(E306),   )</f>
        <v>2</v>
      </c>
      <c r="H306" s="53" t="s">
        <v>144</v>
      </c>
      <c r="I306" s="53" t="s">
        <v>145</v>
      </c>
      <c r="J306" s="53" t="s">
        <v>146</v>
      </c>
      <c r="K306" s="76" t="s">
        <v>147</v>
      </c>
      <c r="L306" s="78">
        <v>1.5</v>
      </c>
      <c r="M306" s="77">
        <f>IF(egTextCal(L306)&lt;&gt;0, egTextCal(L306),   )</f>
        <v>1.5</v>
      </c>
      <c r="N306" s="77">
        <f>SUM(G306:G310)*M306</f>
        <v>3</v>
      </c>
    </row>
    <row r="307" spans="1:14" ht="15.95" customHeight="1">
      <c r="A307" s="69" t="s">
        <v>137</v>
      </c>
      <c r="B307" s="69" t="s">
        <v>162</v>
      </c>
      <c r="D307" s="75"/>
      <c r="E307" s="75"/>
      <c r="F307" s="76" t="s">
        <v>149</v>
      </c>
      <c r="G307" s="77"/>
      <c r="H307" s="53" t="s">
        <v>163</v>
      </c>
      <c r="I307" s="53" t="s">
        <v>145</v>
      </c>
      <c r="J307" s="53" t="s">
        <v>164</v>
      </c>
      <c r="K307" s="76" t="s">
        <v>156</v>
      </c>
      <c r="L307" s="78">
        <v>2</v>
      </c>
      <c r="M307" s="77">
        <f>IF(egTextCal(L307)&lt;&gt;0, egTextCal(L307),   )</f>
        <v>2</v>
      </c>
      <c r="N307" s="77">
        <f>SUM(G306:G310)*M307</f>
        <v>4</v>
      </c>
    </row>
    <row r="308" spans="1:14" ht="15.95" customHeight="1">
      <c r="A308" s="69" t="s">
        <v>137</v>
      </c>
      <c r="B308" s="69" t="s">
        <v>148</v>
      </c>
      <c r="D308" s="75"/>
      <c r="E308" s="75"/>
      <c r="F308" s="76" t="s">
        <v>165</v>
      </c>
      <c r="G308" s="77"/>
      <c r="H308" s="53" t="s">
        <v>150</v>
      </c>
      <c r="I308" s="53" t="s">
        <v>151</v>
      </c>
      <c r="J308" s="53" t="s">
        <v>152</v>
      </c>
      <c r="K308" s="76" t="s">
        <v>147</v>
      </c>
      <c r="L308" s="78" t="s">
        <v>166</v>
      </c>
      <c r="M308" s="77">
        <f>IF(egTextCal(L308)&lt;&gt;0, egTextCal(L308),   )</f>
        <v>5.0999999999999996</v>
      </c>
      <c r="N308" s="77">
        <f>SUM(G306:G310)*M308</f>
        <v>10.199999999999999</v>
      </c>
    </row>
    <row r="309" spans="1:14" ht="15.95" customHeight="1">
      <c r="A309" s="69" t="s">
        <v>137</v>
      </c>
      <c r="B309" s="69" t="s">
        <v>167</v>
      </c>
      <c r="D309" s="75"/>
      <c r="E309" s="75"/>
      <c r="F309" s="76" t="s">
        <v>168</v>
      </c>
      <c r="G309" s="77"/>
      <c r="H309" s="53" t="s">
        <v>169</v>
      </c>
      <c r="I309" s="53" t="s">
        <v>170</v>
      </c>
      <c r="J309" s="53" t="s">
        <v>171</v>
      </c>
      <c r="K309" s="76" t="s">
        <v>156</v>
      </c>
      <c r="L309" s="78">
        <v>1</v>
      </c>
      <c r="M309" s="77">
        <f>IF(egTextCal(L309)&lt;&gt;0, egTextCal(L309),   )</f>
        <v>1</v>
      </c>
      <c r="N309" s="77">
        <f>SUM(G306:G310)*M309</f>
        <v>2</v>
      </c>
    </row>
    <row r="310" spans="1:14" ht="15.95" customHeight="1">
      <c r="A310" s="69" t="s">
        <v>137</v>
      </c>
      <c r="B310" s="69" t="s">
        <v>157</v>
      </c>
      <c r="D310" s="75"/>
      <c r="E310" s="75"/>
      <c r="F310" s="76" t="s">
        <v>172</v>
      </c>
      <c r="G310" s="77"/>
      <c r="H310" s="53" t="s">
        <v>158</v>
      </c>
      <c r="I310" s="53" t="s">
        <v>159</v>
      </c>
      <c r="J310" s="53" t="s">
        <v>160</v>
      </c>
      <c r="K310" s="76" t="s">
        <v>156</v>
      </c>
      <c r="L310" s="78">
        <v>1</v>
      </c>
      <c r="M310" s="77">
        <f>IF(egTextCal(L310)&lt;&gt;0, egTextCal(L310),   )</f>
        <v>1</v>
      </c>
      <c r="N310" s="77">
        <f>SUM(G306:G310)*M310</f>
        <v>2</v>
      </c>
    </row>
    <row r="311" spans="1:14" ht="15.95" customHeight="1">
      <c r="A311" s="69" t="s">
        <v>137</v>
      </c>
      <c r="D311" s="75" t="s">
        <v>537</v>
      </c>
      <c r="E311" s="75"/>
      <c r="F311" s="76" t="s">
        <v>139</v>
      </c>
      <c r="G311" s="77"/>
      <c r="H311" s="53"/>
      <c r="I311" s="53"/>
      <c r="J311" s="53"/>
      <c r="K311" s="76"/>
      <c r="L311" s="78"/>
      <c r="M311" s="77"/>
      <c r="N311" s="77"/>
    </row>
    <row r="312" spans="1:14" ht="15.95" customHeight="1">
      <c r="A312" s="69" t="s">
        <v>137</v>
      </c>
      <c r="B312" s="69" t="s">
        <v>511</v>
      </c>
      <c r="D312" s="75" t="s">
        <v>623</v>
      </c>
      <c r="E312" s="75" t="s">
        <v>624</v>
      </c>
      <c r="F312" s="76" t="s">
        <v>139</v>
      </c>
      <c r="G312" s="77">
        <f>IF(egTextCal(E312)&lt;&gt;0, egTextCal(E312),   )</f>
        <v>7</v>
      </c>
      <c r="H312" s="53" t="s">
        <v>514</v>
      </c>
      <c r="I312" s="53" t="s">
        <v>515</v>
      </c>
      <c r="J312" s="53" t="s">
        <v>516</v>
      </c>
      <c r="K312" s="76" t="s">
        <v>147</v>
      </c>
      <c r="L312" s="78">
        <v>1</v>
      </c>
      <c r="M312" s="77">
        <f>IF(egTextCal(L312)&lt;&gt;0, egTextCal(L312),   )</f>
        <v>1</v>
      </c>
      <c r="N312" s="77">
        <f>SUM(G312:G312)*M312</f>
        <v>7</v>
      </c>
    </row>
    <row r="313" spans="1:14" ht="15.95" customHeight="1">
      <c r="A313" s="69" t="s">
        <v>137</v>
      </c>
      <c r="B313" s="69" t="s">
        <v>511</v>
      </c>
      <c r="D313" s="75" t="s">
        <v>625</v>
      </c>
      <c r="E313" s="75" t="s">
        <v>149</v>
      </c>
      <c r="F313" s="76" t="s">
        <v>135</v>
      </c>
      <c r="G313" s="77">
        <f>IF(egTextCal(E313)&lt;&gt;0, egTextCal(E313),   )</f>
        <v>2</v>
      </c>
      <c r="H313" s="53" t="s">
        <v>514</v>
      </c>
      <c r="I313" s="53" t="s">
        <v>515</v>
      </c>
      <c r="J313" s="53" t="s">
        <v>516</v>
      </c>
      <c r="K313" s="76" t="s">
        <v>147</v>
      </c>
      <c r="L313" s="78" t="s">
        <v>539</v>
      </c>
      <c r="M313" s="77">
        <f>IF(egTextCal(L313)&lt;&gt;0, egTextCal(L313),   )</f>
        <v>3.3</v>
      </c>
      <c r="N313" s="77">
        <f>SUM(G313:G314)*M313</f>
        <v>6.6</v>
      </c>
    </row>
    <row r="314" spans="1:14" ht="15.95" customHeight="1">
      <c r="A314" s="69" t="s">
        <v>137</v>
      </c>
      <c r="B314" s="69" t="s">
        <v>305</v>
      </c>
      <c r="D314" s="75"/>
      <c r="E314" s="75"/>
      <c r="F314" s="76" t="s">
        <v>149</v>
      </c>
      <c r="G314" s="77"/>
      <c r="H314" s="53" t="s">
        <v>307</v>
      </c>
      <c r="I314" s="53" t="s">
        <v>246</v>
      </c>
      <c r="J314" s="53" t="s">
        <v>308</v>
      </c>
      <c r="K314" s="76" t="s">
        <v>156</v>
      </c>
      <c r="L314" s="78">
        <v>1</v>
      </c>
      <c r="M314" s="77">
        <f>IF(egTextCal(L314)&lt;&gt;0, egTextCal(L314),   )</f>
        <v>1</v>
      </c>
      <c r="N314" s="77">
        <f>SUM(G313:G314)*M314</f>
        <v>2</v>
      </c>
    </row>
    <row r="315" spans="1:14" ht="15.95" customHeight="1">
      <c r="A315" s="69" t="s">
        <v>137</v>
      </c>
      <c r="D315" s="75"/>
      <c r="E315" s="75"/>
      <c r="F315" s="76" t="s">
        <v>139</v>
      </c>
      <c r="G315" s="77"/>
      <c r="H315" s="53"/>
      <c r="I315" s="53"/>
      <c r="J315" s="53"/>
      <c r="K315" s="76"/>
      <c r="L315" s="78"/>
      <c r="M315" s="77"/>
      <c r="N315" s="77"/>
    </row>
    <row r="316" spans="1:14" ht="15.95" customHeight="1">
      <c r="A316" s="69" t="s">
        <v>137</v>
      </c>
      <c r="D316" s="75" t="s">
        <v>626</v>
      </c>
      <c r="E316" s="75"/>
      <c r="F316" s="76" t="s">
        <v>139</v>
      </c>
      <c r="G316" s="77"/>
      <c r="H316" s="53"/>
      <c r="I316" s="53"/>
      <c r="J316" s="53"/>
      <c r="K316" s="76"/>
      <c r="L316" s="78"/>
      <c r="M316" s="77"/>
      <c r="N316" s="77"/>
    </row>
    <row r="317" spans="1:14" ht="15.95" customHeight="1">
      <c r="A317" s="69" t="s">
        <v>137</v>
      </c>
      <c r="B317" s="69" t="s">
        <v>627</v>
      </c>
      <c r="D317" s="75" t="s">
        <v>628</v>
      </c>
      <c r="E317" s="75" t="s">
        <v>595</v>
      </c>
      <c r="F317" s="76" t="s">
        <v>135</v>
      </c>
      <c r="G317" s="77">
        <f>IF(egTextCal(E317)&lt;&gt;0, egTextCal(E317),   )</f>
        <v>9</v>
      </c>
      <c r="H317" s="53" t="s">
        <v>629</v>
      </c>
      <c r="I317" s="53" t="s">
        <v>515</v>
      </c>
      <c r="J317" s="53" t="s">
        <v>630</v>
      </c>
      <c r="K317" s="76" t="s">
        <v>147</v>
      </c>
      <c r="L317" s="78">
        <v>1</v>
      </c>
      <c r="M317" s="77">
        <f>IF(egTextCal(L317)&lt;&gt;0, egTextCal(L317),   )</f>
        <v>1</v>
      </c>
      <c r="N317" s="77">
        <f>SUM(G317:G319)*M317</f>
        <v>9</v>
      </c>
    </row>
    <row r="318" spans="1:14" ht="15.95" customHeight="1">
      <c r="A318" s="69" t="s">
        <v>137</v>
      </c>
      <c r="B318" s="69" t="s">
        <v>631</v>
      </c>
      <c r="D318" s="75"/>
      <c r="E318" s="75"/>
      <c r="F318" s="76" t="s">
        <v>149</v>
      </c>
      <c r="G318" s="77"/>
      <c r="H318" s="53" t="s">
        <v>632</v>
      </c>
      <c r="I318" s="53" t="s">
        <v>379</v>
      </c>
      <c r="J318" s="53" t="s">
        <v>633</v>
      </c>
      <c r="K318" s="76" t="s">
        <v>147</v>
      </c>
      <c r="L318" s="78">
        <v>1</v>
      </c>
      <c r="M318" s="77">
        <f>IF(egTextCal(L318)&lt;&gt;0, egTextCal(L318),   )</f>
        <v>1</v>
      </c>
      <c r="N318" s="77">
        <f>SUM(G317:G319)*M318</f>
        <v>9</v>
      </c>
    </row>
    <row r="319" spans="1:14" ht="15.95" customHeight="1">
      <c r="A319" s="69" t="s">
        <v>137</v>
      </c>
      <c r="B319" s="69" t="s">
        <v>634</v>
      </c>
      <c r="D319" s="75"/>
      <c r="E319" s="75"/>
      <c r="F319" s="76" t="s">
        <v>165</v>
      </c>
      <c r="G319" s="77"/>
      <c r="H319" s="53" t="s">
        <v>635</v>
      </c>
      <c r="I319" s="53" t="s">
        <v>456</v>
      </c>
      <c r="J319" s="53" t="s">
        <v>636</v>
      </c>
      <c r="K319" s="76" t="s">
        <v>147</v>
      </c>
      <c r="L319" s="78">
        <v>1</v>
      </c>
      <c r="M319" s="77">
        <f>IF(egTextCal(L319)&lt;&gt;0, egTextCal(L319),   )</f>
        <v>1</v>
      </c>
      <c r="N319" s="77">
        <f>SUM(G317:G319)*M319</f>
        <v>9</v>
      </c>
    </row>
    <row r="320" spans="1:14" ht="15.95" customHeight="1">
      <c r="A320" s="69" t="s">
        <v>137</v>
      </c>
      <c r="B320" s="69" t="s">
        <v>627</v>
      </c>
      <c r="D320" s="75" t="s">
        <v>637</v>
      </c>
      <c r="E320" s="75" t="s">
        <v>624</v>
      </c>
      <c r="F320" s="76" t="s">
        <v>135</v>
      </c>
      <c r="G320" s="77">
        <f>IF(egTextCal(E320)&lt;&gt;0, egTextCal(E320),   )</f>
        <v>7</v>
      </c>
      <c r="H320" s="53" t="s">
        <v>629</v>
      </c>
      <c r="I320" s="53" t="s">
        <v>515</v>
      </c>
      <c r="J320" s="53" t="s">
        <v>630</v>
      </c>
      <c r="K320" s="76" t="s">
        <v>147</v>
      </c>
      <c r="L320" s="78">
        <v>1</v>
      </c>
      <c r="M320" s="77">
        <f>IF(egTextCal(L320)&lt;&gt;0, egTextCal(L320),   )</f>
        <v>1</v>
      </c>
      <c r="N320" s="77">
        <f>SUM(G320:G322)*M320</f>
        <v>7</v>
      </c>
    </row>
    <row r="321" spans="1:14" ht="15.95" customHeight="1">
      <c r="A321" s="69" t="s">
        <v>137</v>
      </c>
      <c r="B321" s="69" t="s">
        <v>631</v>
      </c>
      <c r="D321" s="75"/>
      <c r="E321" s="75"/>
      <c r="F321" s="76" t="s">
        <v>149</v>
      </c>
      <c r="G321" s="77"/>
      <c r="H321" s="53" t="s">
        <v>632</v>
      </c>
      <c r="I321" s="53" t="s">
        <v>379</v>
      </c>
      <c r="J321" s="53" t="s">
        <v>633</v>
      </c>
      <c r="K321" s="76" t="s">
        <v>147</v>
      </c>
      <c r="L321" s="78">
        <v>1</v>
      </c>
      <c r="M321" s="77">
        <f>IF(egTextCal(L321)&lt;&gt;0, egTextCal(L321),   )</f>
        <v>1</v>
      </c>
      <c r="N321" s="77">
        <f>SUM(G320:G322)*M321</f>
        <v>7</v>
      </c>
    </row>
    <row r="322" spans="1:14" ht="15.95" customHeight="1">
      <c r="A322" s="69" t="s">
        <v>137</v>
      </c>
      <c r="B322" s="69" t="s">
        <v>634</v>
      </c>
      <c r="D322" s="75"/>
      <c r="E322" s="75"/>
      <c r="F322" s="76" t="s">
        <v>165</v>
      </c>
      <c r="G322" s="77"/>
      <c r="H322" s="53" t="s">
        <v>635</v>
      </c>
      <c r="I322" s="53" t="s">
        <v>456</v>
      </c>
      <c r="J322" s="53" t="s">
        <v>636</v>
      </c>
      <c r="K322" s="76" t="s">
        <v>147</v>
      </c>
      <c r="L322" s="78">
        <v>1</v>
      </c>
      <c r="M322" s="77">
        <f>IF(egTextCal(L322)&lt;&gt;0, egTextCal(L322),   )</f>
        <v>1</v>
      </c>
      <c r="N322" s="77">
        <f>SUM(G320:G322)*M322</f>
        <v>7</v>
      </c>
    </row>
    <row r="323" spans="1:14" ht="15.95" customHeight="1">
      <c r="A323" s="69" t="s">
        <v>137</v>
      </c>
      <c r="B323" s="69" t="s">
        <v>638</v>
      </c>
      <c r="D323" s="75" t="s">
        <v>639</v>
      </c>
      <c r="E323" s="75" t="s">
        <v>149</v>
      </c>
      <c r="F323" s="76" t="s">
        <v>135</v>
      </c>
      <c r="G323" s="77">
        <f>IF(egTextCal(E323)&lt;&gt;0, egTextCal(E323),   )</f>
        <v>2</v>
      </c>
      <c r="H323" s="53" t="s">
        <v>640</v>
      </c>
      <c r="I323" s="53" t="s">
        <v>145</v>
      </c>
      <c r="J323" s="53" t="s">
        <v>641</v>
      </c>
      <c r="K323" s="76" t="s">
        <v>147</v>
      </c>
      <c r="L323" s="78">
        <v>1</v>
      </c>
      <c r="M323" s="77">
        <f>IF(egTextCal(L323)&lt;&gt;0, egTextCal(L323),   )</f>
        <v>1</v>
      </c>
      <c r="N323" s="77">
        <f>SUM(G323:G325)*M323</f>
        <v>2</v>
      </c>
    </row>
    <row r="324" spans="1:14" ht="15.95" customHeight="1">
      <c r="A324" s="69" t="s">
        <v>137</v>
      </c>
      <c r="B324" s="69" t="s">
        <v>631</v>
      </c>
      <c r="D324" s="75"/>
      <c r="E324" s="75"/>
      <c r="F324" s="76" t="s">
        <v>149</v>
      </c>
      <c r="G324" s="77"/>
      <c r="H324" s="53" t="s">
        <v>632</v>
      </c>
      <c r="I324" s="53" t="s">
        <v>379</v>
      </c>
      <c r="J324" s="53" t="s">
        <v>633</v>
      </c>
      <c r="K324" s="76" t="s">
        <v>147</v>
      </c>
      <c r="L324" s="78">
        <v>1</v>
      </c>
      <c r="M324" s="77">
        <f>IF(egTextCal(L324)&lt;&gt;0, egTextCal(L324),   )</f>
        <v>1</v>
      </c>
      <c r="N324" s="77">
        <f>SUM(G323:G325)*M324</f>
        <v>2</v>
      </c>
    </row>
    <row r="325" spans="1:14" ht="15.95" customHeight="1">
      <c r="A325" s="69" t="s">
        <v>137</v>
      </c>
      <c r="B325" s="69" t="s">
        <v>634</v>
      </c>
      <c r="D325" s="75"/>
      <c r="E325" s="75"/>
      <c r="F325" s="76" t="s">
        <v>165</v>
      </c>
      <c r="G325" s="77"/>
      <c r="H325" s="53" t="s">
        <v>635</v>
      </c>
      <c r="I325" s="53" t="s">
        <v>456</v>
      </c>
      <c r="J325" s="53" t="s">
        <v>636</v>
      </c>
      <c r="K325" s="76" t="s">
        <v>147</v>
      </c>
      <c r="L325" s="78">
        <v>1</v>
      </c>
      <c r="M325" s="77">
        <f>IF(egTextCal(L325)&lt;&gt;0, egTextCal(L325),   )</f>
        <v>1</v>
      </c>
      <c r="N325" s="77">
        <f>SUM(G323:G325)*M325</f>
        <v>2</v>
      </c>
    </row>
    <row r="326" spans="1:14" ht="15.95" customHeight="1">
      <c r="A326" s="69" t="s">
        <v>137</v>
      </c>
      <c r="B326" s="69" t="s">
        <v>631</v>
      </c>
      <c r="D326" s="75" t="s">
        <v>642</v>
      </c>
      <c r="E326" s="75" t="s">
        <v>303</v>
      </c>
      <c r="F326" s="76" t="s">
        <v>135</v>
      </c>
      <c r="G326" s="77">
        <f>IF(egTextCal(E326)&lt;&gt;0, egTextCal(E326),   )</f>
        <v>1.5</v>
      </c>
      <c r="H326" s="53" t="s">
        <v>632</v>
      </c>
      <c r="I326" s="53" t="s">
        <v>379</v>
      </c>
      <c r="J326" s="53" t="s">
        <v>633</v>
      </c>
      <c r="K326" s="76" t="s">
        <v>147</v>
      </c>
      <c r="L326" s="78">
        <v>1</v>
      </c>
      <c r="M326" s="77">
        <f>IF(egTextCal(L326)&lt;&gt;0, egTextCal(L326),   )</f>
        <v>1</v>
      </c>
      <c r="N326" s="77">
        <f>SUM(G326:G327)*M326</f>
        <v>1.5</v>
      </c>
    </row>
    <row r="327" spans="1:14" ht="15.95" customHeight="1">
      <c r="A327" s="69" t="s">
        <v>137</v>
      </c>
      <c r="B327" s="69" t="s">
        <v>634</v>
      </c>
      <c r="D327" s="75"/>
      <c r="E327" s="75"/>
      <c r="F327" s="76" t="s">
        <v>149</v>
      </c>
      <c r="G327" s="77"/>
      <c r="H327" s="53" t="s">
        <v>635</v>
      </c>
      <c r="I327" s="53" t="s">
        <v>456</v>
      </c>
      <c r="J327" s="53" t="s">
        <v>636</v>
      </c>
      <c r="K327" s="76" t="s">
        <v>147</v>
      </c>
      <c r="L327" s="78">
        <v>1</v>
      </c>
      <c r="M327" s="77">
        <f>IF(egTextCal(L327)&lt;&gt;0, egTextCal(L327),   )</f>
        <v>1</v>
      </c>
      <c r="N327" s="77">
        <f>SUM(G326:G327)*M327</f>
        <v>1.5</v>
      </c>
    </row>
    <row r="328" spans="1:14" ht="15.95" customHeight="1">
      <c r="A328" s="69" t="s">
        <v>137</v>
      </c>
      <c r="B328" s="69" t="s">
        <v>643</v>
      </c>
      <c r="D328" s="75" t="s">
        <v>644</v>
      </c>
      <c r="E328" s="75" t="s">
        <v>149</v>
      </c>
      <c r="F328" s="76" t="s">
        <v>139</v>
      </c>
      <c r="G328" s="77">
        <f>IF(egTextCal(E328)&lt;&gt;0, egTextCal(E328),   )</f>
        <v>2</v>
      </c>
      <c r="H328" s="53" t="s">
        <v>645</v>
      </c>
      <c r="I328" s="53" t="s">
        <v>145</v>
      </c>
      <c r="J328" s="53" t="s">
        <v>646</v>
      </c>
      <c r="K328" s="76" t="s">
        <v>156</v>
      </c>
      <c r="L328" s="78">
        <v>1</v>
      </c>
      <c r="M328" s="77">
        <f>IF(egTextCal(L328)&lt;&gt;0, egTextCal(L328),   )</f>
        <v>1</v>
      </c>
      <c r="N328" s="77">
        <f>SUM(G328:G328)*M328</f>
        <v>2</v>
      </c>
    </row>
    <row r="329" spans="1:14" ht="15.95" customHeight="1">
      <c r="A329" s="69" t="s">
        <v>137</v>
      </c>
      <c r="B329" s="69" t="s">
        <v>471</v>
      </c>
      <c r="D329" s="75" t="s">
        <v>472</v>
      </c>
      <c r="E329" s="75" t="s">
        <v>135</v>
      </c>
      <c r="F329" s="76" t="s">
        <v>139</v>
      </c>
      <c r="G329" s="77">
        <f>IF(egTextCal(E329)&lt;&gt;0, egTextCal(E329),   )</f>
        <v>1</v>
      </c>
      <c r="H329" s="53" t="s">
        <v>473</v>
      </c>
      <c r="I329" s="53" t="s">
        <v>474</v>
      </c>
      <c r="J329" s="53" t="s">
        <v>475</v>
      </c>
      <c r="K329" s="76" t="s">
        <v>156</v>
      </c>
      <c r="L329" s="78">
        <v>1</v>
      </c>
      <c r="M329" s="77">
        <f>IF(egTextCal(L329)&lt;&gt;0, egTextCal(L329),   )</f>
        <v>1</v>
      </c>
      <c r="N329" s="77">
        <f>SUM(G329:G329)*M329</f>
        <v>1</v>
      </c>
    </row>
    <row r="330" spans="1:14" ht="15.95" customHeight="1">
      <c r="A330" s="69" t="s">
        <v>137</v>
      </c>
      <c r="D330" s="75"/>
      <c r="E330" s="75"/>
      <c r="F330" s="76"/>
      <c r="G330" s="77"/>
      <c r="H330" s="53"/>
      <c r="I330" s="53"/>
      <c r="J330" s="53"/>
      <c r="K330" s="76"/>
      <c r="L330" s="78"/>
      <c r="M330" s="77"/>
      <c r="N330" s="77"/>
    </row>
    <row r="331" spans="1:14" ht="15.95" customHeight="1">
      <c r="A331" s="69" t="s">
        <v>137</v>
      </c>
      <c r="D331" s="75"/>
      <c r="E331" s="75"/>
      <c r="F331" s="76"/>
      <c r="G331" s="77"/>
      <c r="H331" s="53"/>
      <c r="I331" s="53"/>
      <c r="J331" s="53"/>
      <c r="K331" s="76"/>
      <c r="L331" s="78"/>
      <c r="M331" s="77"/>
      <c r="N331" s="77"/>
    </row>
    <row r="332" spans="1:14" ht="15.95" customHeight="1">
      <c r="A332" s="69" t="s">
        <v>137</v>
      </c>
      <c r="D332" s="75"/>
      <c r="E332" s="75"/>
      <c r="F332" s="76"/>
      <c r="G332" s="77"/>
      <c r="H332" s="53"/>
      <c r="I332" s="53"/>
      <c r="J332" s="53"/>
      <c r="K332" s="76"/>
      <c r="L332" s="78"/>
      <c r="M332" s="77"/>
      <c r="N332" s="77"/>
    </row>
    <row r="333" spans="1:14" ht="15.95" customHeight="1">
      <c r="A333" s="69" t="s">
        <v>137</v>
      </c>
      <c r="D333" s="75"/>
      <c r="E333" s="75"/>
      <c r="F333" s="76"/>
      <c r="G333" s="77"/>
      <c r="H333" s="53"/>
      <c r="I333" s="53"/>
      <c r="J333" s="53"/>
      <c r="K333" s="76"/>
      <c r="L333" s="78"/>
      <c r="M333" s="77"/>
      <c r="N333" s="77"/>
    </row>
    <row r="334" spans="1:14" ht="15.95" customHeight="1">
      <c r="A334" s="69" t="s">
        <v>137</v>
      </c>
      <c r="D334" s="75"/>
      <c r="E334" s="75"/>
      <c r="F334" s="76"/>
      <c r="G334" s="77"/>
      <c r="H334" s="53"/>
      <c r="I334" s="53"/>
      <c r="J334" s="53"/>
      <c r="K334" s="76"/>
      <c r="L334" s="78"/>
      <c r="M334" s="77"/>
      <c r="N334" s="77"/>
    </row>
    <row r="335" spans="1:14" ht="15.95" customHeight="1">
      <c r="A335" s="69" t="s">
        <v>137</v>
      </c>
      <c r="D335" s="75"/>
      <c r="E335" s="75"/>
      <c r="F335" s="76"/>
      <c r="G335" s="77"/>
      <c r="H335" s="53"/>
      <c r="I335" s="53"/>
      <c r="J335" s="53"/>
      <c r="K335" s="76"/>
      <c r="L335" s="78"/>
      <c r="M335" s="77"/>
      <c r="N335" s="77"/>
    </row>
    <row r="336" spans="1:14" ht="15.95" customHeight="1">
      <c r="A336" s="69" t="s">
        <v>137</v>
      </c>
      <c r="D336" s="75"/>
      <c r="E336" s="75"/>
      <c r="F336" s="76"/>
      <c r="G336" s="77"/>
      <c r="H336" s="53"/>
      <c r="I336" s="53"/>
      <c r="J336" s="53"/>
      <c r="K336" s="76"/>
      <c r="L336" s="78"/>
      <c r="M336" s="77"/>
      <c r="N336" s="77"/>
    </row>
    <row r="337" spans="1:14" ht="15.95" customHeight="1">
      <c r="A337" s="69" t="s">
        <v>137</v>
      </c>
      <c r="D337" s="75"/>
      <c r="E337" s="75"/>
      <c r="F337" s="76"/>
      <c r="G337" s="77"/>
      <c r="H337" s="53"/>
      <c r="I337" s="53"/>
      <c r="J337" s="53"/>
      <c r="K337" s="76"/>
      <c r="L337" s="78"/>
      <c r="M337" s="77"/>
      <c r="N337" s="77"/>
    </row>
    <row r="338" spans="1:14" ht="15.95" customHeight="1">
      <c r="A338" s="69" t="s">
        <v>137</v>
      </c>
      <c r="D338" s="79"/>
      <c r="E338" s="79"/>
      <c r="F338" s="80"/>
      <c r="G338" s="81"/>
      <c r="H338" s="82"/>
      <c r="I338" s="82"/>
      <c r="J338" s="82"/>
      <c r="K338" s="80"/>
      <c r="L338" s="83"/>
      <c r="M338" s="81"/>
      <c r="N338" s="81"/>
    </row>
    <row r="339" spans="1:14" ht="15.95" customHeight="1">
      <c r="A339" s="69" t="s">
        <v>137</v>
      </c>
      <c r="D339" s="75"/>
      <c r="E339" s="75"/>
      <c r="F339" s="76"/>
      <c r="G339" s="77"/>
      <c r="H339" s="53"/>
      <c r="I339" s="53"/>
      <c r="J339" s="53"/>
      <c r="K339" s="76"/>
      <c r="L339" s="78"/>
      <c r="M339" s="77"/>
      <c r="N339" s="77"/>
    </row>
    <row r="340" spans="1:14" ht="15.95" customHeight="1">
      <c r="B340" s="69" t="s">
        <v>134</v>
      </c>
      <c r="C340" s="69" t="s">
        <v>135</v>
      </c>
      <c r="D340" s="526" t="s">
        <v>1505</v>
      </c>
      <c r="E340" s="525"/>
      <c r="F340" s="525"/>
      <c r="G340" s="525"/>
      <c r="H340" s="525"/>
      <c r="I340" s="525"/>
      <c r="J340" s="525"/>
      <c r="K340" s="525"/>
      <c r="L340" s="525"/>
      <c r="M340" s="525"/>
      <c r="N340" s="527"/>
    </row>
    <row r="341" spans="1:14" ht="15.95" customHeight="1">
      <c r="A341" s="69" t="s">
        <v>137</v>
      </c>
      <c r="D341" s="75" t="s">
        <v>292</v>
      </c>
      <c r="E341" s="75"/>
      <c r="F341" s="76" t="s">
        <v>139</v>
      </c>
      <c r="G341" s="77"/>
      <c r="H341" s="53"/>
      <c r="I341" s="53"/>
      <c r="J341" s="53"/>
      <c r="K341" s="76"/>
      <c r="L341" s="78"/>
      <c r="M341" s="77"/>
      <c r="N341" s="77"/>
    </row>
    <row r="342" spans="1:14" ht="15.95" customHeight="1">
      <c r="A342" s="69" t="s">
        <v>137</v>
      </c>
      <c r="D342" s="75" t="s">
        <v>293</v>
      </c>
      <c r="E342" s="75"/>
      <c r="F342" s="76" t="s">
        <v>139</v>
      </c>
      <c r="G342" s="77"/>
      <c r="H342" s="53"/>
      <c r="I342" s="53"/>
      <c r="J342" s="53"/>
      <c r="K342" s="76"/>
      <c r="L342" s="78"/>
      <c r="M342" s="77"/>
      <c r="N342" s="77"/>
    </row>
    <row r="343" spans="1:14" ht="15.95" customHeight="1">
      <c r="A343" s="69" t="s">
        <v>137</v>
      </c>
      <c r="B343" s="69" t="s">
        <v>511</v>
      </c>
      <c r="D343" s="75" t="s">
        <v>648</v>
      </c>
      <c r="E343" s="75" t="s">
        <v>317</v>
      </c>
      <c r="F343" s="76" t="s">
        <v>135</v>
      </c>
      <c r="G343" s="77">
        <f>IF(egTextCal(E343)&lt;&gt;0, egTextCal(E343),   )</f>
        <v>11</v>
      </c>
      <c r="H343" s="53" t="s">
        <v>514</v>
      </c>
      <c r="I343" s="53" t="s">
        <v>515</v>
      </c>
      <c r="J343" s="53" t="s">
        <v>516</v>
      </c>
      <c r="K343" s="76" t="s">
        <v>147</v>
      </c>
      <c r="L343" s="78">
        <v>1</v>
      </c>
      <c r="M343" s="77">
        <f>IF(egTextCal(L343)&lt;&gt;0, egTextCal(L343),   )</f>
        <v>1</v>
      </c>
      <c r="N343" s="77">
        <f>SUM(G343:G344)*M343</f>
        <v>11</v>
      </c>
    </row>
    <row r="344" spans="1:14" ht="15.95" customHeight="1">
      <c r="A344" s="69" t="s">
        <v>137</v>
      </c>
      <c r="B344" s="69" t="s">
        <v>295</v>
      </c>
      <c r="D344" s="75"/>
      <c r="E344" s="75"/>
      <c r="F344" s="76" t="s">
        <v>149</v>
      </c>
      <c r="G344" s="77"/>
      <c r="H344" s="53" t="s">
        <v>296</v>
      </c>
      <c r="I344" s="53" t="s">
        <v>297</v>
      </c>
      <c r="J344" s="53" t="s">
        <v>298</v>
      </c>
      <c r="K344" s="76" t="s">
        <v>147</v>
      </c>
      <c r="L344" s="78">
        <v>1</v>
      </c>
      <c r="M344" s="77">
        <f>IF(egTextCal(L344)&lt;&gt;0, egTextCal(L344),   )</f>
        <v>1</v>
      </c>
      <c r="N344" s="77">
        <f>SUM(G343:G344)*M344</f>
        <v>11</v>
      </c>
    </row>
    <row r="345" spans="1:14" ht="15.95" customHeight="1">
      <c r="A345" s="69" t="s">
        <v>137</v>
      </c>
      <c r="B345" s="69" t="s">
        <v>511</v>
      </c>
      <c r="D345" s="75" t="s">
        <v>649</v>
      </c>
      <c r="E345" s="75" t="s">
        <v>650</v>
      </c>
      <c r="F345" s="76" t="s">
        <v>135</v>
      </c>
      <c r="G345" s="77">
        <f>IF(egTextCal(E345)&lt;&gt;0, egTextCal(E345),   )</f>
        <v>7.3</v>
      </c>
      <c r="H345" s="53" t="s">
        <v>514</v>
      </c>
      <c r="I345" s="53" t="s">
        <v>515</v>
      </c>
      <c r="J345" s="53" t="s">
        <v>516</v>
      </c>
      <c r="K345" s="76" t="s">
        <v>147</v>
      </c>
      <c r="L345" s="78">
        <v>1</v>
      </c>
      <c r="M345" s="77">
        <f>IF(egTextCal(L345)&lt;&gt;0, egTextCal(L345),   )</f>
        <v>1</v>
      </c>
      <c r="N345" s="77">
        <f>SUM(G345:G346)*M345</f>
        <v>7.3</v>
      </c>
    </row>
    <row r="346" spans="1:14" ht="15.95" customHeight="1">
      <c r="A346" s="69" t="s">
        <v>137</v>
      </c>
      <c r="B346" s="69" t="s">
        <v>295</v>
      </c>
      <c r="D346" s="75"/>
      <c r="E346" s="75"/>
      <c r="F346" s="76" t="s">
        <v>149</v>
      </c>
      <c r="G346" s="77"/>
      <c r="H346" s="53" t="s">
        <v>296</v>
      </c>
      <c r="I346" s="53" t="s">
        <v>297</v>
      </c>
      <c r="J346" s="53" t="s">
        <v>298</v>
      </c>
      <c r="K346" s="76" t="s">
        <v>147</v>
      </c>
      <c r="L346" s="78">
        <v>1</v>
      </c>
      <c r="M346" s="77">
        <f>IF(egTextCal(L346)&lt;&gt;0, egTextCal(L346),   )</f>
        <v>1</v>
      </c>
      <c r="N346" s="77">
        <f>SUM(G345:G346)*M346</f>
        <v>7.3</v>
      </c>
    </row>
    <row r="347" spans="1:14" ht="15.95" customHeight="1">
      <c r="A347" s="69" t="s">
        <v>137</v>
      </c>
      <c r="B347" s="69" t="s">
        <v>295</v>
      </c>
      <c r="D347" s="75" t="s">
        <v>302</v>
      </c>
      <c r="E347" s="75" t="s">
        <v>303</v>
      </c>
      <c r="F347" s="76" t="s">
        <v>139</v>
      </c>
      <c r="G347" s="77">
        <f>IF(egTextCal(E347)&lt;&gt;0, egTextCal(E347),   )</f>
        <v>1.5</v>
      </c>
      <c r="H347" s="53" t="s">
        <v>296</v>
      </c>
      <c r="I347" s="53" t="s">
        <v>297</v>
      </c>
      <c r="J347" s="53" t="s">
        <v>298</v>
      </c>
      <c r="K347" s="76" t="s">
        <v>147</v>
      </c>
      <c r="L347" s="78">
        <v>1</v>
      </c>
      <c r="M347" s="77">
        <f>IF(egTextCal(L347)&lt;&gt;0, egTextCal(L347),   )</f>
        <v>1</v>
      </c>
      <c r="N347" s="77">
        <f>SUM(G347:G347)*M347</f>
        <v>1.5</v>
      </c>
    </row>
    <row r="348" spans="1:14" ht="15.95" customHeight="1">
      <c r="A348" s="69" t="s">
        <v>137</v>
      </c>
      <c r="B348" s="69" t="s">
        <v>305</v>
      </c>
      <c r="D348" s="75" t="s">
        <v>306</v>
      </c>
      <c r="E348" s="75" t="s">
        <v>135</v>
      </c>
      <c r="F348" s="76" t="s">
        <v>139</v>
      </c>
      <c r="G348" s="77">
        <f>IF(egTextCal(E348)&lt;&gt;0, egTextCal(E348),   )</f>
        <v>1</v>
      </c>
      <c r="H348" s="53" t="s">
        <v>307</v>
      </c>
      <c r="I348" s="53" t="s">
        <v>246</v>
      </c>
      <c r="J348" s="53" t="s">
        <v>308</v>
      </c>
      <c r="K348" s="76" t="s">
        <v>156</v>
      </c>
      <c r="L348" s="78">
        <v>1</v>
      </c>
      <c r="M348" s="77">
        <f>IF(egTextCal(L348)&lt;&gt;0, egTextCal(L348),   )</f>
        <v>1</v>
      </c>
      <c r="N348" s="77">
        <f>SUM(G348:G348)*M348</f>
        <v>1</v>
      </c>
    </row>
    <row r="349" spans="1:14" ht="15.95" customHeight="1">
      <c r="A349" s="69" t="s">
        <v>137</v>
      </c>
      <c r="D349" s="75"/>
      <c r="E349" s="75"/>
      <c r="F349" s="76"/>
      <c r="G349" s="77"/>
      <c r="H349" s="53"/>
      <c r="I349" s="53"/>
      <c r="J349" s="53"/>
      <c r="K349" s="76"/>
      <c r="L349" s="78"/>
      <c r="M349" s="77"/>
      <c r="N349" s="77"/>
    </row>
    <row r="350" spans="1:14" ht="15.95" customHeight="1">
      <c r="A350" s="69" t="s">
        <v>137</v>
      </c>
      <c r="D350" s="75"/>
      <c r="E350" s="75"/>
      <c r="F350" s="76"/>
      <c r="G350" s="77"/>
      <c r="H350" s="53"/>
      <c r="I350" s="53"/>
      <c r="J350" s="53"/>
      <c r="K350" s="76"/>
      <c r="L350" s="78"/>
      <c r="M350" s="77"/>
      <c r="N350" s="77"/>
    </row>
    <row r="351" spans="1:14" ht="15.95" customHeight="1">
      <c r="A351" s="69" t="s">
        <v>137</v>
      </c>
      <c r="D351" s="75"/>
      <c r="E351" s="75"/>
      <c r="F351" s="76"/>
      <c r="G351" s="77"/>
      <c r="H351" s="53"/>
      <c r="I351" s="53"/>
      <c r="J351" s="53"/>
      <c r="K351" s="76"/>
      <c r="L351" s="78"/>
      <c r="M351" s="77"/>
      <c r="N351" s="77"/>
    </row>
    <row r="352" spans="1:14" ht="15.95" customHeight="1">
      <c r="A352" s="69" t="s">
        <v>137</v>
      </c>
      <c r="D352" s="75"/>
      <c r="E352" s="75"/>
      <c r="F352" s="76"/>
      <c r="G352" s="77"/>
      <c r="H352" s="53"/>
      <c r="I352" s="53"/>
      <c r="J352" s="53"/>
      <c r="K352" s="76"/>
      <c r="L352" s="78"/>
      <c r="M352" s="77"/>
      <c r="N352" s="77"/>
    </row>
    <row r="353" spans="1:14" ht="15.95" customHeight="1">
      <c r="A353" s="69" t="s">
        <v>137</v>
      </c>
      <c r="D353" s="75"/>
      <c r="E353" s="75"/>
      <c r="F353" s="76"/>
      <c r="G353" s="77"/>
      <c r="H353" s="53"/>
      <c r="I353" s="53"/>
      <c r="J353" s="53"/>
      <c r="K353" s="76"/>
      <c r="L353" s="78"/>
      <c r="M353" s="77"/>
      <c r="N353" s="77"/>
    </row>
    <row r="354" spans="1:14" ht="15.95" customHeight="1">
      <c r="A354" s="69" t="s">
        <v>137</v>
      </c>
      <c r="D354" s="75"/>
      <c r="E354" s="75"/>
      <c r="F354" s="76"/>
      <c r="G354" s="77"/>
      <c r="H354" s="53"/>
      <c r="I354" s="53"/>
      <c r="J354" s="53"/>
      <c r="K354" s="76"/>
      <c r="L354" s="78"/>
      <c r="M354" s="77"/>
      <c r="N354" s="77"/>
    </row>
    <row r="355" spans="1:14" ht="15.95" customHeight="1">
      <c r="A355" s="69" t="s">
        <v>137</v>
      </c>
      <c r="D355" s="75"/>
      <c r="E355" s="75"/>
      <c r="F355" s="76"/>
      <c r="G355" s="77"/>
      <c r="H355" s="53"/>
      <c r="I355" s="53"/>
      <c r="J355" s="53"/>
      <c r="K355" s="76"/>
      <c r="L355" s="78"/>
      <c r="M355" s="77"/>
      <c r="N355" s="77"/>
    </row>
    <row r="356" spans="1:14" ht="15.95" customHeight="1">
      <c r="A356" s="69" t="s">
        <v>137</v>
      </c>
      <c r="D356" s="75"/>
      <c r="E356" s="75"/>
      <c r="F356" s="76"/>
      <c r="G356" s="77"/>
      <c r="H356" s="53"/>
      <c r="I356" s="53"/>
      <c r="J356" s="53"/>
      <c r="K356" s="76"/>
      <c r="L356" s="78"/>
      <c r="M356" s="77"/>
      <c r="N356" s="77"/>
    </row>
    <row r="357" spans="1:14" ht="15.95" customHeight="1">
      <c r="A357" s="69" t="s">
        <v>137</v>
      </c>
      <c r="D357" s="75"/>
      <c r="E357" s="75"/>
      <c r="F357" s="76"/>
      <c r="G357" s="77"/>
      <c r="H357" s="53"/>
      <c r="I357" s="53"/>
      <c r="J357" s="53"/>
      <c r="K357" s="76"/>
      <c r="L357" s="78"/>
      <c r="M357" s="77"/>
      <c r="N357" s="77"/>
    </row>
    <row r="358" spans="1:14" ht="15.95" customHeight="1">
      <c r="A358" s="69" t="s">
        <v>137</v>
      </c>
      <c r="D358" s="75"/>
      <c r="E358" s="75"/>
      <c r="F358" s="76"/>
      <c r="G358" s="77"/>
      <c r="H358" s="53"/>
      <c r="I358" s="53"/>
      <c r="J358" s="53"/>
      <c r="K358" s="76"/>
      <c r="L358" s="78"/>
      <c r="M358" s="77"/>
      <c r="N358" s="77"/>
    </row>
    <row r="359" spans="1:14" ht="15.95" customHeight="1">
      <c r="A359" s="69" t="s">
        <v>137</v>
      </c>
      <c r="D359" s="75"/>
      <c r="E359" s="75"/>
      <c r="F359" s="76"/>
      <c r="G359" s="77"/>
      <c r="H359" s="53"/>
      <c r="I359" s="53"/>
      <c r="J359" s="53"/>
      <c r="K359" s="76"/>
      <c r="L359" s="78"/>
      <c r="M359" s="77"/>
      <c r="N359" s="77"/>
    </row>
    <row r="360" spans="1:14" ht="15.95" customHeight="1">
      <c r="A360" s="69" t="s">
        <v>137</v>
      </c>
      <c r="D360" s="75"/>
      <c r="E360" s="75"/>
      <c r="F360" s="76"/>
      <c r="G360" s="77"/>
      <c r="H360" s="53"/>
      <c r="I360" s="53"/>
      <c r="J360" s="53"/>
      <c r="K360" s="76"/>
      <c r="L360" s="78"/>
      <c r="M360" s="77"/>
      <c r="N360" s="77"/>
    </row>
    <row r="361" spans="1:14" ht="15.95" customHeight="1">
      <c r="A361" s="69" t="s">
        <v>137</v>
      </c>
      <c r="D361" s="75"/>
      <c r="E361" s="75"/>
      <c r="F361" s="76"/>
      <c r="G361" s="77"/>
      <c r="H361" s="53"/>
      <c r="I361" s="53"/>
      <c r="J361" s="53"/>
      <c r="K361" s="76"/>
      <c r="L361" s="78"/>
      <c r="M361" s="77"/>
      <c r="N361" s="77"/>
    </row>
    <row r="362" spans="1:14" ht="15.95" customHeight="1">
      <c r="A362" s="69" t="s">
        <v>137</v>
      </c>
      <c r="D362" s="75"/>
      <c r="E362" s="75"/>
      <c r="F362" s="76"/>
      <c r="G362" s="77"/>
      <c r="H362" s="53"/>
      <c r="I362" s="53"/>
      <c r="J362" s="53"/>
      <c r="K362" s="76"/>
      <c r="L362" s="78"/>
      <c r="M362" s="77"/>
      <c r="N362" s="77"/>
    </row>
    <row r="363" spans="1:14" ht="15.95" customHeight="1">
      <c r="A363" s="69" t="s">
        <v>137</v>
      </c>
      <c r="D363" s="75"/>
      <c r="E363" s="75"/>
      <c r="F363" s="76"/>
      <c r="G363" s="77"/>
      <c r="H363" s="53"/>
      <c r="I363" s="53"/>
      <c r="J363" s="53"/>
      <c r="K363" s="76"/>
      <c r="L363" s="78"/>
      <c r="M363" s="77"/>
      <c r="N363" s="77"/>
    </row>
    <row r="364" spans="1:14" ht="15.95" customHeight="1">
      <c r="A364" s="69" t="s">
        <v>137</v>
      </c>
      <c r="D364" s="75"/>
      <c r="E364" s="75"/>
      <c r="F364" s="76"/>
      <c r="G364" s="77"/>
      <c r="H364" s="53"/>
      <c r="I364" s="53"/>
      <c r="J364" s="53"/>
      <c r="K364" s="76"/>
      <c r="L364" s="78"/>
      <c r="M364" s="77"/>
      <c r="N364" s="77"/>
    </row>
    <row r="365" spans="1:14" ht="15.95" customHeight="1">
      <c r="A365" s="69" t="s">
        <v>137</v>
      </c>
      <c r="D365" s="75"/>
      <c r="E365" s="75"/>
      <c r="F365" s="76"/>
      <c r="G365" s="77"/>
      <c r="H365" s="53"/>
      <c r="I365" s="53"/>
      <c r="J365" s="53"/>
      <c r="K365" s="76"/>
      <c r="L365" s="78"/>
      <c r="M365" s="77"/>
      <c r="N365" s="77"/>
    </row>
    <row r="366" spans="1:14" ht="15.95" customHeight="1">
      <c r="A366" s="69" t="s">
        <v>137</v>
      </c>
      <c r="D366" s="75"/>
      <c r="E366" s="75"/>
      <c r="F366" s="76"/>
      <c r="G366" s="77"/>
      <c r="H366" s="53"/>
      <c r="I366" s="53"/>
      <c r="J366" s="53"/>
      <c r="K366" s="76"/>
      <c r="L366" s="78"/>
      <c r="M366" s="77"/>
      <c r="N366" s="77"/>
    </row>
    <row r="367" spans="1:14" ht="15.95" customHeight="1">
      <c r="A367" s="69" t="s">
        <v>137</v>
      </c>
      <c r="D367" s="75"/>
      <c r="E367" s="75"/>
      <c r="F367" s="76"/>
      <c r="G367" s="77"/>
      <c r="H367" s="53"/>
      <c r="I367" s="53"/>
      <c r="J367" s="53"/>
      <c r="K367" s="76"/>
      <c r="L367" s="78"/>
      <c r="M367" s="77"/>
      <c r="N367" s="77"/>
    </row>
    <row r="368" spans="1:14" ht="15.95" customHeight="1">
      <c r="A368" s="69" t="s">
        <v>137</v>
      </c>
      <c r="D368" s="75"/>
      <c r="E368" s="75"/>
      <c r="F368" s="76"/>
      <c r="G368" s="77"/>
      <c r="H368" s="53"/>
      <c r="I368" s="53"/>
      <c r="J368" s="53"/>
      <c r="K368" s="76"/>
      <c r="L368" s="78"/>
      <c r="M368" s="77"/>
      <c r="N368" s="77"/>
    </row>
    <row r="369" spans="1:14" ht="15.95" customHeight="1">
      <c r="A369" s="69" t="s">
        <v>137</v>
      </c>
      <c r="D369" s="75"/>
      <c r="E369" s="75"/>
      <c r="F369" s="76"/>
      <c r="G369" s="77"/>
      <c r="H369" s="53"/>
      <c r="I369" s="53"/>
      <c r="J369" s="53"/>
      <c r="K369" s="76"/>
      <c r="L369" s="78"/>
      <c r="M369" s="77"/>
      <c r="N369" s="77"/>
    </row>
    <row r="370" spans="1:14" ht="15.95" customHeight="1">
      <c r="A370" s="69" t="s">
        <v>137</v>
      </c>
      <c r="D370" s="75"/>
      <c r="E370" s="75"/>
      <c r="F370" s="76"/>
      <c r="G370" s="77"/>
      <c r="H370" s="53"/>
      <c r="I370" s="53"/>
      <c r="J370" s="53"/>
      <c r="K370" s="76"/>
      <c r="L370" s="78"/>
      <c r="M370" s="77"/>
      <c r="N370" s="77"/>
    </row>
    <row r="371" spans="1:14" ht="15.95" customHeight="1">
      <c r="A371" s="69" t="s">
        <v>137</v>
      </c>
      <c r="D371" s="75"/>
      <c r="E371" s="75"/>
      <c r="F371" s="76"/>
      <c r="G371" s="77"/>
      <c r="H371" s="53"/>
      <c r="I371" s="53"/>
      <c r="J371" s="53"/>
      <c r="K371" s="76"/>
      <c r="L371" s="78"/>
      <c r="M371" s="77"/>
      <c r="N371" s="77"/>
    </row>
    <row r="372" spans="1:14" ht="15.95" customHeight="1">
      <c r="A372" s="69" t="s">
        <v>137</v>
      </c>
      <c r="D372" s="75"/>
      <c r="E372" s="75"/>
      <c r="F372" s="76"/>
      <c r="G372" s="77"/>
      <c r="H372" s="53"/>
      <c r="I372" s="53"/>
      <c r="J372" s="53"/>
      <c r="K372" s="76"/>
      <c r="L372" s="78"/>
      <c r="M372" s="77"/>
      <c r="N372" s="77"/>
    </row>
    <row r="373" spans="1:14" ht="15.95" customHeight="1">
      <c r="A373" s="69" t="s">
        <v>137</v>
      </c>
      <c r="D373" s="75"/>
      <c r="E373" s="75"/>
      <c r="F373" s="76"/>
      <c r="G373" s="77"/>
      <c r="H373" s="53"/>
      <c r="I373" s="53"/>
      <c r="J373" s="53"/>
      <c r="K373" s="76"/>
      <c r="L373" s="78"/>
      <c r="M373" s="77"/>
      <c r="N373" s="77"/>
    </row>
    <row r="374" spans="1:14" ht="15.95" customHeight="1">
      <c r="A374" s="69" t="s">
        <v>137</v>
      </c>
      <c r="D374" s="75"/>
      <c r="E374" s="75"/>
      <c r="F374" s="76"/>
      <c r="G374" s="77"/>
      <c r="H374" s="53"/>
      <c r="I374" s="53"/>
      <c r="J374" s="53"/>
      <c r="K374" s="76"/>
      <c r="L374" s="78"/>
      <c r="M374" s="77"/>
      <c r="N374" s="77"/>
    </row>
    <row r="375" spans="1:14" ht="15.95" customHeight="1">
      <c r="A375" s="69" t="s">
        <v>137</v>
      </c>
      <c r="D375" s="75"/>
      <c r="E375" s="75"/>
      <c r="F375" s="76"/>
      <c r="G375" s="77"/>
      <c r="H375" s="53"/>
      <c r="I375" s="53"/>
      <c r="J375" s="53"/>
      <c r="K375" s="76"/>
      <c r="L375" s="78"/>
      <c r="M375" s="77"/>
      <c r="N375" s="77"/>
    </row>
    <row r="376" spans="1:14" ht="15.95" customHeight="1">
      <c r="A376" s="69" t="s">
        <v>137</v>
      </c>
      <c r="D376" s="75"/>
      <c r="E376" s="75"/>
      <c r="F376" s="76"/>
      <c r="G376" s="77"/>
      <c r="H376" s="53"/>
      <c r="I376" s="53"/>
      <c r="J376" s="53"/>
      <c r="K376" s="76"/>
      <c r="L376" s="78"/>
      <c r="M376" s="77"/>
      <c r="N376" s="77"/>
    </row>
    <row r="377" spans="1:14" ht="15.95" customHeight="1">
      <c r="A377" s="69" t="s">
        <v>137</v>
      </c>
      <c r="D377" s="75"/>
      <c r="E377" s="75"/>
      <c r="F377" s="76"/>
      <c r="G377" s="77"/>
      <c r="H377" s="53"/>
      <c r="I377" s="53"/>
      <c r="J377" s="53"/>
      <c r="K377" s="76"/>
      <c r="L377" s="78"/>
      <c r="M377" s="77"/>
      <c r="N377" s="77"/>
    </row>
    <row r="378" spans="1:14" ht="15.95" customHeight="1">
      <c r="A378" s="69" t="s">
        <v>137</v>
      </c>
      <c r="D378" s="75"/>
      <c r="E378" s="75"/>
      <c r="F378" s="76"/>
      <c r="G378" s="77"/>
      <c r="H378" s="53"/>
      <c r="I378" s="53"/>
      <c r="J378" s="53"/>
      <c r="K378" s="76"/>
      <c r="L378" s="78"/>
      <c r="M378" s="77"/>
      <c r="N378" s="77"/>
    </row>
    <row r="379" spans="1:14" ht="15.95" customHeight="1">
      <c r="A379" s="69" t="s">
        <v>137</v>
      </c>
      <c r="D379" s="75"/>
      <c r="E379" s="75"/>
      <c r="F379" s="76"/>
      <c r="G379" s="77"/>
      <c r="H379" s="53"/>
      <c r="I379" s="53"/>
      <c r="J379" s="53"/>
      <c r="K379" s="76"/>
      <c r="L379" s="78"/>
      <c r="M379" s="77"/>
      <c r="N379" s="77"/>
    </row>
    <row r="380" spans="1:14" ht="15.95" customHeight="1">
      <c r="A380" s="69" t="s">
        <v>137</v>
      </c>
      <c r="D380" s="79"/>
      <c r="E380" s="79"/>
      <c r="F380" s="80"/>
      <c r="G380" s="81"/>
      <c r="H380" s="82"/>
      <c r="I380" s="82"/>
      <c r="J380" s="82"/>
      <c r="K380" s="80"/>
      <c r="L380" s="83"/>
      <c r="M380" s="81"/>
      <c r="N380" s="81"/>
    </row>
    <row r="381" spans="1:14" ht="15.95" customHeight="1">
      <c r="A381" s="69" t="s">
        <v>137</v>
      </c>
      <c r="D381" s="75"/>
      <c r="E381" s="75"/>
      <c r="F381" s="76"/>
      <c r="G381" s="77"/>
      <c r="H381" s="53"/>
      <c r="I381" s="53"/>
      <c r="J381" s="53"/>
      <c r="K381" s="76"/>
      <c r="L381" s="78"/>
      <c r="M381" s="77"/>
      <c r="N381" s="77"/>
    </row>
    <row r="382" spans="1:14" ht="15.95" customHeight="1">
      <c r="B382" s="69" t="s">
        <v>134</v>
      </c>
      <c r="C382" s="69" t="s">
        <v>135</v>
      </c>
      <c r="D382" s="526" t="s">
        <v>651</v>
      </c>
      <c r="E382" s="525"/>
      <c r="F382" s="525"/>
      <c r="G382" s="525"/>
      <c r="H382" s="525"/>
      <c r="I382" s="525"/>
      <c r="J382" s="525"/>
      <c r="K382" s="525"/>
      <c r="L382" s="525"/>
      <c r="M382" s="525"/>
      <c r="N382" s="527"/>
    </row>
    <row r="383" spans="1:14" ht="15.95" customHeight="1">
      <c r="A383" s="69" t="s">
        <v>222</v>
      </c>
      <c r="D383" s="75" t="s">
        <v>652</v>
      </c>
      <c r="E383" s="75"/>
      <c r="F383" s="76" t="s">
        <v>139</v>
      </c>
      <c r="G383" s="77"/>
      <c r="H383" s="53"/>
      <c r="I383" s="53"/>
      <c r="J383" s="53"/>
      <c r="K383" s="76"/>
      <c r="L383" s="78"/>
      <c r="M383" s="77"/>
      <c r="N383" s="77"/>
    </row>
    <row r="384" spans="1:14" ht="15.95" customHeight="1">
      <c r="A384" s="69" t="s">
        <v>222</v>
      </c>
      <c r="D384" s="75" t="s">
        <v>370</v>
      </c>
      <c r="E384" s="75"/>
      <c r="F384" s="76" t="s">
        <v>139</v>
      </c>
      <c r="G384" s="77"/>
      <c r="H384" s="53"/>
      <c r="I384" s="53"/>
      <c r="J384" s="53"/>
      <c r="K384" s="76"/>
      <c r="L384" s="78"/>
      <c r="M384" s="77"/>
      <c r="N384" s="77"/>
    </row>
    <row r="385" spans="1:14" ht="15.95" customHeight="1">
      <c r="A385" s="69" t="s">
        <v>222</v>
      </c>
      <c r="B385" s="69" t="s">
        <v>653</v>
      </c>
      <c r="D385" s="75" t="s">
        <v>654</v>
      </c>
      <c r="E385" s="75" t="s">
        <v>444</v>
      </c>
      <c r="F385" s="76" t="s">
        <v>139</v>
      </c>
      <c r="G385" s="77">
        <f>IF(egTextCal(E385)&lt;&gt;0, egTextCal(E385),   )</f>
        <v>13.799999999999999</v>
      </c>
      <c r="H385" s="53" t="s">
        <v>655</v>
      </c>
      <c r="I385" s="53" t="s">
        <v>656</v>
      </c>
      <c r="J385" s="53" t="s">
        <v>657</v>
      </c>
      <c r="K385" s="76" t="s">
        <v>446</v>
      </c>
      <c r="L385" s="78">
        <v>1</v>
      </c>
      <c r="M385" s="77">
        <f>IF(egTextCal(L385)&lt;&gt;0, egTextCal(L385),   )</f>
        <v>1</v>
      </c>
      <c r="N385" s="77">
        <f>SUM(G385:G385)*M385</f>
        <v>13.799999999999999</v>
      </c>
    </row>
    <row r="386" spans="1:14" ht="15.95" customHeight="1">
      <c r="A386" s="69" t="s">
        <v>222</v>
      </c>
      <c r="B386" s="69" t="s">
        <v>658</v>
      </c>
      <c r="D386" s="75" t="s">
        <v>659</v>
      </c>
      <c r="E386" s="75" t="s">
        <v>444</v>
      </c>
      <c r="F386" s="76" t="s">
        <v>139</v>
      </c>
      <c r="G386" s="77">
        <f>IF(egTextCal(E386)&lt;&gt;0, egTextCal(E386),   )</f>
        <v>13.799999999999999</v>
      </c>
      <c r="H386" s="53" t="s">
        <v>660</v>
      </c>
      <c r="I386" s="53" t="s">
        <v>661</v>
      </c>
      <c r="J386" s="53" t="s">
        <v>662</v>
      </c>
      <c r="K386" s="76" t="s">
        <v>446</v>
      </c>
      <c r="L386" s="78">
        <v>1</v>
      </c>
      <c r="M386" s="77">
        <f>IF(egTextCal(L386)&lt;&gt;0, egTextCal(L386),   )</f>
        <v>1</v>
      </c>
      <c r="N386" s="77">
        <f>SUM(G386:G386)*M386</f>
        <v>13.799999999999999</v>
      </c>
    </row>
    <row r="387" spans="1:14" ht="15.95" customHeight="1">
      <c r="A387" s="69" t="s">
        <v>222</v>
      </c>
      <c r="D387" s="75"/>
      <c r="E387" s="75"/>
      <c r="F387" s="76" t="s">
        <v>139</v>
      </c>
      <c r="G387" s="77"/>
      <c r="H387" s="53"/>
      <c r="I387" s="53"/>
      <c r="J387" s="53"/>
      <c r="K387" s="76"/>
      <c r="L387" s="78"/>
      <c r="M387" s="77"/>
      <c r="N387" s="77"/>
    </row>
    <row r="388" spans="1:14" ht="15.95" customHeight="1">
      <c r="A388" s="69" t="s">
        <v>222</v>
      </c>
      <c r="D388" s="75"/>
      <c r="E388" s="75"/>
      <c r="F388" s="76"/>
      <c r="G388" s="77"/>
      <c r="H388" s="53"/>
      <c r="I388" s="53"/>
      <c r="J388" s="53"/>
      <c r="K388" s="76"/>
      <c r="L388" s="78"/>
      <c r="M388" s="77"/>
      <c r="N388" s="77"/>
    </row>
    <row r="389" spans="1:14" ht="15.95" customHeight="1">
      <c r="A389" s="69" t="s">
        <v>222</v>
      </c>
      <c r="D389" s="75"/>
      <c r="E389" s="75"/>
      <c r="F389" s="76"/>
      <c r="G389" s="77"/>
      <c r="H389" s="53"/>
      <c r="I389" s="53"/>
      <c r="J389" s="53"/>
      <c r="K389" s="76"/>
      <c r="L389" s="78"/>
      <c r="M389" s="77"/>
      <c r="N389" s="77"/>
    </row>
    <row r="390" spans="1:14" ht="15.95" customHeight="1">
      <c r="A390" s="69" t="s">
        <v>222</v>
      </c>
      <c r="D390" s="75"/>
      <c r="E390" s="75"/>
      <c r="F390" s="76"/>
      <c r="G390" s="77"/>
      <c r="H390" s="53"/>
      <c r="I390" s="53"/>
      <c r="J390" s="53"/>
      <c r="K390" s="76"/>
      <c r="L390" s="78"/>
      <c r="M390" s="77"/>
      <c r="N390" s="77"/>
    </row>
    <row r="391" spans="1:14" ht="15.95" customHeight="1">
      <c r="A391" s="69" t="s">
        <v>222</v>
      </c>
      <c r="D391" s="75"/>
      <c r="E391" s="75"/>
      <c r="F391" s="76"/>
      <c r="G391" s="77"/>
      <c r="H391" s="53"/>
      <c r="I391" s="53"/>
      <c r="J391" s="53"/>
      <c r="K391" s="76"/>
      <c r="L391" s="78"/>
      <c r="M391" s="77"/>
      <c r="N391" s="77"/>
    </row>
    <row r="392" spans="1:14" ht="15.95" customHeight="1">
      <c r="A392" s="69" t="s">
        <v>222</v>
      </c>
      <c r="D392" s="75"/>
      <c r="E392" s="75"/>
      <c r="F392" s="76"/>
      <c r="G392" s="77"/>
      <c r="H392" s="53"/>
      <c r="I392" s="53"/>
      <c r="J392" s="53"/>
      <c r="K392" s="76"/>
      <c r="L392" s="78"/>
      <c r="M392" s="77"/>
      <c r="N392" s="77"/>
    </row>
    <row r="393" spans="1:14" ht="15.95" customHeight="1">
      <c r="A393" s="69" t="s">
        <v>222</v>
      </c>
      <c r="D393" s="75"/>
      <c r="E393" s="75"/>
      <c r="F393" s="76"/>
      <c r="G393" s="77"/>
      <c r="H393" s="53"/>
      <c r="I393" s="53"/>
      <c r="J393" s="53"/>
      <c r="K393" s="76"/>
      <c r="L393" s="78"/>
      <c r="M393" s="77"/>
      <c r="N393" s="77"/>
    </row>
    <row r="394" spans="1:14" ht="15.95" customHeight="1">
      <c r="A394" s="69" t="s">
        <v>222</v>
      </c>
      <c r="D394" s="75"/>
      <c r="E394" s="75"/>
      <c r="F394" s="76"/>
      <c r="G394" s="77"/>
      <c r="H394" s="53"/>
      <c r="I394" s="53"/>
      <c r="J394" s="53"/>
      <c r="K394" s="76"/>
      <c r="L394" s="78"/>
      <c r="M394" s="77"/>
      <c r="N394" s="77"/>
    </row>
    <row r="395" spans="1:14" ht="15.95" customHeight="1">
      <c r="A395" s="69" t="s">
        <v>222</v>
      </c>
      <c r="D395" s="75"/>
      <c r="E395" s="75"/>
      <c r="F395" s="76"/>
      <c r="G395" s="77"/>
      <c r="H395" s="53"/>
      <c r="I395" s="53"/>
      <c r="J395" s="53"/>
      <c r="K395" s="76"/>
      <c r="L395" s="78"/>
      <c r="M395" s="77"/>
      <c r="N395" s="77"/>
    </row>
    <row r="396" spans="1:14" ht="15.95" customHeight="1">
      <c r="A396" s="69" t="s">
        <v>222</v>
      </c>
      <c r="D396" s="75"/>
      <c r="E396" s="75"/>
      <c r="F396" s="76"/>
      <c r="G396" s="77"/>
      <c r="H396" s="53"/>
      <c r="I396" s="53"/>
      <c r="J396" s="53"/>
      <c r="K396" s="76"/>
      <c r="L396" s="78"/>
      <c r="M396" s="77"/>
      <c r="N396" s="77"/>
    </row>
    <row r="397" spans="1:14" ht="15.95" customHeight="1">
      <c r="A397" s="69" t="s">
        <v>222</v>
      </c>
      <c r="D397" s="75"/>
      <c r="E397" s="75"/>
      <c r="F397" s="76"/>
      <c r="G397" s="77"/>
      <c r="H397" s="53"/>
      <c r="I397" s="53"/>
      <c r="J397" s="53"/>
      <c r="K397" s="76"/>
      <c r="L397" s="78"/>
      <c r="M397" s="77"/>
      <c r="N397" s="77"/>
    </row>
    <row r="398" spans="1:14" ht="15.95" customHeight="1">
      <c r="A398" s="69" t="s">
        <v>222</v>
      </c>
      <c r="D398" s="75"/>
      <c r="E398" s="75"/>
      <c r="F398" s="76"/>
      <c r="G398" s="77"/>
      <c r="H398" s="53"/>
      <c r="I398" s="53"/>
      <c r="J398" s="53"/>
      <c r="K398" s="76"/>
      <c r="L398" s="78"/>
      <c r="M398" s="77"/>
      <c r="N398" s="77"/>
    </row>
    <row r="399" spans="1:14" ht="15.95" customHeight="1">
      <c r="A399" s="69" t="s">
        <v>222</v>
      </c>
      <c r="D399" s="75"/>
      <c r="E399" s="75"/>
      <c r="F399" s="76"/>
      <c r="G399" s="77"/>
      <c r="H399" s="53"/>
      <c r="I399" s="53"/>
      <c r="J399" s="53"/>
      <c r="K399" s="76"/>
      <c r="L399" s="78"/>
      <c r="M399" s="77"/>
      <c r="N399" s="77"/>
    </row>
    <row r="400" spans="1:14" ht="15.95" customHeight="1">
      <c r="A400" s="69" t="s">
        <v>222</v>
      </c>
      <c r="D400" s="75"/>
      <c r="E400" s="75"/>
      <c r="F400" s="76"/>
      <c r="G400" s="77"/>
      <c r="H400" s="53"/>
      <c r="I400" s="53"/>
      <c r="J400" s="53"/>
      <c r="K400" s="76"/>
      <c r="L400" s="78"/>
      <c r="M400" s="77"/>
      <c r="N400" s="77"/>
    </row>
    <row r="401" spans="1:14" ht="15.95" customHeight="1">
      <c r="A401" s="69" t="s">
        <v>222</v>
      </c>
      <c r="D401" s="75"/>
      <c r="E401" s="75"/>
      <c r="F401" s="76"/>
      <c r="G401" s="77"/>
      <c r="H401" s="53"/>
      <c r="I401" s="53"/>
      <c r="J401" s="53"/>
      <c r="K401" s="76"/>
      <c r="L401" s="78"/>
      <c r="M401" s="77"/>
      <c r="N401" s="77"/>
    </row>
    <row r="402" spans="1:14" ht="15.95" customHeight="1">
      <c r="A402" s="69" t="s">
        <v>222</v>
      </c>
      <c r="D402" s="75"/>
      <c r="E402" s="75"/>
      <c r="F402" s="76"/>
      <c r="G402" s="77"/>
      <c r="H402" s="53"/>
      <c r="I402" s="53"/>
      <c r="J402" s="53"/>
      <c r="K402" s="76"/>
      <c r="L402" s="78"/>
      <c r="M402" s="77"/>
      <c r="N402" s="77"/>
    </row>
    <row r="403" spans="1:14" ht="15.95" customHeight="1">
      <c r="A403" s="69" t="s">
        <v>222</v>
      </c>
      <c r="D403" s="75"/>
      <c r="E403" s="75"/>
      <c r="F403" s="76"/>
      <c r="G403" s="77"/>
      <c r="H403" s="53"/>
      <c r="I403" s="53"/>
      <c r="J403" s="53"/>
      <c r="K403" s="76"/>
      <c r="L403" s="78"/>
      <c r="M403" s="77"/>
      <c r="N403" s="77"/>
    </row>
    <row r="404" spans="1:14" ht="15.95" customHeight="1">
      <c r="A404" s="69" t="s">
        <v>222</v>
      </c>
      <c r="D404" s="75"/>
      <c r="E404" s="75"/>
      <c r="F404" s="76"/>
      <c r="G404" s="77"/>
      <c r="H404" s="53"/>
      <c r="I404" s="53"/>
      <c r="J404" s="53"/>
      <c r="K404" s="76"/>
      <c r="L404" s="78"/>
      <c r="M404" s="77"/>
      <c r="N404" s="77"/>
    </row>
    <row r="405" spans="1:14" ht="15.95" customHeight="1">
      <c r="A405" s="69" t="s">
        <v>222</v>
      </c>
      <c r="D405" s="75"/>
      <c r="E405" s="75"/>
      <c r="F405" s="76"/>
      <c r="G405" s="77"/>
      <c r="H405" s="53"/>
      <c r="I405" s="53"/>
      <c r="J405" s="53"/>
      <c r="K405" s="76"/>
      <c r="L405" s="78"/>
      <c r="M405" s="77"/>
      <c r="N405" s="77"/>
    </row>
    <row r="406" spans="1:14" ht="15.95" customHeight="1">
      <c r="A406" s="69" t="s">
        <v>222</v>
      </c>
      <c r="D406" s="75"/>
      <c r="E406" s="75"/>
      <c r="F406" s="76"/>
      <c r="G406" s="77"/>
      <c r="H406" s="53"/>
      <c r="I406" s="53"/>
      <c r="J406" s="53"/>
      <c r="K406" s="76"/>
      <c r="L406" s="78"/>
      <c r="M406" s="77"/>
      <c r="N406" s="77"/>
    </row>
    <row r="407" spans="1:14" ht="15.95" customHeight="1">
      <c r="A407" s="69" t="s">
        <v>222</v>
      </c>
      <c r="D407" s="75"/>
      <c r="E407" s="75"/>
      <c r="F407" s="76"/>
      <c r="G407" s="77"/>
      <c r="H407" s="53"/>
      <c r="I407" s="53"/>
      <c r="J407" s="53"/>
      <c r="K407" s="76"/>
      <c r="L407" s="78"/>
      <c r="M407" s="77"/>
      <c r="N407" s="77"/>
    </row>
    <row r="408" spans="1:14" ht="15.95" customHeight="1">
      <c r="A408" s="69" t="s">
        <v>222</v>
      </c>
      <c r="D408" s="75"/>
      <c r="E408" s="75"/>
      <c r="F408" s="76"/>
      <c r="G408" s="77"/>
      <c r="H408" s="53"/>
      <c r="I408" s="53"/>
      <c r="J408" s="53"/>
      <c r="K408" s="76"/>
      <c r="L408" s="78"/>
      <c r="M408" s="77"/>
      <c r="N408" s="77"/>
    </row>
    <row r="409" spans="1:14" ht="15.95" customHeight="1">
      <c r="A409" s="69" t="s">
        <v>222</v>
      </c>
      <c r="D409" s="75"/>
      <c r="E409" s="75"/>
      <c r="F409" s="76"/>
      <c r="G409" s="77"/>
      <c r="H409" s="53"/>
      <c r="I409" s="53"/>
      <c r="J409" s="53"/>
      <c r="K409" s="76"/>
      <c r="L409" s="78"/>
      <c r="M409" s="77"/>
      <c r="N409" s="77"/>
    </row>
    <row r="410" spans="1:14" ht="15.95" customHeight="1">
      <c r="A410" s="69" t="s">
        <v>222</v>
      </c>
      <c r="D410" s="75"/>
      <c r="E410" s="75"/>
      <c r="F410" s="76"/>
      <c r="G410" s="77"/>
      <c r="H410" s="53"/>
      <c r="I410" s="53"/>
      <c r="J410" s="53"/>
      <c r="K410" s="76"/>
      <c r="L410" s="78"/>
      <c r="M410" s="77"/>
      <c r="N410" s="77"/>
    </row>
    <row r="411" spans="1:14" ht="15.95" customHeight="1">
      <c r="A411" s="69" t="s">
        <v>222</v>
      </c>
      <c r="D411" s="75"/>
      <c r="E411" s="75"/>
      <c r="F411" s="76"/>
      <c r="G411" s="77"/>
      <c r="H411" s="53"/>
      <c r="I411" s="53"/>
      <c r="J411" s="53"/>
      <c r="K411" s="76"/>
      <c r="L411" s="78"/>
      <c r="M411" s="77"/>
      <c r="N411" s="77"/>
    </row>
    <row r="412" spans="1:14" ht="15.95" customHeight="1">
      <c r="A412" s="69" t="s">
        <v>222</v>
      </c>
      <c r="D412" s="75"/>
      <c r="E412" s="75"/>
      <c r="F412" s="76"/>
      <c r="G412" s="77"/>
      <c r="H412" s="53"/>
      <c r="I412" s="53"/>
      <c r="J412" s="53"/>
      <c r="K412" s="76"/>
      <c r="L412" s="78"/>
      <c r="M412" s="77"/>
      <c r="N412" s="77"/>
    </row>
    <row r="413" spans="1:14" ht="15.95" customHeight="1">
      <c r="A413" s="69" t="s">
        <v>222</v>
      </c>
      <c r="D413" s="75"/>
      <c r="E413" s="75"/>
      <c r="F413" s="76"/>
      <c r="G413" s="77"/>
      <c r="H413" s="53"/>
      <c r="I413" s="53"/>
      <c r="J413" s="53"/>
      <c r="K413" s="76"/>
      <c r="L413" s="78"/>
      <c r="M413" s="77"/>
      <c r="N413" s="77"/>
    </row>
    <row r="414" spans="1:14" ht="15.95" customHeight="1">
      <c r="A414" s="69" t="s">
        <v>222</v>
      </c>
      <c r="D414" s="75"/>
      <c r="E414" s="75"/>
      <c r="F414" s="76"/>
      <c r="G414" s="77"/>
      <c r="H414" s="53"/>
      <c r="I414" s="53"/>
      <c r="J414" s="53"/>
      <c r="K414" s="76"/>
      <c r="L414" s="78"/>
      <c r="M414" s="77"/>
      <c r="N414" s="77"/>
    </row>
    <row r="415" spans="1:14" ht="15.95" customHeight="1">
      <c r="A415" s="69" t="s">
        <v>222</v>
      </c>
      <c r="D415" s="75"/>
      <c r="E415" s="75"/>
      <c r="F415" s="76"/>
      <c r="G415" s="77"/>
      <c r="H415" s="53"/>
      <c r="I415" s="53"/>
      <c r="J415" s="53"/>
      <c r="K415" s="76"/>
      <c r="L415" s="78"/>
      <c r="M415" s="77"/>
      <c r="N415" s="77"/>
    </row>
    <row r="416" spans="1:14" ht="15.95" customHeight="1">
      <c r="A416" s="69" t="s">
        <v>222</v>
      </c>
      <c r="D416" s="75"/>
      <c r="E416" s="75"/>
      <c r="F416" s="76"/>
      <c r="G416" s="77"/>
      <c r="H416" s="53"/>
      <c r="I416" s="53"/>
      <c r="J416" s="53"/>
      <c r="K416" s="76"/>
      <c r="L416" s="78"/>
      <c r="M416" s="77"/>
      <c r="N416" s="77"/>
    </row>
    <row r="417" spans="1:14" ht="15.95" customHeight="1">
      <c r="A417" s="69" t="s">
        <v>222</v>
      </c>
      <c r="D417" s="75"/>
      <c r="E417" s="75"/>
      <c r="F417" s="76"/>
      <c r="G417" s="77"/>
      <c r="H417" s="53"/>
      <c r="I417" s="53"/>
      <c r="J417" s="53"/>
      <c r="K417" s="76"/>
      <c r="L417" s="78"/>
      <c r="M417" s="77"/>
      <c r="N417" s="77"/>
    </row>
    <row r="418" spans="1:14" ht="15.95" customHeight="1">
      <c r="A418" s="69" t="s">
        <v>222</v>
      </c>
      <c r="D418" s="75"/>
      <c r="E418" s="75"/>
      <c r="F418" s="76"/>
      <c r="G418" s="77"/>
      <c r="H418" s="53"/>
      <c r="I418" s="53"/>
      <c r="J418" s="53"/>
      <c r="K418" s="76"/>
      <c r="L418" s="78"/>
      <c r="M418" s="77"/>
      <c r="N418" s="77"/>
    </row>
    <row r="419" spans="1:14" ht="15.95" customHeight="1">
      <c r="A419" s="69" t="s">
        <v>222</v>
      </c>
      <c r="D419" s="75"/>
      <c r="E419" s="75"/>
      <c r="F419" s="76"/>
      <c r="G419" s="77"/>
      <c r="H419" s="53"/>
      <c r="I419" s="53"/>
      <c r="J419" s="53"/>
      <c r="K419" s="76"/>
      <c r="L419" s="78"/>
      <c r="M419" s="77"/>
      <c r="N419" s="77"/>
    </row>
    <row r="420" spans="1:14" ht="15.95" customHeight="1">
      <c r="A420" s="69" t="s">
        <v>222</v>
      </c>
      <c r="D420" s="75"/>
      <c r="E420" s="75"/>
      <c r="F420" s="76"/>
      <c r="G420" s="77"/>
      <c r="H420" s="53"/>
      <c r="I420" s="53"/>
      <c r="J420" s="53"/>
      <c r="K420" s="76"/>
      <c r="L420" s="78"/>
      <c r="M420" s="77"/>
      <c r="N420" s="77"/>
    </row>
    <row r="421" spans="1:14" ht="15.95" customHeight="1">
      <c r="A421" s="69" t="s">
        <v>222</v>
      </c>
      <c r="D421" s="75"/>
      <c r="E421" s="75"/>
      <c r="F421" s="76"/>
      <c r="G421" s="77"/>
      <c r="H421" s="53"/>
      <c r="I421" s="53"/>
      <c r="J421" s="53"/>
      <c r="K421" s="76"/>
      <c r="L421" s="78"/>
      <c r="M421" s="77"/>
      <c r="N421" s="77"/>
    </row>
    <row r="422" spans="1:14" ht="15.95" customHeight="1">
      <c r="A422" s="69" t="s">
        <v>222</v>
      </c>
      <c r="D422" s="75"/>
      <c r="E422" s="75"/>
      <c r="F422" s="76"/>
      <c r="G422" s="77"/>
      <c r="H422" s="53"/>
      <c r="I422" s="53"/>
      <c r="J422" s="53"/>
      <c r="K422" s="76"/>
      <c r="L422" s="78"/>
      <c r="M422" s="77"/>
      <c r="N422" s="77"/>
    </row>
    <row r="423" spans="1:14" ht="15.95" customHeight="1">
      <c r="A423" s="69" t="s">
        <v>222</v>
      </c>
      <c r="D423" s="75"/>
      <c r="E423" s="75"/>
      <c r="F423" s="76"/>
      <c r="G423" s="77"/>
      <c r="H423" s="53"/>
      <c r="I423" s="53"/>
      <c r="J423" s="53"/>
      <c r="K423" s="76"/>
      <c r="L423" s="78"/>
      <c r="M423" s="77"/>
      <c r="N423" s="77"/>
    </row>
  </sheetData>
  <mergeCells count="17">
    <mergeCell ref="D1:N1"/>
    <mergeCell ref="N2:N3"/>
    <mergeCell ref="J2:J3"/>
    <mergeCell ref="K2:K3"/>
    <mergeCell ref="L2:L3"/>
    <mergeCell ref="M2:M3"/>
    <mergeCell ref="I2:I3"/>
    <mergeCell ref="D2:D3"/>
    <mergeCell ref="E2:E3"/>
    <mergeCell ref="G2:G3"/>
    <mergeCell ref="H2:H3"/>
    <mergeCell ref="D172:N172"/>
    <mergeCell ref="D298:N298"/>
    <mergeCell ref="D340:N340"/>
    <mergeCell ref="D382:N382"/>
    <mergeCell ref="D4:N4"/>
    <mergeCell ref="D88:N88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7"/>
  <dimension ref="A1:B27"/>
  <sheetViews>
    <sheetView workbookViewId="0">
      <selection activeCell="D1" sqref="D1:N1"/>
    </sheetView>
  </sheetViews>
  <sheetFormatPr defaultRowHeight="18.75" customHeight="1"/>
  <cols>
    <col min="1" max="1" width="4.6640625" style="10" customWidth="1"/>
    <col min="2" max="2" width="73" customWidth="1"/>
  </cols>
  <sheetData>
    <row r="1" spans="1:2" ht="20.25">
      <c r="B1" s="11" t="s">
        <v>21</v>
      </c>
    </row>
    <row r="2" spans="1:2" ht="18.95" customHeight="1">
      <c r="A2" s="10" t="s">
        <v>22</v>
      </c>
      <c r="B2" t="s">
        <v>24</v>
      </c>
    </row>
    <row r="3" spans="1:2" ht="18.95" customHeight="1">
      <c r="B3" t="s">
        <v>23</v>
      </c>
    </row>
    <row r="4" spans="1:2" ht="18.95" customHeight="1">
      <c r="A4" s="10" t="s">
        <v>28</v>
      </c>
      <c r="B4" t="s">
        <v>26</v>
      </c>
    </row>
    <row r="5" spans="1:2" ht="18.95" customHeight="1">
      <c r="A5" s="10" t="s">
        <v>29</v>
      </c>
      <c r="B5" t="s">
        <v>27</v>
      </c>
    </row>
    <row r="6" spans="1:2" ht="18.95" customHeight="1"/>
    <row r="7" spans="1:2" ht="18.95" customHeight="1"/>
    <row r="8" spans="1:2" ht="18.95" customHeight="1"/>
    <row r="9" spans="1:2" ht="18.95" customHeight="1"/>
    <row r="10" spans="1:2" ht="18.95" customHeight="1"/>
    <row r="11" spans="1:2" ht="18.95" customHeight="1"/>
    <row r="12" spans="1:2" ht="18.95" customHeight="1"/>
    <row r="13" spans="1:2" ht="18.95" customHeight="1"/>
    <row r="14" spans="1:2" ht="18.95" customHeight="1"/>
    <row r="15" spans="1:2" ht="18.95" customHeight="1"/>
    <row r="16" spans="1:2" ht="18.95" customHeight="1"/>
    <row r="17" spans="2:2" ht="18.95" customHeight="1">
      <c r="B17" t="s">
        <v>30</v>
      </c>
    </row>
    <row r="18" spans="2:2" ht="18.95" customHeight="1">
      <c r="B18" t="s">
        <v>31</v>
      </c>
    </row>
    <row r="19" spans="2:2" ht="18.95" customHeight="1"/>
    <row r="20" spans="2:2" ht="18.95" customHeight="1"/>
    <row r="21" spans="2:2" ht="18.95" customHeight="1"/>
    <row r="22" spans="2:2" ht="18.95" customHeight="1"/>
    <row r="23" spans="2:2" ht="18.95" customHeight="1"/>
    <row r="24" spans="2:2" ht="18.95" customHeight="1"/>
    <row r="25" spans="2:2" ht="18.95" customHeight="1"/>
    <row r="26" spans="2:2" ht="18.95" customHeight="1"/>
    <row r="27" spans="2:2" ht="18.95" customHeight="1"/>
  </sheetData>
  <phoneticPr fontId="3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 지정된 범위</vt:lpstr>
      </vt:variant>
      <vt:variant>
        <vt:i4>27</vt:i4>
      </vt:variant>
    </vt:vector>
  </HeadingPairs>
  <TitlesOfParts>
    <vt:vector size="51" baseType="lpstr">
      <vt:lpstr>표지</vt:lpstr>
      <vt:lpstr>갑지</vt:lpstr>
      <vt:lpstr>표지 (2)</vt:lpstr>
      <vt:lpstr>원가</vt:lpstr>
      <vt:lpstr>총괄표</vt:lpstr>
      <vt:lpstr>내역서</vt:lpstr>
      <vt:lpstr>한전불입금(전기)</vt:lpstr>
      <vt:lpstr>표지 (3)</vt:lpstr>
      <vt:lpstr>일대목차</vt:lpstr>
      <vt:lpstr>일위대가</vt:lpstr>
      <vt:lpstr>일위노임</vt:lpstr>
      <vt:lpstr>합산자재</vt:lpstr>
      <vt:lpstr>표지 (4)</vt:lpstr>
      <vt:lpstr>노임근거</vt:lpstr>
      <vt:lpstr>표지 (5)</vt:lpstr>
      <vt:lpstr>단가조사</vt:lpstr>
      <vt:lpstr>옵션</vt:lpstr>
      <vt:lpstr>목차</vt:lpstr>
      <vt:lpstr>표지 (6)</vt:lpstr>
      <vt:lpstr>표지 (7)</vt:lpstr>
      <vt:lpstr>산출집계</vt:lpstr>
      <vt:lpstr>기본산출서</vt:lpstr>
      <vt:lpstr>목록별산출서</vt:lpstr>
      <vt:lpstr>사용설명</vt:lpstr>
      <vt:lpstr>갑지!Print_Area</vt:lpstr>
      <vt:lpstr>기본산출서!Print_Area</vt:lpstr>
      <vt:lpstr>내역서!Print_Area</vt:lpstr>
      <vt:lpstr>노임근거!Print_Area</vt:lpstr>
      <vt:lpstr>산출집계!Print_Area</vt:lpstr>
      <vt:lpstr>원가!Print_Area</vt:lpstr>
      <vt:lpstr>일위노임!Print_Area</vt:lpstr>
      <vt:lpstr>일위대가!Print_Area</vt:lpstr>
      <vt:lpstr>총괄표!Print_Area</vt:lpstr>
      <vt:lpstr>표지!Print_Area</vt:lpstr>
      <vt:lpstr>'표지 (2)'!Print_Area</vt:lpstr>
      <vt:lpstr>'표지 (3)'!Print_Area</vt:lpstr>
      <vt:lpstr>'표지 (4)'!Print_Area</vt:lpstr>
      <vt:lpstr>'표지 (5)'!Print_Area</vt:lpstr>
      <vt:lpstr>'표지 (6)'!Print_Area</vt:lpstr>
      <vt:lpstr>'표지 (7)'!Print_Area</vt:lpstr>
      <vt:lpstr>'한전불입금(전기)'!Print_Area</vt:lpstr>
      <vt:lpstr>내역서!Print_Titles</vt:lpstr>
      <vt:lpstr>노임근거!Print_Titles</vt:lpstr>
      <vt:lpstr>단가조사!Print_Titles</vt:lpstr>
      <vt:lpstr>목록별산출서!Print_Titles</vt:lpstr>
      <vt:lpstr>목차!Print_Titles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EKR</cp:lastModifiedBy>
  <cp:lastPrinted>2026-04-29T00:25:20Z</cp:lastPrinted>
  <dcterms:created xsi:type="dcterms:W3CDTF">2002-10-13T12:37:12Z</dcterms:created>
  <dcterms:modified xsi:type="dcterms:W3CDTF">2026-07-20T00:50:46Z</dcterms:modified>
</cp:coreProperties>
</file>