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년\01.사업관련\2.취약지역\3.양지리\4.역량강화\1.용역발주\"/>
    </mc:Choice>
  </mc:AlternateContent>
  <xr:revisionPtr revIDLastSave="0" documentId="13_ncr:1_{40FF5E49-CAE6-4F36-AD7A-5E0D006E0765}" xr6:coauthVersionLast="47" xr6:coauthVersionMax="47" xr10:uidLastSave="{00000000-0000-0000-0000-000000000000}"/>
  <bookViews>
    <workbookView xWindow="9720" yWindow="5250" windowWidth="3105" windowHeight="3105" tabRatio="859" xr2:uid="{00000000-000D-0000-FFFF-FFFF00000000}"/>
  </bookViews>
  <sheets>
    <sheet name="표지" sheetId="1" r:id="rId1"/>
    <sheet name="집계" sheetId="30" r:id="rId2"/>
    <sheet name="리더교육(1일 6시간)" sheetId="2" state="hidden" r:id="rId3"/>
    <sheet name="리더교육(1박2일)" sheetId="5" state="hidden" r:id="rId4"/>
    <sheet name="리더교육(2일 10시간)" sheetId="4" state="hidden" r:id="rId5"/>
    <sheet name="리더교육(2박3일)" sheetId="6" state="hidden" r:id="rId6"/>
    <sheet name="위탁교육(인건비 외부위탁비 별도)" sheetId="7" state="hidden" r:id="rId7"/>
    <sheet name="주민교육(당일 2시간, 일회성)" sheetId="8" state="hidden" r:id="rId8"/>
    <sheet name="휴먼케어(장춘드론기능인양성-11인기준)" sheetId="29" state="hidden" r:id="rId9"/>
    <sheet name="휴먼케어(사업성과물 동영상제작)" sheetId="32" state="hidden" r:id="rId10"/>
    <sheet name="휴먼케어(장춘 화합의날)" sheetId="20" state="hidden" r:id="rId11"/>
    <sheet name="선진지견학(국내 당일)" sheetId="13" r:id="rId12"/>
    <sheet name="주민교육(1일 4시간, 일회성)" sheetId="11" state="hidden" r:id="rId13"/>
    <sheet name="주민워크습(주민50인)" sheetId="12" state="hidden" r:id="rId14"/>
    <sheet name="선진지견학(국내 1박2일)" sheetId="14" state="hidden" r:id="rId15"/>
    <sheet name="선진지견학(국내 2박3일)" sheetId="15" state="hidden" r:id="rId16"/>
    <sheet name="선진지견학(국외 4박5일)" sheetId="25" state="hidden" r:id="rId17"/>
    <sheet name="선진지견학(국외 6박8일)" sheetId="27" state="hidden" r:id="rId18"/>
    <sheet name="컨설팅(전문분야 상급)" sheetId="16" state="hidden" r:id="rId19"/>
    <sheet name="컨설팅(전문분야 중급)" sheetId="17" state="hidden" r:id="rId20"/>
    <sheet name="컨설팅(일반분야 중급)" sheetId="18" state="hidden" r:id="rId21"/>
    <sheet name="홍보마케팅(브랜드개발)" sheetId="19" state="hidden" r:id="rId22"/>
    <sheet name="홍보마케팅(도시민초청행사)" sheetId="31" state="hidden" r:id="rId23"/>
    <sheet name="마을가꾸기 문패달기활동" sheetId="37" state="hidden" r:id="rId24"/>
    <sheet name="전문가초청교육" sheetId="38" state="hidden" r:id="rId25"/>
    <sheet name="마을발전워크숍" sheetId="39" state="hidden" r:id="rId26"/>
    <sheet name="청정골 채움 프로젝트" sheetId="65" r:id="rId27"/>
    <sheet name="치매예방교육" sheetId="60" r:id="rId28"/>
    <sheet name="웃음치료 프로그램" sheetId="58" r:id="rId29"/>
    <sheet name="양지이야기 기록화 사업" sheetId="64" r:id="rId30"/>
    <sheet name="교통비산출 (2)" sheetId="41" r:id="rId31"/>
    <sheet name="교통비산출" sheetId="28" state="hidden" r:id="rId32"/>
    <sheet name="홍보마케팅(주민블로그유튜브기자단)" sheetId="33" state="hidden" r:id="rId33"/>
    <sheet name="홍보마케팅(인플루언서 콘텐츠 제작 및 운영)" sheetId="34" state="hidden" r:id="rId34"/>
    <sheet name="정보화 구축(홈페이지 개발)" sheetId="21" state="hidden" r:id="rId35"/>
  </sheets>
  <externalReferences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</externalReferences>
  <definedNames>
    <definedName name="__10" localSheetId="29">#REF!</definedName>
    <definedName name="__10">#REF!</definedName>
    <definedName name="__11" localSheetId="29">#REF!</definedName>
    <definedName name="__11">#REF!</definedName>
    <definedName name="__6" localSheetId="29">#REF!</definedName>
    <definedName name="__6">#REF!</definedName>
    <definedName name="__7">#REF!</definedName>
    <definedName name="__8">#REF!</definedName>
    <definedName name="__9">#REF!</definedName>
    <definedName name="__DemandLoad">TRUE</definedName>
    <definedName name="_1">"★★"</definedName>
    <definedName name="_10">#N/A</definedName>
    <definedName name="_11">#N/A</definedName>
    <definedName name="_12">#N/A</definedName>
    <definedName name="_12_G_0Extract">#REF!</definedName>
    <definedName name="_13">#N/A</definedName>
    <definedName name="_14">#N/A</definedName>
    <definedName name="_15">#N/A</definedName>
    <definedName name="_15A">[1]금액내역서!$D$3:$D$10</definedName>
    <definedName name="_16">#N/A</definedName>
    <definedName name="_17">#N/A</definedName>
    <definedName name="_18">#N/A</definedName>
    <definedName name="_19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_3_0Crite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3_0Criteria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G_0Extr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83154">#REF!</definedName>
    <definedName name="_C">#REF!</definedName>
    <definedName name="_Fill" hidden="1">#REF!</definedName>
    <definedName name="_Key1" hidden="1">#REF!</definedName>
    <definedName name="_Key2" hidden="1">#REF!</definedName>
    <definedName name="_O">"○"</definedName>
    <definedName name="_Order1" hidden="1">255</definedName>
    <definedName name="_Order2" hidden="1">255</definedName>
    <definedName name="_Parse_Out" hidden="1">#REF!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tt1">"tt1"</definedName>
    <definedName name="_YO1">'[2]01'!#REF!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q">#N/A</definedName>
    <definedName name="\r">#N/A</definedName>
    <definedName name="\s">#N/A</definedName>
    <definedName name="\v">#N/A</definedName>
    <definedName name="\x">#N/A</definedName>
    <definedName name="\z">#N/A</definedName>
    <definedName name="A">#REF!</definedName>
    <definedName name="a0">#REF!</definedName>
    <definedName name="A1..A2_">#N/A</definedName>
    <definedName name="A1..A200_">#N/A</definedName>
    <definedName name="A12..A13_">#N/A</definedName>
    <definedName name="A315yoo1">#REF!</definedName>
    <definedName name="AA">#REF!</definedName>
    <definedName name="aaa">#REF!</definedName>
    <definedName name="AB">#REF!</definedName>
    <definedName name="ABUTH">#REF!</definedName>
    <definedName name="AC">#REF!</definedName>
    <definedName name="AD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PHA">#REF!</definedName>
    <definedName name="ANG">#REF!</definedName>
    <definedName name="as" hidden="1">#REF!</definedName>
    <definedName name="asfdasa" localSheetId="29">BlankMacro1</definedName>
    <definedName name="asfdasa" localSheetId="28">BlankMacro1</definedName>
    <definedName name="asfdasa" localSheetId="26">BlankMacro1</definedName>
    <definedName name="asfdasa" localSheetId="27">BlankMacro1</definedName>
    <definedName name="asfdasa">BlankMacro1</definedName>
    <definedName name="B" localSheetId="29">#REF!</definedName>
    <definedName name="B">#REF!</definedName>
    <definedName name="B1B" localSheetId="29">#REF!</definedName>
    <definedName name="B1B">#REF!</definedName>
    <definedName name="B2B" localSheetId="29">#REF!</definedName>
    <definedName name="B2B">#REF!</definedName>
    <definedName name="B3B">#REF!</definedName>
    <definedName name="B4B">#REF!</definedName>
    <definedName name="BA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ETA">#REF!</definedName>
    <definedName name="BF">#REF!</definedName>
    <definedName name="BG">#REF!</definedName>
    <definedName name="BOM_OF_ECP">#REF!</definedName>
    <definedName name="BW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mberWork" localSheetId="29">'양지이야기 기록화 사업'!camberWork</definedName>
    <definedName name="camberWork">[0]!camberWork</definedName>
    <definedName name="CB" localSheetId="29">#REF!</definedName>
    <definedName name="CB">#REF!</definedName>
    <definedName name="CC" localSheetId="29">#REF!</definedName>
    <definedName name="CC">#REF!</definedName>
    <definedName name="CCC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I">#REF!</definedName>
    <definedName name="CJ">#REF!</definedName>
    <definedName name="CONSOL">'[3]1-1'!#REF!</definedName>
    <definedName name="CPU시험사001">[4]노임!#REF!</definedName>
    <definedName name="CPU시험사002">[4]노임!#REF!</definedName>
    <definedName name="CPU시험사011">[4]노임!#REF!</definedName>
    <definedName name="CPU시험사982">[4]노임!#REF!</definedName>
    <definedName name="CPU시험사991">[4]노임!#REF!</definedName>
    <definedName name="CPU시험사992">[4]노임!#REF!</definedName>
    <definedName name="_xlnm.Criteria">#REF!</definedName>
    <definedName name="Criteria_MI">[5]공통가설!#REF!</definedName>
    <definedName name="D">#REF!</definedName>
    <definedName name="D_FE">#REF!</definedName>
    <definedName name="D_FO">#REF!</definedName>
    <definedName name="DA">#REF!</definedName>
    <definedName name="DANGA">#REF!,#REF!</definedName>
    <definedName name="_xlnm.Database">#REF!</definedName>
    <definedName name="database2">#REF!</definedName>
    <definedName name="DB">#REF!</definedName>
    <definedName name="DC">#REF!</definedName>
    <definedName name="DD">#REF!</definedName>
    <definedName name="ddd">#REF!</definedName>
    <definedName name="DDE">#REF!</definedName>
    <definedName name="DDO">#REF!</definedName>
    <definedName name="DE">#REF!</definedName>
    <definedName name="DF">#REF!</definedName>
    <definedName name="DFS">#REF!</definedName>
    <definedName name="DG">#REF!</definedName>
    <definedName name="DH">#REF!</definedName>
    <definedName name="DHS">#REF!</definedName>
    <definedName name="DI">#REF!</definedName>
    <definedName name="dia_mm">[6]말뚝지지력산정!$J$19</definedName>
    <definedName name="DJ">#REF!</definedName>
    <definedName name="DLAWHDDLF">#REF!</definedName>
    <definedName name="DLFE">#REF!</definedName>
    <definedName name="DLFO">#REF!</definedName>
    <definedName name="DOGUB">#REF!</definedName>
    <definedName name="DSE">#REF!</definedName>
    <definedName name="DSO">#REF!</definedName>
    <definedName name="E">#REF!</definedName>
    <definedName name="EA">#REF!</definedName>
    <definedName name="earthp">#REF!</definedName>
    <definedName name="EB">#REF!</definedName>
    <definedName name="EC">#REF!</definedName>
    <definedName name="ee">[7]일위대가!#REF!</definedName>
    <definedName name="ELFE">#REF!</definedName>
    <definedName name="ex">#REF!</definedName>
    <definedName name="_xlnm.Extract">#REF!</definedName>
    <definedName name="F">#REF!</definedName>
    <definedName name="fck">#REF!</definedName>
    <definedName name="FEEL">#REF!</definedName>
    <definedName name="fff">#REF!</definedName>
    <definedName name="FS">#REF!</definedName>
    <definedName name="fy">#REF!</definedName>
    <definedName name="G">#REF!</definedName>
    <definedName name="G_m">#REF!</definedName>
    <definedName name="GAK">#REF!</definedName>
    <definedName name="GC">#REF!</definedName>
    <definedName name="GEMCO" hidden="1">#REF!</definedName>
    <definedName name="ggg">#REF!</definedName>
    <definedName name="GS">#REF!</definedName>
    <definedName name="H">#REF!</definedName>
    <definedName name="H_1">#REF!</definedName>
    <definedName name="H_2">#REF!</definedName>
    <definedName name="h_3">#REF!</definedName>
    <definedName name="h_water">'[8]3BL공동구 수량'!#REF!</definedName>
    <definedName name="H1H">#REF!</definedName>
    <definedName name="H2H">#REF!</definedName>
    <definedName name="H3H">#REF!</definedName>
    <definedName name="H4H">#REF!</definedName>
    <definedName name="HA">#REF!</definedName>
    <definedName name="hardwar" hidden="1">#REF!</definedName>
    <definedName name="HB">#REF!</definedName>
    <definedName name="HC">#REF!</definedName>
    <definedName name="HD">#REF!</definedName>
    <definedName name="HE">#REF!</definedName>
    <definedName name="HF">#REF!</definedName>
    <definedName name="HH">#REF!</definedName>
    <definedName name="HMAX">#N/A</definedName>
    <definedName name="HO">#REF!</definedName>
    <definedName name="HT">#REF!</definedName>
    <definedName name="HW설치사001">[4]노임!#REF!</definedName>
    <definedName name="HW설치사002">[4]노임!#REF!</definedName>
    <definedName name="HW설치사011">[4]노임!#REF!</definedName>
    <definedName name="HW설치사982">[4]노임!#REF!</definedName>
    <definedName name="HW설치사991">[4]노임!#REF!</definedName>
    <definedName name="HW설치사992">[4]노임!#REF!</definedName>
    <definedName name="HW시험사001">[4]노임!#REF!</definedName>
    <definedName name="HW시험사002">[4]노임!#REF!</definedName>
    <definedName name="HW시험사011">[4]노임!#REF!</definedName>
    <definedName name="HW시험사982">[4]노임!#REF!</definedName>
    <definedName name="HW시험사991">[4]노임!#REF!</definedName>
    <definedName name="HW시험사992">[4]노임!#REF!</definedName>
    <definedName name="i">#REF!</definedName>
    <definedName name="ID">#REF!,#REF!</definedName>
    <definedName name="ilch">[9]ilch!$A$3:$M$25</definedName>
    <definedName name="ilchu">#REF!</definedName>
    <definedName name="IMP">#REF!</definedName>
    <definedName name="INTPUT">#REF!</definedName>
    <definedName name="INTPUTDATA">#REF!</definedName>
    <definedName name="J">#REF!</definedName>
    <definedName name="JH">#REF!</definedName>
    <definedName name="JJ">#REF!</definedName>
    <definedName name="JYH">#REF!</definedName>
    <definedName name="K_PR">#REF!</definedName>
    <definedName name="KA">#REF!</definedName>
    <definedName name="KAE">#REF!</definedName>
    <definedName name="KAS">#REF!</definedName>
    <definedName name="KEA">#REF!</definedName>
    <definedName name="KH">#REF!</definedName>
    <definedName name="kim">'[10]001'!#REF!</definedName>
    <definedName name="kk">#REF!</definedName>
    <definedName name="kkk">#REF!</definedName>
    <definedName name="kkkk">#REF!</definedName>
    <definedName name="kkkkk">#REF!</definedName>
    <definedName name="KO">#REF!</definedName>
    <definedName name="kv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B">[6]말뚝지지력산정!$L$22</definedName>
    <definedName name="LC">#REF!</definedName>
    <definedName name="LEE">'[3]1-1'!#REF!</definedName>
    <definedName name="LF">#REF!</definedName>
    <definedName name="LH">#REF!</definedName>
    <definedName name="LLFE">#N/A</definedName>
    <definedName name="LLFO">#REF!</definedName>
    <definedName name="lll">#REF!</definedName>
    <definedName name="lllllll">#REF!</definedName>
    <definedName name="L형측구">#REF!</definedName>
    <definedName name="M_EF">#REF!</definedName>
    <definedName name="Macro1" localSheetId="29">[11]!Macro1</definedName>
    <definedName name="Macro1" localSheetId="28">[11]!Macro1</definedName>
    <definedName name="Macro1" localSheetId="26">[11]!Macro1</definedName>
    <definedName name="Macro1" localSheetId="27">[11]!Macro1</definedName>
    <definedName name="Macro1">[11]!Macro1</definedName>
    <definedName name="MONEY">#REF!,#REF!</definedName>
    <definedName name="MUO_REA">#REF!</definedName>
    <definedName name="MUO_TOE">#REF!</definedName>
    <definedName name="M당무게">[12]DATE!$E$24:$E$85</definedName>
    <definedName name="N_C">#REF!</definedName>
    <definedName name="N_Q">#REF!</definedName>
    <definedName name="N_R">#REF!</definedName>
    <definedName name="o_m">#REF!</definedName>
    <definedName name="OOO">#REF!</definedName>
    <definedName name="OP">#REF!</definedName>
    <definedName name="P">[13]내역서!#REF!</definedName>
    <definedName name="P_A">#REF!</definedName>
    <definedName name="P_D">#REF!</definedName>
    <definedName name="P_E">#REF!</definedName>
    <definedName name="p_m">#REF!</definedName>
    <definedName name="PB">#REF!</definedName>
    <definedName name="PD">#REF!</definedName>
    <definedName name="PF">#REF!</definedName>
    <definedName name="PFD">#REF!</definedName>
    <definedName name="PG">#REF!</definedName>
    <definedName name="PH">#REF!</definedName>
    <definedName name="phif">#REF!</definedName>
    <definedName name="phiv">#REF!</definedName>
    <definedName name="pile_s">[6]말뚝지지력산정!$F$116</definedName>
    <definedName name="PO">#REF!</definedName>
    <definedName name="PPP">#REF!</definedName>
    <definedName name="Pr">#REF!</definedName>
    <definedName name="print">#REF!</definedName>
    <definedName name="_xlnm.Print_Area" localSheetId="31">교통비산출!$A$1:$K$43</definedName>
    <definedName name="_xlnm.Print_Area" localSheetId="30">'교통비산출 (2)'!$A$1:$K$43</definedName>
    <definedName name="_xlnm.Print_Area" localSheetId="3">'리더교육(1박2일)'!$B$1:$O$28</definedName>
    <definedName name="_xlnm.Print_Area" localSheetId="2">'리더교육(1일 6시간)'!$B$1:$O$27</definedName>
    <definedName name="_xlnm.Print_Area" localSheetId="5">'리더교육(2박3일)'!$B$1:$O$30</definedName>
    <definedName name="_xlnm.Print_Area" localSheetId="4">'리더교육(2일 10시간)'!$B$1:$O$27</definedName>
    <definedName name="_xlnm.Print_Area" localSheetId="23">'마을가꾸기 문패달기활동'!$B$1:$O$23</definedName>
    <definedName name="_xlnm.Print_Area" localSheetId="25">마을발전워크숍!$B$1:$O$24</definedName>
    <definedName name="_xlnm.Print_Area" localSheetId="14">'선진지견학(국내 1박2일)'!$B$1:$O$31</definedName>
    <definedName name="_xlnm.Print_Area" localSheetId="15">'선진지견학(국내 2박3일)'!$B$1:$O$32</definedName>
    <definedName name="_xlnm.Print_Area" localSheetId="11">'선진지견학(국내 당일)'!$B$1:$P$29</definedName>
    <definedName name="_xlnm.Print_Area" localSheetId="16">'선진지견학(국외 4박5일)'!$B$1:$O$33</definedName>
    <definedName name="_xlnm.Print_Area" localSheetId="17">'선진지견학(국외 6박8일)'!$B$1:$O$33</definedName>
    <definedName name="_xlnm.Print_Area" localSheetId="29">'양지이야기 기록화 사업'!$B$1:$P$25</definedName>
    <definedName name="_xlnm.Print_Area" localSheetId="28">'웃음치료 프로그램'!$B$1:$P$22</definedName>
    <definedName name="_xlnm.Print_Area" localSheetId="6">'위탁교육(인건비 외부위탁비 별도)'!$B$1:$O$15</definedName>
    <definedName name="_xlnm.Print_Area" localSheetId="24">전문가초청교육!$B$1:$O$23</definedName>
    <definedName name="_xlnm.Print_Area" localSheetId="34">'정보화 구축(홈페이지 개발)'!$B$1:$O$29</definedName>
    <definedName name="_xlnm.Print_Area" localSheetId="12">'주민교육(1일 4시간, 일회성)'!$B$1:$O$22</definedName>
    <definedName name="_xlnm.Print_Area" localSheetId="7">'주민교육(당일 2시간, 일회성)'!$B$1:$O$21</definedName>
    <definedName name="_xlnm.Print_Area" localSheetId="13">'주민워크습(주민50인)'!$B$1:$O$26</definedName>
    <definedName name="_xlnm.Print_Area" localSheetId="1">집계!$A$2:$K$11</definedName>
    <definedName name="_xlnm.Print_Area" localSheetId="26">'청정골 채움 프로젝트'!$B$1:$P$26</definedName>
    <definedName name="_xlnm.Print_Area" localSheetId="27">치매예방교육!$B$1:$P$21</definedName>
    <definedName name="_xlnm.Print_Area" localSheetId="20">'컨설팅(일반분야 중급)'!$B$1:$O$25</definedName>
    <definedName name="_xlnm.Print_Area" localSheetId="18">'컨설팅(전문분야 상급)'!$B$1:$O$28</definedName>
    <definedName name="_xlnm.Print_Area" localSheetId="19">'컨설팅(전문분야 중급)'!$B$1:$O$25</definedName>
    <definedName name="_xlnm.Print_Area" localSheetId="0">표지!$A$3:$J$41</definedName>
    <definedName name="_xlnm.Print_Area" localSheetId="22">'홍보마케팅(도시민초청행사)'!$B$1:$O$32</definedName>
    <definedName name="_xlnm.Print_Area" localSheetId="21">'홍보마케팅(브랜드개발)'!$B$1:$O$32</definedName>
    <definedName name="_xlnm.Print_Area" localSheetId="33">'홍보마케팅(인플루언서 콘텐츠 제작 및 운영)'!$B$1:$O$31</definedName>
    <definedName name="_xlnm.Print_Area" localSheetId="32">'홍보마케팅(주민블로그유튜브기자단)'!$B$1:$O$25</definedName>
    <definedName name="_xlnm.Print_Area" localSheetId="9">'휴먼케어(사업성과물 동영상제작)'!$B$1:$O$22</definedName>
    <definedName name="_xlnm.Print_Area" localSheetId="10">'휴먼케어(장춘 화합의날)'!$B$1:$O$24</definedName>
    <definedName name="_xlnm.Print_Area" localSheetId="8">'휴먼케어(장춘드론기능인양성-11인기준)'!$B$1:$O$14</definedName>
    <definedName name="_xlnm.Print_Area">#REF!</definedName>
    <definedName name="PRINT_AREA_MI" localSheetId="29">#REF!</definedName>
    <definedName name="PRINT_AREA_MI">#REF!</definedName>
    <definedName name="PRINT_TILIES" localSheetId="29">#REF!,#REF!,#REF!,#REF!,#REF!</definedName>
    <definedName name="PRINT_TILIES">#REF!,#REF!,#REF!,#REF!,#REF!</definedName>
    <definedName name="PRINT_TILLES">[14]우수!$A$1:$IV$3,[14]우수!$A$1:$D$65536</definedName>
    <definedName name="PRINT_TITLE" localSheetId="29">#REF!</definedName>
    <definedName name="PRINT_TITLE">#REF!</definedName>
    <definedName name="_xlnm.Print_Titles">#N/A</definedName>
    <definedName name="Print_Titles_MI" localSheetId="29">#REF!</definedName>
    <definedName name="Print_Titles_MI">#REF!</definedName>
    <definedName name="PS">#REF!</definedName>
    <definedName name="Q">#REF!</definedName>
    <definedName name="qq">#REF!</definedName>
    <definedName name="R_">#REF!</definedName>
    <definedName name="RF" localSheetId="29">BlankMacro1</definedName>
    <definedName name="RF" localSheetId="28">BlankMacro1</definedName>
    <definedName name="RF" localSheetId="26">BlankMacro1</definedName>
    <definedName name="RF" localSheetId="27">BlankMacro1</definedName>
    <definedName name="RF">BlankMacro1</definedName>
    <definedName name="RJRJ" localSheetId="29">BlankMacro1</definedName>
    <definedName name="RJRJ" localSheetId="28">BlankMacro1</definedName>
    <definedName name="RJRJ" localSheetId="26">BlankMacro1</definedName>
    <definedName name="RJRJ" localSheetId="27">BlankMacro1</definedName>
    <definedName name="RJRJ">BlankMacro1</definedName>
    <definedName name="RJRKJRKJR" localSheetId="29">BlankMacro1</definedName>
    <definedName name="RJRKJRKJR" localSheetId="28">BlankMacro1</definedName>
    <definedName name="RJRKJRKJR" localSheetId="26">BlankMacro1</definedName>
    <definedName name="RJRKJRKJR" localSheetId="27">BlankMacro1</definedName>
    <definedName name="RJRKJRKJR">BlankMacro1</definedName>
    <definedName name="RL" localSheetId="29">BlankMacro1</definedName>
    <definedName name="RL" localSheetId="28">BlankMacro1</definedName>
    <definedName name="RL" localSheetId="26">BlankMacro1</definedName>
    <definedName name="RL" localSheetId="27">BlankMacro1</definedName>
    <definedName name="RL">BlankMacro1</definedName>
    <definedName name="RLA" localSheetId="29">[15]터파기및재료!#REF!</definedName>
    <definedName name="RLA">[15]터파기및재료!#REF!</definedName>
    <definedName name="RLTJD" localSheetId="29">BlankMacro1</definedName>
    <definedName name="RLTJD" localSheetId="28">BlankMacro1</definedName>
    <definedName name="RLTJD" localSheetId="26">BlankMacro1</definedName>
    <definedName name="RLTJD" localSheetId="27">BlankMacro1</definedName>
    <definedName name="RLTJD">BlankMacro1</definedName>
    <definedName name="RPE" localSheetId="29">#REF!</definedName>
    <definedName name="RPE">#REF!</definedName>
    <definedName name="RRR" localSheetId="29">#REF!</definedName>
    <definedName name="RRR">#REF!</definedName>
    <definedName name="S">[12]DATE!$I$24:$I$85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14731843">#REF!</definedName>
    <definedName name="S2L">#REF!</definedName>
    <definedName name="SADE">#REF!</definedName>
    <definedName name="SALI">#REF!</definedName>
    <definedName name="sanch_2">#REF!</definedName>
    <definedName name="sanch_3">#REF!</definedName>
    <definedName name="sanch_4">#REF!</definedName>
    <definedName name="sck">#REF!</definedName>
    <definedName name="SDFGFGDFGDFGDFG">#REF!</definedName>
    <definedName name="sdsss">#REF!</definedName>
    <definedName name="sfgsfg">#REF!</definedName>
    <definedName name="SHT">#REF!</definedName>
    <definedName name="SK">#REF!</definedName>
    <definedName name="SLFE">#REF!</definedName>
    <definedName name="SLFO">#REF!</definedName>
    <definedName name="SOIL">#REF!</definedName>
    <definedName name="SPACE">#REF!</definedName>
    <definedName name="ss">#REF!</definedName>
    <definedName name="SUO_REA">#REF!</definedName>
    <definedName name="SUO_TOE">#REF!</definedName>
    <definedName name="SW시험사001">[4]노임!#REF!</definedName>
    <definedName name="SW시험사002">[4]노임!#REF!</definedName>
    <definedName name="SW시험사011">[4]노임!#REF!</definedName>
    <definedName name="SW시험사982">[4]노임!#REF!</definedName>
    <definedName name="SW시험사991">[4]노임!#REF!</definedName>
    <definedName name="SW시험사992">[4]노임!#REF!</definedName>
    <definedName name="sy">#REF!</definedName>
    <definedName name="t">#REF!</definedName>
    <definedName name="TITLE">#REF!</definedName>
    <definedName name="TITLE_AEAR">[16]우수공!$A$1:$IV$3,[16]우수공!$A$1:$D$65536</definedName>
    <definedName name="TJDWO" localSheetId="29">#REF!</definedName>
    <definedName name="TJDWO">#REF!</definedName>
    <definedName name="TTT" localSheetId="29">#REF!</definedName>
    <definedName name="TTT">#REF!</definedName>
    <definedName name="U" localSheetId="29">[17]대치판정!#REF!</definedName>
    <definedName name="U">[17]대치판정!#REF!</definedName>
    <definedName name="U형수로">'[18]집수정(600-700)'!$P$4</definedName>
    <definedName name="VMAX">#N/A</definedName>
    <definedName name="VVV">#REF!</definedName>
    <definedName name="w_m">#REF!</definedName>
    <definedName name="w_m1">#REF!</definedName>
    <definedName name="w_m2">#REF!</definedName>
    <definedName name="w_m22">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H">#REF!</definedName>
    <definedName name="wing_l">#REF!</definedName>
    <definedName name="wkqcjf">#REF!</definedName>
    <definedName name="WW">#REF!</definedName>
    <definedName name="www">[19]금액내역서!$D$3:$D$10</definedName>
    <definedName name="wwww" localSheetId="29">#REF!</definedName>
    <definedName name="wwww">#REF!</definedName>
    <definedName name="x" localSheetId="29">#REF!</definedName>
    <definedName name="x">#REF!</definedName>
    <definedName name="XX" localSheetId="29">#REF!</definedName>
    <definedName name="XX">#REF!</definedName>
    <definedName name="xxx">#REF!</definedName>
    <definedName name="Y.S.KIM" localSheetId="29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OO">'[2]01'!#REF!</definedName>
    <definedName name="yoo10">#REF!</definedName>
    <definedName name="yoo2">#REF!</definedName>
    <definedName name="yoo3">#REF!</definedName>
    <definedName name="yoo4">#REF!</definedName>
    <definedName name="YOO5">'[2]01'!#REF!</definedName>
    <definedName name="YOO6">'[2]01'!#REF!</definedName>
    <definedName name="YOO7">'[2]01'!#REF!</definedName>
    <definedName name="yoo8">#REF!</definedName>
    <definedName name="YOO9">'[2]01'!#REF!</definedName>
    <definedName name="YOON">'[2]01'!#REF!</definedName>
    <definedName name="YOON2">'[2]01'!#REF!</definedName>
    <definedName name="YOON3">'[2]01'!#REF!</definedName>
    <definedName name="YOON4">'[2]01'!#REF!</definedName>
    <definedName name="YYY">#REF!</definedName>
    <definedName name="ㄱ">#REF!</definedName>
    <definedName name="가">#REF!</definedName>
    <definedName name="가시R4">#REF!</definedName>
    <definedName name="가시R4경">#REF!</definedName>
    <definedName name="가시R4노">#REF!</definedName>
    <definedName name="가시R4재">#REF!</definedName>
    <definedName name="가시나무">'[20]자재단가조사표-수목'!#REF!</definedName>
    <definedName name="가시나무H4.5" localSheetId="29">#REF!</definedName>
    <definedName name="가시나무H4.5">#REF!</definedName>
    <definedName name="가시나무R4">[21]데이타!$E$2</definedName>
    <definedName name="가시나무R5">[21]데이타!$E$3</definedName>
    <definedName name="가시나무R6">[21]데이타!$E$4</definedName>
    <definedName name="가시나무R8">[21]데이타!$E$5</definedName>
    <definedName name="가식장" localSheetId="29">#REF!</definedName>
    <definedName name="가식장">#REF!</definedName>
    <definedName name="가이즈까향1204">[21]데이타!$E$6</definedName>
    <definedName name="가이즈까향1505">[21]데이타!$E$7</definedName>
    <definedName name="가이즈까향2006">[21]데이타!$E$8</definedName>
    <definedName name="가이즈까향2008">[21]데이타!$E$9</definedName>
    <definedName name="가이즈까향2510">[21]데이타!$E$10</definedName>
    <definedName name="가중나무B10">[21]데이타!$E$19</definedName>
    <definedName name="가중나무B4">[21]데이타!$E$15</definedName>
    <definedName name="가중나무B5">[21]데이타!$E$16</definedName>
    <definedName name="가중나무B6">[21]데이타!$E$17</definedName>
    <definedName name="가중나무B8">[21]데이타!$E$18</definedName>
    <definedName name="각재">'[20]자재단가조사표-수목'!$K$20</definedName>
    <definedName name="간노">[22]내역서!#REF!</definedName>
    <definedName name="간노비" localSheetId="29">#REF!</definedName>
    <definedName name="간노비">#REF!</definedName>
    <definedName name="간재비" localSheetId="29">#REF!</definedName>
    <definedName name="간재비">#REF!</definedName>
    <definedName name="감R10">[21]데이타!$E$24</definedName>
    <definedName name="감R12">[21]데이타!$E$25</definedName>
    <definedName name="감R15">[21]데이타!$E$26</definedName>
    <definedName name="감R5">[21]데이타!$E$20</definedName>
    <definedName name="감R6">[21]데이타!$E$21</definedName>
    <definedName name="감R7">[21]데이타!$E$22</definedName>
    <definedName name="감R8">[21]데이타!$E$23</definedName>
    <definedName name="감나무" localSheetId="29">#REF!</definedName>
    <definedName name="감나무">#REF!</definedName>
    <definedName name="감나무H2.5" localSheetId="29">#REF!</definedName>
    <definedName name="감나무H2.5">#REF!</definedName>
    <definedName name="감나무H3.0" localSheetId="29">#REF!</definedName>
    <definedName name="감나무H3.0">#REF!</definedName>
    <definedName name="감속턱수량">#REF!</definedName>
    <definedName name="갑">#REF!</definedName>
    <definedName name="개나리">#REF!</definedName>
    <definedName name="개나리12">[21]데이타!$E$31</definedName>
    <definedName name="개나리3">[21]데이타!$E$27</definedName>
    <definedName name="개나리5">[21]데이타!$E$28</definedName>
    <definedName name="개나리7">[21]데이타!$E$29</definedName>
    <definedName name="개나리9">[21]데이타!$E$30</definedName>
    <definedName name="개쉬땅1204">[21]데이타!$E$32</definedName>
    <definedName name="개쉬땅1506">[21]데이타!$E$33</definedName>
    <definedName name="갱부001">[4]노임!#REF!</definedName>
    <definedName name="갱부002">[4]노임!#REF!</definedName>
    <definedName name="갱부011">[4]노임!#REF!</definedName>
    <definedName name="갱부982">[4]노임!#REF!</definedName>
    <definedName name="갱부991">[4]노임!#REF!</definedName>
    <definedName name="갱부992">[4]노임!#REF!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4재">[23]관급자재대!#REF!</definedName>
    <definedName name="거푸집6">23.81</definedName>
    <definedName name="건설기계운전기사">[22]장비종합부표!#REF!</definedName>
    <definedName name="건설기계운전기사001">[4]노임!#REF!</definedName>
    <definedName name="건설기계운전기사002">[4]노임!#REF!</definedName>
    <definedName name="건설기계운전기사011">[4]노임!#REF!</definedName>
    <definedName name="건설기계운전기사982">[4]노임!#REF!</definedName>
    <definedName name="건설기계운전기사991">[4]노임!#REF!</definedName>
    <definedName name="건설기계운전기사992">[4]노임!#REF!</definedName>
    <definedName name="건설기계운전조수">[22]장비종합부표!#REF!</definedName>
    <definedName name="건설기계운전조수001">[4]노임!#REF!</definedName>
    <definedName name="건설기계운전조수002">[4]노임!#REF!</definedName>
    <definedName name="건설기계운전조수011">[4]노임!#REF!</definedName>
    <definedName name="건설기계운전조수982">[4]노임!#REF!</definedName>
    <definedName name="건설기계운전조수991">[4]노임!#REF!</definedName>
    <definedName name="건설기계운전조수992">[4]노임!#REF!</definedName>
    <definedName name="건설기계조장">[22]장비종합부표!#REF!</definedName>
    <definedName name="건설기계조장001">[4]노임!#REF!</definedName>
    <definedName name="건설기계조장002">[4]노임!#REF!</definedName>
    <definedName name="건설기계조장011">[4]노임!#REF!</definedName>
    <definedName name="건설기계조장982">[4]노임!#REF!</definedName>
    <definedName name="건설기계조장991">[4]노임!#REF!</definedName>
    <definedName name="건설기계조장992">[4]노임!#REF!</definedName>
    <definedName name="건축목공">[24]단위단가!$F$4</definedName>
    <definedName name="건축목공001">[4]노임!#REF!</definedName>
    <definedName name="건축목공002">[4]노임!#REF!</definedName>
    <definedName name="건축목공011">#REF!</definedName>
    <definedName name="건축목공982">[4]노임!#REF!</definedName>
    <definedName name="건축목공991">[4]노임!#REF!</definedName>
    <definedName name="건축목공992">[4]노임!#REF!</definedName>
    <definedName name="견적대비권">#REF!</definedName>
    <definedName name="견출공001">[4]노임!#REF!</definedName>
    <definedName name="견출공002">[4]노임!#REF!</definedName>
    <definedName name="견출공011">[4]노임!#REF!</definedName>
    <definedName name="견출공982">[4]노임!#REF!</definedName>
    <definedName name="견출공991">[4]노임!#REF!</definedName>
    <definedName name="견출공992">[4]노임!#REF!</definedName>
    <definedName name="겹동백1002">[21]데이타!$E$145</definedName>
    <definedName name="겹동백1204">[21]데이타!$E$146</definedName>
    <definedName name="겹동백1506">[21]데이타!$E$147</definedName>
    <definedName name="겹벗R6">[21]데이타!$E$34</definedName>
    <definedName name="겹벗R8">[21]데이타!$E$35</definedName>
    <definedName name="겹철쭉0304">[21]데이타!$E$36</definedName>
    <definedName name="겹철쭉0506">[21]데이타!$E$37</definedName>
    <definedName name="겹철쭉0608">[21]데이타!$E$38</definedName>
    <definedName name="겹철쭉0810">[21]데이타!$E$39</definedName>
    <definedName name="겹철쭉0812">[21]데이타!$E$40</definedName>
    <definedName name="경관석" localSheetId="29">#REF!</definedName>
    <definedName name="경관석">#REF!</definedName>
    <definedName name="경비" localSheetId="29">#REF!</definedName>
    <definedName name="경비">#REF!</definedName>
    <definedName name="경비단가" localSheetId="29">#REF!</definedName>
    <definedName name="경비단가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>'[20]자재단가조사표-수목'!$K$3</definedName>
    <definedName name="계" localSheetId="29">#REF!</definedName>
    <definedName name="계">#REF!</definedName>
    <definedName name="계수B5">[21]데이타!$E$41</definedName>
    <definedName name="계수B6">[21]데이타!$E$42</definedName>
    <definedName name="계수B8">[21]데이타!$E$43</definedName>
    <definedName name="계약공기" localSheetId="29">#REF!</definedName>
    <definedName name="계약공기">#REF!</definedName>
    <definedName name="계장공">[24]단위단가!$F$5</definedName>
    <definedName name="계장공001">[4]노임!#REF!</definedName>
    <definedName name="계장공002">[4]노임!#REF!</definedName>
    <definedName name="계장공011">[4]노임!#REF!</definedName>
    <definedName name="계장공982">[4]노임!#REF!</definedName>
    <definedName name="계장공991">[4]노임!#REF!</definedName>
    <definedName name="계장공992">[4]노임!#REF!</definedName>
    <definedName name="고광3">[21]데이타!$E$44</definedName>
    <definedName name="고광5">[21]데이타!$E$45</definedName>
    <definedName name="고급선원001">[4]노임!#REF!</definedName>
    <definedName name="고급선원002">[4]노임!#REF!</definedName>
    <definedName name="고급선원011">[4]노임!#REF!</definedName>
    <definedName name="고급선원982">[4]노임!#REF!</definedName>
    <definedName name="고급선원991">[4]노임!#REF!</definedName>
    <definedName name="고급선원992">[4]노임!#REF!</definedName>
    <definedName name="고급원자력비파괴시험공001">[4]노임!#REF!</definedName>
    <definedName name="고급원자력비파괴시험공002">[4]노임!#REF!</definedName>
    <definedName name="고급원자력비파괴시험공011">[4]노임!#REF!</definedName>
    <definedName name="고급원자력비파괴시험공982">[4]노임!#REF!</definedName>
    <definedName name="고급원자력비파괴시험공991">[4]노임!#REF!</definedName>
    <definedName name="고급원자력비파괴시험공992">[4]노임!#REF!</definedName>
    <definedName name="고압복구">[25]일위대가!#REF!</definedName>
    <definedName name="고압블럭수량" localSheetId="29">#REF!</definedName>
    <definedName name="고압블럭수량">#REF!</definedName>
    <definedName name="고압케이블전공001">[4]노임!#REF!</definedName>
    <definedName name="고압케이블전공002">[4]노임!#REF!</definedName>
    <definedName name="고압케이블전공011">[4]노임!#REF!</definedName>
    <definedName name="고압케이블전공982">[4]노임!#REF!</definedName>
    <definedName name="고압케이블전공991">[4]노임!#REF!</definedName>
    <definedName name="고압케이블전공992">[4]노임!#REF!</definedName>
    <definedName name="고영서">#REF!</definedName>
    <definedName name="골재1">#REF!</definedName>
    <definedName name="골조">#REF!</definedName>
    <definedName name="곰솔2508">[26]데이타!$E$46</definedName>
    <definedName name="곰솔3010">[21]데이타!$E$47</definedName>
    <definedName name="곰솔H3.0xW1.0" localSheetId="29">#REF!</definedName>
    <definedName name="곰솔H3.0xW1.0">#REF!</definedName>
    <definedName name="곰솔H3.0xW1.2xR10" localSheetId="29">#REF!</definedName>
    <definedName name="곰솔H3.0xW1.2xR10">#REF!</definedName>
    <definedName name="곰솔H3.5xW1.5xR12" localSheetId="29">#REF!</definedName>
    <definedName name="곰솔H3.5xW1.5xR12">#REF!</definedName>
    <definedName name="곰솔R10">[21]데이타!$E$48</definedName>
    <definedName name="곰솔R12">[21]데이타!$E$49</definedName>
    <definedName name="곰솔R15">[21]데이타!$E$50</definedName>
    <definedName name="곱">[12]DATE!$I$24:$I$85</definedName>
    <definedName name="공">#REF!</definedName>
    <definedName name="공기">#REF!</definedName>
    <definedName name="공기1" hidden="1">[27]설계내역서!#REF!</definedName>
    <definedName name="공동구공" localSheetId="29">#REF!</definedName>
    <definedName name="공동구공">#REF!</definedName>
    <definedName name="공동구공집계표" localSheetId="29">#REF!</definedName>
    <definedName name="공동구공집계표">#REF!</definedName>
    <definedName name="공문" localSheetId="29">#REF!</definedName>
    <definedName name="공문">#REF!</definedName>
    <definedName name="공사명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원가명세서">#REF!</definedName>
    <definedName name="공사원가명세서분석표1">[28]경산!#REF!</definedName>
    <definedName name="공정" localSheetId="29">#REF!</definedName>
    <definedName name="공정">#REF!</definedName>
    <definedName name="공통일위" localSheetId="29">#REF!</definedName>
    <definedName name="공통일위">#REF!</definedName>
    <definedName name="관급" localSheetId="29">#REF!,#REF!,#REF!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목">#REF!</definedName>
    <definedName name="관목계">#REF!</definedName>
    <definedName name="관총자재">#REF!</definedName>
    <definedName name="광나무1003">[21]데이타!$E$51</definedName>
    <definedName name="광나무1203">[21]데이타!$E$52</definedName>
    <definedName name="광나무1506">[21]데이타!$E$53</definedName>
    <definedName name="광나무H1.0" localSheetId="29">#REF!</definedName>
    <definedName name="광나무H1.0">#REF!</definedName>
    <definedName name="광나무H1.0경" localSheetId="29">#REF!</definedName>
    <definedName name="광나무H1.0경">#REF!</definedName>
    <definedName name="광나무H1.0노" localSheetId="29">#REF!</definedName>
    <definedName name="광나무H1.0노">#REF!</definedName>
    <definedName name="광나무H1.0재">#REF!</definedName>
    <definedName name="광주산사태">#REF!</definedName>
    <definedName name="광케이블설치사001">[4]노임!#REF!</definedName>
    <definedName name="광케이블설치사002">[4]노임!#REF!</definedName>
    <definedName name="광케이블설치사011">[4]노임!#REF!</definedName>
    <definedName name="광케이블설치사982">[4]노임!#REF!</definedName>
    <definedName name="광케이블설치사991">[4]노임!#REF!</definedName>
    <definedName name="광케이블설치사992">[4]노임!#REF!</definedName>
    <definedName name="광통신설치사001">[4]노임!#REF!</definedName>
    <definedName name="광통신설치사002">[4]노임!#REF!</definedName>
    <definedName name="광통신설치사011">[4]노임!#REF!</definedName>
    <definedName name="광통신설치사982">[4]노임!#REF!</definedName>
    <definedName name="광통신설치사991">[4]노임!#REF!</definedName>
    <definedName name="광통신설치사992">[4]노임!#REF!</definedName>
    <definedName name="광편백0405">[21]데이타!$E$153</definedName>
    <definedName name="광편백0507">[21]데이타!$E$154</definedName>
    <definedName name="광편백0509">[21]데이타!$E$155</definedName>
    <definedName name="교목계" localSheetId="29">#REF!</definedName>
    <definedName name="교목계">#REF!</definedName>
    <definedName name="구랑2교" localSheetId="29">#REF!</definedName>
    <definedName name="구랑2교">#REF!</definedName>
    <definedName name="구랑교" localSheetId="29">#REF!</definedName>
    <definedName name="구랑교">#REF!</definedName>
    <definedName name="구상나무1505">[21]데이타!$E$69</definedName>
    <definedName name="구상나무2008">[21]데이타!$E$70</definedName>
    <definedName name="구상나무2510">[21]데이타!$E$71</definedName>
    <definedName name="구상나무3012">[21]데이타!$E$72</definedName>
    <definedName name="구실R12경" localSheetId="29">#REF!</definedName>
    <definedName name="구실R12경">#REF!</definedName>
    <definedName name="구실R12노" localSheetId="29">#REF!</definedName>
    <definedName name="구실R12노">#REF!</definedName>
    <definedName name="구실R12재" localSheetId="29">#REF!</definedName>
    <definedName name="구실R12재">#REF!</definedName>
    <definedName name="구실잣밤R12">'[20]자재단가조사표-수목'!$K$27</definedName>
    <definedName name="구실잣밤R8" localSheetId="29">#REF!</definedName>
    <definedName name="구실잣밤R8">#REF!</definedName>
    <definedName name="구실잣밤R8경" localSheetId="29">#REF!</definedName>
    <definedName name="구실잣밤R8경">#REF!</definedName>
    <definedName name="구실잣밤R8노" localSheetId="29">#REF!</definedName>
    <definedName name="구실잣밤R8노">#REF!</definedName>
    <definedName name="구실잣밤R8재">#REF!</definedName>
    <definedName name="구실잣밤나무">'[20]자재단가조사표-수목'!#REF!</definedName>
    <definedName name="구조물집계">[29]터파기및재료!#REF!</definedName>
    <definedName name="궤도공001">[4]노임!#REF!</definedName>
    <definedName name="궤도공002">[4]노임!#REF!</definedName>
    <definedName name="궤도공011">[4]노임!#REF!</definedName>
    <definedName name="궤도공982">[4]노임!#REF!</definedName>
    <definedName name="궤도공991">[4]노임!#REF!</definedName>
    <definedName name="궤도공992">[4]노임!#REF!</definedName>
    <definedName name="규격">#REF!</definedName>
    <definedName name="금마타리">#REF!</definedName>
    <definedName name="금송1006">[21]데이타!$E$73</definedName>
    <definedName name="금송1208">[21]데이타!$E$74</definedName>
    <definedName name="금송1510">[21]데이타!$E$75</definedName>
    <definedName name="기">#N/A</definedName>
    <definedName name="기1">#REF!</definedName>
    <definedName name="기2">#REF!</definedName>
    <definedName name="기3">#REF!</definedName>
    <definedName name="기계3" localSheetId="29">BlankMacro1</definedName>
    <definedName name="기계3" localSheetId="28">BlankMacro1</definedName>
    <definedName name="기계3" localSheetId="26">BlankMacro1</definedName>
    <definedName name="기계3" localSheetId="27">BlankMacro1</definedName>
    <definedName name="기계3">BlankMacro1</definedName>
    <definedName name="기계경비" localSheetId="29">#REF!</definedName>
    <definedName name="기계경비">#REF!</definedName>
    <definedName name="기계공001" localSheetId="29">[4]노임!#REF!</definedName>
    <definedName name="기계공001">[4]노임!#REF!</definedName>
    <definedName name="기계공002" localSheetId="29">[4]노임!#REF!</definedName>
    <definedName name="기계공002">[4]노임!#REF!</definedName>
    <definedName name="기계공011" localSheetId="29">[4]노임!#REF!</definedName>
    <definedName name="기계공011">[4]노임!#REF!</definedName>
    <definedName name="기계공982">[4]노임!#REF!</definedName>
    <definedName name="기계공991">[4]노임!#REF!</definedName>
    <definedName name="기계공992">[4]노임!#REF!</definedName>
    <definedName name="기계설치공">[24]단위단가!$F$6</definedName>
    <definedName name="기계설치공001">[4]노임!#REF!</definedName>
    <definedName name="기계설치공002">[4]노임!#REF!</definedName>
    <definedName name="기계설치공011">[4]노임!#REF!</definedName>
    <definedName name="기계설치공982">[4]노임!#REF!</definedName>
    <definedName name="기계설치공991">[4]노임!#REF!</definedName>
    <definedName name="기계설치공992">[4]노임!#REF!</definedName>
    <definedName name="기계운전사">[24]단위단가!$F$7</definedName>
    <definedName name="기성품" localSheetId="29">BlankMacro1</definedName>
    <definedName name="기성품" localSheetId="28">BlankMacro1</definedName>
    <definedName name="기성품" localSheetId="26">BlankMacro1</definedName>
    <definedName name="기성품" localSheetId="27">BlankMacro1</definedName>
    <definedName name="기성품">BlankMacro1</definedName>
    <definedName name="기성품2" localSheetId="29">BlankMacro1</definedName>
    <definedName name="기성품2" localSheetId="28">BlankMacro1</definedName>
    <definedName name="기성품2" localSheetId="26">BlankMacro1</definedName>
    <definedName name="기성품2" localSheetId="27">BlankMacro1</definedName>
    <definedName name="기성품2">BlankMacro1</definedName>
    <definedName name="기초">[30]소일위대가코드표!$A$1:$D$212</definedName>
    <definedName name="기초길이" localSheetId="29">#REF!</definedName>
    <definedName name="기초길이">#REF!</definedName>
    <definedName name="기초단가">[31]기초일위!$G$1:$M$65536</definedName>
    <definedName name="기초단가1">[31]기초일위!$B$1:$G$65536</definedName>
    <definedName name="기타경비" localSheetId="29">#REF!</definedName>
    <definedName name="기타경비">#REF!</definedName>
    <definedName name="길1" localSheetId="29">#REF!</definedName>
    <definedName name="길1">#REF!</definedName>
    <definedName name="길10" localSheetId="29">#REF!</definedName>
    <definedName name="길10">#REF!</definedName>
    <definedName name="길11">#REF!</definedName>
    <definedName name="길12">#REF!</definedName>
    <definedName name="길13">#REF!</definedName>
    <definedName name="길14">#REF!</definedName>
    <definedName name="길15">#REF!</definedName>
    <definedName name="길16">#REF!</definedName>
    <definedName name="길2">#REF!</definedName>
    <definedName name="길3">#REF!</definedName>
    <definedName name="길4">#REF!</definedName>
    <definedName name="길5">#REF!</definedName>
    <definedName name="길6">#REF!</definedName>
    <definedName name="길7">#REF!</definedName>
    <definedName name="길8">#REF!</definedName>
    <definedName name="길9">#REF!</definedName>
    <definedName name="길이1">#REF!</definedName>
    <definedName name="길이2">#REF!</definedName>
    <definedName name="길이3">#REF!</definedName>
    <definedName name="길이4">#REF!</definedName>
    <definedName name="김성혁" localSheetId="29">#REF!,#REF!,#REF!,#REF!,#REF!,#REF!,#REF!,#REF!,#REF!,#REF!,#REF!,#REF!,#REF!,#REF!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[32]현장관리비!$F$12:$H$127,[32]현장관리비!$J$12:$L$127</definedName>
    <definedName name="깊이" localSheetId="29">#REF!</definedName>
    <definedName name="깊이">#REF!</definedName>
    <definedName name="깨기수량" localSheetId="29">#REF!</definedName>
    <definedName name="깨기수량">#REF!</definedName>
    <definedName name="꽃복숭아R3">[21]데이타!$E$58</definedName>
    <definedName name="꽃복숭아R4">[21]데이타!$E$59</definedName>
    <definedName name="꽃복숭아R5">[21]데이타!$E$60</definedName>
    <definedName name="꽃사과R10">[21]데이타!$E$64</definedName>
    <definedName name="꽃사과R4">[21]데이타!$E$61</definedName>
    <definedName name="꽃사과R6">[21]데이타!$E$62</definedName>
    <definedName name="꽃사과R8">[21]데이타!$E$63</definedName>
    <definedName name="꽃아그배R10">[21]데이타!$E$68</definedName>
    <definedName name="꽃아그배R4">[21]데이타!$E$65</definedName>
    <definedName name="꽃아그배R6">[21]데이타!$E$66</definedName>
    <definedName name="꽃아그배R8">[21]데이타!$E$67</definedName>
    <definedName name="꽃창포" localSheetId="29">#REF!</definedName>
    <definedName name="꽃창포">#REF!</definedName>
    <definedName name="꽃향유" localSheetId="29">#REF!</definedName>
    <definedName name="꽃향유">#REF!</definedName>
    <definedName name="꽝꽝0304">[21]데이타!$E$54</definedName>
    <definedName name="꽝꽝0406">[21]데이타!$E$55</definedName>
    <definedName name="꽝꽝0508">[21]데이타!$E$56</definedName>
    <definedName name="꽝꽝0610">[21]데이타!$E$57</definedName>
    <definedName name="꽝꽝H0.3" localSheetId="29">#REF!</definedName>
    <definedName name="꽝꽝H0.3">#REF!</definedName>
    <definedName name="꽝꽝H0.3경" localSheetId="29">#REF!</definedName>
    <definedName name="꽝꽝H0.3경">#REF!</definedName>
    <definedName name="꽝꽝H0.3노" localSheetId="29">#REF!</definedName>
    <definedName name="꽝꽝H0.3노">#REF!</definedName>
    <definedName name="꽝꽝H0.3재">#REF!</definedName>
    <definedName name="ㄴ">#REF!</definedName>
    <definedName name="나">#REF!</definedName>
    <definedName name="나무">'[33]수목데이타 '!$A$3:$D$874</definedName>
    <definedName name="낙상홍1004">[21]데이타!$E$76</definedName>
    <definedName name="낙상홍1506">[21]데이타!$E$77</definedName>
    <definedName name="낙상홍1808">[21]데이타!$E$78</definedName>
    <definedName name="낙상홍2010">[21]데이타!$E$79</definedName>
    <definedName name="낙상홍2515">[21]데이타!$E$80</definedName>
    <definedName name="낙우송R10">[21]데이타!$E$84</definedName>
    <definedName name="낙우송R12">[21]데이타!$E$85</definedName>
    <definedName name="낙우송R5">[21]데이타!$E$81</definedName>
    <definedName name="낙우송R6">[21]데이타!$E$82</definedName>
    <definedName name="낙우송R8">[21]데이타!$E$83</definedName>
    <definedName name="낙찰" localSheetId="29">#REF!</definedName>
    <definedName name="낙찰">#REF!</definedName>
    <definedName name="남천H1.0" localSheetId="29">#REF!</definedName>
    <definedName name="남천H1.0">#REF!</definedName>
    <definedName name="남천H1.0경" localSheetId="29">#REF!</definedName>
    <definedName name="남천H1.0경">#REF!</definedName>
    <definedName name="남천H1.0노">#REF!</definedName>
    <definedName name="남천H1.0재">#REF!</definedName>
    <definedName name="남천H1.2">'[20]자재단가조사표-수목'!$K$62</definedName>
    <definedName name="남천H1.2노" localSheetId="29">#REF!</definedName>
    <definedName name="남천H1.2노">#REF!</definedName>
    <definedName name="남천H1.2재" localSheetId="29">#REF!</definedName>
    <definedName name="남천H1.2재">#REF!</definedName>
    <definedName name="내">#N/A</definedName>
    <definedName name="내선전공">[24]단위단가!$F$8</definedName>
    <definedName name="내선전공001">[4]노임!#REF!</definedName>
    <definedName name="내선전공002">[4]노임!#REF!</definedName>
    <definedName name="내선전공011">[4]노임!#REF!</definedName>
    <definedName name="내선전공982">[4]노임!#REF!</definedName>
    <definedName name="내선전공991">[4]노임!#REF!</definedName>
    <definedName name="내선전공992">[4]노임!#REF!</definedName>
    <definedName name="내수합판">'[20]자재단가조사표-수목'!$K$19</definedName>
    <definedName name="내역">[23]관급자재대!#REF!</definedName>
    <definedName name="내역1" localSheetId="29">#REF!</definedName>
    <definedName name="내역1">#REF!</definedName>
    <definedName name="내역2" localSheetId="29">#REF!</definedName>
    <definedName name="내역2">#REF!</definedName>
    <definedName name="내역서" localSheetId="29">#REF!</definedName>
    <definedName name="내역서">#REF!</definedName>
    <definedName name="내장공001" localSheetId="29">[4]노임!#REF!</definedName>
    <definedName name="내장공001">[4]노임!#REF!</definedName>
    <definedName name="내장공002" localSheetId="29">[4]노임!#REF!</definedName>
    <definedName name="내장공002">[4]노임!#REF!</definedName>
    <definedName name="내장공011" localSheetId="29">[4]노임!#REF!</definedName>
    <definedName name="내장공011">[4]노임!#REF!</definedName>
    <definedName name="내장공982" localSheetId="29">[4]노임!#REF!</definedName>
    <definedName name="내장공982">[4]노임!#REF!</definedName>
    <definedName name="내장공991">[4]노임!#REF!</definedName>
    <definedName name="내장공992">[4]노임!#REF!</definedName>
    <definedName name="낵역4">#REF!</definedName>
    <definedName name="노르웨이R12">[21]데이타!$E$90</definedName>
    <definedName name="노르웨이R15">[21]데이타!$E$91</definedName>
    <definedName name="노르웨이R4">[21]데이타!$E$86</definedName>
    <definedName name="노르웨이R5">[21]데이타!$E$87</definedName>
    <definedName name="노르웨이R6">[21]데이타!$E$88</definedName>
    <definedName name="노르웨이R8">[21]데이타!$E$89</definedName>
    <definedName name="노무" localSheetId="29">#REF!</definedName>
    <definedName name="노무">#REF!</definedName>
    <definedName name="노무비" localSheetId="29">#REF!</definedName>
    <definedName name="노무비">#REF!</definedName>
    <definedName name="노무비1">[34]수목표준대가!$J$1:$J$65536</definedName>
    <definedName name="노무비단가" localSheetId="29">#REF!</definedName>
    <definedName name="노무비단가">#REF!</definedName>
    <definedName name="노임">[35]노임단가!$B$1:$C$131</definedName>
    <definedName name="노즐공001">[4]노임!#REF!</definedName>
    <definedName name="노즐공002">[4]노임!#REF!</definedName>
    <definedName name="노즐공011">[4]노임!#REF!</definedName>
    <definedName name="노즐공982">[4]노임!#REF!</definedName>
    <definedName name="노즐공991">[4]노임!#REF!</definedName>
    <definedName name="노즐공992">[4]노임!#REF!</definedName>
    <definedName name="녹막이경">[23]관급자재대!#REF!</definedName>
    <definedName name="녹막이노">[23]관급자재대!#REF!</definedName>
    <definedName name="녹막이재">[23]관급자재대!#REF!</definedName>
    <definedName name="높1" localSheetId="29">#REF!</definedName>
    <definedName name="높1">#REF!</definedName>
    <definedName name="눈주목" localSheetId="29">#REF!</definedName>
    <definedName name="눈주목">#REF!</definedName>
    <definedName name="눈주목H0.5" localSheetId="29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>[21]데이타!$E$92</definedName>
    <definedName name="눈향L08">[21]데이타!$E$93</definedName>
    <definedName name="눈향L10">[21]데이타!$E$94</definedName>
    <definedName name="눈향L14">[21]데이타!$E$95</definedName>
    <definedName name="눈향L20">[21]데이타!$E$96</definedName>
    <definedName name="느릅R10">[21]데이타!$E$100</definedName>
    <definedName name="느릅R4">[21]데이타!$E$97</definedName>
    <definedName name="느릅R5">[21]데이타!$E$98</definedName>
    <definedName name="느릅R8">[26]데이타!$E$99</definedName>
    <definedName name="느티R10">[26]데이타!$E$104</definedName>
    <definedName name="느티R12" localSheetId="29">#REF!</definedName>
    <definedName name="느티R12">#REF!</definedName>
    <definedName name="느티R12경" localSheetId="29">#REF!</definedName>
    <definedName name="느티R12경">#REF!</definedName>
    <definedName name="느티R12노" localSheetId="29">#REF!</definedName>
    <definedName name="느티R12노">#REF!</definedName>
    <definedName name="느티R12재">#REF!</definedName>
    <definedName name="느티R15">[21]데이타!$E$106</definedName>
    <definedName name="느티R15재" localSheetId="29">#REF!</definedName>
    <definedName name="느티R15재">#REF!</definedName>
    <definedName name="느티R18">[21]데이타!$E$107</definedName>
    <definedName name="느티R20">[21]데이타!$E$108</definedName>
    <definedName name="느티R25">[21]데이타!$E$109</definedName>
    <definedName name="느티R25재" localSheetId="29">#REF!</definedName>
    <definedName name="느티R25재">#REF!</definedName>
    <definedName name="느티R30">[21]데이타!$E$110</definedName>
    <definedName name="느티R5">[21]데이타!$E$101</definedName>
    <definedName name="느티R6">[21]데이타!$E$102</definedName>
    <definedName name="느티R8">[21]데이타!$E$103</definedName>
    <definedName name="느티나무" localSheetId="29">#REF!</definedName>
    <definedName name="느티나무">#REF!</definedName>
    <definedName name="느티나무H4.0xR12" localSheetId="29">#REF!</definedName>
    <definedName name="느티나무H4.0xR12">#REF!</definedName>
    <definedName name="느티나무H4.5xR20" localSheetId="29">#REF!</definedName>
    <definedName name="느티나무H4.5xR20">#REF!</definedName>
    <definedName name="느티나무H4.5xR25">#REF!</definedName>
    <definedName name="능소화R2">[21]데이타!$E$111</definedName>
    <definedName name="능소화R4">[21]데이타!$E$112</definedName>
    <definedName name="능소화R6">[21]데이타!$E$113</definedName>
    <definedName name="ㄷ" localSheetId="29">#REF!</definedName>
    <definedName name="ㄷ">#REF!</definedName>
    <definedName name="다" localSheetId="29">#REF!</definedName>
    <definedName name="다">#REF!</definedName>
    <definedName name="다정큼H0.8" localSheetId="29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닥트공001">[4]노임!#REF!</definedName>
    <definedName name="닥트공002">[4]노임!#REF!</definedName>
    <definedName name="닥트공011">[4]노임!#REF!</definedName>
    <definedName name="닥트공982">[4]노임!#REF!</definedName>
    <definedName name="닥트공991">[4]노임!#REF!</definedName>
    <definedName name="닥트공992">[4]노임!#REF!</definedName>
    <definedName name="단가">#REF!</definedName>
    <definedName name="단가다">#REF!</definedName>
    <definedName name="단가비교표">#REF!,#REF!</definedName>
    <definedName name="단가산출">#REF!</definedName>
    <definedName name="단가임">#REF!</definedName>
    <definedName name="단가조사표">#REF!</definedName>
    <definedName name="단관M">[12]DATE!$H$24:$H$85</definedName>
    <definedName name="단면2모">#REF!</definedName>
    <definedName name="단면2모멘트">#REF!</definedName>
    <definedName name="단위">#REF!</definedName>
    <definedName name="담1">#REF!</definedName>
    <definedName name="담2">#REF!</definedName>
    <definedName name="담쟁이L03">[21]데이타!$E$114</definedName>
    <definedName name="당종려H2.5" localSheetId="29">#REF!</definedName>
    <definedName name="당종려H2.5">#REF!</definedName>
    <definedName name="당종려H2.5경" localSheetId="29">#REF!</definedName>
    <definedName name="당종려H2.5경">#REF!</definedName>
    <definedName name="당종려H2.5노" localSheetId="29">#REF!</definedName>
    <definedName name="당종려H2.5노">#REF!</definedName>
    <definedName name="당종려H2.5재">#REF!</definedName>
    <definedName name="대_철선">[22]집계표_식재!#REF!</definedName>
    <definedName name="대나무" localSheetId="29">#REF!</definedName>
    <definedName name="대나무">#REF!</definedName>
    <definedName name="대나무연계형" localSheetId="29">#REF!</definedName>
    <definedName name="대나무연계형">#REF!</definedName>
    <definedName name="대왕참R10">[21]데이타!$E$118</definedName>
    <definedName name="대왕참R4">[21]데이타!$E$115</definedName>
    <definedName name="대왕참R6">[21]데이타!$E$116</definedName>
    <definedName name="대왕참R8">[21]데이타!$E$117</definedName>
    <definedName name="대추R10">[21]데이타!$E$123</definedName>
    <definedName name="대추R4">[21]데이타!$E$119</definedName>
    <definedName name="대추R5">[21]데이타!$E$120</definedName>
    <definedName name="대추R6" localSheetId="29">#REF!</definedName>
    <definedName name="대추R6">#REF!</definedName>
    <definedName name="대추R6경" localSheetId="29">#REF!</definedName>
    <definedName name="대추R6경">#REF!</definedName>
    <definedName name="대추R6노" localSheetId="29">#REF!</definedName>
    <definedName name="대추R6노">#REF!</definedName>
    <definedName name="대추R6재">#REF!</definedName>
    <definedName name="대추R8">[21]데이타!$E$122</definedName>
    <definedName name="대형경" localSheetId="29">#REF!</definedName>
    <definedName name="대형경">#REF!</definedName>
    <definedName name="대형노" localSheetId="29">#REF!</definedName>
    <definedName name="대형노">#REF!</definedName>
    <definedName name="대형재" localSheetId="29">#REF!</definedName>
    <definedName name="대형재">#REF!</definedName>
    <definedName name="더하기">[12]DATE!$J$24:$J$85</definedName>
    <definedName name="덩굴장미3">[21]데이타!$E$128</definedName>
    <definedName name="덩굴장미4">[21]데이타!$E$129</definedName>
    <definedName name="덩굴장미5">[21]데이타!$E$130</definedName>
    <definedName name="데이타" localSheetId="29">#REF!</definedName>
    <definedName name="데이타">#REF!</definedName>
    <definedName name="도근점" localSheetId="29">#REF!</definedName>
    <definedName name="도근점">#REF!</definedName>
    <definedName name="도급가" localSheetId="29">#REF!</definedName>
    <definedName name="도급가">#REF!</definedName>
    <definedName name="도급공사비" localSheetId="29">'[36]2공구산출내역'!#REF!</definedName>
    <definedName name="도급공사비">'[36]2공구산출내역'!#REF!</definedName>
    <definedName name="도배공001" localSheetId="29">[4]노임!#REF!</definedName>
    <definedName name="도배공001">[4]노임!#REF!</definedName>
    <definedName name="도배공002" localSheetId="29">[4]노임!#REF!</definedName>
    <definedName name="도배공002">[4]노임!#REF!</definedName>
    <definedName name="도배공011" localSheetId="29">[4]노임!#REF!</definedName>
    <definedName name="도배공011">[4]노임!#REF!</definedName>
    <definedName name="도배공982">[4]노임!#REF!</definedName>
    <definedName name="도배공991">[4]노임!#REF!</definedName>
    <definedName name="도배공992">[4]노임!#REF!</definedName>
    <definedName name="도장공">[24]단위단가!$F$9</definedName>
    <definedName name="도장공001">[4]노임!#REF!</definedName>
    <definedName name="도장공002">[4]노임!#REF!</definedName>
    <definedName name="도장공011">#REF!</definedName>
    <definedName name="도장공982">[4]노임!#REF!</definedName>
    <definedName name="도장공991">[4]노임!#REF!</definedName>
    <definedName name="도장공992">[4]노임!#REF!</definedName>
    <definedName name="도편수001">[4]노임!#REF!</definedName>
    <definedName name="도편수002">[4]노임!#REF!</definedName>
    <definedName name="도편수011">[4]노임!#REF!</definedName>
    <definedName name="도편수982">[4]노임!#REF!</definedName>
    <definedName name="도편수991">[4]노임!#REF!</definedName>
    <definedName name="도편수992">[4]노임!#REF!</definedName>
    <definedName name="독일가문비1206">[21]데이타!$E$131</definedName>
    <definedName name="독일가문비1508">[21]데이타!$E$132</definedName>
    <definedName name="독일가문비2010">[21]데이타!$E$133</definedName>
    <definedName name="독일가문비2512">[21]데이타!$E$134</definedName>
    <definedName name="독일가문비3015">[21]데이타!$E$135</definedName>
    <definedName name="독일가문비3518">[21]데이타!$E$136</definedName>
    <definedName name="돈H1.2">'[20]자재단가조사표-수목'!$K$63</definedName>
    <definedName name="돈나무0504">[21]데이타!$E$137</definedName>
    <definedName name="돈나무0805">[21]데이타!$E$138</definedName>
    <definedName name="돈나무1007">[21]데이타!$E$139</definedName>
    <definedName name="돈나무1210">[21]데이타!$E$140</definedName>
    <definedName name="돈나무H1.0" localSheetId="29">#REF!</definedName>
    <definedName name="돈나무H1.0">#REF!</definedName>
    <definedName name="돈나무H1.0경" localSheetId="29">#REF!</definedName>
    <definedName name="돈나무H1.0경">#REF!</definedName>
    <definedName name="돈나무H1.0노" localSheetId="29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">#REF!</definedName>
    <definedName name="돌단풍">#REF!</definedName>
    <definedName name="동_발_공__터_널">[4]노임!#REF!</definedName>
    <definedName name="동발공_터널001">[4]노임!#REF!</definedName>
    <definedName name="동발공_터널002">[4]노임!#REF!</definedName>
    <definedName name="동발공_터널011">[4]노임!#REF!</definedName>
    <definedName name="동발공_터널982">[4]노임!#REF!</definedName>
    <definedName name="동발공_터널991">[4]노임!#REF!</definedName>
    <definedName name="동발공_터널992">[4]노임!#REF!</definedName>
    <definedName name="동백1002">[21]데이타!$E$141</definedName>
    <definedName name="동백1204">[21]데이타!$E$142</definedName>
    <definedName name="동백1506">[21]데이타!$E$143</definedName>
    <definedName name="동백1808">[21]데이타!$E$144</definedName>
    <definedName name="동백H1.2" localSheetId="29">#REF!</definedName>
    <definedName name="동백H1.2">#REF!</definedName>
    <definedName name="동백H1.2경" localSheetId="29">#REF!</definedName>
    <definedName name="동백H1.2경">#REF!</definedName>
    <definedName name="동백H1.2노" localSheetId="29">#REF!</definedName>
    <definedName name="동백H1.2노">#REF!</definedName>
    <definedName name="동백H1.2재">#REF!</definedName>
    <definedName name="동백H1.8">'[20]자재단가조사표-수목'!$K$28</definedName>
    <definedName name="동백H1.8경" localSheetId="29">#REF!</definedName>
    <definedName name="동백H1.8경">#REF!</definedName>
    <definedName name="동백H1.8노" localSheetId="29">#REF!</definedName>
    <definedName name="동백H1.8노">#REF!</definedName>
    <definedName name="동백H1.8재" localSheetId="29">#REF!</definedName>
    <definedName name="동백H1.8재">#REF!</definedName>
    <definedName name="동백나무" localSheetId="29">'[20]자재단가조사표-수목'!#REF!</definedName>
    <definedName name="동백나무">'[20]자재단가조사표-수목'!#REF!</definedName>
    <definedName name="동백나무H2.0" localSheetId="29">#REF!</definedName>
    <definedName name="동백나무H2.0">#REF!</definedName>
    <definedName name="되메인경" localSheetId="29">#REF!</definedName>
    <definedName name="되메인경">#REF!</definedName>
    <definedName name="되메인노" localSheetId="29">#REF!</definedName>
    <definedName name="되메인노">#REF!</definedName>
    <definedName name="되메인재">#REF!</definedName>
    <definedName name="드잡이공001">[4]노임!#REF!</definedName>
    <definedName name="드잡이공002">[4]노임!#REF!</definedName>
    <definedName name="드잡이공011">[4]노임!#REF!</definedName>
    <definedName name="드잡이공982">[4]노임!#REF!</definedName>
    <definedName name="드잡이공991">[4]노임!#REF!</definedName>
    <definedName name="드잡이공992">[4]노임!#REF!</definedName>
    <definedName name="등R2">[21]데이타!$E$156</definedName>
    <definedName name="등R4">[21]데이타!$E$157</definedName>
    <definedName name="등R6">[21]데이타!$E$158</definedName>
    <definedName name="등R8">[21]데이타!$E$159</definedName>
    <definedName name="때죽R10">[21]데이타!$E$127</definedName>
    <definedName name="때죽R4">[21]데이타!$E$124</definedName>
    <definedName name="때죽R6">[21]데이타!$E$125</definedName>
    <definedName name="때죽R8">[21]데이타!$E$126</definedName>
    <definedName name="때죽나무H3.0" localSheetId="29">#REF!</definedName>
    <definedName name="때죽나무H3.0">#REF!</definedName>
    <definedName name="ㄹ">[37]금액내역서!$D$3:$D$10</definedName>
    <definedName name="ㄹㄹㄹ" localSheetId="29" hidden="1">#REF!</definedName>
    <definedName name="ㄹㄹㄹ" hidden="1">#REF!</definedName>
    <definedName name="ㄹㄹㄹㄹ" localSheetId="29">#REF!</definedName>
    <definedName name="ㄹㄹㄹㄹ">#REF!</definedName>
    <definedName name="라" localSheetId="29">#REF!</definedName>
    <definedName name="라">#REF!</definedName>
    <definedName name="ㅁ">#N/A</definedName>
    <definedName name="ㅁ1">#REF!</definedName>
    <definedName name="ㅁ1100">#REF!</definedName>
    <definedName name="ㅁ1140">#REF!</definedName>
    <definedName name="ㅁ2">[28]경산!#REF!</definedName>
    <definedName name="ㅁ331" localSheetId="29">#REF!</definedName>
    <definedName name="ㅁ331">#REF!</definedName>
    <definedName name="ㅁ60">[38]직노!#REF!</definedName>
    <definedName name="ㅁ700">[39]건축원가!#REF!</definedName>
    <definedName name="ㅁ750">[40]건축공사실행!#REF!</definedName>
    <definedName name="ㅁa1140" localSheetId="29">#REF!</definedName>
    <definedName name="ㅁa1140">#REF!</definedName>
    <definedName name="ㅁㅁ" localSheetId="29">#REF!</definedName>
    <definedName name="ㅁㅁ">#REF!</definedName>
    <definedName name="ㅁㅁㅁ" localSheetId="29" hidden="1">#REF!</definedName>
    <definedName name="ㅁㅁㅁ" hidden="1">#REF!</definedName>
    <definedName name="마">#REF!</definedName>
    <definedName name="마1">#REF!</definedName>
    <definedName name="마가목R3">[21]데이타!$E$160</definedName>
    <definedName name="마가목R5">[21]데이타!$E$161</definedName>
    <definedName name="마가목R7">[21]데이타!$E$162</definedName>
    <definedName name="마스콘수량" localSheetId="29">#REF!</definedName>
    <definedName name="마스콘수량">#REF!</definedName>
    <definedName name="말뚝길이" localSheetId="29">#REF!</definedName>
    <definedName name="말뚝길이">#REF!</definedName>
    <definedName name="말뚝두께" localSheetId="29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[21]데이타!$E$163</definedName>
    <definedName name="말발도리1204">[21]데이타!$E$164</definedName>
    <definedName name="말발도리1506">[21]데이타!$E$165</definedName>
    <definedName name="매자0804">[21]데이타!$E$166</definedName>
    <definedName name="매자1005">[21]데이타!$E$167</definedName>
    <definedName name="매자H0.5" localSheetId="29">#REF!</definedName>
    <definedName name="매자H0.5">#REF!</definedName>
    <definedName name="매자H0.5경" localSheetId="29">#REF!</definedName>
    <definedName name="매자H0.5경">#REF!</definedName>
    <definedName name="매자H0.5노" localSheetId="29">#REF!</definedName>
    <definedName name="매자H0.5노">#REF!</definedName>
    <definedName name="매자H0.5재">#REF!</definedName>
    <definedName name="매트스톤">'[20]자재단가조사표-수목'!$K$10</definedName>
    <definedName name="매화R10">[21]데이타!$E$174</definedName>
    <definedName name="매화R4">[21]데이타!$E$171</definedName>
    <definedName name="매화R6">[21]데이타!$E$172</definedName>
    <definedName name="매화R8">[21]데이타!$E$173</definedName>
    <definedName name="맥문동" localSheetId="29">#REF!</definedName>
    <definedName name="맥문동">#REF!</definedName>
    <definedName name="메1" localSheetId="29">#REF!</definedName>
    <definedName name="메1">#REF!</definedName>
    <definedName name="메타B10">[21]데이타!$E$179</definedName>
    <definedName name="메타B12">[21]데이타!$E$180</definedName>
    <definedName name="메타B15">[21]데이타!$E$181</definedName>
    <definedName name="메타B18">[21]데이타!$E$182</definedName>
    <definedName name="메타B4">[21]데이타!$E$175</definedName>
    <definedName name="메타B5">[21]데이타!$E$176</definedName>
    <definedName name="메타B6">[21]데이타!$E$177</definedName>
    <definedName name="메타B8">[21]데이타!$E$178</definedName>
    <definedName name="메타R25" localSheetId="29">#REF!</definedName>
    <definedName name="메타R25">#REF!</definedName>
    <definedName name="메타R25경" localSheetId="29">#REF!</definedName>
    <definedName name="메타R25경">#REF!</definedName>
    <definedName name="메타R25노" localSheetId="29">#REF!</definedName>
    <definedName name="메타R25노">#REF!</definedName>
    <definedName name="메타R25재">#REF!</definedName>
    <definedName name="메타세퀘이아">'[20]자재단가조사표-수목'!#REF!</definedName>
    <definedName name="멘트" localSheetId="29">#REF!</definedName>
    <definedName name="멘트">#REF!</definedName>
    <definedName name="면적" localSheetId="29">#REF!</definedName>
    <definedName name="면적">#REF!</definedName>
    <definedName name="명자0604">[21]데이타!$E$183</definedName>
    <definedName name="명자0805">[21]데이타!$E$184</definedName>
    <definedName name="명자1006">[21]데이타!$E$185</definedName>
    <definedName name="명자1208">[21]데이타!$E$186</definedName>
    <definedName name="명자H0.6" localSheetId="29">#REF!</definedName>
    <definedName name="명자H0.6">#REF!</definedName>
    <definedName name="명자H0.6경" localSheetId="29">#REF!</definedName>
    <definedName name="명자H0.6경">#REF!</definedName>
    <definedName name="명자H0.6노" localSheetId="29">#REF!</definedName>
    <definedName name="명자H0.6노">#REF!</definedName>
    <definedName name="명자H0.6재">#REF!</definedName>
    <definedName name="명자H1.0">'[20]자재단가조사표-수목'!$K$73</definedName>
    <definedName name="명자H1.0노" localSheetId="29">#REF!</definedName>
    <definedName name="명자H1.0노">#REF!</definedName>
    <definedName name="명자H1.0재" localSheetId="29">#REF!</definedName>
    <definedName name="명자H1.0재">#REF!</definedName>
    <definedName name="모감주R10">[21]데이타!$E$190</definedName>
    <definedName name="모감주R4">[21]데이타!$E$187</definedName>
    <definedName name="모감주R6" localSheetId="29">#REF!</definedName>
    <definedName name="모감주R6">#REF!</definedName>
    <definedName name="모감주R6경" localSheetId="29">#REF!</definedName>
    <definedName name="모감주R6경">#REF!</definedName>
    <definedName name="모감주R6노" localSheetId="29">#REF!</definedName>
    <definedName name="모감주R6노">#REF!</definedName>
    <definedName name="모감주R6재">#REF!</definedName>
    <definedName name="모감주R8">[21]데이타!$E$189</definedName>
    <definedName name="모감주나무H3.0xR10" localSheetId="29">#REF!</definedName>
    <definedName name="모감주나무H3.0xR10">#REF!</definedName>
    <definedName name="모과2005">[21]데이타!$E$191</definedName>
    <definedName name="모과2507">[21]데이타!$E$192</definedName>
    <definedName name="모과R10">[21]데이타!$E$195</definedName>
    <definedName name="모과R12" localSheetId="29">#REF!</definedName>
    <definedName name="모과R12">#REF!</definedName>
    <definedName name="모과R12경" localSheetId="29">#REF!</definedName>
    <definedName name="모과R12경">#REF!</definedName>
    <definedName name="모과R12노" localSheetId="29">#REF!</definedName>
    <definedName name="모과R12노">#REF!</definedName>
    <definedName name="모과R12재">#REF!</definedName>
    <definedName name="모과R15">[21]데이타!$E$197</definedName>
    <definedName name="모과R20">[21]데이타!$E$198</definedName>
    <definedName name="모과R25">[21]데이타!$E$199</definedName>
    <definedName name="모과R5">[21]데이타!$E$193</definedName>
    <definedName name="모과R6" localSheetId="29">#REF!</definedName>
    <definedName name="모과R6">#REF!</definedName>
    <definedName name="모과R6경" localSheetId="29">#REF!</definedName>
    <definedName name="모과R6경">#REF!</definedName>
    <definedName name="모과R6노" localSheetId="29">#REF!</definedName>
    <definedName name="모과R6노">#REF!</definedName>
    <definedName name="모과R6재">#REF!</definedName>
    <definedName name="모과R8">'[20]자재단가조사표-수목'!$K$47</definedName>
    <definedName name="모과R8경" localSheetId="29">#REF!</definedName>
    <definedName name="모과R8경">#REF!</definedName>
    <definedName name="모과R8노" localSheetId="29">#REF!</definedName>
    <definedName name="모과R8노">#REF!</definedName>
    <definedName name="모과R8재" localSheetId="29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란5가지">[21]데이타!$E$200</definedName>
    <definedName name="모란6가지">[21]데이타!$E$201</definedName>
    <definedName name="모래" localSheetId="29">#REF!</definedName>
    <definedName name="모래">#REF!</definedName>
    <definedName name="모래1" localSheetId="29">#REF!</definedName>
    <definedName name="모래1">#REF!</definedName>
    <definedName name="목도">[24]단위단가!$F$10</definedName>
    <definedName name="목도001">[4]노임!#REF!</definedName>
    <definedName name="목도002">[4]노임!#REF!</definedName>
    <definedName name="목도011">[4]노임!#REF!</definedName>
    <definedName name="목도982">[4]노임!#REF!</definedName>
    <definedName name="목도991">[4]노임!#REF!</definedName>
    <definedName name="목도992">[4]노임!#REF!</definedName>
    <definedName name="목련R10">[21]데이타!$E$206</definedName>
    <definedName name="목련R12">[21]데이타!$E$207</definedName>
    <definedName name="목련R15">[21]데이타!$E$208</definedName>
    <definedName name="목련R20">[21]데이타!$E$209</definedName>
    <definedName name="목련R4">[21]데이타!$E$202</definedName>
    <definedName name="목련R5">[21]데이타!$E$203</definedName>
    <definedName name="목련R6">[21]데이타!$E$204</definedName>
    <definedName name="목련R8">[21]데이타!$E$205</definedName>
    <definedName name="목백합" localSheetId="29">#REF!</definedName>
    <definedName name="목백합">#REF!</definedName>
    <definedName name="목서1506">[21]데이타!$E$213</definedName>
    <definedName name="목서2012">[21]데이타!$E$214</definedName>
    <definedName name="목서2515">[21]데이타!$E$215</definedName>
    <definedName name="목수국1006">[21]데이타!$E$210</definedName>
    <definedName name="목수국1208">[21]데이타!$E$211</definedName>
    <definedName name="목수국1510">[21]데이타!$E$212</definedName>
    <definedName name="목조각공001">[4]노임!#REF!</definedName>
    <definedName name="목조각공002">[4]노임!#REF!</definedName>
    <definedName name="목조각공011">[4]노임!#REF!</definedName>
    <definedName name="목조각공982">[4]노임!#REF!</definedName>
    <definedName name="목조각공991">[4]노임!#REF!</definedName>
    <definedName name="목조각공992">[4]노임!#REF!</definedName>
    <definedName name="못">'[20]자재단가조사표-수목'!$K$22</definedName>
    <definedName name="무궁화" localSheetId="29">#REF!</definedName>
    <definedName name="무궁화">#REF!</definedName>
    <definedName name="무궁화1003">[21]데이타!$E$216</definedName>
    <definedName name="무궁화1203">[21]데이타!$E$217</definedName>
    <definedName name="무궁화1504">[21]데이타!$E$218</definedName>
    <definedName name="무궁화1805">[21]데이타!$E$219</definedName>
    <definedName name="무궁화2006">[21]데이타!$E$220</definedName>
    <definedName name="무근콘경">[23]관급자재대!#REF!</definedName>
    <definedName name="무근콘노">[23]관급자재대!#REF!</definedName>
    <definedName name="무근콘재">[23]관급자재대!#REF!</definedName>
    <definedName name="무사복구">[25]일위대가!#REF!</definedName>
    <definedName name="무선안테나공001">[4]노임!#REF!</definedName>
    <definedName name="무선안테나공002">[4]노임!#REF!</definedName>
    <definedName name="무선안테나공011">[4]노임!#REF!</definedName>
    <definedName name="무선안테나공982">[4]노임!#REF!</definedName>
    <definedName name="무선안테나공991">[4]노임!#REF!</definedName>
    <definedName name="무선안테나공992">[4]노임!#REF!</definedName>
    <definedName name="물량집계">#REF!</definedName>
    <definedName name="물량집계1">#REF!</definedName>
    <definedName name="물푸레R5">[21]데이타!$E$221</definedName>
    <definedName name="물푸레R6">[21]데이타!$E$222</definedName>
    <definedName name="물푸레R8">[21]데이타!$E$223</definedName>
    <definedName name="미">[41]공통가설!#REF!</definedName>
    <definedName name="미_장_공" localSheetId="29">#REF!</definedName>
    <definedName name="미_장_공">#REF!</definedName>
    <definedName name="미선0804">[21]데이타!$E$224</definedName>
    <definedName name="미선1206">[21]데이타!$E$225</definedName>
    <definedName name="미장공">[24]단위단가!$F$11</definedName>
    <definedName name="미장공001">[4]노임!#REF!</definedName>
    <definedName name="미장공002">[4]노임!#REF!</definedName>
    <definedName name="미장공011">#REF!</definedName>
    <definedName name="미장공982">[4]노임!#REF!</definedName>
    <definedName name="미장공991">[4]노임!#REF!</definedName>
    <definedName name="미장공992">[4]노임!#REF!</definedName>
    <definedName name="ㅂ">#REF!</definedName>
    <definedName name="ㅂㅂ">#REF!</definedName>
    <definedName name="바">#REF!</definedName>
    <definedName name="바탕">#REF!</definedName>
    <definedName name="박리재">'[20]자재단가조사표-수목'!$K$23</definedName>
    <definedName name="박태기" localSheetId="29">#REF!</definedName>
    <definedName name="박태기">#REF!</definedName>
    <definedName name="반딧불이블럭">'[20]자재단가조사표-수목'!$K$4</definedName>
    <definedName name="반딧불이블럭덮개">'[20]자재단가조사표-수목'!$K$5</definedName>
    <definedName name="반송1012">[21]데이타!$E$148</definedName>
    <definedName name="반송1215">[21]데이타!$E$149</definedName>
    <definedName name="반송1518">[21]데이타!$E$150</definedName>
    <definedName name="반송1520">[21]데이타!$E$151</definedName>
    <definedName name="반송2022">[21]데이타!$E$152</definedName>
    <definedName name="방수공">[24]단위단가!$F$12</definedName>
    <definedName name="방수공001">[4]노임!#REF!</definedName>
    <definedName name="방수공002">[4]노임!#REF!</definedName>
    <definedName name="방수공011">#REF!</definedName>
    <definedName name="방수공982">[4]노임!#REF!</definedName>
    <definedName name="방수공991">[4]노임!#REF!</definedName>
    <definedName name="방수공992">[4]노임!#REF!</definedName>
    <definedName name="배관">#REF!</definedName>
    <definedName name="배관공">[24]단위단가!$F$13</definedName>
    <definedName name="배관공001">[4]노임!#REF!</definedName>
    <definedName name="배관공002">[4]노임!#REF!</definedName>
    <definedName name="배관공011">[4]노임!#REF!</definedName>
    <definedName name="배관공982">[4]노임!#REF!</definedName>
    <definedName name="배관공991">[4]노임!#REF!</definedName>
    <definedName name="배관공992">[4]노임!#REF!</definedName>
    <definedName name="배롱R10">'[20]자재단가조사표-수목'!$K$49</definedName>
    <definedName name="배롱R10경" localSheetId="29">#REF!</definedName>
    <definedName name="배롱R10경">#REF!</definedName>
    <definedName name="배롱R10노" localSheetId="29">#REF!</definedName>
    <definedName name="배롱R10노">#REF!</definedName>
    <definedName name="배롱R10재" localSheetId="29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전전공">[24]단위단가!$F$14</definedName>
    <definedName name="배전전공001">[4]노임!#REF!</definedName>
    <definedName name="배전전공002">[4]노임!#REF!</definedName>
    <definedName name="배전전공011">[4]노임!#REF!</definedName>
    <definedName name="배전전공982">[4]노임!#REF!</definedName>
    <definedName name="배전전공991">[4]노임!#REF!</definedName>
    <definedName name="배전전공992">[4]노임!#REF!</definedName>
    <definedName name="배전활선전공001">[4]노임!#REF!</definedName>
    <definedName name="배전활선전공002">[4]노임!#REF!</definedName>
    <definedName name="배전활선전공011">[4]노임!#REF!</definedName>
    <definedName name="배전활선전공982">[4]노임!#REF!</definedName>
    <definedName name="배전활선전공991">[4]노임!#REF!</definedName>
    <definedName name="배전활선전공992">[4]노임!#REF!</definedName>
    <definedName name="백목련R10">'[20]자재단가조사표-수목'!$K$50</definedName>
    <definedName name="백목련R10경" localSheetId="29">#REF!</definedName>
    <definedName name="백목련R10경">#REF!</definedName>
    <definedName name="백목련R10노" localSheetId="29">#REF!</definedName>
    <definedName name="백목련R10노">#REF!</definedName>
    <definedName name="백목련R10재" localSheetId="29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번호">#REF!</definedName>
    <definedName name="벌목공011">#REF!</definedName>
    <definedName name="벌목단가산출">#REF!</definedName>
    <definedName name="벌목부001">[4]노임!#REF!</definedName>
    <definedName name="벌목부002">[4]노임!#REF!</definedName>
    <definedName name="벌목부982">[4]노임!#REF!</definedName>
    <definedName name="벌목부991">[4]노임!#REF!</definedName>
    <definedName name="벌목부992">[4]노임!#REF!</definedName>
    <definedName name="벽_돌__블_럭__제_작_공">#REF!</definedName>
    <definedName name="벽돌_블럭_제작공011">[4]노임!#REF!</definedName>
    <definedName name="벽돌_블록_제작공001">[4]노임!#REF!</definedName>
    <definedName name="벽돌_블록_제작공002">[4]노임!#REF!</definedName>
    <definedName name="벽돌_블록_제작공982">[4]노임!#REF!</definedName>
    <definedName name="벽돌_블록_제작공991">[4]노임!#REF!</definedName>
    <definedName name="벽돌_블록_제작공992">[4]노임!#REF!</definedName>
    <definedName name="변전전공001">[4]노임!#REF!</definedName>
    <definedName name="변전전공002">[4]노임!#REF!</definedName>
    <definedName name="변전전공011">[4]노임!#REF!</definedName>
    <definedName name="변전전공982">[4]노임!#REF!</definedName>
    <definedName name="변전전공991">[4]노임!#REF!</definedName>
    <definedName name="변전전공992">[4]노임!#REF!</definedName>
    <definedName name="보도경계블럭수량">#REF!</definedName>
    <definedName name="보링공_지질조사001">[4]노임!#REF!</definedName>
    <definedName name="보링공_지질조사002">[4]노임!#REF!</definedName>
    <definedName name="보링공_지질조사011">[4]노임!#REF!</definedName>
    <definedName name="보링공_지질조사982">[4]노임!#REF!</definedName>
    <definedName name="보링공_지질조사991">[4]노임!#REF!</definedName>
    <definedName name="보링공_지질조사992">[4]노임!#REF!</definedName>
    <definedName name="보안공001">[4]노임!#REF!</definedName>
    <definedName name="보안공002">[4]노임!#REF!</definedName>
    <definedName name="보안공011">[4]노임!#REF!</definedName>
    <definedName name="보안공982">[4]노임!#REF!</definedName>
    <definedName name="보안공991">[4]노임!#REF!</definedName>
    <definedName name="보안공992">[4]노임!#REF!</definedName>
    <definedName name="보온공001">[4]노임!#REF!</definedName>
    <definedName name="보온공002">[4]노임!#REF!</definedName>
    <definedName name="보온공011">[4]노임!#REF!</definedName>
    <definedName name="보온공982">[4]노임!#REF!</definedName>
    <definedName name="보온공991">[4]노임!#REF!</definedName>
    <definedName name="보온공992">[4]노임!#REF!</definedName>
    <definedName name="보인">#REF!</definedName>
    <definedName name="보일러공001">[4]노임!#REF!</definedName>
    <definedName name="보일러공002">[4]노임!#REF!</definedName>
    <definedName name="보일러공011">[4]노임!#REF!</definedName>
    <definedName name="보일러공982">[4]노임!#REF!</definedName>
    <definedName name="보일러공991">[4]노임!#REF!</definedName>
    <definedName name="보일러공992">[4]노임!#REF!</definedName>
    <definedName name="보조30경">[23]관급자재대!#REF!</definedName>
    <definedName name="보조30노">[23]관급자재대!#REF!</definedName>
    <definedName name="보조30재">[23]관급자재대!#REF!</definedName>
    <definedName name="보조기층ㄹ" localSheetId="29">#REF!</definedName>
    <definedName name="보조기층ㄹ">#REF!</definedName>
    <definedName name="보차도경계블럭수량" localSheetId="29">#REF!</definedName>
    <definedName name="보차도경계블럭수량">#REF!</definedName>
    <definedName name="보통선원001" localSheetId="29">[4]노임!#REF!</definedName>
    <definedName name="보통선원001">[4]노임!#REF!</definedName>
    <definedName name="보통선원002" localSheetId="29">[4]노임!#REF!</definedName>
    <definedName name="보통선원002">[4]노임!#REF!</definedName>
    <definedName name="보통선원011">[4]노임!#REF!</definedName>
    <definedName name="보통선원982">[4]노임!#REF!</definedName>
    <definedName name="보통선원991">[4]노임!#REF!</definedName>
    <definedName name="보통선원992">[4]노임!#REF!</definedName>
    <definedName name="보통인부">[22]장비종합부표!#REF!</definedName>
    <definedName name="보통인부001">[4]노임!#REF!</definedName>
    <definedName name="보통인부002">[4]노임!#REF!</definedName>
    <definedName name="보통인부011">[4]노임!#REF!</definedName>
    <definedName name="보통인부982">[4]노임!#REF!</definedName>
    <definedName name="보통인부991">[4]노임!#REF!</definedName>
    <definedName name="보통인부992">[4]노임!#REF!</definedName>
    <definedName name="보통인부B10">[21]식재인부!$C$24</definedName>
    <definedName name="보통인부B4이하">[21]식재인부!$C$18</definedName>
    <definedName name="보통인부B5">[21]식재인부!$C$19</definedName>
    <definedName name="보통인부B6">[21]식재인부!$C$20</definedName>
    <definedName name="보통인부B8">[21]식재인부!$C$22</definedName>
    <definedName name="보통인부R10">[21]식재인부!$C$54</definedName>
    <definedName name="보통인부R12">[21]식재인부!$C$56</definedName>
    <definedName name="보통인부R15">[21]식재인부!$C$59</definedName>
    <definedName name="보통인부R4이하">[21]식재인부!$C$48</definedName>
    <definedName name="보통인부R5">[21]식재인부!$C$49</definedName>
    <definedName name="보통인부R6">[21]식재인부!$C$50</definedName>
    <definedName name="보통인부R7">[21]식재인부!$C$51</definedName>
    <definedName name="보통인부R8">[21]식재인부!$C$52</definedName>
    <definedName name="복합비료">'[20]자재단가조사표-수목'!$K$17</definedName>
    <definedName name="부가세" localSheetId="29">#REF!</definedName>
    <definedName name="부가세">#REF!</definedName>
    <definedName name="부대갑지1" localSheetId="29">#REF!</definedName>
    <definedName name="부대갑지1">#REF!</definedName>
    <definedName name="부대공집계" localSheetId="29">[29]터파기및재료!#REF!</definedName>
    <definedName name="부대공집계">[29]터파기및재료!#REF!</definedName>
    <definedName name="부대일위대가" localSheetId="29">#REF!</definedName>
    <definedName name="부대일위대가">#REF!</definedName>
    <definedName name="부숙톱밥">[24]단위단가!$F$57</definedName>
    <definedName name="부자재" localSheetId="29">#REF!</definedName>
    <definedName name="부자재">#REF!</definedName>
    <definedName name="부직포">'[20]자재단가조사표-수목'!$K$11</definedName>
    <definedName name="분담13" localSheetId="29">#REF!</definedName>
    <definedName name="분담13">#REF!</definedName>
    <definedName name="분담20" localSheetId="29">#REF!</definedName>
    <definedName name="분담20">#REF!</definedName>
    <definedName name="분담25" localSheetId="29">#REF!</definedName>
    <definedName name="분담25">#REF!</definedName>
    <definedName name="분리">'[42]빗물받이(910-510-410)'!$P$4</definedName>
    <definedName name="비_계_공" localSheetId="29">#REF!</definedName>
    <definedName name="비_계_공">#REF!</definedName>
    <definedName name="비계공">[24]단위단가!$F$16</definedName>
    <definedName name="비계공001">[4]노임!#REF!</definedName>
    <definedName name="비계공002">[4]노임!#REF!</definedName>
    <definedName name="비계공011">#REF!</definedName>
    <definedName name="비계공982">[4]노임!#REF!</definedName>
    <definedName name="비계공991">[4]노임!#REF!</definedName>
    <definedName name="비계공992">[4]노임!#REF!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빗물받이1">#REF!</definedName>
    <definedName name="빗물받이2">#REF!</definedName>
    <definedName name="사">#REF!</definedName>
    <definedName name="사인일위">#REF!</definedName>
    <definedName name="사질토">'[20]자재단가조사표-수목'!$K$12</definedName>
    <definedName name="사철나무H1.2" localSheetId="29">#REF!</definedName>
    <definedName name="사철나무H1.2">#REF!</definedName>
    <definedName name="사하중계수" localSheetId="29">#REF!</definedName>
    <definedName name="사하중계수">#REF!</definedName>
    <definedName name="산벚B8" localSheetId="29">#REF!</definedName>
    <definedName name="산벚B8">#REF!</definedName>
    <definedName name="산벚B8경">#REF!</definedName>
    <definedName name="산벚B8노">#REF!</definedName>
    <definedName name="산벚B8재">#REF!</definedName>
    <definedName name="산정">#REF!</definedName>
    <definedName name="산철쭉">#REF!</definedName>
    <definedName name="산출근거" localSheetId="29">BlankMacro1</definedName>
    <definedName name="산출근거" localSheetId="28">BlankMacro1</definedName>
    <definedName name="산출근거" localSheetId="26">BlankMacro1</definedName>
    <definedName name="산출근거" localSheetId="27">BlankMacro1</definedName>
    <definedName name="산출근거">BlankMacro1</definedName>
    <definedName name="산출근거1" localSheetId="29">BlankMacro1</definedName>
    <definedName name="산출근거1" localSheetId="28">BlankMacro1</definedName>
    <definedName name="산출근거1" localSheetId="26">BlankMacro1</definedName>
    <definedName name="산출근거1" localSheetId="27">BlankMacro1</definedName>
    <definedName name="산출근거1">BlankMacro1</definedName>
    <definedName name="삼발대형">'[20]자재단가조사표-수목'!$K$85</definedName>
    <definedName name="삼발이대형" localSheetId="29">#REF!</definedName>
    <definedName name="삼발이대형">#REF!</definedName>
    <definedName name="삼발이소형" localSheetId="29">#REF!</definedName>
    <definedName name="삼발이소형">#REF!</definedName>
    <definedName name="상" localSheetId="29">#REF!</definedName>
    <definedName name="상">#REF!</definedName>
    <definedName name="상급원자력기술자001" localSheetId="29">[4]노임!#REF!</definedName>
    <definedName name="상급원자력기술자001">[4]노임!#REF!</definedName>
    <definedName name="상급원자력기술자002" localSheetId="29">[4]노임!#REF!</definedName>
    <definedName name="상급원자력기술자002">[4]노임!#REF!</definedName>
    <definedName name="상급원자력기술자011" localSheetId="29">[4]노임!#REF!</definedName>
    <definedName name="상급원자력기술자011">[4]노임!#REF!</definedName>
    <definedName name="상급원자력기술자982" localSheetId="29">[4]노임!#REF!</definedName>
    <definedName name="상급원자력기술자982">[4]노임!#REF!</definedName>
    <definedName name="상급원자력기술자991">[4]노임!#REF!</definedName>
    <definedName name="상급원자력기술자992">[4]노임!#REF!</definedName>
    <definedName name="상수도공">#REF!</definedName>
    <definedName name="상수도공집계표">#REF!</definedName>
    <definedName name="상수집">[43]터파기및재료!#REF!</definedName>
    <definedName name="상수집계">[29]터파기및재료!#REF!</definedName>
    <definedName name="색소">'[20]자재단가조사표-수목'!$K$16</definedName>
    <definedName name="샷_시_공">[4]노임!#REF!</definedName>
    <definedName name="샷시공001">[4]노임!#REF!</definedName>
    <definedName name="샷시공002">[4]노임!#REF!</definedName>
    <definedName name="샷시공011">[4]노임!#REF!</definedName>
    <definedName name="샷시공982">[4]노임!#REF!</definedName>
    <definedName name="샷시공991">[4]노임!#REF!</definedName>
    <definedName name="샷시공992">[4]노임!#REF!</definedName>
    <definedName name="서양측백H3.0">#REF!</definedName>
    <definedName name="석_공">#REF!</definedName>
    <definedName name="석공">[24]단위단가!$F$17</definedName>
    <definedName name="석공001">[4]노임!#REF!</definedName>
    <definedName name="석공002">[4]노임!#REF!</definedName>
    <definedName name="석공011">#REF!</definedName>
    <definedName name="석공982">[4]노임!#REF!</definedName>
    <definedName name="석공991">[4]노임!#REF!</definedName>
    <definedName name="석공992">[4]노임!#REF!</definedName>
    <definedName name="석조각공001">[4]노임!#REF!</definedName>
    <definedName name="석조각공002">[4]노임!#REF!</definedName>
    <definedName name="석조각공011">[4]노임!#REF!</definedName>
    <definedName name="석조각공982">[4]노임!#REF!</definedName>
    <definedName name="석조각공991">[4]노임!#REF!</definedName>
    <definedName name="석조각공992">[4]노임!#REF!</definedName>
    <definedName name="석축">#REF!</definedName>
    <definedName name="석축1">#REF!</definedName>
    <definedName name="석축2">#REF!</definedName>
    <definedName name="석축3">#REF!</definedName>
    <definedName name="선부001">[4]노임!#REF!</definedName>
    <definedName name="선부002">[4]노임!#REF!</definedName>
    <definedName name="선부011">[4]노임!#REF!</definedName>
    <definedName name="선부982">[4]노임!#REF!</definedName>
    <definedName name="선부991">[4]노임!#REF!</definedName>
    <definedName name="선부992">[4]노임!#REF!</definedName>
    <definedName name="설계단면력요약.SAP90Work" localSheetId="29">'양지이야기 기록화 사업'!설계단면력요약.SAP90Work</definedName>
    <definedName name="설계단면력요약.SAP90Work">[0]!설계단면력요약.SAP90Work</definedName>
    <definedName name="설계속도" localSheetId="29">#REF!</definedName>
    <definedName name="설계속도">#REF!</definedName>
    <definedName name="섬잣H1.5" localSheetId="29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>'[20]자재단가조사표-수목'!#REF!</definedName>
    <definedName name="성재" localSheetId="29">#REF!</definedName>
    <definedName name="성재">#REF!</definedName>
    <definedName name="소계" localSheetId="29">#REF!</definedName>
    <definedName name="소계">#REF!</definedName>
    <definedName name="소나무" localSheetId="29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일위대가1">#REF!</definedName>
    <definedName name="소켓무게">[44]DATE!$G$24:$G$79</definedName>
    <definedName name="소콘경">[23]관급자재대!#REF!</definedName>
    <definedName name="소콘노">[23]관급자재대!#REF!</definedName>
    <definedName name="소콘재">[23]관급자재대!#REF!</definedName>
    <definedName name="소형경" localSheetId="29">#REF!</definedName>
    <definedName name="소형경">#REF!</definedName>
    <definedName name="소형노" localSheetId="29">#REF!</definedName>
    <definedName name="소형노">#REF!</definedName>
    <definedName name="소형재" localSheetId="29">#REF!</definedName>
    <definedName name="소형재">#REF!</definedName>
    <definedName name="송곡교">#REF!</definedName>
    <definedName name="송전전공001">[4]노임!#REF!</definedName>
    <definedName name="송전전공002">[4]노임!#REF!</definedName>
    <definedName name="송전전공011">[4]노임!#REF!</definedName>
    <definedName name="송전전공982">[4]노임!#REF!</definedName>
    <definedName name="송전전공991">[4]노임!#REF!</definedName>
    <definedName name="송전전공992">[4]노임!#REF!</definedName>
    <definedName name="송전환선전공011">[4]노임!#REF!</definedName>
    <definedName name="송전활선전공001">[4]노임!#REF!</definedName>
    <definedName name="송전활선전공002">[4]노임!#REF!</definedName>
    <definedName name="송전활선전공982">[4]노임!#REF!</definedName>
    <definedName name="송전활선전공991">[4]노임!#REF!</definedName>
    <definedName name="송전활선전공992">[4]노임!#REF!</definedName>
    <definedName name="수____종">#REF!</definedName>
    <definedName name="수량">#REF!</definedName>
    <definedName name="수량산출">#REF!</definedName>
    <definedName name="수량전체">#REF!</definedName>
    <definedName name="수목">#REF!</definedName>
    <definedName name="수목단가">#REF!</definedName>
    <definedName name="수목목록">[45]일위대가표!#REF!</definedName>
    <definedName name="수목수량" localSheetId="29">#REF!</definedName>
    <definedName name="수목수량">#REF!</definedName>
    <definedName name="수수H2.5">'[20]자재단가조사표-수목'!$K$74</definedName>
    <definedName name="수수H2.5노" localSheetId="29">#REF!</definedName>
    <definedName name="수수H2.5노">#REF!</definedName>
    <definedName name="수수H2.5재" localSheetId="29">#REF!</definedName>
    <definedName name="수수H2.5재">#REF!</definedName>
    <definedName name="수수꽃다리" localSheetId="29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크령새">'[20]자재단가조사표-수목'!$K$18</definedName>
    <definedName name="순단면적" localSheetId="29">#REF!</definedName>
    <definedName name="순단면적">#REF!</definedName>
    <definedName name="스1" localSheetId="29">#REF!</definedName>
    <definedName name="스1">#REF!</definedName>
    <definedName name="스2" localSheetId="29">#REF!</definedName>
    <definedName name="스2">#REF!</definedName>
    <definedName name="스3">#REF!</definedName>
    <definedName name="슬1">#REF!</definedName>
    <definedName name="슬2">#REF!</definedName>
    <definedName name="슬3">#REF!</definedName>
    <definedName name="시">#REF!</definedName>
    <definedName name="시공측량사001">[4]노임!#REF!</definedName>
    <definedName name="시공측량사002">[4]노임!#REF!</definedName>
    <definedName name="시공측량사011">[4]노임!#REF!</definedName>
    <definedName name="시공측량사982">[4]노임!#REF!</definedName>
    <definedName name="시공측량사991">[4]노임!#REF!</definedName>
    <definedName name="시공측량사992">[4]노임!#REF!</definedName>
    <definedName name="시공측량사조수001">[4]노임!#REF!</definedName>
    <definedName name="시공측량사조수002">[4]노임!#REF!</definedName>
    <definedName name="시공측량사조수011">[4]노임!#REF!</definedName>
    <definedName name="시공측량사조수982">[4]노임!#REF!</definedName>
    <definedName name="시공측량사조수991">[4]노임!#REF!</definedName>
    <definedName name="시공측량사조수992">[4]노임!#REF!</definedName>
    <definedName name="시멘트" localSheetId="29">BlankMacro1</definedName>
    <definedName name="시멘트" localSheetId="28">BlankMacro1</definedName>
    <definedName name="시멘트" localSheetId="26">BlankMacro1</definedName>
    <definedName name="시멘트" localSheetId="27">BlankMacro1</definedName>
    <definedName name="시멘트">BlankMacro1</definedName>
    <definedName name="시멘트1" localSheetId="29">BlankMacro1</definedName>
    <definedName name="시멘트1" localSheetId="28">BlankMacro1</definedName>
    <definedName name="시멘트1" localSheetId="26">BlankMacro1</definedName>
    <definedName name="시멘트1" localSheetId="27">BlankMacro1</definedName>
    <definedName name="시멘트1">BlankMacro1</definedName>
    <definedName name="시멘트6" localSheetId="29">BlankMacro1</definedName>
    <definedName name="시멘트6" localSheetId="28">BlankMacro1</definedName>
    <definedName name="시멘트6" localSheetId="26">BlankMacro1</definedName>
    <definedName name="시멘트6" localSheetId="27">BlankMacro1</definedName>
    <definedName name="시멘트6">BlankMacro1</definedName>
    <definedName name="시설물계" localSheetId="29">[46]총괄내역!#REF!</definedName>
    <definedName name="시설물계">[46]총괄내역!#REF!</definedName>
    <definedName name="시설물공사비">[46]총괄내역!#REF!</definedName>
    <definedName name="시설물수량" localSheetId="29">#REF!</definedName>
    <definedName name="시설물수량">#REF!</definedName>
    <definedName name="시설수량" localSheetId="29">#REF!</definedName>
    <definedName name="시설수량">#REF!</definedName>
    <definedName name="시설일위" localSheetId="29">#REF!</definedName>
    <definedName name="시설일위">#REF!</definedName>
    <definedName name="시설일위1">#REF!</definedName>
    <definedName name="시설일위금액">[31]시설일위!$G$1:$M$65536</definedName>
    <definedName name="시중노임1">#N/A</definedName>
    <definedName name="시험관련기사_시험사1급001">[4]노임!#REF!</definedName>
    <definedName name="시험관련기사_시험사1급002">[4]노임!#REF!</definedName>
    <definedName name="시험관련기사_시험사1급011">[4]노임!#REF!</definedName>
    <definedName name="시험관련기사_시험사1급982">[4]노임!#REF!</definedName>
    <definedName name="시험관련기사_시험사1급991">[4]노임!#REF!</definedName>
    <definedName name="시험관련기사_시험사1급992">[4]노임!#REF!</definedName>
    <definedName name="시험관련산업기사_2급001">[4]노임!#REF!</definedName>
    <definedName name="시험관련산업기사_2급002">[4]노임!#REF!</definedName>
    <definedName name="시험관련산업기사_2급011">[4]노임!#REF!</definedName>
    <definedName name="시험관련산업기사_2급982">[4]노임!#REF!</definedName>
    <definedName name="시험관련산업기사_2급991">[4]노임!#REF!</definedName>
    <definedName name="시험관련산업기사_2급992">[4]노임!#REF!</definedName>
    <definedName name="시험보조수001">[4]노임!#REF!</definedName>
    <definedName name="시험보조수002">[4]노임!#REF!</definedName>
    <definedName name="시험보조수011">[4]노임!#REF!</definedName>
    <definedName name="시험보조수982">[4]노임!#REF!</definedName>
    <definedName name="시험보조수991">[4]노임!#REF!</definedName>
    <definedName name="시험보조수992">[4]노임!#REF!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생토">'[20]자재단가조사표-수목'!$K$6</definedName>
    <definedName name="식재" localSheetId="29">#REF!</definedName>
    <definedName name="식재">#REF!</definedName>
    <definedName name="식재공사비">[46]총괄내역!#REF!</definedName>
    <definedName name="식재단가" localSheetId="29">#REF!</definedName>
    <definedName name="식재단가">#REF!</definedName>
    <definedName name="식재단가1" localSheetId="29">#REF!</definedName>
    <definedName name="식재단가1">#REF!</definedName>
    <definedName name="식재소계" localSheetId="29">[46]총괄내역!#REF!</definedName>
    <definedName name="식재소계">[46]총괄내역!#REF!</definedName>
    <definedName name="신성" localSheetId="29">#REF!</definedName>
    <definedName name="신성">#REF!</definedName>
    <definedName name="신성감" localSheetId="29">#REF!</definedName>
    <definedName name="신성감">#REF!</definedName>
    <definedName name="실유카" localSheetId="29">#REF!</definedName>
    <definedName name="실유카">#REF!</definedName>
    <definedName name="실유카H0.5">'[20]자재단가조사표-수목'!$K$67</definedName>
    <definedName name="실유카H0.5노" localSheetId="29">#REF!</definedName>
    <definedName name="실유카H0.5노">#REF!</definedName>
    <definedName name="실유카H0.5재" localSheetId="29">#REF!</definedName>
    <definedName name="실유카H0.5재">#REF!</definedName>
    <definedName name="실유카경" localSheetId="29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심우">#REF!</definedName>
    <definedName name="심우을">#REF!</definedName>
    <definedName name="ㅇ">#REF!</definedName>
    <definedName name="ㅇ48">#REF!</definedName>
    <definedName name="ㅇㄹㄹ" hidden="1">#REF!</definedName>
    <definedName name="ㅇㅇ">#REF!</definedName>
    <definedName name="ㅇㅇㅇ">#REF!</definedName>
    <definedName name="ㅇㅇㅇㅇ">#REF!</definedName>
    <definedName name="ㅇ어ㅗ">#REF!</definedName>
    <definedName name="아">#REF!</definedName>
    <definedName name="아스콘복구비">[25]일위대가!#REF!</definedName>
    <definedName name="아스콘복구비5">[25]일위대가!#REF!</definedName>
    <definedName name="아스콘수량" localSheetId="29">#REF!</definedName>
    <definedName name="아스콘수량">#REF!</definedName>
    <definedName name="아스콘파괴비">[25]일위대가!#REF!</definedName>
    <definedName name="아스팔트" localSheetId="29">#REF!</definedName>
    <definedName name="아스팔트">#REF!</definedName>
    <definedName name="아야" localSheetId="29">#REF!</definedName>
    <definedName name="아야">#REF!</definedName>
    <definedName name="아연도철선" localSheetId="29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">'[20]자재단가조사표-수목'!$K$35</definedName>
    <definedName name="아왜H2.0경" localSheetId="29">#REF!</definedName>
    <definedName name="아왜H2.0경">#REF!</definedName>
    <definedName name="아왜H2.0노" localSheetId="29">#REF!</definedName>
    <definedName name="아왜H2.0노">#REF!</definedName>
    <definedName name="아왜H2.0재" localSheetId="29">#REF!</definedName>
    <definedName name="아왜H2.0재">#REF!</definedName>
    <definedName name="아왜나무H2.0" localSheetId="29">'[20]자재단가조사표-수목'!#REF!</definedName>
    <definedName name="아왜나무H2.0">'[20]자재단가조사표-수목'!#REF!</definedName>
    <definedName name="아왜나무H2.5" localSheetId="29">#REF!</definedName>
    <definedName name="아왜나무H2.5">#REF!</definedName>
    <definedName name="압축강도" localSheetId="29">#REF!</definedName>
    <definedName name="압축강도">#REF!</definedName>
    <definedName name="양매자0403">[21]데이타!$E$168</definedName>
    <definedName name="양매자0505">[21]데이타!$E$169</definedName>
    <definedName name="양매자0606">[21]데이타!$E$170</definedName>
    <definedName name="양석" localSheetId="29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29">#REF!</definedName>
    <definedName name="양석김">#REF!</definedName>
    <definedName name="양식">#REF!</definedName>
    <definedName name="연계경">#REF!</definedName>
    <definedName name="연계노">#REF!</definedName>
    <definedName name="연계재">#REF!</definedName>
    <definedName name="연계형재">#REF!</definedName>
    <definedName name="연마공001">[4]노임!#REF!</definedName>
    <definedName name="연마공002">[4]노임!#REF!</definedName>
    <definedName name="연마공011">[4]노임!#REF!</definedName>
    <definedName name="연마공982">[4]노임!#REF!</definedName>
    <definedName name="연마공991">[4]노임!#REF!</definedName>
    <definedName name="연마공992">[4]노임!#REF!</definedName>
    <definedName name="영산홍">#REF!</definedName>
    <definedName name="영산홍H0.3">#REF!</definedName>
    <definedName name="예산서1">'[47]대가표(품셈)'!#REF!</definedName>
    <definedName name="오" localSheetId="29">#REF!</definedName>
    <definedName name="오">#REF!</definedName>
    <definedName name="오수1호맨홀">[48]터파기및재료!#REF!</definedName>
    <definedName name="오수공" localSheetId="29">#REF!</definedName>
    <definedName name="오수공">#REF!</definedName>
    <definedName name="오수관단위수량">[48]터파기및재료!#REF!</definedName>
    <definedName name="오수관로높이">[48]터파기및재료!#REF!</definedName>
    <definedName name="오수맨홀높이">[48]터파기및재료!#REF!</definedName>
    <definedName name="오오오" localSheetId="29">#REF!</definedName>
    <definedName name="오오오">#REF!</definedName>
    <definedName name="옥매H1.0">'[20]자재단가조사표-수목'!$K$75</definedName>
    <definedName name="옥매H1.0노" localSheetId="29">#REF!</definedName>
    <definedName name="옥매H1.0노">#REF!</definedName>
    <definedName name="옥매H1.0재" localSheetId="29">#REF!</definedName>
    <definedName name="옥매H1.0재">#REF!</definedName>
    <definedName name="옥매화H1.0" localSheetId="29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향H0.5">#REF!</definedName>
    <definedName name="옹벽공">#REF!</definedName>
    <definedName name="옹벽공집계표">#REF!</definedName>
    <definedName name="옹벽단위">[49]터파기및재료!#REF!</definedName>
    <definedName name="왕벚B6" localSheetId="29">#REF!</definedName>
    <definedName name="왕벚B6">#REF!</definedName>
    <definedName name="왕벚B6경" localSheetId="29">#REF!</definedName>
    <definedName name="왕벚B6경">#REF!</definedName>
    <definedName name="왕벚B6노" localSheetId="29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용접공">[24]단위단가!$F$18</definedName>
    <definedName name="용접공_일반001">[4]노임!#REF!</definedName>
    <definedName name="용접공_일반002">[4]노임!#REF!</definedName>
    <definedName name="용접공_일반011">[4]노임!#REF!</definedName>
    <definedName name="용접공_일반982">[4]노임!#REF!</definedName>
    <definedName name="용접공_일반991">[4]노임!#REF!</definedName>
    <definedName name="용접공_일반992">[4]노임!#REF!</definedName>
    <definedName name="용접공_철도001">[4]노임!#REF!</definedName>
    <definedName name="용접공_철도002">[4]노임!#REF!</definedName>
    <definedName name="용접공_철도011">[4]노임!#REF!</definedName>
    <definedName name="용접공_철도982">[4]노임!#REF!</definedName>
    <definedName name="용접공_철도991">[4]노임!#REF!</definedName>
    <definedName name="용접공_철도992">[4]노임!#REF!</definedName>
    <definedName name="우수공">#REF!</definedName>
    <definedName name="우수관수량산출">#REF!</definedName>
    <definedName name="운반산출">#REF!</definedName>
    <definedName name="운반차운전사">[24]단위단가!$F$26</definedName>
    <definedName name="운전사_기계">[22]장비종합부표!#REF!</definedName>
    <definedName name="운전사_기계001">[4]노임!#REF!</definedName>
    <definedName name="운전사_기계002">[4]노임!#REF!</definedName>
    <definedName name="운전사_기계011">[4]노임!#REF!</definedName>
    <definedName name="운전사_기계982">[4]노임!#REF!</definedName>
    <definedName name="운전사_기계991">[4]노임!#REF!</definedName>
    <definedName name="운전사_기계992">[4]노임!#REF!</definedName>
    <definedName name="운전사_운반자">[22]장비종합부표!#REF!</definedName>
    <definedName name="운전사_운반차001">[4]노임!#REF!</definedName>
    <definedName name="운전사_운반차002">[4]노임!#REF!</definedName>
    <definedName name="운전사_운반차011">[4]노임!#REF!</definedName>
    <definedName name="운전사_운반차982">[4]노임!#REF!</definedName>
    <definedName name="운전사_운반차991">[4]노임!#REF!</definedName>
    <definedName name="운전사_운반차992">[4]노임!#REF!</definedName>
    <definedName name="운전사기계">#REF!</definedName>
    <definedName name="원가계산">#REF!</definedName>
    <definedName name="원자력계장공001">[4]노임!#REF!</definedName>
    <definedName name="원자력계장공002">[4]노임!#REF!</definedName>
    <definedName name="원자력계장공011">[4]노임!#REF!</definedName>
    <definedName name="원자력계장공982">[4]노임!#REF!</definedName>
    <definedName name="원자력계장공991">[4]노임!#REF!</definedName>
    <definedName name="원자력계장공992">[4]노임!#REF!</definedName>
    <definedName name="원자력기계설치공001">[4]노임!#REF!</definedName>
    <definedName name="원자력기계설치공002">[4]노임!#REF!</definedName>
    <definedName name="원자력기계설치공011">[4]노임!#REF!</definedName>
    <definedName name="원자력기계설치공982">[4]노임!#REF!</definedName>
    <definedName name="원자력기계설치공991">[4]노임!#REF!</definedName>
    <definedName name="원자력기계설치공992">[4]노임!#REF!</definedName>
    <definedName name="원자력기술자001">[4]노임!#REF!</definedName>
    <definedName name="원자력기술자002">[4]노임!#REF!</definedName>
    <definedName name="원자력기술자011">[4]노임!#REF!</definedName>
    <definedName name="원자력기술자982">[4]노임!#REF!</definedName>
    <definedName name="원자력기술자991">[4]노임!#REF!</definedName>
    <definedName name="원자력기술자992">[4]노임!#REF!</definedName>
    <definedName name="원자력덕트공001">[4]노임!#REF!</definedName>
    <definedName name="원자력덕트공002">[4]노임!#REF!</definedName>
    <definedName name="원자력덕트공011">[4]노임!#REF!</definedName>
    <definedName name="원자력덕트공982">[4]노임!#REF!</definedName>
    <definedName name="원자력덕트공991">[4]노임!#REF!</definedName>
    <definedName name="원자력덕트공992">[4]노임!#REF!</definedName>
    <definedName name="원자력배관공001">[4]노임!#REF!</definedName>
    <definedName name="원자력배관공002">[4]노임!#REF!</definedName>
    <definedName name="원자력배관공011">[4]노임!#REF!</definedName>
    <definedName name="원자력배관공982">[4]노임!#REF!</definedName>
    <definedName name="원자력배관공991">[4]노임!#REF!</definedName>
    <definedName name="원자력배관공992">[4]노임!#REF!</definedName>
    <definedName name="원자력보온공001">[4]노임!#REF!</definedName>
    <definedName name="원자력보온공002">[4]노임!#REF!</definedName>
    <definedName name="원자력보온공011">[4]노임!#REF!</definedName>
    <definedName name="원자력보온공982">[4]노임!#REF!</definedName>
    <definedName name="원자력보온공991">[4]노임!#REF!</definedName>
    <definedName name="원자력보온공992">[4]노임!#REF!</definedName>
    <definedName name="원자력용접공001">[4]노임!#REF!</definedName>
    <definedName name="원자력용접공002">[4]노임!#REF!</definedName>
    <definedName name="원자력용접공011">[4]노임!#REF!</definedName>
    <definedName name="원자력용접공982">[4]노임!#REF!</definedName>
    <definedName name="원자력용접공991">[4]노임!#REF!</definedName>
    <definedName name="원자력용접공992">[4]노임!#REF!</definedName>
    <definedName name="원자력제관공001">[4]노임!#REF!</definedName>
    <definedName name="원자력제관공002">[4]노임!#REF!</definedName>
    <definedName name="원자력제관공011">[4]노임!#REF!</definedName>
    <definedName name="원자력제관공982">[4]노임!#REF!</definedName>
    <definedName name="원자력제관공991">[4]노임!#REF!</definedName>
    <definedName name="원자력제관공992">[4]노임!#REF!</definedName>
    <definedName name="원자력케이블전공001">[4]노임!#REF!</definedName>
    <definedName name="원자력케이블전공002">[4]노임!#REF!</definedName>
    <definedName name="원자력케이블전공011">[4]노임!#REF!</definedName>
    <definedName name="원자력케이블전공982">[4]노임!#REF!</definedName>
    <definedName name="원자력케이블전공991">[4]노임!#REF!</definedName>
    <definedName name="원자력케이블전공992">[4]노임!#REF!</definedName>
    <definedName name="원자력특별인부001">[4]노임!#REF!</definedName>
    <definedName name="원자력특별인부002">[4]노임!#REF!</definedName>
    <definedName name="원자력특별인부011">[4]노임!#REF!</definedName>
    <definedName name="원자력특별인부982">[4]노임!#REF!</definedName>
    <definedName name="원자력특별인부991">[4]노임!#REF!</definedName>
    <definedName name="원자력특별인부992">[4]노임!#REF!</definedName>
    <definedName name="원자력품질관리사001">[4]노임!#REF!</definedName>
    <definedName name="원자력품질관리사002">[4]노임!#REF!</definedName>
    <definedName name="원자력품질관리사011">[4]노임!#REF!</definedName>
    <definedName name="원자력품질관리사982">[4]노임!#REF!</definedName>
    <definedName name="원자력품질관리사991">[4]노임!#REF!</definedName>
    <definedName name="원자력품질관리사992">[4]노임!#REF!</definedName>
    <definedName name="원자력플랜트전공001">[4]노임!#REF!</definedName>
    <definedName name="원자력플랜트전공002">[4]노임!#REF!</definedName>
    <definedName name="원자력플랜트전공011">[4]노임!#REF!</definedName>
    <definedName name="원자력플랜트전공982">[4]노임!#REF!</definedName>
    <definedName name="원자력플랜트전공991">[4]노임!#REF!</definedName>
    <definedName name="원자력플랜트전공992">[4]노임!#REF!</definedName>
    <definedName name="원추리">#REF!</definedName>
    <definedName name="원추리노">#REF!</definedName>
    <definedName name="원추리재">#REF!</definedName>
    <definedName name="위병면회소">[50]원가계산서!#REF!</definedName>
    <definedName name="위생공001">[4]노임!#REF!</definedName>
    <definedName name="위생공002">[4]노임!#REF!</definedName>
    <definedName name="위생공011">[4]노임!#REF!</definedName>
    <definedName name="위생공982">[4]노임!#REF!</definedName>
    <definedName name="위생공991">[4]노임!#REF!</definedName>
    <definedName name="위생공992">[4]노임!#REF!</definedName>
    <definedName name="유기질비료">#REF!</definedName>
    <definedName name="유리공">[24]단위단가!$F$27</definedName>
    <definedName name="유리공001">[4]노임!#REF!</definedName>
    <definedName name="유리공002">[4]노임!#REF!</definedName>
    <definedName name="유리공011">[4]노임!#REF!</definedName>
    <definedName name="유리공982">[4]노임!#REF!</definedName>
    <definedName name="유리공991">[4]노임!#REF!</definedName>
    <definedName name="유리공992">[4]노임!#REF!</definedName>
    <definedName name="유사복구">[25]일위대가!#REF!</definedName>
    <definedName name="윤" localSheetId="29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목서H1.5">'[20]자재단가조사표-수목'!$K$68</definedName>
    <definedName name="은목서H1.5노" localSheetId="29">#REF!</definedName>
    <definedName name="은목서H1.5노">#REF!</definedName>
    <definedName name="은목서H1.5재" localSheetId="29">#REF!</definedName>
    <definedName name="은목서H1.5재">#REF!</definedName>
    <definedName name="은행B12">'[20]자재단가조사표-수목'!$K$53</definedName>
    <definedName name="은행B12경" localSheetId="29">#REF!</definedName>
    <definedName name="은행B12경">#REF!</definedName>
    <definedName name="은행B12노" localSheetId="29">#REF!</definedName>
    <definedName name="은행B12노">#REF!</definedName>
    <definedName name="은행B12재" localSheetId="29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이">#REF!</definedName>
    <definedName name="이각경">#REF!</definedName>
    <definedName name="이각노">#REF!</definedName>
    <definedName name="이각재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'[36]2공구산출내역'!#REF!</definedName>
    <definedName name="이공구산재보험료" localSheetId="29">#REF!</definedName>
    <definedName name="이공구산재보험료">#REF!</definedName>
    <definedName name="이공구안전관리비" localSheetId="29">#REF!</definedName>
    <definedName name="이공구안전관리비">#REF!</definedName>
    <definedName name="이공구이윤" localSheetId="29">#REF!</definedName>
    <definedName name="이공구이윤">#REF!</definedName>
    <definedName name="이공구일반관리비">#REF!</definedName>
    <definedName name="이상">#REF!</definedName>
    <definedName name="이식">#REF!</definedName>
    <definedName name="이윤">#REF!</definedName>
    <definedName name="이응각">#REF!</definedName>
    <definedName name="이팝나무H3.5">#REF!</definedName>
    <definedName name="이형관">[12]DATE!$B$24:$B$85</definedName>
    <definedName name="이희선">#REF!,#REF!</definedName>
    <definedName name="인동덩쿨">#REF!</definedName>
    <definedName name="일공구직영비">#REF!</definedName>
    <definedName name="일반비">#REF!</definedName>
    <definedName name="일위">#REF!,#REF!</definedName>
    <definedName name="일위단가">#REF!</definedName>
    <definedName name="일위대가">#REF!</definedName>
    <definedName name="일위대가표">#REF!</definedName>
    <definedName name="일의01">[38]직노!#REF!</definedName>
    <definedName name="자귀나무" localSheetId="29">#REF!</definedName>
    <definedName name="자귀나무">#REF!</definedName>
    <definedName name="자귀나무H3.0xR8" localSheetId="29">#REF!</definedName>
    <definedName name="자귀나무H3.0xR8">#REF!</definedName>
    <definedName name="자산홍H0.3" localSheetId="29">#REF!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재">#REF!</definedName>
    <definedName name="작업반장001">[4]노임!#REF!</definedName>
    <definedName name="작업반장002">[4]노임!#REF!</definedName>
    <definedName name="작업반장011">#REF!</definedName>
    <definedName name="작업반장982">[4]노임!#REF!</definedName>
    <definedName name="작업반장991">[4]노임!#REF!</definedName>
    <definedName name="작업반장992">[4]노임!#REF!</definedName>
    <definedName name="잔디">[51]양식_자재단가조사표!#REF!</definedName>
    <definedName name="잔디_평떼" localSheetId="29">#REF!</definedName>
    <definedName name="잔디_평떼">#REF!</definedName>
    <definedName name="잔디노" localSheetId="29">#REF!</definedName>
    <definedName name="잔디노">#REF!</definedName>
    <definedName name="잔디재" localSheetId="29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처리경경">#REF!</definedName>
    <definedName name="잔토처리경노">#REF!</definedName>
    <definedName name="잔토처리경재">#REF!</definedName>
    <definedName name="잠수부001">[4]노임!#REF!</definedName>
    <definedName name="잠수부002">[4]노임!#REF!</definedName>
    <definedName name="잠수부011">[4]노임!#REF!</definedName>
    <definedName name="잠수부982">[4]노임!#REF!</definedName>
    <definedName name="잠수부991">[4]노임!#REF!</definedName>
    <definedName name="잠수부992">[4]노임!#REF!</definedName>
    <definedName name="잡석50">'[20]자재단가조사표-수목'!#REF!</definedName>
    <definedName name="잣나무" localSheetId="29">#REF!</definedName>
    <definedName name="잣나무">#REF!</definedName>
    <definedName name="장산교" localSheetId="29">#REF!</definedName>
    <definedName name="장산교">#REF!</definedName>
    <definedName name="장순상" localSheetId="29">#REF!</definedName>
    <definedName name="장순상">#REF!</definedName>
    <definedName name="재">299.4</definedName>
    <definedName name="재료비">#REF!</definedName>
    <definedName name="재료비단가">#REF!</definedName>
    <definedName name="저압케이블공">[24]단위단가!$F$19</definedName>
    <definedName name="저압케이블전공001">[4]노임!#REF!</definedName>
    <definedName name="저압케이블전공002">[4]노임!#REF!</definedName>
    <definedName name="저압케이블전공011">[4]노임!#REF!</definedName>
    <definedName name="저압케이블전공982">[4]노임!#REF!</definedName>
    <definedName name="저압케이블전공991">[4]노임!#REF!</definedName>
    <definedName name="저압케이블전공992">[4]노임!#REF!</definedName>
    <definedName name="전기공사기사_전기공사기사1급001">[4]노임!#REF!</definedName>
    <definedName name="전기공사기사_전기공사기사1급002">[4]노임!#REF!</definedName>
    <definedName name="전기공사기사_전기공사기사1급011">[4]노임!#REF!</definedName>
    <definedName name="전기공사기사_전기공사기사1급982">[4]노임!#REF!</definedName>
    <definedName name="전기공사기사_전기공사기사1급991">[4]노임!#REF!</definedName>
    <definedName name="전기공사기사_전기공사기사1급992">[4]노임!#REF!</definedName>
    <definedName name="전기공사산업기사_전기공사기사2급001">[4]노임!#REF!</definedName>
    <definedName name="전기공사산업기사_전기공사기사2급002">[4]노임!#REF!</definedName>
    <definedName name="전기공사산업기사_전기공사기사2급011">[4]노임!#REF!</definedName>
    <definedName name="전기공사산업기사_전기공사기사2급982">[4]노임!#REF!</definedName>
    <definedName name="전기공사산업기사_전기공사기사2급991">[4]노임!#REF!</definedName>
    <definedName name="전기공사산업기사_전기공사기사2급992">[4]노임!#REF!</definedName>
    <definedName name="전단면적">#REF!</definedName>
    <definedName name="전석쌓기">#REF!</definedName>
    <definedName name="절_단_공">#REF!</definedName>
    <definedName name="절단공001">[4]노임!#REF!</definedName>
    <definedName name="절단공002">[4]노임!#REF!</definedName>
    <definedName name="절단공011">#REF!</definedName>
    <definedName name="절단공982">[4]노임!#REF!</definedName>
    <definedName name="절단공991">[4]노임!#REF!</definedName>
    <definedName name="절단공992">[4]노임!#REF!</definedName>
    <definedName name="점">#REF!</definedName>
    <definedName name="점토0.5B">'[52]앉음벽 (2)'!$E$39</definedName>
    <definedName name="정액초과20" localSheetId="29">#REF!</definedName>
    <definedName name="정액초과20">#REF!</definedName>
    <definedName name="제경비율" localSheetId="29">#REF!</definedName>
    <definedName name="제경비율">#REF!</definedName>
    <definedName name="제도사001" localSheetId="29">[4]노임!#REF!</definedName>
    <definedName name="제도사001">[4]노임!#REF!</definedName>
    <definedName name="제도사002" localSheetId="29">[4]노임!#REF!</definedName>
    <definedName name="제도사002">[4]노임!#REF!</definedName>
    <definedName name="제도사011">[4]노임!#REF!</definedName>
    <definedName name="제도사982">[4]노임!#REF!</definedName>
    <definedName name="제도사991">[4]노임!#REF!</definedName>
    <definedName name="제도사992">[4]노임!#REF!</definedName>
    <definedName name="제수변설치노200">[23]관급자재대!#REF!</definedName>
    <definedName name="제수변설치노80">[23]관급자재대!#REF!</definedName>
    <definedName name="제철축로공001">[4]노임!#REF!</definedName>
    <definedName name="제철축로공002">[4]노임!#REF!</definedName>
    <definedName name="제철축로공011">[4]노임!#REF!</definedName>
    <definedName name="제철축로공982">[4]노임!#REF!</definedName>
    <definedName name="제철축로공991">[4]노임!#REF!</definedName>
    <definedName name="제철축로공992">[4]노임!#REF!</definedName>
    <definedName name="조_적_공">#REF!</definedName>
    <definedName name="조1">#REF!</definedName>
    <definedName name="조경공">[22]장비종합부표!#REF!</definedName>
    <definedName name="조경공001">[4]노임!#REF!</definedName>
    <definedName name="조경공002">[4]노임!#REF!</definedName>
    <definedName name="조경공011">#REF!</definedName>
    <definedName name="조경공982">[4]노임!#REF!</definedName>
    <definedName name="조경공991">[4]노임!#REF!</definedName>
    <definedName name="조경공992">[4]노임!#REF!</definedName>
    <definedName name="조경공B10">[21]식재인부!$B$24</definedName>
    <definedName name="조경공B4이하">[21]식재인부!$B$18</definedName>
    <definedName name="조경공B5">[21]식재인부!$B$19</definedName>
    <definedName name="조경공B6">[21]식재인부!$B$20</definedName>
    <definedName name="조경공B8">[21]식재인부!$B$22</definedName>
    <definedName name="조경공R10">[21]식재인부!$B$54</definedName>
    <definedName name="조경공R12">[21]식재인부!$B$56</definedName>
    <definedName name="조경공R15">[21]식재인부!$B$59</definedName>
    <definedName name="조경공R4이하">[21]식재인부!$B$48</definedName>
    <definedName name="조경공R5">[21]식재인부!$B$49</definedName>
    <definedName name="조경공R6">[21]식재인부!$B$50</definedName>
    <definedName name="조경공R7">[21]식재인부!$B$51</definedName>
    <definedName name="조경공R8">[21]식재인부!$B$52</definedName>
    <definedName name="조력공">[24]단위단가!$F$21</definedName>
    <definedName name="조력공001">[4]노임!#REF!</definedName>
    <definedName name="조력공002">[4]노임!#REF!</definedName>
    <definedName name="조력공011">[4]노임!#REF!</definedName>
    <definedName name="조력공982">[4]노임!#REF!</definedName>
    <definedName name="조력공991">[4]노임!#REF!</definedName>
    <definedName name="조력공992">[4]노임!#REF!</definedName>
    <definedName name="조림인부001">[4]노임!#REF!</definedName>
    <definedName name="조림인부002">[4]노임!#REF!</definedName>
    <definedName name="조림인부011">[4]노임!#REF!</definedName>
    <definedName name="조림인부982">[4]노임!#REF!</definedName>
    <definedName name="조림인부991">[4]노임!#REF!</definedName>
    <definedName name="조림인부992">[4]노임!#REF!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단가">[31]조명일위!$G$1:$M$65536</definedName>
    <definedName name="조명단가1">[31]조명일위!$B$1:$G$65536</definedName>
    <definedName name="조원공_1.1_1.5">[21]식재인부!$B$5</definedName>
    <definedName name="조적공">[22]장비종합부표!#REF!</definedName>
    <definedName name="조적공001">[4]노임!#REF!</definedName>
    <definedName name="조적공002">[4]노임!#REF!</definedName>
    <definedName name="조적공011">#REF!</definedName>
    <definedName name="조적공982">[4]노임!#REF!</definedName>
    <definedName name="조적공991">[4]노임!#REF!</definedName>
    <definedName name="조적공992">[4]노임!#REF!</definedName>
    <definedName name="조합경">[23]관급자재대!#REF!</definedName>
    <definedName name="조합노">[23]관급자재대!#REF!</definedName>
    <definedName name="조합재">[23]관급자재대!#REF!</definedName>
    <definedName name="조형가이즈까3010">[21]데이타!$E$11</definedName>
    <definedName name="조형가이즈까3012">[21]데이타!$E$12</definedName>
    <definedName name="조형가이즈까3014">[21]데이타!$E$13</definedName>
    <definedName name="조형가이즈까3516">[21]데이타!$E$14</definedName>
    <definedName name="종자">'[20]자재단가조사표-수목'!#REF!</definedName>
    <definedName name="주목" localSheetId="29">#REF!</definedName>
    <definedName name="주목">#REF!</definedName>
    <definedName name="주목H2.5" localSheetId="29">#REF!</definedName>
    <definedName name="주목H2.5">#REF!</definedName>
    <definedName name="준설선기관사001" localSheetId="29">[4]노임!#REF!</definedName>
    <definedName name="준설선기관사001">[4]노임!#REF!</definedName>
    <definedName name="준설선기관사002" localSheetId="29">[4]노임!#REF!</definedName>
    <definedName name="준설선기관사002">[4]노임!#REF!</definedName>
    <definedName name="준설선기관사982">[4]노임!#REF!</definedName>
    <definedName name="준설선기관사991">[4]노임!#REF!</definedName>
    <definedName name="준설선기관사992">[4]노임!#REF!</definedName>
    <definedName name="준설선기관장001">[4]노임!#REF!</definedName>
    <definedName name="준설선기관장002">[4]노임!#REF!</definedName>
    <definedName name="준설선기관장011">[4]노임!#REF!</definedName>
    <definedName name="준설선기관장982">[4]노임!#REF!</definedName>
    <definedName name="준설선기관장991">[4]노임!#REF!</definedName>
    <definedName name="준설선기관장992">[4]노임!#REF!</definedName>
    <definedName name="준설선선장001">[4]노임!#REF!</definedName>
    <definedName name="준설선선장002">[4]노임!#REF!</definedName>
    <definedName name="준설선선장011">[4]노임!#REF!</definedName>
    <definedName name="준설선선장982">[4]노임!#REF!</definedName>
    <definedName name="준설선선장991">[4]노임!#REF!</definedName>
    <definedName name="준설선선장992">[4]노임!#REF!</definedName>
    <definedName name="준설선운전사001">[4]노임!#REF!</definedName>
    <definedName name="준설선운전사002">[4]노임!#REF!</definedName>
    <definedName name="준설선운전사982">[4]노임!#REF!</definedName>
    <definedName name="준설선운전사991">[4]노임!#REF!</definedName>
    <definedName name="준설선운전사992">[4]노임!#REF!</definedName>
    <definedName name="준설선전기사001">[4]노임!#REF!</definedName>
    <definedName name="준설선전기사002">[4]노임!#REF!</definedName>
    <definedName name="준설선전기사982">[4]노임!#REF!</definedName>
    <definedName name="준설선전기사991">[4]노임!#REF!</definedName>
    <definedName name="준설선전기사992">[4]노임!#REF!</definedName>
    <definedName name="준설설기관사011">[4]노임!#REF!</definedName>
    <definedName name="준설설운전기사011">[4]노임!#REF!</definedName>
    <definedName name="준설설운전사011">[4]노임!#REF!</definedName>
    <definedName name="준설설전기사011">[4]노임!#REF!</definedName>
    <definedName name="줄눈공">[22]장비종합부표!#REF!</definedName>
    <definedName name="줄눈공001">[4]노임!#REF!</definedName>
    <definedName name="줄눈공002">[4]노임!#REF!</definedName>
    <definedName name="줄눈공011">#REF!</definedName>
    <definedName name="줄눈공982">[4]노임!#REF!</definedName>
    <definedName name="줄눈공991">[4]노임!#REF!</definedName>
    <definedName name="줄눈공992">[4]노임!#REF!</definedName>
    <definedName name="줄사철">#REF!</definedName>
    <definedName name="중급원자력기술자001">[4]노임!#REF!</definedName>
    <definedName name="중급원자력기술자002">[4]노임!#REF!</definedName>
    <definedName name="중급원자력기술자011">[4]노임!#REF!</definedName>
    <definedName name="중급원자력기술자982">[4]노임!#REF!</definedName>
    <definedName name="중급원자력기술자991">[4]노임!#REF!</definedName>
    <definedName name="중급원자력기술자992">[4]노임!#REF!</definedName>
    <definedName name="중기운전사">[24]단위단가!$F$23</definedName>
    <definedName name="중기조수">[24]단위단가!$F$24</definedName>
    <definedName name="중기조장">[24]단위단가!$F$25</definedName>
    <definedName name="중폭" localSheetId="29">#REF!</definedName>
    <definedName name="중폭">#REF!</definedName>
    <definedName name="증설13205계" localSheetId="29">#REF!</definedName>
    <definedName name="증설13205계">#REF!</definedName>
    <definedName name="지k1" localSheetId="29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베타">#REF!</definedName>
    <definedName name="지붕잇기공001">[4]노임!#REF!</definedName>
    <definedName name="지붕잇기공002">[4]노임!#REF!</definedName>
    <definedName name="지붕잇기공011">[4]노임!#REF!</definedName>
    <definedName name="지붕잇기공982">[4]노임!#REF!</definedName>
    <definedName name="지붕잇기공991">[4]노임!#REF!</definedName>
    <definedName name="지붕잇기공992">[4]노임!#REF!</definedName>
    <definedName name="지적기능사_지적기능사2급001">[4]노임!#REF!</definedName>
    <definedName name="지적기능사_지적기능사2급002">[4]노임!#REF!</definedName>
    <definedName name="지적기능사_지적기능사2급011">[4]노임!#REF!</definedName>
    <definedName name="지적기능사_지적기능사2급982">[4]노임!#REF!</definedName>
    <definedName name="지적기능사_지적기능사2급991">[4]노임!#REF!</definedName>
    <definedName name="지적기능사_지적기능사2급992">[4]노임!#REF!</definedName>
    <definedName name="지적기능산업기사_지적기능사1급001">[4]노임!#REF!</definedName>
    <definedName name="지적기능산업기사_지적기능사1급002">[4]노임!#REF!</definedName>
    <definedName name="지적기능산업기사_지적기능사1급011">[4]노임!#REF!</definedName>
    <definedName name="지적기능산업기사_지적기능사1급982">[4]노임!#REF!</definedName>
    <definedName name="지적기능산업기사_지적기능사1급991">[4]노임!#REF!</definedName>
    <definedName name="지적기능산업기사_지적기능사1급992">[4]노임!#REF!</definedName>
    <definedName name="지적기사_지적기사1급001">[4]노임!#REF!</definedName>
    <definedName name="지적기사_지적기사1급002">[4]노임!#REF!</definedName>
    <definedName name="지적기사_지적기사1급011">[4]노임!#REF!</definedName>
    <definedName name="지적기사_지적기사1급982">[4]노임!#REF!</definedName>
    <definedName name="지적기사_지적기사1급991">[4]노임!#REF!</definedName>
    <definedName name="지적기사_지적기사1급992">[4]노임!#REF!</definedName>
    <definedName name="지적산업기사_지적기사2급001">[4]노임!#REF!</definedName>
    <definedName name="지적산업기사_지적기사2급002">[4]노임!#REF!</definedName>
    <definedName name="지적산업기사_지적기사2급011">[4]노임!#REF!</definedName>
    <definedName name="지적산업기사_지적기사2급982">[4]노임!#REF!</definedName>
    <definedName name="지적산업기사_지적기사2급991">[4]노임!#REF!</definedName>
    <definedName name="지적산업기사_지적기사2급992">[4]노임!#REF!</definedName>
    <definedName name="지주">#N/A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영비">'[36]2공구산출내역'!#REF!</definedName>
    <definedName name="직재비" localSheetId="29">#REF!</definedName>
    <definedName name="직재비">#REF!</definedName>
    <definedName name="직접_1_경">[22]내역서!#REF!</definedName>
    <definedName name="직접_1_노">[22]내역서!#REF!</definedName>
    <definedName name="직접_1_재">[22]내역서!#REF!</definedName>
    <definedName name="직접_2_경">[22]내역서!#REF!</definedName>
    <definedName name="직접_2_노">[22]내역서!#REF!</definedName>
    <definedName name="직접_2_재">[22]내역서!#REF!</definedName>
    <definedName name="직접노무비">[53]일위대가표!#REF!</definedName>
    <definedName name="직접재료비">[53]일위대가표!#REF!</definedName>
    <definedName name="직종" localSheetId="29">#REF!</definedName>
    <definedName name="직종">#REF!</definedName>
    <definedName name="진달래H0.6" localSheetId="29">#REF!</definedName>
    <definedName name="진달래H0.6">#REF!</definedName>
    <definedName name="진달래중량">ROUND((4/3*3.14*(0.075*0.075*0.075))*(1200*0.9),2)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수량">#REF!</definedName>
    <definedName name="ㅊ강관비계다리">#REF!</definedName>
    <definedName name="ㅊ강관비계매기">#REF!</definedName>
    <definedName name="ㅊ강관조립말비계">#REF!</definedName>
    <definedName name="ㅊ건축물보양">#REF!</definedName>
    <definedName name="ㅊ건축물현장정리">#REF!</definedName>
    <definedName name="ㅊ건축지정">#REF!</definedName>
    <definedName name="ㅊ그레이팅">#REF!</definedName>
    <definedName name="ㅊ깔도리">#REF!</definedName>
    <definedName name="ㅊ동자기둥">#REF!</definedName>
    <definedName name="ㅊ동판후레싱설치">#REF!</definedName>
    <definedName name="ㅊ되메우기">#REF!</definedName>
    <definedName name="ㅊ레미콘_무근">#REF!</definedName>
    <definedName name="ㅊ레미콘_철근">#REF!</definedName>
    <definedName name="ㅊ먹메김">#REF!</definedName>
    <definedName name="ㅊ메탈라스붙임">#REF!</definedName>
    <definedName name="ㅊ모래">#REF!</definedName>
    <definedName name="ㅊ몰탈바르기_벽18">#REF!</definedName>
    <definedName name="ㅊ몰탈바르기_천정15">#REF!</definedName>
    <definedName name="ㅊ무늬코트칠">#REF!</definedName>
    <definedName name="ㅊ바닥타일_석재질">#REF!</definedName>
    <definedName name="ㅊ바닥타일_자기질">#REF!</definedName>
    <definedName name="ㅊ반원목">#REF!</definedName>
    <definedName name="ㅊ반원목붙임">#REF!</definedName>
    <definedName name="ㅊ벽루버">#REF!</definedName>
    <definedName name="ㅊ벽루버붙임">#REF!</definedName>
    <definedName name="ㅊ벽체틀설치">#REF!</definedName>
    <definedName name="ㅊ벽타일">#REF!</definedName>
    <definedName name="ㅊ서까래">#REF!</definedName>
    <definedName name="ㅊ서까래설치">#REF!</definedName>
    <definedName name="ㅊ수평규준틀">#REF!</definedName>
    <definedName name="ㅊ시멘트">#REF!</definedName>
    <definedName name="ㅊ시멘트액체방수">#REF!</definedName>
    <definedName name="ㅊ시멘트운반">#REF!</definedName>
    <definedName name="ㅊ아스팔트슁글잇기">#REF!</definedName>
    <definedName name="ㅊ앵커볼트설치">#REF!</definedName>
    <definedName name="ㅊ오일스테인칠">#REF!</definedName>
    <definedName name="ㅊ용마룻대">#REF!</definedName>
    <definedName name="ㅊ원주목기둥">#REF!</definedName>
    <definedName name="ㅊ자갈">#REF!</definedName>
    <definedName name="ㅊ자연석붙임">#REF!</definedName>
    <definedName name="ㅊ잡석">#REF!</definedName>
    <definedName name="ㅊ중도리">#REF!</definedName>
    <definedName name="ㅊ지붕틀설치">#REF!</definedName>
    <definedName name="ㅊ처마도리">#REF!</definedName>
    <definedName name="ㅊ처마돌림붙임">#REF!</definedName>
    <definedName name="ㅊ천정루버">#REF!</definedName>
    <definedName name="ㅊ천정루버붙임">#REF!</definedName>
    <definedName name="ㅊ천정몰딩설치">#REF!</definedName>
    <definedName name="ㅊ천정틀설치">#REF!</definedName>
    <definedName name="ㅊ철근10">#REF!</definedName>
    <definedName name="ㅊ철근13">#REF!</definedName>
    <definedName name="ㅊ철근16">#REF!</definedName>
    <definedName name="ㅊ철근가공조립">#REF!</definedName>
    <definedName name="ㅊ철근운반">#REF!</definedName>
    <definedName name="ㅊ콘크리트_무근">#REF!</definedName>
    <definedName name="ㅊ콘크리트_철근">#REF!</definedName>
    <definedName name="ㅊ콘크리트타설_무근">#REF!</definedName>
    <definedName name="ㅊ콘크리트타설_철근">#REF!</definedName>
    <definedName name="ㅊ터파기">#REF!</definedName>
    <definedName name="ㅊ토대">#REF!</definedName>
    <definedName name="ㅊ토대설치">#REF!</definedName>
    <definedName name="ㅊ판재돌림">#REF!</definedName>
    <definedName name="ㅊ평보">#REF!</definedName>
    <definedName name="ㅊ합판_바닥12">#REF!</definedName>
    <definedName name="ㅊ합판_벽12">#REF!</definedName>
    <definedName name="ㅊ합판_천정12">#REF!</definedName>
    <definedName name="ㅊ합판거푸집_4회">#REF!</definedName>
    <definedName name="ㅊ합판붙임_바닥">#REF!</definedName>
    <definedName name="ㅊ합판붙임_벽">#REF!</definedName>
    <definedName name="ㅊ합판붙임_천정">#REF!</definedName>
    <definedName name="차선도색중앙선수량">#REF!</definedName>
    <definedName name="차선도색직각주차수량">#REF!</definedName>
    <definedName name="차선도색평행주차수량">#REF!</definedName>
    <definedName name="착공">#REF!</definedName>
    <definedName name="착암공">[24]단위단가!$F$34</definedName>
    <definedName name="착암공001">[4]노임!#REF!</definedName>
    <definedName name="착암공002">[4]노임!#REF!</definedName>
    <definedName name="착암공011">[4]노임!#REF!</definedName>
    <definedName name="착암공982">[4]노임!#REF!</definedName>
    <definedName name="착암공991">[4]노임!#REF!</definedName>
    <definedName name="착암공992">[4]노임!#REF!</definedName>
    <definedName name="창">#REF!</definedName>
    <definedName name="창호목공001">[4]노임!#REF!</definedName>
    <definedName name="창호목공002">[4]노임!#REF!</definedName>
    <definedName name="창호목공011">[4]노임!#REF!</definedName>
    <definedName name="창호목공982">[4]노임!#REF!</definedName>
    <definedName name="창호목공991">[4]노임!#REF!</definedName>
    <definedName name="창호목공992">[4]노임!#REF!</definedName>
    <definedName name="철">#REF!</definedName>
    <definedName name="철골공">[24]단위단가!$F$28</definedName>
    <definedName name="철골공001">[4]노임!#REF!</definedName>
    <definedName name="철골공002">[4]노임!#REF!</definedName>
    <definedName name="철골공011">#REF!</definedName>
    <definedName name="철골공982">[4]노임!#REF!</definedName>
    <definedName name="철골공991">[4]노임!#REF!</definedName>
    <definedName name="철골공992">[4]노임!#REF!</definedName>
    <definedName name="철공">[24]단위단가!$F$29</definedName>
    <definedName name="철공001">[4]노임!#REF!</definedName>
    <definedName name="철공002">[4]노임!#REF!</definedName>
    <definedName name="철공011">#REF!</definedName>
    <definedName name="철공982">[4]노임!#REF!</definedName>
    <definedName name="철공991">[4]노임!#REF!</definedName>
    <definedName name="철공992">[4]노임!#REF!</definedName>
    <definedName name="철근공">[24]단위단가!$F$30</definedName>
    <definedName name="철근공001">[4]노임!#REF!</definedName>
    <definedName name="철근공002">[4]노임!#REF!</definedName>
    <definedName name="철근공011">#REF!</definedName>
    <definedName name="철근공982">[4]노임!#REF!</definedName>
    <definedName name="철근공991">[4]노임!#REF!</definedName>
    <definedName name="철근공992">[4]노임!#REF!</definedName>
    <definedName name="철근조립노">[23]관급자재대!#REF!</definedName>
    <definedName name="철근조립재">[23]관급자재대!#REF!</definedName>
    <definedName name="철도신호공001">[4]노임!#REF!</definedName>
    <definedName name="철도신호공002">[4]노임!#REF!</definedName>
    <definedName name="철도신호공011">[4]노임!#REF!</definedName>
    <definedName name="철도신호공982">[4]노임!#REF!</definedName>
    <definedName name="철도신호공991">[4]노임!#REF!</definedName>
    <definedName name="철도신호공992">[4]노임!#REF!</definedName>
    <definedName name="철선">'[20]자재단가조사표-수목'!$K$21</definedName>
    <definedName name="철쭉H0.3" localSheetId="29">#REF!</definedName>
    <definedName name="철쭉H0.3">#REF!</definedName>
    <definedName name="철쭉H0.3경" localSheetId="29">#REF!</definedName>
    <definedName name="철쭉H0.3경">#REF!</definedName>
    <definedName name="철쭉H0.3노" localSheetId="29">#REF!</definedName>
    <definedName name="철쭉H0.3노">#REF!</definedName>
    <definedName name="철쭉H0.3재">#REF!</definedName>
    <definedName name="철쭉H0.4">'[20]자재단가조사표-수목'!$K$77</definedName>
    <definedName name="철쭉H0.4노" localSheetId="29">#REF!</definedName>
    <definedName name="철쭉H0.4노">#REF!</definedName>
    <definedName name="철쭉H0.4재" localSheetId="29">#REF!</definedName>
    <definedName name="철쭉H0.4재">#REF!</definedName>
    <definedName name="철쭉중량">ROUND((4/3*3.14*(0.075*0.075*0.075))*(1200*0.9),2)</definedName>
    <definedName name="철판공001">[4]노임!#REF!</definedName>
    <definedName name="철판공002">[4]노임!#REF!</definedName>
    <definedName name="철판공011">#REF!</definedName>
    <definedName name="철판공982">[4]노임!#REF!</definedName>
    <definedName name="철판공991">[4]노임!#REF!</definedName>
    <definedName name="철판공992">[4]노임!#REF!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마총괄">[54]직노!#REF!</definedName>
    <definedName name="초화류" localSheetId="29">#REF!</definedName>
    <definedName name="초화류">#REF!</definedName>
    <definedName name="총k44" localSheetId="29">#REF!</definedName>
    <definedName name="총k44">#REF!</definedName>
    <definedName name="총계" localSheetId="29">#REF!</definedName>
    <definedName name="총계">#REF!</definedName>
    <definedName name="총괄표" localSheetId="29">[54]직노!#REF!</definedName>
    <definedName name="총괄표">[54]직노!#REF!</definedName>
    <definedName name="총원가" localSheetId="29">#REF!</definedName>
    <definedName name="총원가">#REF!</definedName>
    <definedName name="출" localSheetId="29">#REF!</definedName>
    <definedName name="출">#REF!</definedName>
    <definedName name="충돌">#N/A</definedName>
    <definedName name="취수휀스" localSheetId="29">#REF!</definedName>
    <definedName name="취수휀스">#REF!</definedName>
    <definedName name="측백H3.0">'[20]자재단가조사표-수목'!$K$36</definedName>
    <definedName name="측백H3.0경" localSheetId="29">#REF!</definedName>
    <definedName name="측백H3.0경">#REF!</definedName>
    <definedName name="측백H3.0노" localSheetId="29">#REF!</definedName>
    <definedName name="측백H3.0노">#REF!</definedName>
    <definedName name="측백H3.0재" localSheetId="29">#REF!</definedName>
    <definedName name="측백H3.0재">#REF!</definedName>
    <definedName name="측백나무H3.0" localSheetId="29">'[20]자재단가조사표-수목'!#REF!</definedName>
    <definedName name="측백나무H3.0">'[20]자재단가조사표-수목'!#REF!</definedName>
    <definedName name="측부001" localSheetId="29">[4]노임!#REF!</definedName>
    <definedName name="측부001">[4]노임!#REF!</definedName>
    <definedName name="측부002" localSheetId="29">[4]노임!#REF!</definedName>
    <definedName name="측부002">[4]노임!#REF!</definedName>
    <definedName name="측부011" localSheetId="29">[4]노임!#REF!</definedName>
    <definedName name="측부011">[4]노임!#REF!</definedName>
    <definedName name="측부982">[4]노임!#REF!</definedName>
    <definedName name="측부991">[4]노임!#REF!</definedName>
    <definedName name="측부992">[4]노임!#REF!</definedName>
    <definedName name="치_장_벽_돌_공">[4]노임!#REF!</definedName>
    <definedName name="치장2.0B노">[22]부표!#REF!</definedName>
    <definedName name="치장2.0B재">[22]부표!#REF!</definedName>
    <definedName name="치장벽돌공">[22]장비종합부표!#REF!</definedName>
    <definedName name="치장벽돌공001">[4]노임!#REF!</definedName>
    <definedName name="치장벽돌공002">[4]노임!#REF!</definedName>
    <definedName name="치장벽돌공011">[4]노임!#REF!</definedName>
    <definedName name="치장벽돌공982">[4]노임!#REF!</definedName>
    <definedName name="치장벽돌공991">[4]노임!#REF!</definedName>
    <definedName name="치장벽돌공992">[4]노임!#REF!</definedName>
    <definedName name="치장줄눈1.5B노">[22]부표!#REF!</definedName>
    <definedName name="치장줄눈1.5B재">[22]부표!#REF!</definedName>
    <definedName name="치장줄눈2.0B노">[22]부표!#REF!</definedName>
    <definedName name="치장줄눈2.0B재">[22]부표!#REF!</definedName>
    <definedName name="침식안정제">'[20]자재단가조사표-수목'!$K$15</definedName>
    <definedName name="ㅋ" localSheetId="29">#REF!</definedName>
    <definedName name="ㅋ">#REF!</definedName>
    <definedName name="ㅋㅇㅇ">[55]부대공Ⅱ!#REF!</definedName>
    <definedName name="칼라샌드블록수량" localSheetId="29">#REF!</definedName>
    <definedName name="칼라샌드블록수량">#REF!</definedName>
    <definedName name="코킹공001">[4]노임!#REF!</definedName>
    <definedName name="코킹공002">[4]노임!#REF!</definedName>
    <definedName name="코킹공011">[4]노임!#REF!</definedName>
    <definedName name="코킹공982">[4]노임!#REF!</definedName>
    <definedName name="코킹공991">[4]노임!#REF!</definedName>
    <definedName name="코킹공992">[4]노임!#REF!</definedName>
    <definedName name="콘">[56]토공사!$B$10</definedName>
    <definedName name="콘크리트" localSheetId="29">#REF!</definedName>
    <definedName name="콘크리트">#REF!</definedName>
    <definedName name="콘크리트공">[22]장비종합부표!#REF!</definedName>
    <definedName name="콘크리트공001">[4]노임!#REF!</definedName>
    <definedName name="콘크리트공002">[4]노임!#REF!</definedName>
    <definedName name="콘크리트공011">#REF!</definedName>
    <definedName name="콘크리트공982">[4]노임!#REF!</definedName>
    <definedName name="콘크리트공991">[4]노임!#REF!</definedName>
    <definedName name="콘크리트공992">[4]노임!#REF!</definedName>
    <definedName name="콘크리트복구비">[25]일위대가!#REF!</definedName>
    <definedName name="콘크리트파괴비">[25]일위대가!#REF!</definedName>
    <definedName name="키버들">'[20]자재단가조사표-수목'!$K$8</definedName>
    <definedName name="타일공">[24]단위단가!$F$32</definedName>
    <definedName name="타일공001">[4]노임!#REF!</definedName>
    <definedName name="타일공002">[4]노임!#REF!</definedName>
    <definedName name="타일공011">[4]노임!#REF!</definedName>
    <definedName name="타일공982">[4]노임!#REF!</definedName>
    <definedName name="타일공991">[4]노임!#REF!</definedName>
    <definedName name="타일공992">[4]노임!#REF!</definedName>
    <definedName name="탄성계수">#REF!</definedName>
    <definedName name="태산목H2.5">#REF!</definedName>
    <definedName name="택코팅노">#REF!</definedName>
    <definedName name="택코팅재">#REF!</definedName>
    <definedName name="터2">#REF!</definedName>
    <definedName name="터3">#REF!</definedName>
    <definedName name="터견경">[23]관급자재대!#REF!</definedName>
    <definedName name="터견노">[23]관급자재대!#REF!</definedName>
    <definedName name="터견재">[23]관급자재대!#REF!</definedName>
    <definedName name="터보노" localSheetId="29">#REF!</definedName>
    <definedName name="터보노">#REF!</definedName>
    <definedName name="터파기고" localSheetId="29">#REF!</definedName>
    <definedName name="터파기고">#REF!</definedName>
    <definedName name="텍코팅경" localSheetId="29">#REF!</definedName>
    <definedName name="텍코팅경">#REF!</definedName>
    <definedName name="템플리트모듈1" localSheetId="29">BlankMacro1</definedName>
    <definedName name="템플리트모듈1" localSheetId="28">BlankMacro1</definedName>
    <definedName name="템플리트모듈1" localSheetId="26">BlankMacro1</definedName>
    <definedName name="템플리트모듈1" localSheetId="27">BlankMacro1</definedName>
    <definedName name="템플리트모듈1">BlankMacro1</definedName>
    <definedName name="템플리트모듈2" localSheetId="29">BlankMacro1</definedName>
    <definedName name="템플리트모듈2" localSheetId="28">BlankMacro1</definedName>
    <definedName name="템플리트모듈2" localSheetId="26">BlankMacro1</definedName>
    <definedName name="템플리트모듈2" localSheetId="27">BlankMacro1</definedName>
    <definedName name="템플리트모듈2">BlankMacro1</definedName>
    <definedName name="템플리트모듈3" localSheetId="29">BlankMacro1</definedName>
    <definedName name="템플리트모듈3" localSheetId="28">BlankMacro1</definedName>
    <definedName name="템플리트모듈3" localSheetId="26">BlankMacro1</definedName>
    <definedName name="템플리트모듈3" localSheetId="27">BlankMacro1</definedName>
    <definedName name="템플리트모듈3">BlankMacro1</definedName>
    <definedName name="템플리트모듈4" localSheetId="29">BlankMacro1</definedName>
    <definedName name="템플리트모듈4" localSheetId="28">BlankMacro1</definedName>
    <definedName name="템플리트모듈4" localSheetId="26">BlankMacro1</definedName>
    <definedName name="템플리트모듈4" localSheetId="27">BlankMacro1</definedName>
    <definedName name="템플리트모듈4">BlankMacro1</definedName>
    <definedName name="템플리트모듈5" localSheetId="29">BlankMacro1</definedName>
    <definedName name="템플리트모듈5" localSheetId="28">BlankMacro1</definedName>
    <definedName name="템플리트모듈5" localSheetId="26">BlankMacro1</definedName>
    <definedName name="템플리트모듈5" localSheetId="27">BlankMacro1</definedName>
    <definedName name="템플리트모듈5">BlankMacro1</definedName>
    <definedName name="템플리트모듈6" localSheetId="29">BlankMacro1</definedName>
    <definedName name="템플리트모듈6" localSheetId="28">BlankMacro1</definedName>
    <definedName name="템플리트모듈6" localSheetId="26">BlankMacro1</definedName>
    <definedName name="템플리트모듈6" localSheetId="27">BlankMacro1</definedName>
    <definedName name="템플리트모듈6">BlankMacro1</definedName>
    <definedName name="토공" localSheetId="29">#REF!</definedName>
    <definedName name="토공">#REF!</definedName>
    <definedName name="토목부대1" localSheetId="29">#REF!</definedName>
    <definedName name="토목부대1">#REF!</definedName>
    <definedName name="토압계수" localSheetId="29">#REF!</definedName>
    <definedName name="토압계수">#REF!</definedName>
    <definedName name="통신관련기능사_통신기능사001" localSheetId="29">[4]노임!#REF!</definedName>
    <definedName name="통신관련기능사_통신기능사001">[4]노임!#REF!</definedName>
    <definedName name="통신관련기능사_통신기능사002" localSheetId="29">[4]노임!#REF!</definedName>
    <definedName name="통신관련기능사_통신기능사002">[4]노임!#REF!</definedName>
    <definedName name="통신관련기능사_통신기능사011" localSheetId="29">[4]노임!#REF!</definedName>
    <definedName name="통신관련기능사_통신기능사011">[4]노임!#REF!</definedName>
    <definedName name="통신관련기능사_통신기능사982" localSheetId="29">[4]노임!#REF!</definedName>
    <definedName name="통신관련기능사_통신기능사982">[4]노임!#REF!</definedName>
    <definedName name="통신관련기능사_통신기능사991" localSheetId="29">[4]노임!#REF!</definedName>
    <definedName name="통신관련기능사_통신기능사991">[4]노임!#REF!</definedName>
    <definedName name="통신관련기능사_통신기능사992">[4]노임!#REF!</definedName>
    <definedName name="통신관련기사_통신기사1급001">[4]노임!#REF!</definedName>
    <definedName name="통신관련기사_통신기사1급002">[4]노임!#REF!</definedName>
    <definedName name="통신관련기사_통신기사1급011">[4]노임!#REF!</definedName>
    <definedName name="통신관련기사_통신기사1급982">[4]노임!#REF!</definedName>
    <definedName name="통신관련기사_통신기사1급991">[4]노임!#REF!</definedName>
    <definedName name="통신관련기사_통신기사1급992">[4]노임!#REF!</definedName>
    <definedName name="통신관련산업기사_통신기사2급001">[4]노임!#REF!</definedName>
    <definedName name="통신관련산업기사_통신기사2급002">[4]노임!#REF!</definedName>
    <definedName name="통신관련산업기사_통신기사2급011">[4]노임!#REF!</definedName>
    <definedName name="통신관련산업기사_통신기사2급982">[4]노임!#REF!</definedName>
    <definedName name="통신관련산업기사_통신기사2급991">[4]노임!#REF!</definedName>
    <definedName name="통신관련산업기사_통신기사2급992">[4]노임!#REF!</definedName>
    <definedName name="통신내선공001">[4]노임!#REF!</definedName>
    <definedName name="통신내선공002">[4]노임!#REF!</definedName>
    <definedName name="통신내선공011">[4]노임!#REF!</definedName>
    <definedName name="통신내선공982">[4]노임!#REF!</definedName>
    <definedName name="통신내선공991">[4]노임!#REF!</definedName>
    <definedName name="통신내선공992">[4]노임!#REF!</definedName>
    <definedName name="통신설비공001">[4]노임!#REF!</definedName>
    <definedName name="통신설비공002">[4]노임!#REF!</definedName>
    <definedName name="통신설비공011">[4]노임!#REF!</definedName>
    <definedName name="통신설비공982">[4]노임!#REF!</definedName>
    <definedName name="통신설비공991">[4]노임!#REF!</definedName>
    <definedName name="통신설비공992">[4]노임!#REF!</definedName>
    <definedName name="통신외선공001">[4]노임!#REF!</definedName>
    <definedName name="통신외선공002">[4]노임!#REF!</definedName>
    <definedName name="통신외선공011">[4]노임!#REF!</definedName>
    <definedName name="통신외선공982">[4]노임!#REF!</definedName>
    <definedName name="통신외선공991">[4]노임!#REF!</definedName>
    <definedName name="통신외선공992">[4]노임!#REF!</definedName>
    <definedName name="통신케이블공001">[4]노임!#REF!</definedName>
    <definedName name="통신케이블공002">[4]노임!#REF!</definedName>
    <definedName name="통신케이블공011">[4]노임!#REF!</definedName>
    <definedName name="통신케이블공982">[4]노임!#REF!</definedName>
    <definedName name="통신케이블공991">[4]노임!#REF!</definedName>
    <definedName name="통신케이블공992">[4]노임!#REF!</definedName>
    <definedName name="투찰표">#REF!</definedName>
    <definedName name="특고압케이블전공001">[4]노임!#REF!</definedName>
    <definedName name="특고압케이블전공002">[4]노임!#REF!</definedName>
    <definedName name="특고압케이블전공011">[4]노임!#REF!</definedName>
    <definedName name="특고압케이블전공982">[4]노임!#REF!</definedName>
    <definedName name="특고압케이블전공991">[4]노임!#REF!</definedName>
    <definedName name="특고압케이블전공992">[4]노임!#REF!</definedName>
    <definedName name="특급원자력비파괴시험공001">[4]노임!#REF!</definedName>
    <definedName name="특급원자력비파괴시험공002">[4]노임!#REF!</definedName>
    <definedName name="특급원자력비파괴시험공011">[4]노임!#REF!</definedName>
    <definedName name="특급원자력비파괴시험공982">[4]노임!#REF!</definedName>
    <definedName name="특급원자력비파괴시험공991">[4]노임!#REF!</definedName>
    <definedName name="특급원자력비파괴시험공992">[4]노임!#REF!</definedName>
    <definedName name="특별">#REF!</definedName>
    <definedName name="특별인부">[22]장비종합부표!#REF!</definedName>
    <definedName name="특별인부001">[4]노임!#REF!</definedName>
    <definedName name="특별인부002">[4]노임!#REF!</definedName>
    <definedName name="특별인부011">[4]노임!#REF!</definedName>
    <definedName name="특별인부982">[4]노임!#REF!</definedName>
    <definedName name="특별인부991">[4]노임!#REF!</definedName>
    <definedName name="특별인부992">[4]노임!#REF!</definedName>
    <definedName name="특수비계공001">[4]노임!#REF!</definedName>
    <definedName name="특수비계공002">[4]노임!#REF!</definedName>
    <definedName name="특수비계공011">[4]노임!#REF!</definedName>
    <definedName name="특수비계공982">[4]노임!#REF!</definedName>
    <definedName name="특수비계공991">[4]노임!#REF!</definedName>
    <definedName name="특수비계공992">[4]노임!#REF!</definedName>
    <definedName name="특수화공001">[4]노임!#REF!</definedName>
    <definedName name="특수화공002">[4]노임!#REF!</definedName>
    <definedName name="특수화공011">[4]노임!#REF!</definedName>
    <definedName name="특수화공982">[4]노임!#REF!</definedName>
    <definedName name="특수화공991">[4]노임!#REF!</definedName>
    <definedName name="특수화공992">[4]노임!#REF!</definedName>
    <definedName name="특인">[23]관급자재대!#REF!</definedName>
    <definedName name="ㅍ49" localSheetId="29">#REF!</definedName>
    <definedName name="ㅍ49">#REF!</definedName>
    <definedName name="판넬조립공001">[4]노임!#REF!</definedName>
    <definedName name="판넬조립공002">[4]노임!#REF!</definedName>
    <definedName name="판넬조립공011">[4]노임!#REF!</definedName>
    <definedName name="판넬조립공982">[4]노임!#REF!</definedName>
    <definedName name="판넬조립공991">[4]노임!#REF!</definedName>
    <definedName name="판넬조립공992">[4]노임!#REF!</definedName>
    <definedName name="팥배나무H3.0">#REF!</definedName>
    <definedName name="팽나무H4.0">#REF!</definedName>
    <definedName name="팽나무R10">'[20]자재단가조사표-수목'!$K$57</definedName>
    <definedName name="팽나무R10경" localSheetId="29">#REF!</definedName>
    <definedName name="팽나무R10경">#REF!</definedName>
    <definedName name="팽나무R10노" localSheetId="29">#REF!</definedName>
    <definedName name="팽나무R10노">#REF!</definedName>
    <definedName name="팽나무R10재" localSheetId="29">#REF!</definedName>
    <definedName name="팽나무R10재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">'[20]자재단가조사표-수목'!$K$37</definedName>
    <definedName name="편백H2.5경" localSheetId="29">#REF!</definedName>
    <definedName name="편백H2.5경">#REF!</definedName>
    <definedName name="편백H2.5노" localSheetId="29">#REF!</definedName>
    <definedName name="편백H2.5노">#REF!</definedName>
    <definedName name="편백H2.5재" localSheetId="29">#REF!</definedName>
    <definedName name="편백H2.5재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#REF!</definedName>
    <definedName name="폐기물처리3">#REF!</definedName>
    <definedName name="포설공">[24]단위단가!$F$35</definedName>
    <definedName name="포설공001">[4]노임!#REF!</definedName>
    <definedName name="포설공002">[4]노임!#REF!</definedName>
    <definedName name="포설공011">#REF!</definedName>
    <definedName name="포설공982">[4]노임!#REF!</definedName>
    <definedName name="포설공991">[4]노임!#REF!</definedName>
    <definedName name="포설공992">[4]노임!#REF!</definedName>
    <definedName name="포장">#REF!</definedName>
    <definedName name="포장1">#REF!</definedName>
    <definedName name="포장공">#REF!</definedName>
    <definedName name="포장공001">[4]노임!#REF!</definedName>
    <definedName name="포장공002">[4]노임!#REF!</definedName>
    <definedName name="포장공011">#REF!</definedName>
    <definedName name="포장공982">[4]노임!#REF!</definedName>
    <definedName name="포장공991">[4]노임!#REF!</definedName>
    <definedName name="포장공992">[4]노임!#REF!</definedName>
    <definedName name="포장공수량집계표">#REF!</definedName>
    <definedName name="폭원">#REF!</definedName>
    <definedName name="표지001">#N/A</definedName>
    <definedName name="표지01">#N/A</definedName>
    <definedName name="표지2">#REF!</definedName>
    <definedName name="표층5경">[23]관급자재대!#REF!</definedName>
    <definedName name="표층5노">[23]관급자재대!#REF!</definedName>
    <definedName name="표층5재">[23]관급자재대!#REF!</definedName>
    <definedName name="표층콘크리파괴">[25]일위대가!#REF!</definedName>
    <definedName name="품명" localSheetId="29">#REF!</definedName>
    <definedName name="품명">#REF!</definedName>
    <definedName name="품셈공종">[57]품셈TABLE!$C$2:$C$50</definedName>
    <definedName name="품셈단가">[57]품셈TABLE!$D$2:$D$50</definedName>
    <definedName name="프라임경" localSheetId="29">#REF!</definedName>
    <definedName name="프라임경">#REF!</definedName>
    <definedName name="프라임노" localSheetId="29">#REF!</definedName>
    <definedName name="프라임노">#REF!</definedName>
    <definedName name="프라임재" localSheetId="29">#REF!</definedName>
    <definedName name="프라임재">#REF!</definedName>
    <definedName name="플라타너스B8">[21]데이타!$E$552</definedName>
    <definedName name="플랜지접합노200">[23]관급자재대!#REF!</definedName>
    <definedName name="플랜지접합노80">[23]관급자재대!#REF!</definedName>
    <definedName name="플랜트기계설치공001">[4]노임!#REF!</definedName>
    <definedName name="플랜트기계설치공002">[4]노임!#REF!</definedName>
    <definedName name="플랜트기계설치공011">[4]노임!#REF!</definedName>
    <definedName name="플랜트기계설치공982">[4]노임!#REF!</definedName>
    <definedName name="플랜트기계설치공991">[4]노임!#REF!</definedName>
    <definedName name="플랜트기계설치공992">[4]노임!#REF!</definedName>
    <definedName name="플랜트배관공001">[4]노임!#REF!</definedName>
    <definedName name="플랜트배관공002">[4]노임!#REF!</definedName>
    <definedName name="플랜트배관공011">[4]노임!#REF!</definedName>
    <definedName name="플랜트배관공982">[4]노임!#REF!</definedName>
    <definedName name="플랜트배관공991">[4]노임!#REF!</definedName>
    <definedName name="플랜트배관공992">[4]노임!#REF!</definedName>
    <definedName name="플랜트용접공001">[4]노임!#REF!</definedName>
    <definedName name="플랜트용접공002">[4]노임!#REF!</definedName>
    <definedName name="플랜트용접공011">[4]노임!#REF!</definedName>
    <definedName name="플랜트용접공982">[4]노임!#REF!</definedName>
    <definedName name="플랜트용접공991">[4]노임!#REF!</definedName>
    <definedName name="플랜트용접공992">[4]노임!#REF!</definedName>
    <definedName name="플랜트전공001">[4]노임!#REF!</definedName>
    <definedName name="플랜트전공002">[4]노임!#REF!</definedName>
    <definedName name="플랜트전공011">[4]노임!#REF!</definedName>
    <definedName name="플랜트전공982">[4]노임!#REF!</definedName>
    <definedName name="플랜트전공991">[4]노임!#REF!</definedName>
    <definedName name="플랜트전공992">[4]노임!#REF!</definedName>
    <definedName name="플랜트제관공001">[4]노임!#REF!</definedName>
    <definedName name="플랜트제관공002">[4]노임!#REF!</definedName>
    <definedName name="플랜트제관공011">[4]노임!#REF!</definedName>
    <definedName name="플랜트제관공982">[4]노임!#REF!</definedName>
    <definedName name="플랜트제관공991">[4]노임!#REF!</definedName>
    <definedName name="플랜트제관공992">[4]노임!#REF!</definedName>
    <definedName name="플랜트특수용접공001">[4]노임!#REF!</definedName>
    <definedName name="플랜트특수용접공002">[4]노임!#REF!</definedName>
    <definedName name="플랜트특수용접공011">[4]노임!#REF!</definedName>
    <definedName name="플랜트특수용접공982">[4]노임!#REF!</definedName>
    <definedName name="플랜트특수용접공991">[4]노임!#REF!</definedName>
    <definedName name="플랜트특수용접공992">[4]노임!#REF!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양생제">'[20]자재단가조사표-수목'!#REF!</definedName>
    <definedName name="ㅎ" localSheetId="29">#REF!</definedName>
    <definedName name="ㅎ">#REF!</definedName>
    <definedName name="ㅎ314" localSheetId="29">#REF!</definedName>
    <definedName name="ㅎ314">#REF!</definedName>
    <definedName name="ㅎ384" localSheetId="29">#REF!</definedName>
    <definedName name="ㅎ384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한라구절초">#REF!</definedName>
    <definedName name="한식목공001">[4]노임!#REF!</definedName>
    <definedName name="한식목공002">[4]노임!#REF!</definedName>
    <definedName name="한식목공011">[4]노임!#REF!</definedName>
    <definedName name="한식목공982">[4]노임!#REF!</definedName>
    <definedName name="한식목공991">[4]노임!#REF!</definedName>
    <definedName name="한식목공992">[4]노임!#REF!</definedName>
    <definedName name="한식목공조공001">[4]노임!#REF!</definedName>
    <definedName name="한식목공조공002">[4]노임!#REF!</definedName>
    <definedName name="한식목공조공011">[4]노임!#REF!</definedName>
    <definedName name="한식목공조공982">[4]노임!#REF!</definedName>
    <definedName name="한식목공조공991">[4]노임!#REF!</definedName>
    <definedName name="한식목공조공992">[4]노임!#REF!</definedName>
    <definedName name="한식미장공001">[4]노임!#REF!</definedName>
    <definedName name="한식미장공002">[4]노임!#REF!</definedName>
    <definedName name="한식미장공011">[4]노임!#REF!</definedName>
    <definedName name="한식미장공982">[4]노임!#REF!</definedName>
    <definedName name="한식미장공991">[4]노임!#REF!</definedName>
    <definedName name="한식미장공992">[4]노임!#REF!</definedName>
    <definedName name="한식와공001">[4]노임!#REF!</definedName>
    <definedName name="한식와공002">[4]노임!#REF!</definedName>
    <definedName name="한식와공011">[4]노임!#REF!</definedName>
    <definedName name="한식와공982">[4]노임!#REF!</definedName>
    <definedName name="한식와공991">[4]노임!#REF!</definedName>
    <definedName name="한식와공992">[4]노임!#REF!</definedName>
    <definedName name="한식와공조공001">[4]노임!#REF!</definedName>
    <definedName name="한식와공조공002">[4]노임!#REF!</definedName>
    <definedName name="한식와공조공011">[4]노임!#REF!</definedName>
    <definedName name="한식와공조공982">[4]노임!#REF!</definedName>
    <definedName name="한식와공조공991">[4]노임!#REF!</definedName>
    <definedName name="한식와공조공992">[4]노임!#REF!</definedName>
    <definedName name="할석공001">[4]노임!#REF!</definedName>
    <definedName name="할석공002">[4]노임!#REF!</definedName>
    <definedName name="할석공982">[4]노임!#REF!</definedName>
    <definedName name="할석공991">[4]노임!#REF!</definedName>
    <definedName name="할석공992">[4]노임!#REF!</definedName>
    <definedName name="함계">#REF!</definedName>
    <definedName name="함석공001">[4]노임!#REF!</definedName>
    <definedName name="함석공002">[4]노임!#REF!</definedName>
    <definedName name="함석공011">[4]노임!#REF!</definedName>
    <definedName name="함석공982">[4]노임!#REF!</definedName>
    <definedName name="함석공991">[4]노임!#REF!</definedName>
    <definedName name="함석공992">[4]노임!#REF!</definedName>
    <definedName name="합계">#REF!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">'[20]자재단가조사표-수목'!$K$41</definedName>
    <definedName name="해송H3.5xW1.5xR12" localSheetId="29">#REF!</definedName>
    <definedName name="해송H3.5xW1.5xR12">#REF!</definedName>
    <definedName name="해송H3.5경" localSheetId="29">#REF!</definedName>
    <definedName name="해송H3.5경">#REF!</definedName>
    <definedName name="해송H3.5노" localSheetId="29">#REF!</definedName>
    <definedName name="해송H3.5노">#REF!</definedName>
    <definedName name="해송H3.5재">#REF!</definedName>
    <definedName name="해송W1.0">'[20]자재단가조사표-수목'!$K$39</definedName>
    <definedName name="해송W1.0경" localSheetId="29">#REF!</definedName>
    <definedName name="해송W1.0경">#REF!</definedName>
    <definedName name="해송W1.0노" localSheetId="29">#REF!</definedName>
    <definedName name="해송W1.0노">#REF!</definedName>
    <definedName name="해송W1.0재" localSheetId="29">#REF!</definedName>
    <definedName name="해송W1.0재">#REF!</definedName>
    <definedName name="해송W1.2">'[20]자재단가조사표-수목'!$K$40</definedName>
    <definedName name="해송W1.2경" localSheetId="29">#REF!</definedName>
    <definedName name="해송W1.2경">#REF!</definedName>
    <definedName name="해송W1.2노" localSheetId="29">#REF!</definedName>
    <definedName name="해송W1.2노">#REF!</definedName>
    <definedName name="해송W1.2재" localSheetId="29">#REF!</definedName>
    <definedName name="해송W1.2재">#REF!</definedName>
    <definedName name="현도사001" localSheetId="29">[4]노임!#REF!</definedName>
    <definedName name="현도사001">[4]노임!#REF!</definedName>
    <definedName name="현도사002" localSheetId="29">[4]노임!#REF!</definedName>
    <definedName name="현도사002">[4]노임!#REF!</definedName>
    <definedName name="현도사011" localSheetId="29">[4]노임!#REF!</definedName>
    <definedName name="현도사011">[4]노임!#REF!</definedName>
    <definedName name="현도사982" localSheetId="29">[4]노임!#REF!</definedName>
    <definedName name="현도사982">[4]노임!#REF!</definedName>
    <definedName name="현도사991">[4]노임!#REF!</definedName>
    <definedName name="현도사992">[4]노임!#REF!</definedName>
    <definedName name="현장명">#REF!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상">[12]DATE!$D$24:$D$85</definedName>
    <definedName name="형틀목공">[22]장비종합부표!#REF!</definedName>
    <definedName name="형틀목공001">[4]노임!#REF!</definedName>
    <definedName name="형틀목공002">[4]노임!#REF!</definedName>
    <definedName name="형틀목공011">#REF!</definedName>
    <definedName name="형틀목공982">[4]노임!#REF!</definedName>
    <definedName name="형틀목공991">[4]노임!#REF!</definedName>
    <definedName name="형틀목공992">[4]노임!#REF!</definedName>
    <definedName name="호도R6">#REF!</definedName>
    <definedName name="호도R6경">#REF!</definedName>
    <definedName name="호도R6노">#REF!</definedName>
    <definedName name="호도R6재">#REF!</definedName>
    <definedName name="호도R8">'[20]자재단가조사표-수목'!$K$58</definedName>
    <definedName name="호도R8경" localSheetId="29">#REF!</definedName>
    <definedName name="호도R8경">#REF!</definedName>
    <definedName name="호도R8노" localSheetId="29">#REF!</definedName>
    <definedName name="호도R8노">#REF!</definedName>
    <definedName name="호도R8재" localSheetId="29">#REF!</definedName>
    <definedName name="호도R8재">#REF!</definedName>
    <definedName name="호지별번호">#REF!</definedName>
    <definedName name="호호">#REF!</definedName>
    <definedName name="홈통받이수량">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공001">[4]노임!#REF!</definedName>
    <definedName name="화공002">[4]노임!#REF!</definedName>
    <definedName name="화공011">[4]노임!#REF!</definedName>
    <definedName name="화공982">[4]노임!#REF!</definedName>
    <definedName name="화공991">[4]노임!#REF!</definedName>
    <definedName name="화공992">[4]노임!#REF!</definedName>
    <definedName name="화살H0.8">#REF!</definedName>
    <definedName name="화살H0.8경">#REF!</definedName>
    <definedName name="화살H0.8노">#REF!</definedName>
    <definedName name="화살H0.8재">#REF!</definedName>
    <definedName name="화약취급공001">[4]노임!#REF!</definedName>
    <definedName name="화약취급공002">[4]노임!#REF!</definedName>
    <definedName name="화약취급공011">[4]노임!#REF!</definedName>
    <definedName name="화약취급공982">[4]노임!#REF!</definedName>
    <definedName name="화약취급공991">[4]노임!#REF!</definedName>
    <definedName name="화약취급공992">[4]노임!#REF!</definedName>
    <definedName name="확약서1">[58]낙찰표!#REF!</definedName>
    <definedName name="환율">[24]단위단가!$F$39</definedName>
    <definedName name="활석공011">[4]노임!#REF!</definedName>
    <definedName name="활하중계수">#REF!</definedName>
    <definedName name="회양목H0.3">'[20]자재단가조사표-수목'!$K$71</definedName>
    <definedName name="회양목H0.3노" localSheetId="29">#REF!</definedName>
    <definedName name="회양목H0.3노">#REF!</definedName>
    <definedName name="회양목H0.3재" localSheetId="29">#REF!</definedName>
    <definedName name="회양목H0.3재">#REF!</definedName>
    <definedName name="회양목H1.0" localSheetId="29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후박H2.5">#REF!</definedName>
    <definedName name="후박R6경">#REF!</definedName>
    <definedName name="후박R6노">#REF!</definedName>
    <definedName name="후박R6재">#REF!</definedName>
    <definedName name="후박R7">'[20]자재단가조사표-수목'!$K$42</definedName>
    <definedName name="후박R7경" localSheetId="29">#REF!</definedName>
    <definedName name="후박R7경">#REF!</definedName>
    <definedName name="후박R7노" localSheetId="29">#REF!</definedName>
    <definedName name="후박R7노">#REF!</definedName>
    <definedName name="후박R7재" localSheetId="29">#REF!</definedName>
    <definedName name="후박R7재">#REF!</definedName>
    <definedName name="후박나무" localSheetId="29">'[20]자재단가조사표-수목'!#REF!</definedName>
    <definedName name="후박나무">'[20]자재단가조사표-수목'!#REF!</definedName>
    <definedName name="후박나무H4.0" localSheetId="29">#REF!</definedName>
    <definedName name="후박나무H4.0">#REF!</definedName>
    <definedName name="후박나무R7" localSheetId="29">'[20]자재단가조사표-수목'!#REF!</definedName>
    <definedName name="후박나무R7">'[20]자재단가조사표-수목'!#REF!</definedName>
    <definedName name="후피향나무H1.8" localSheetId="29">#REF!</definedName>
    <definedName name="후피향나무H1.8">#REF!</definedName>
    <definedName name="휘발유">'[20]자재단가조사표-수목'!$K$9</definedName>
    <definedName name="희선" localSheetId="29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ㅐ520" localSheetId="29">#REF!</definedName>
    <definedName name="ㅐ520">#REF!</definedName>
    <definedName name="ㅓ102">#REF!</definedName>
    <definedName name="ㅕ">#REF!</definedName>
    <definedName name="ㅕ422">[17]대치판정!#REF!</definedName>
    <definedName name="ㅗ" localSheetId="29">#REF!</definedName>
    <definedName name="ㅗ">#REF!</definedName>
    <definedName name="ㅣ" localSheetId="29">#REF!</definedName>
    <definedName name="ㅣ">#REF!</definedName>
    <definedName name="ㅣ275" localSheetId="29">#REF!</definedName>
    <definedName name="ㅣ275">#REF!</definedName>
    <definedName name="ㅣ8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30" l="1"/>
  <c r="F24" i="64"/>
  <c r="F20" i="64"/>
  <c r="F11" i="64"/>
  <c r="F10" i="64"/>
  <c r="F8" i="64"/>
  <c r="F7" i="64"/>
  <c r="F6" i="64"/>
  <c r="F5" i="64"/>
  <c r="E9" i="30"/>
  <c r="I9" i="30" s="1"/>
  <c r="F18" i="58"/>
  <c r="F14" i="58"/>
  <c r="F9" i="58" s="1"/>
  <c r="F20" i="60"/>
  <c r="G11" i="60"/>
  <c r="F12" i="60"/>
  <c r="E7" i="30"/>
  <c r="F15" i="65"/>
  <c r="G14" i="65"/>
  <c r="F14" i="65" s="1"/>
  <c r="T20" i="65"/>
  <c r="T21" i="65" s="1"/>
  <c r="R20" i="65"/>
  <c r="R21" i="65" s="1"/>
  <c r="F19" i="65"/>
  <c r="F18" i="65"/>
  <c r="F17" i="65"/>
  <c r="F16" i="65"/>
  <c r="F13" i="65"/>
  <c r="F11" i="65"/>
  <c r="G10" i="65"/>
  <c r="F10" i="65"/>
  <c r="F9" i="65" s="1"/>
  <c r="M8" i="65"/>
  <c r="G8" i="65"/>
  <c r="M7" i="65"/>
  <c r="G7" i="65"/>
  <c r="F7" i="65"/>
  <c r="F6" i="65"/>
  <c r="F5" i="65"/>
  <c r="F28" i="13"/>
  <c r="F24" i="13"/>
  <c r="F23" i="13"/>
  <c r="S40" i="64"/>
  <c r="S41" i="64" s="1"/>
  <c r="R40" i="64"/>
  <c r="R41" i="64" s="1"/>
  <c r="F27" i="64"/>
  <c r="G9" i="30" l="1"/>
  <c r="K9" i="30" s="1"/>
  <c r="F12" i="65"/>
  <c r="F8" i="65"/>
  <c r="F4" i="65" s="1"/>
  <c r="F4" i="64"/>
  <c r="F9" i="64"/>
  <c r="F12" i="64"/>
  <c r="F20" i="65" l="1"/>
  <c r="F21" i="65" s="1"/>
  <c r="F22" i="65" s="1"/>
  <c r="F23" i="65" s="1"/>
  <c r="F24" i="65" s="1"/>
  <c r="F25" i="65" s="1"/>
  <c r="F26" i="65" s="1"/>
  <c r="F19" i="64"/>
  <c r="F21" i="64" s="1"/>
  <c r="F22" i="64" l="1"/>
  <c r="F23" i="64" s="1"/>
  <c r="E10" i="30" s="1"/>
  <c r="F25" i="64" l="1"/>
  <c r="D43" i="41"/>
  <c r="C43" i="41"/>
  <c r="J31" i="41"/>
  <c r="K31" i="41" s="1"/>
  <c r="F30" i="41"/>
  <c r="E30" i="41"/>
  <c r="G30" i="41" s="1"/>
  <c r="J30" i="41" s="1"/>
  <c r="K30" i="41" s="1"/>
  <c r="F29" i="41"/>
  <c r="E29" i="41"/>
  <c r="G29" i="41" s="1"/>
  <c r="J29" i="41" s="1"/>
  <c r="K29" i="41" s="1"/>
  <c r="F28" i="41"/>
  <c r="E28" i="41"/>
  <c r="G28" i="41" s="1"/>
  <c r="J28" i="41" s="1"/>
  <c r="K28" i="41" s="1"/>
  <c r="F27" i="41"/>
  <c r="E27" i="41"/>
  <c r="G27" i="41" s="1"/>
  <c r="J27" i="41" s="1"/>
  <c r="K27" i="41" s="1"/>
  <c r="I26" i="41"/>
  <c r="J26" i="41" s="1"/>
  <c r="K26" i="41" s="1"/>
  <c r="J25" i="41"/>
  <c r="K25" i="41" s="1"/>
  <c r="J24" i="41"/>
  <c r="K24" i="41" s="1"/>
  <c r="J23" i="41"/>
  <c r="K23" i="41" s="1"/>
  <c r="J22" i="41"/>
  <c r="K22" i="41" s="1"/>
  <c r="I21" i="41"/>
  <c r="J21" i="41" s="1"/>
  <c r="K21" i="41" s="1"/>
  <c r="J20" i="41"/>
  <c r="K20" i="41" s="1"/>
  <c r="I20" i="41"/>
  <c r="I19" i="41"/>
  <c r="J19" i="41" s="1"/>
  <c r="K19" i="41" s="1"/>
  <c r="F18" i="41"/>
  <c r="E18" i="41"/>
  <c r="G18" i="41" s="1"/>
  <c r="J18" i="41" s="1"/>
  <c r="K18" i="41" s="1"/>
  <c r="I17" i="41"/>
  <c r="J17" i="41" s="1"/>
  <c r="K17" i="41" s="1"/>
  <c r="F16" i="41"/>
  <c r="E16" i="41"/>
  <c r="G16" i="41" s="1"/>
  <c r="J16" i="41" s="1"/>
  <c r="K16" i="41" s="1"/>
  <c r="G15" i="41"/>
  <c r="J15" i="41" s="1"/>
  <c r="K15" i="41" s="1"/>
  <c r="F15" i="41"/>
  <c r="E15" i="41"/>
  <c r="F14" i="41"/>
  <c r="E14" i="41"/>
  <c r="G14" i="41" s="1"/>
  <c r="J14" i="41" s="1"/>
  <c r="K14" i="41" s="1"/>
  <c r="F13" i="41"/>
  <c r="E13" i="41"/>
  <c r="G13" i="41" s="1"/>
  <c r="J13" i="41" s="1"/>
  <c r="K13" i="41" s="1"/>
  <c r="F12" i="41"/>
  <c r="E12" i="41"/>
  <c r="G12" i="41" s="1"/>
  <c r="J12" i="41" s="1"/>
  <c r="K12" i="41" s="1"/>
  <c r="G11" i="41"/>
  <c r="J11" i="41" s="1"/>
  <c r="K11" i="41" s="1"/>
  <c r="F11" i="41"/>
  <c r="E11" i="41"/>
  <c r="J10" i="41"/>
  <c r="K10" i="41" s="1"/>
  <c r="J9" i="41"/>
  <c r="K9" i="41" s="1"/>
  <c r="J8" i="41"/>
  <c r="K8" i="41" s="1"/>
  <c r="J7" i="41"/>
  <c r="K7" i="41" s="1"/>
  <c r="J6" i="41"/>
  <c r="K6" i="41" s="1"/>
  <c r="I5" i="41"/>
  <c r="J5" i="41" s="1"/>
  <c r="K5" i="41" s="1"/>
  <c r="J4" i="41"/>
  <c r="K4" i="41" s="1"/>
  <c r="E11" i="60"/>
  <c r="G14" i="60"/>
  <c r="F14" i="60" s="1"/>
  <c r="F13" i="60"/>
  <c r="F11" i="60"/>
  <c r="J10" i="60"/>
  <c r="F10" i="60"/>
  <c r="F8" i="60"/>
  <c r="G6" i="60"/>
  <c r="F6" i="60" s="1"/>
  <c r="F5" i="60"/>
  <c r="G10" i="30" l="1"/>
  <c r="I10" i="30"/>
  <c r="K10" i="30" l="1"/>
  <c r="S36" i="60" l="1"/>
  <c r="S37" i="60" s="1"/>
  <c r="R36" i="60"/>
  <c r="R37" i="60" s="1"/>
  <c r="T17" i="60"/>
  <c r="S17" i="60"/>
  <c r="V16" i="60"/>
  <c r="T14" i="60"/>
  <c r="T15" i="60" s="1"/>
  <c r="T16" i="60" s="1"/>
  <c r="S14" i="60"/>
  <c r="S15" i="60" s="1"/>
  <c r="S16" i="60" s="1"/>
  <c r="F7" i="60"/>
  <c r="F4" i="60"/>
  <c r="F9" i="60" l="1"/>
  <c r="F15" i="60" s="1"/>
  <c r="F16" i="60" s="1"/>
  <c r="F17" i="60" s="1"/>
  <c r="F18" i="60" l="1"/>
  <c r="F19" i="60" l="1"/>
  <c r="E8" i="30" s="1"/>
  <c r="I8" i="30" l="1"/>
  <c r="G8" i="30"/>
  <c r="F21" i="60"/>
  <c r="S37" i="58" l="1"/>
  <c r="S38" i="58" s="1"/>
  <c r="R37" i="58"/>
  <c r="R38" i="58" s="1"/>
  <c r="F15" i="58"/>
  <c r="F13" i="58"/>
  <c r="F12" i="58"/>
  <c r="F11" i="58"/>
  <c r="F10" i="58"/>
  <c r="G8" i="58"/>
  <c r="F8" i="58" s="1"/>
  <c r="F7" i="58" s="1"/>
  <c r="M6" i="58"/>
  <c r="G6" i="58"/>
  <c r="F5" i="58"/>
  <c r="F6" i="58" l="1"/>
  <c r="F4" i="58" s="1"/>
  <c r="F16" i="58"/>
  <c r="F17" i="58" l="1"/>
  <c r="F19" i="58" s="1"/>
  <c r="F20" i="58" s="1"/>
  <c r="F21" i="58" s="1"/>
  <c r="P4" i="58" l="1"/>
  <c r="F22" i="58"/>
  <c r="F22" i="13" l="1"/>
  <c r="F21" i="13"/>
  <c r="F20" i="13"/>
  <c r="F19" i="13"/>
  <c r="F18" i="13"/>
  <c r="F12" i="13" s="1"/>
  <c r="F17" i="13"/>
  <c r="F16" i="13"/>
  <c r="F15" i="13"/>
  <c r="F14" i="13"/>
  <c r="F13" i="13"/>
  <c r="F11" i="13"/>
  <c r="G10" i="13"/>
  <c r="F10" i="13" s="1"/>
  <c r="F9" i="13" s="1"/>
  <c r="M8" i="13"/>
  <c r="G8" i="13"/>
  <c r="F8" i="13"/>
  <c r="M7" i="13"/>
  <c r="G7" i="13"/>
  <c r="F6" i="13"/>
  <c r="F5" i="13"/>
  <c r="F7" i="13" l="1"/>
  <c r="F4" i="13" s="1"/>
  <c r="F25" i="13"/>
  <c r="F26" i="13" l="1"/>
  <c r="F27" i="13" s="1"/>
  <c r="F29" i="13" l="1"/>
  <c r="F11" i="37" l="1"/>
  <c r="F10" i="37"/>
  <c r="F10" i="20"/>
  <c r="F10" i="32"/>
  <c r="S27" i="39" l="1"/>
  <c r="S28" i="39" s="1"/>
  <c r="Q27" i="39"/>
  <c r="Q28" i="39" s="1"/>
  <c r="G17" i="39"/>
  <c r="G13" i="39"/>
  <c r="G8" i="39"/>
  <c r="G7" i="39"/>
  <c r="S26" i="38"/>
  <c r="S27" i="38" s="1"/>
  <c r="Q26" i="38"/>
  <c r="Q27" i="38" s="1"/>
  <c r="G16" i="38"/>
  <c r="G13" i="38"/>
  <c r="G8" i="38"/>
  <c r="G7" i="38"/>
  <c r="F15" i="37"/>
  <c r="S26" i="37"/>
  <c r="S27" i="37" s="1"/>
  <c r="Q26" i="37"/>
  <c r="Q27" i="37" s="1"/>
  <c r="F17" i="37"/>
  <c r="G16" i="37"/>
  <c r="F16" i="37" s="1"/>
  <c r="F14" i="37"/>
  <c r="G13" i="37"/>
  <c r="F13" i="37"/>
  <c r="F9" i="37"/>
  <c r="G8" i="37"/>
  <c r="F8" i="37" s="1"/>
  <c r="G7" i="37"/>
  <c r="F7" i="37"/>
  <c r="F6" i="37"/>
  <c r="F5" i="37"/>
  <c r="F10" i="29"/>
  <c r="F11" i="29" s="1"/>
  <c r="F12" i="29" s="1"/>
  <c r="F9" i="29"/>
  <c r="F8" i="29"/>
  <c r="F12" i="37" l="1"/>
  <c r="F4" i="37"/>
  <c r="F18" i="37" l="1"/>
  <c r="F19" i="37" s="1"/>
  <c r="F20" i="37" l="1"/>
  <c r="F21" i="37" s="1"/>
  <c r="F22" i="37" s="1"/>
  <c r="F23" i="37" s="1"/>
  <c r="F12" i="32" l="1"/>
  <c r="F15" i="32"/>
  <c r="F14" i="32"/>
  <c r="F13" i="32"/>
  <c r="F17" i="20"/>
  <c r="F16" i="20"/>
  <c r="F14" i="20"/>
  <c r="F13" i="20"/>
  <c r="F11" i="21" l="1"/>
  <c r="F10" i="21"/>
  <c r="F11" i="34"/>
  <c r="F10" i="34"/>
  <c r="F11" i="33"/>
  <c r="F10" i="33"/>
  <c r="F11" i="31"/>
  <c r="F10" i="31"/>
  <c r="F14" i="19"/>
  <c r="F13" i="19"/>
  <c r="F12" i="19"/>
  <c r="F11" i="18"/>
  <c r="F10" i="18"/>
  <c r="F11" i="17"/>
  <c r="F10" i="17"/>
  <c r="F14" i="16"/>
  <c r="F13" i="16"/>
  <c r="F12" i="16"/>
  <c r="F11" i="27"/>
  <c r="F10" i="27"/>
  <c r="F11" i="25"/>
  <c r="F10" i="25"/>
  <c r="F11" i="15"/>
  <c r="F10" i="15"/>
  <c r="F11" i="14"/>
  <c r="F10" i="14"/>
  <c r="F11" i="12"/>
  <c r="F10" i="12"/>
  <c r="F8" i="11"/>
  <c r="F8" i="8"/>
  <c r="F11" i="6"/>
  <c r="F10" i="6"/>
  <c r="F11" i="4"/>
  <c r="F10" i="4"/>
  <c r="F11" i="5"/>
  <c r="F10" i="5"/>
  <c r="F11" i="2"/>
  <c r="F10" i="2"/>
  <c r="F24" i="25" l="1"/>
  <c r="G6" i="21"/>
  <c r="G5" i="21"/>
  <c r="E15" i="34" l="1"/>
  <c r="E16" i="33"/>
  <c r="E16" i="31"/>
  <c r="I17" i="28" l="1"/>
  <c r="F21" i="21" l="1"/>
  <c r="R35" i="34" l="1"/>
  <c r="T35" i="34"/>
  <c r="F21" i="34" l="1"/>
  <c r="F15" i="34"/>
  <c r="F17" i="34"/>
  <c r="F16" i="34"/>
  <c r="T36" i="34" l="1"/>
  <c r="R36" i="34"/>
  <c r="F20" i="34"/>
  <c r="F19" i="34"/>
  <c r="F18" i="34"/>
  <c r="F13" i="34"/>
  <c r="F12" i="34"/>
  <c r="G8" i="34"/>
  <c r="F8" i="34" s="1"/>
  <c r="G7" i="34"/>
  <c r="F7" i="34" s="1"/>
  <c r="F6" i="34"/>
  <c r="F5" i="34"/>
  <c r="G4" i="34"/>
  <c r="F14" i="34" l="1"/>
  <c r="F9" i="34"/>
  <c r="F4" i="34"/>
  <c r="F22" i="34" l="1"/>
  <c r="F23" i="34" s="1"/>
  <c r="G8" i="2"/>
  <c r="G7" i="2"/>
  <c r="G8" i="4"/>
  <c r="G7" i="4"/>
  <c r="G8" i="5"/>
  <c r="G7" i="5"/>
  <c r="G8" i="6"/>
  <c r="G7" i="6"/>
  <c r="G6" i="7"/>
  <c r="G6" i="8"/>
  <c r="G6" i="11"/>
  <c r="G8" i="12"/>
  <c r="G7" i="12"/>
  <c r="G8" i="14"/>
  <c r="G7" i="14"/>
  <c r="G8" i="15"/>
  <c r="G7" i="15"/>
  <c r="G8" i="25"/>
  <c r="G7" i="25"/>
  <c r="G8" i="27"/>
  <c r="G7" i="27"/>
  <c r="G10" i="16"/>
  <c r="G9" i="16"/>
  <c r="G8" i="16"/>
  <c r="G8" i="17"/>
  <c r="G7" i="17"/>
  <c r="G8" i="18"/>
  <c r="G7" i="18"/>
  <c r="G10" i="19"/>
  <c r="G9" i="19"/>
  <c r="G8" i="19"/>
  <c r="G8" i="20"/>
  <c r="G7" i="20"/>
  <c r="G6" i="29"/>
  <c r="G8" i="31"/>
  <c r="G7" i="31"/>
  <c r="G7" i="32"/>
  <c r="G8" i="33"/>
  <c r="G7" i="33"/>
  <c r="G8" i="21"/>
  <c r="G7" i="21"/>
  <c r="F24" i="34" l="1"/>
  <c r="F25" i="34" s="1"/>
  <c r="F24" i="27"/>
  <c r="F26" i="34" l="1"/>
  <c r="F27" i="34" s="1"/>
  <c r="R33" i="33"/>
  <c r="T26" i="32"/>
  <c r="R26" i="32"/>
  <c r="F16" i="32"/>
  <c r="F18" i="20" l="1"/>
  <c r="J15" i="12" l="1"/>
  <c r="E16" i="12"/>
  <c r="E13" i="11"/>
  <c r="E13" i="8"/>
  <c r="E16" i="6"/>
  <c r="E16" i="5"/>
  <c r="E16" i="4"/>
  <c r="T33" i="33" l="1"/>
  <c r="T27" i="32" l="1"/>
  <c r="R27" i="32"/>
  <c r="F19" i="33"/>
  <c r="F18" i="33"/>
  <c r="G15" i="33"/>
  <c r="F15" i="33" s="1"/>
  <c r="F17" i="33"/>
  <c r="R34" i="33"/>
  <c r="T34" i="33"/>
  <c r="F13" i="33"/>
  <c r="F12" i="33"/>
  <c r="F8" i="33"/>
  <c r="F7" i="33"/>
  <c r="F6" i="33"/>
  <c r="F5" i="33"/>
  <c r="G4" i="33"/>
  <c r="F9" i="33" l="1"/>
  <c r="F4" i="33"/>
  <c r="F11" i="32" l="1"/>
  <c r="F8" i="32"/>
  <c r="F7" i="32"/>
  <c r="F6" i="32"/>
  <c r="F5" i="32"/>
  <c r="F9" i="32" l="1"/>
  <c r="F4" i="32"/>
  <c r="F17" i="32" l="1"/>
  <c r="F18" i="32" l="1"/>
  <c r="F19" i="32" s="1"/>
  <c r="F20" i="32" l="1"/>
  <c r="F21" i="32" s="1"/>
  <c r="F22" i="32" s="1"/>
  <c r="F19" i="31"/>
  <c r="F18" i="31"/>
  <c r="F15" i="31"/>
  <c r="T28" i="31" l="1"/>
  <c r="T29" i="31" s="1"/>
  <c r="R28" i="31"/>
  <c r="R29" i="31" s="1"/>
  <c r="G26" i="31"/>
  <c r="F26" i="31" s="1"/>
  <c r="F25" i="31"/>
  <c r="K24" i="31"/>
  <c r="F24" i="31"/>
  <c r="F23" i="31"/>
  <c r="G22" i="31"/>
  <c r="F22" i="31" s="1"/>
  <c r="F21" i="31"/>
  <c r="F20" i="31"/>
  <c r="F17" i="31"/>
  <c r="F13" i="31"/>
  <c r="F12" i="31"/>
  <c r="F9" i="31" s="1"/>
  <c r="F8" i="31"/>
  <c r="F7" i="31"/>
  <c r="F6" i="31"/>
  <c r="F5" i="31"/>
  <c r="G4" i="31"/>
  <c r="K24" i="15"/>
  <c r="K23" i="14"/>
  <c r="F4" i="31" l="1"/>
  <c r="R34" i="29" l="1"/>
  <c r="Q34" i="29"/>
  <c r="R35" i="29" l="1"/>
  <c r="Q35" i="29"/>
  <c r="F6" i="29"/>
  <c r="F5" i="29"/>
  <c r="F7" i="29" l="1"/>
  <c r="F4" i="29"/>
  <c r="J12" i="11" l="1"/>
  <c r="J12" i="8"/>
  <c r="J15" i="6"/>
  <c r="J15" i="5"/>
  <c r="J15" i="4"/>
  <c r="F15" i="20" l="1"/>
  <c r="I21" i="28" l="1"/>
  <c r="I20" i="28"/>
  <c r="I19" i="28"/>
  <c r="I5" i="28" l="1"/>
  <c r="D42" i="28" l="1"/>
  <c r="C42" i="28"/>
  <c r="E29" i="28" s="1"/>
  <c r="J31" i="28"/>
  <c r="K31" i="28" s="1"/>
  <c r="F30" i="28"/>
  <c r="F29" i="28"/>
  <c r="F28" i="28"/>
  <c r="J27" i="28"/>
  <c r="K27" i="28" s="1"/>
  <c r="I26" i="28"/>
  <c r="J26" i="28" s="1"/>
  <c r="K26" i="28" s="1"/>
  <c r="J25" i="28"/>
  <c r="K25" i="28" s="1"/>
  <c r="J24" i="28"/>
  <c r="K24" i="28" s="1"/>
  <c r="J23" i="28"/>
  <c r="K23" i="28" s="1"/>
  <c r="J22" i="28"/>
  <c r="K22" i="28" s="1"/>
  <c r="J21" i="28"/>
  <c r="K21" i="28" s="1"/>
  <c r="J20" i="28"/>
  <c r="K20" i="28" s="1"/>
  <c r="J19" i="28"/>
  <c r="K19" i="28" s="1"/>
  <c r="F18" i="28"/>
  <c r="J17" i="28"/>
  <c r="K17" i="28" s="1"/>
  <c r="F16" i="28"/>
  <c r="F15" i="28"/>
  <c r="F14" i="28"/>
  <c r="F13" i="28"/>
  <c r="F12" i="28"/>
  <c r="F11" i="28"/>
  <c r="J10" i="28"/>
  <c r="K10" i="28" s="1"/>
  <c r="J9" i="28"/>
  <c r="K9" i="28" s="1"/>
  <c r="J8" i="28"/>
  <c r="K8" i="28" s="1"/>
  <c r="J7" i="28"/>
  <c r="K7" i="28" s="1"/>
  <c r="J6" i="28"/>
  <c r="K6" i="28" s="1"/>
  <c r="J5" i="28"/>
  <c r="K5" i="28" s="1"/>
  <c r="J4" i="28"/>
  <c r="K4" i="28" s="1"/>
  <c r="E13" i="28" l="1"/>
  <c r="E16" i="28"/>
  <c r="G16" i="28" s="1"/>
  <c r="J16" i="28" s="1"/>
  <c r="K16" i="28" s="1"/>
  <c r="E30" i="28"/>
  <c r="G30" i="28" s="1"/>
  <c r="J30" i="28" s="1"/>
  <c r="K30" i="28" s="1"/>
  <c r="E12" i="28"/>
  <c r="G12" i="28" s="1"/>
  <c r="J12" i="28" s="1"/>
  <c r="K12" i="28" s="1"/>
  <c r="E14" i="28"/>
  <c r="G14" i="28" s="1"/>
  <c r="J14" i="28" s="1"/>
  <c r="K14" i="28" s="1"/>
  <c r="E11" i="28"/>
  <c r="G11" i="28" s="1"/>
  <c r="J11" i="28" s="1"/>
  <c r="K11" i="28" s="1"/>
  <c r="E15" i="28"/>
  <c r="G15" i="28" s="1"/>
  <c r="J15" i="28" s="1"/>
  <c r="K15" i="28" s="1"/>
  <c r="E18" i="28"/>
  <c r="G18" i="28" s="1"/>
  <c r="E28" i="28"/>
  <c r="G28" i="28" s="1"/>
  <c r="J28" i="28" s="1"/>
  <c r="K28" i="28" s="1"/>
  <c r="G13" i="28"/>
  <c r="J13" i="28" s="1"/>
  <c r="K13" i="28" s="1"/>
  <c r="G29" i="28"/>
  <c r="J29" i="28" s="1"/>
  <c r="K29" i="28" s="1"/>
  <c r="F15" i="27"/>
  <c r="F15" i="25"/>
  <c r="W30" i="27"/>
  <c r="W32" i="27" s="1"/>
  <c r="U30" i="27"/>
  <c r="U32" i="27" s="1"/>
  <c r="F27" i="27"/>
  <c r="G26" i="27"/>
  <c r="F26" i="27" s="1"/>
  <c r="F25" i="27"/>
  <c r="F23" i="27"/>
  <c r="F22" i="27"/>
  <c r="F21" i="27"/>
  <c r="F20" i="27"/>
  <c r="F19" i="27"/>
  <c r="F18" i="27"/>
  <c r="F17" i="27"/>
  <c r="F16" i="27"/>
  <c r="AA15" i="27"/>
  <c r="F13" i="27"/>
  <c r="F12" i="27"/>
  <c r="F8" i="27"/>
  <c r="F7" i="27"/>
  <c r="F6" i="27"/>
  <c r="F5" i="27"/>
  <c r="G4" i="27"/>
  <c r="F27" i="25"/>
  <c r="F22" i="25"/>
  <c r="F18" i="25"/>
  <c r="AA15" i="25"/>
  <c r="J18" i="28" l="1"/>
  <c r="K18" i="28" s="1"/>
  <c r="G16" i="2" s="1"/>
  <c r="F9" i="27"/>
  <c r="F14" i="27"/>
  <c r="F4" i="27"/>
  <c r="G16" i="33" l="1"/>
  <c r="F16" i="33" s="1"/>
  <c r="F14" i="33" s="1"/>
  <c r="F20" i="33" s="1"/>
  <c r="G16" i="31"/>
  <c r="F16" i="31" s="1"/>
  <c r="F14" i="31" s="1"/>
  <c r="F27" i="31" s="1"/>
  <c r="G16" i="4"/>
  <c r="F28" i="27"/>
  <c r="F29" i="27" s="1"/>
  <c r="F21" i="33" l="1"/>
  <c r="F22" i="33" s="1"/>
  <c r="F28" i="31"/>
  <c r="F29" i="31" s="1"/>
  <c r="F30" i="27"/>
  <c r="F31" i="27" s="1"/>
  <c r="F32" i="27" s="1"/>
  <c r="F33" i="27" s="1"/>
  <c r="F23" i="33" l="1"/>
  <c r="F24" i="33" s="1"/>
  <c r="F25" i="33" s="1"/>
  <c r="F30" i="31"/>
  <c r="F31" i="31" s="1"/>
  <c r="F32" i="31" s="1"/>
  <c r="W30" i="25"/>
  <c r="U30" i="25"/>
  <c r="U32" i="25"/>
  <c r="W32" i="25"/>
  <c r="G26" i="25"/>
  <c r="F26" i="25" s="1"/>
  <c r="F25" i="25"/>
  <c r="F23" i="25"/>
  <c r="F21" i="25"/>
  <c r="F20" i="25"/>
  <c r="F19" i="25"/>
  <c r="F17" i="25"/>
  <c r="F16" i="25"/>
  <c r="F13" i="25"/>
  <c r="F12" i="25"/>
  <c r="F8" i="25"/>
  <c r="F7" i="25"/>
  <c r="F6" i="25"/>
  <c r="F5" i="25"/>
  <c r="G4" i="25"/>
  <c r="F9" i="25" l="1"/>
  <c r="F4" i="25"/>
  <c r="F14" i="25"/>
  <c r="F28" i="25" l="1"/>
  <c r="F29" i="25" s="1"/>
  <c r="F30" i="25" l="1"/>
  <c r="F31" i="25" s="1"/>
  <c r="F32" i="25" l="1"/>
  <c r="F33" i="25" s="1"/>
  <c r="G22" i="15" l="1"/>
  <c r="G21" i="14"/>
  <c r="G4" i="7" l="1"/>
  <c r="G4" i="19"/>
  <c r="G4" i="18"/>
  <c r="G4" i="17"/>
  <c r="G4" i="16"/>
  <c r="G4" i="15"/>
  <c r="G4" i="14"/>
  <c r="G4" i="12"/>
  <c r="G4" i="11"/>
  <c r="G4" i="8"/>
  <c r="G4" i="6"/>
  <c r="G4" i="5"/>
  <c r="G4" i="4"/>
  <c r="W10" i="6"/>
  <c r="G19" i="18" l="1"/>
  <c r="G19" i="17"/>
  <c r="G22" i="16"/>
  <c r="G26" i="15"/>
  <c r="G25" i="14"/>
  <c r="G20" i="12"/>
  <c r="G16" i="11"/>
  <c r="G15" i="8"/>
  <c r="G24" i="6"/>
  <c r="G22" i="5"/>
  <c r="G21" i="4"/>
  <c r="G20" i="15"/>
  <c r="G19" i="14"/>
  <c r="G20" i="6"/>
  <c r="G20" i="5"/>
  <c r="G19" i="4"/>
  <c r="G19" i="15"/>
  <c r="G18" i="14"/>
  <c r="G18" i="12"/>
  <c r="G15" i="11"/>
  <c r="G14" i="8"/>
  <c r="G19" i="6"/>
  <c r="G19" i="5"/>
  <c r="G18" i="4"/>
  <c r="K18" i="15"/>
  <c r="G18" i="15"/>
  <c r="K17" i="14"/>
  <c r="G17" i="14"/>
  <c r="G17" i="12"/>
  <c r="G14" i="11"/>
  <c r="K18" i="6"/>
  <c r="G18" i="6"/>
  <c r="K18" i="5"/>
  <c r="G18" i="5"/>
  <c r="G16" i="12"/>
  <c r="G13" i="11"/>
  <c r="G13" i="8"/>
  <c r="G16" i="6"/>
  <c r="G16" i="5"/>
  <c r="G15" i="15"/>
  <c r="G15" i="14"/>
  <c r="G15" i="12"/>
  <c r="G12" i="11"/>
  <c r="G12" i="8"/>
  <c r="G15" i="6"/>
  <c r="G15" i="5"/>
  <c r="G15" i="4"/>
  <c r="F18" i="4" l="1"/>
  <c r="F19" i="19" l="1"/>
  <c r="F21" i="5" l="1"/>
  <c r="F12" i="20"/>
  <c r="F17" i="19"/>
  <c r="F18" i="19"/>
  <c r="F16" i="19"/>
  <c r="F11" i="20" l="1"/>
  <c r="F19" i="12"/>
  <c r="F23" i="6"/>
  <c r="F20" i="4"/>
  <c r="F20" i="2"/>
  <c r="F21" i="14" l="1"/>
  <c r="F22" i="15"/>
  <c r="W29" i="4" l="1"/>
  <c r="W30" i="4" s="1"/>
  <c r="U29" i="4"/>
  <c r="U30" i="4" s="1"/>
  <c r="F8" i="2" l="1"/>
  <c r="F7" i="2"/>
  <c r="F15" i="19" l="1"/>
  <c r="F11" i="19" s="1"/>
  <c r="F13" i="18"/>
  <c r="F12" i="18"/>
  <c r="F13" i="17"/>
  <c r="F12" i="17"/>
  <c r="F16" i="16"/>
  <c r="F15" i="16"/>
  <c r="F25" i="15"/>
  <c r="F19" i="15"/>
  <c r="F13" i="15"/>
  <c r="F12" i="15"/>
  <c r="F13" i="14"/>
  <c r="F12" i="14"/>
  <c r="F13" i="12"/>
  <c r="F12" i="12"/>
  <c r="F10" i="11"/>
  <c r="F9" i="11"/>
  <c r="F10" i="8"/>
  <c r="F9" i="8"/>
  <c r="F9" i="7"/>
  <c r="F8" i="7"/>
  <c r="F13" i="6"/>
  <c r="F12" i="6"/>
  <c r="F13" i="5"/>
  <c r="F12" i="5"/>
  <c r="F13" i="4"/>
  <c r="F12" i="4"/>
  <c r="F13" i="2"/>
  <c r="F12" i="2"/>
  <c r="R43" i="21"/>
  <c r="R44" i="21" s="1"/>
  <c r="Q43" i="21"/>
  <c r="Q44" i="21" s="1"/>
  <c r="R44" i="20"/>
  <c r="R45" i="20" s="1"/>
  <c r="Q44" i="20"/>
  <c r="Q45" i="20" s="1"/>
  <c r="S37" i="19"/>
  <c r="S38" i="19" s="1"/>
  <c r="R37" i="19"/>
  <c r="R38" i="19" s="1"/>
  <c r="Q37" i="19"/>
  <c r="Q38" i="19" s="1"/>
  <c r="S40" i="18"/>
  <c r="S41" i="18" s="1"/>
  <c r="Q40" i="18"/>
  <c r="Q41" i="18" s="1"/>
  <c r="F17" i="17"/>
  <c r="F15" i="17"/>
  <c r="T42" i="17"/>
  <c r="T43" i="17" s="1"/>
  <c r="R42" i="17"/>
  <c r="R43" i="17" s="1"/>
  <c r="S37" i="16"/>
  <c r="S38" i="16" s="1"/>
  <c r="R37" i="16"/>
  <c r="R38" i="16" s="1"/>
  <c r="Q37" i="16"/>
  <c r="Q38" i="16" s="1"/>
  <c r="F9" i="2" l="1"/>
  <c r="F21" i="15"/>
  <c r="F15" i="15"/>
  <c r="T28" i="15"/>
  <c r="T30" i="15" s="1"/>
  <c r="R28" i="15"/>
  <c r="R30" i="15" s="1"/>
  <c r="F24" i="14"/>
  <c r="F18" i="14"/>
  <c r="F20" i="14"/>
  <c r="F15" i="14"/>
  <c r="T27" i="14"/>
  <c r="T28" i="14" s="1"/>
  <c r="R27" i="14"/>
  <c r="R28" i="14" s="1"/>
  <c r="T23" i="13"/>
  <c r="T24" i="13" s="1"/>
  <c r="R23" i="13"/>
  <c r="R24" i="13" s="1"/>
  <c r="S27" i="12"/>
  <c r="S28" i="12" s="1"/>
  <c r="Q27" i="12"/>
  <c r="Q28" i="12" s="1"/>
  <c r="X28" i="2"/>
  <c r="V28" i="2"/>
  <c r="V30" i="5"/>
  <c r="V31" i="5" s="1"/>
  <c r="T30" i="5"/>
  <c r="T31" i="5" s="1"/>
  <c r="S30" i="6"/>
  <c r="S31" i="6" s="1"/>
  <c r="Q26" i="7" l="1"/>
  <c r="Q27" i="7" s="1"/>
  <c r="Q26" i="11"/>
  <c r="Q27" i="11" s="1"/>
  <c r="R24" i="8" l="1"/>
  <c r="R25" i="8" s="1"/>
  <c r="F19" i="2"/>
  <c r="F19" i="4"/>
  <c r="F16" i="2"/>
  <c r="F23" i="21" l="1"/>
  <c r="F22" i="21"/>
  <c r="F15" i="21"/>
  <c r="F16" i="21"/>
  <c r="F14" i="21" l="1"/>
  <c r="F13" i="21"/>
  <c r="F12" i="21"/>
  <c r="F9" i="21" s="1"/>
  <c r="F8" i="21"/>
  <c r="F7" i="21"/>
  <c r="F6" i="21"/>
  <c r="F5" i="21"/>
  <c r="F9" i="20"/>
  <c r="F8" i="20"/>
  <c r="F7" i="20"/>
  <c r="F6" i="20"/>
  <c r="F5" i="20"/>
  <c r="F26" i="19"/>
  <c r="F24" i="19"/>
  <c r="F23" i="19"/>
  <c r="F4" i="21" l="1"/>
  <c r="F4" i="20"/>
  <c r="F19" i="20" s="1"/>
  <c r="F8" i="19"/>
  <c r="F5" i="19"/>
  <c r="F25" i="19"/>
  <c r="F22" i="19"/>
  <c r="F21" i="19"/>
  <c r="F10" i="19"/>
  <c r="F9" i="19"/>
  <c r="F7" i="19"/>
  <c r="F6" i="19"/>
  <c r="F19" i="18"/>
  <c r="F18" i="18"/>
  <c r="F17" i="18"/>
  <c r="F16" i="18"/>
  <c r="F15" i="18"/>
  <c r="F9" i="18"/>
  <c r="F8" i="18"/>
  <c r="F7" i="18"/>
  <c r="F6" i="18"/>
  <c r="F5" i="18"/>
  <c r="F19" i="17"/>
  <c r="F18" i="17"/>
  <c r="F16" i="17"/>
  <c r="F8" i="17"/>
  <c r="F7" i="17"/>
  <c r="F6" i="17"/>
  <c r="F5" i="17"/>
  <c r="F20" i="16"/>
  <c r="F18" i="16"/>
  <c r="F22" i="16"/>
  <c r="F8" i="16"/>
  <c r="F5" i="16"/>
  <c r="F20" i="20" l="1"/>
  <c r="F21" i="20" s="1"/>
  <c r="F24" i="21"/>
  <c r="F14" i="17"/>
  <c r="F9" i="17"/>
  <c r="F20" i="19"/>
  <c r="F14" i="18"/>
  <c r="F4" i="19"/>
  <c r="F4" i="18"/>
  <c r="F4" i="17"/>
  <c r="F21" i="16"/>
  <c r="F19" i="16"/>
  <c r="F11" i="16"/>
  <c r="F10" i="16"/>
  <c r="F9" i="16"/>
  <c r="F7" i="16"/>
  <c r="F6" i="16"/>
  <c r="F17" i="15"/>
  <c r="F16" i="15"/>
  <c r="F25" i="21" l="1"/>
  <c r="F26" i="21" s="1"/>
  <c r="F27" i="21" s="1"/>
  <c r="F27" i="19"/>
  <c r="F28" i="19" s="1"/>
  <c r="F17" i="16"/>
  <c r="F20" i="18"/>
  <c r="F21" i="18" s="1"/>
  <c r="F20" i="17"/>
  <c r="F21" i="17" s="1"/>
  <c r="F4" i="16"/>
  <c r="F23" i="16" s="1"/>
  <c r="F24" i="16" s="1"/>
  <c r="F26" i="15"/>
  <c r="F24" i="15"/>
  <c r="F23" i="15"/>
  <c r="F20" i="15"/>
  <c r="F18" i="15"/>
  <c r="F8" i="15"/>
  <c r="F7" i="15"/>
  <c r="F6" i="15"/>
  <c r="F5" i="15"/>
  <c r="F19" i="14"/>
  <c r="F16" i="14"/>
  <c r="F25" i="14"/>
  <c r="F23" i="14"/>
  <c r="F22" i="14"/>
  <c r="F17" i="14"/>
  <c r="F8" i="14"/>
  <c r="F7" i="14"/>
  <c r="F6" i="14"/>
  <c r="F5" i="14"/>
  <c r="F18" i="5"/>
  <c r="F18" i="6"/>
  <c r="F8" i="12"/>
  <c r="F29" i="19" l="1"/>
  <c r="F30" i="19" s="1"/>
  <c r="F22" i="20"/>
  <c r="F23" i="20" s="1"/>
  <c r="F24" i="20" s="1"/>
  <c r="F22" i="17"/>
  <c r="F23" i="17" s="1"/>
  <c r="F25" i="16"/>
  <c r="F9" i="15"/>
  <c r="F4" i="15"/>
  <c r="F28" i="21"/>
  <c r="F29" i="21" s="1"/>
  <c r="F14" i="15"/>
  <c r="F14" i="14"/>
  <c r="F9" i="14"/>
  <c r="F4" i="14"/>
  <c r="F20" i="12"/>
  <c r="F18" i="12"/>
  <c r="F17" i="12"/>
  <c r="F16" i="12"/>
  <c r="F15" i="12"/>
  <c r="F7" i="12"/>
  <c r="F6" i="12"/>
  <c r="F5" i="12"/>
  <c r="F14" i="11"/>
  <c r="F15" i="11"/>
  <c r="F16" i="11"/>
  <c r="F13" i="11"/>
  <c r="F12" i="11"/>
  <c r="F6" i="11"/>
  <c r="F5" i="11"/>
  <c r="F22" i="18" l="1"/>
  <c r="F23" i="18" s="1"/>
  <c r="F24" i="18" s="1"/>
  <c r="F25" i="18" s="1"/>
  <c r="F26" i="14"/>
  <c r="F27" i="14" s="1"/>
  <c r="F27" i="15"/>
  <c r="F28" i="15" s="1"/>
  <c r="F31" i="19"/>
  <c r="F32" i="19" s="1"/>
  <c r="F24" i="17"/>
  <c r="F25" i="17" s="1"/>
  <c r="F26" i="16"/>
  <c r="F9" i="12"/>
  <c r="F14" i="12"/>
  <c r="F4" i="12"/>
  <c r="F11" i="11"/>
  <c r="F7" i="11"/>
  <c r="F4" i="11"/>
  <c r="F17" i="11" l="1"/>
  <c r="F21" i="12"/>
  <c r="F27" i="16"/>
  <c r="F28" i="16" s="1"/>
  <c r="F22" i="12" l="1"/>
  <c r="F23" i="12" s="1"/>
  <c r="F18" i="11"/>
  <c r="F19" i="11" s="1"/>
  <c r="F29" i="15"/>
  <c r="F30" i="15" s="1"/>
  <c r="F31" i="15" s="1"/>
  <c r="F32" i="15" s="1"/>
  <c r="F28" i="14"/>
  <c r="F29" i="14" s="1"/>
  <c r="F24" i="12" l="1"/>
  <c r="F20" i="11"/>
  <c r="F21" i="11" s="1"/>
  <c r="F30" i="14"/>
  <c r="F31" i="14" s="1"/>
  <c r="F25" i="12" l="1"/>
  <c r="F26" i="12" s="1"/>
  <c r="F22" i="11"/>
  <c r="F14" i="8" l="1"/>
  <c r="F15" i="8" l="1"/>
  <c r="F13" i="8"/>
  <c r="F12" i="8"/>
  <c r="F6" i="8"/>
  <c r="F5" i="8"/>
  <c r="F6" i="7"/>
  <c r="F5" i="7"/>
  <c r="F22" i="6"/>
  <c r="F21" i="6"/>
  <c r="F17" i="6"/>
  <c r="F24" i="6"/>
  <c r="F20" i="6"/>
  <c r="F19" i="6"/>
  <c r="F16" i="6"/>
  <c r="F15" i="6"/>
  <c r="F9" i="6"/>
  <c r="F8" i="6"/>
  <c r="F7" i="6"/>
  <c r="F6" i="6"/>
  <c r="F5" i="6"/>
  <c r="F17" i="5"/>
  <c r="F22" i="5"/>
  <c r="F20" i="5"/>
  <c r="F19" i="5"/>
  <c r="F16" i="5"/>
  <c r="F15" i="5"/>
  <c r="F8" i="5"/>
  <c r="F7" i="5"/>
  <c r="F6" i="5"/>
  <c r="F5" i="5"/>
  <c r="F17" i="4"/>
  <c r="F21" i="4"/>
  <c r="F16" i="4"/>
  <c r="F15" i="4"/>
  <c r="F8" i="4"/>
  <c r="F7" i="4"/>
  <c r="F6" i="4"/>
  <c r="F5" i="4"/>
  <c r="F21" i="2"/>
  <c r="F18" i="2"/>
  <c r="F17" i="2"/>
  <c r="F15" i="2"/>
  <c r="F6" i="2"/>
  <c r="F5" i="2"/>
  <c r="F9" i="5" l="1"/>
  <c r="F11" i="8"/>
  <c r="F7" i="8"/>
  <c r="F4" i="8"/>
  <c r="F7" i="7"/>
  <c r="F4" i="7"/>
  <c r="F10" i="7" s="1"/>
  <c r="F11" i="7" s="1"/>
  <c r="F14" i="6"/>
  <c r="F4" i="6"/>
  <c r="F14" i="5"/>
  <c r="F4" i="5"/>
  <c r="F14" i="4"/>
  <c r="F9" i="4"/>
  <c r="F4" i="4"/>
  <c r="F4" i="2"/>
  <c r="F14" i="2"/>
  <c r="F22" i="4" l="1"/>
  <c r="F23" i="4" s="1"/>
  <c r="F24" i="4" s="1"/>
  <c r="F12" i="7"/>
  <c r="F23" i="5"/>
  <c r="F16" i="8"/>
  <c r="F17" i="8" s="1"/>
  <c r="F25" i="6"/>
  <c r="F22" i="2"/>
  <c r="F26" i="6" l="1"/>
  <c r="F27" i="6" s="1"/>
  <c r="F24" i="5"/>
  <c r="F25" i="5" s="1"/>
  <c r="F23" i="2"/>
  <c r="F24" i="2" s="1"/>
  <c r="F18" i="8"/>
  <c r="F25" i="4"/>
  <c r="I7" i="30" l="1"/>
  <c r="G7" i="30"/>
  <c r="I6" i="30"/>
  <c r="G6" i="30"/>
  <c r="F26" i="5"/>
  <c r="F19" i="8"/>
  <c r="F28" i="6"/>
  <c r="F25" i="2"/>
  <c r="F26" i="2" s="1"/>
  <c r="F13" i="7"/>
  <c r="F14" i="7" s="1"/>
  <c r="F26" i="4"/>
  <c r="F27" i="4" s="1"/>
  <c r="G11" i="30" l="1"/>
  <c r="I11" i="30"/>
  <c r="K7" i="30"/>
  <c r="F20" i="8"/>
  <c r="F21" i="8" s="1"/>
  <c r="F29" i="6"/>
  <c r="F30" i="6" s="1"/>
  <c r="F27" i="5"/>
  <c r="F28" i="5" s="1"/>
  <c r="F27" i="2"/>
  <c r="F15" i="7"/>
  <c r="K11" i="30" l="1"/>
  <c r="F13" i="29"/>
  <c r="F14" i="29" s="1"/>
</calcChain>
</file>

<file path=xl/sharedStrings.xml><?xml version="1.0" encoding="utf-8"?>
<sst xmlns="http://schemas.openxmlformats.org/spreadsheetml/2006/main" count="2542" uniqueCount="459">
  <si>
    <t>연구원</t>
    <phoneticPr fontId="3" type="noConversion"/>
  </si>
  <si>
    <t>급여</t>
    <phoneticPr fontId="3" type="noConversion"/>
  </si>
  <si>
    <t>소계</t>
    <phoneticPr fontId="3" type="noConversion"/>
  </si>
  <si>
    <t>항목</t>
    <phoneticPr fontId="3" type="noConversion"/>
  </si>
  <si>
    <t>구분</t>
    <phoneticPr fontId="3" type="noConversion"/>
  </si>
  <si>
    <t>규격</t>
    <phoneticPr fontId="3" type="noConversion"/>
  </si>
  <si>
    <t>금액</t>
    <phoneticPr fontId="3" type="noConversion"/>
  </si>
  <si>
    <t>직접비</t>
    <phoneticPr fontId="3" type="noConversion"/>
  </si>
  <si>
    <t>인건비</t>
    <phoneticPr fontId="3" type="noConversion"/>
  </si>
  <si>
    <t>경비</t>
    <phoneticPr fontId="3" type="noConversion"/>
  </si>
  <si>
    <t>연구원</t>
    <phoneticPr fontId="3" type="noConversion"/>
  </si>
  <si>
    <t>연구보조원</t>
    <phoneticPr fontId="3" type="noConversion"/>
  </si>
  <si>
    <t>리더교육(1일 6시간 기준, 주민30인)</t>
    <phoneticPr fontId="3" type="noConversion"/>
  </si>
  <si>
    <t xml:space="preserve"> ×</t>
  </si>
  <si>
    <t>산출내역</t>
    <phoneticPr fontId="3" type="noConversion"/>
  </si>
  <si>
    <t xml:space="preserve"> ×</t>
    <phoneticPr fontId="3" type="noConversion"/>
  </si>
  <si>
    <t>전화료</t>
    <phoneticPr fontId="3" type="noConversion"/>
  </si>
  <si>
    <t>우편료</t>
    <phoneticPr fontId="3" type="noConversion"/>
  </si>
  <si>
    <t>강의비</t>
    <phoneticPr fontId="3" type="noConversion"/>
  </si>
  <si>
    <t>식비</t>
    <phoneticPr fontId="3" type="noConversion"/>
  </si>
  <si>
    <t>간식비</t>
    <phoneticPr fontId="3" type="noConversion"/>
  </si>
  <si>
    <t>도서인쇄비</t>
    <phoneticPr fontId="3" type="noConversion"/>
  </si>
  <si>
    <t>현수막 제작</t>
    <phoneticPr fontId="3" type="noConversion"/>
  </si>
  <si>
    <t>기타</t>
    <phoneticPr fontId="3" type="noConversion"/>
  </si>
  <si>
    <t>+</t>
    <phoneticPr fontId="3" type="noConversion"/>
  </si>
  <si>
    <t>÷</t>
  </si>
  <si>
    <t>일반관리비</t>
    <phoneticPr fontId="3" type="noConversion"/>
  </si>
  <si>
    <t>이윤</t>
    <phoneticPr fontId="3" type="noConversion"/>
  </si>
  <si>
    <t>합계</t>
    <phoneticPr fontId="3" type="noConversion"/>
  </si>
  <si>
    <t>부가세</t>
    <phoneticPr fontId="3" type="noConversion"/>
  </si>
  <si>
    <t>총합계</t>
    <phoneticPr fontId="3" type="noConversion"/>
  </si>
  <si>
    <t>강의실사용료</t>
    <phoneticPr fontId="3" type="noConversion"/>
  </si>
  <si>
    <t>복사및제본</t>
    <phoneticPr fontId="3" type="noConversion"/>
  </si>
  <si>
    <t>제수당</t>
    <phoneticPr fontId="3" type="noConversion"/>
  </si>
  <si>
    <t>여비</t>
    <phoneticPr fontId="3" type="noConversion"/>
  </si>
  <si>
    <t>통신비</t>
    <phoneticPr fontId="3" type="noConversion"/>
  </si>
  <si>
    <t>강사료</t>
    <phoneticPr fontId="3" type="noConversion"/>
  </si>
  <si>
    <t>숙식비</t>
    <phoneticPr fontId="3" type="noConversion"/>
  </si>
  <si>
    <t>리더교육(2일 10시간 기준, 주민20인)</t>
    <phoneticPr fontId="3" type="noConversion"/>
  </si>
  <si>
    <t>인건비 총액=기준단가에 의한 금액+근로기준법에서 정한 합산금액</t>
  </si>
  <si>
    <t>①제수당: 계약목적 달성을 위해 불가피한 연장, 야간, 휴일근무에 대해서는 통상 임금의 50/100이상을 가산금으로 지급</t>
  </si>
  <si>
    <t>②상여금: 연간 지급액이 기준단가 월급여액의 400%를 초과할 수 없음</t>
  </si>
  <si>
    <t>③퇴직급여충당금: 근로년수가 1년 이상일 경우, 1년당 30일분 이상의 평균임금</t>
  </si>
  <si>
    <t>리더교육(1박2일 기준, 주민20인)</t>
    <phoneticPr fontId="3" type="noConversion"/>
  </si>
  <si>
    <t>숙박비</t>
    <phoneticPr fontId="3" type="noConversion"/>
  </si>
  <si>
    <t>리더교육(2박3일 기준, 주민20인)</t>
    <phoneticPr fontId="3" type="noConversion"/>
  </si>
  <si>
    <t>버스임차료</t>
    <phoneticPr fontId="3" type="noConversion"/>
  </si>
  <si>
    <t>보험료</t>
    <phoneticPr fontId="3" type="noConversion"/>
  </si>
  <si>
    <t>위탁교육-준비, 시행 성과관리(인건비 외부위탁비 별도)</t>
    <phoneticPr fontId="3" type="noConversion"/>
  </si>
  <si>
    <t>주민교육(당일 2시간, 일회성_주민40인)</t>
    <phoneticPr fontId="3" type="noConversion"/>
  </si>
  <si>
    <t>숙식비</t>
    <phoneticPr fontId="3" type="noConversion"/>
  </si>
  <si>
    <t>기타</t>
    <phoneticPr fontId="3" type="noConversion"/>
  </si>
  <si>
    <t>주민교육(권역맞춤형, 1일 4시간, 일회성_주민40인)</t>
    <phoneticPr fontId="3" type="noConversion"/>
  </si>
  <si>
    <t>중식1</t>
    <phoneticPr fontId="3" type="noConversion"/>
  </si>
  <si>
    <t>주민워크숍(주민 50인)</t>
    <phoneticPr fontId="3" type="noConversion"/>
  </si>
  <si>
    <t>기타</t>
    <phoneticPr fontId="3" type="noConversion"/>
  </si>
  <si>
    <t>숙박비</t>
    <phoneticPr fontId="3" type="noConversion"/>
  </si>
  <si>
    <t>복사</t>
    <phoneticPr fontId="3" type="noConversion"/>
  </si>
  <si>
    <t>선진지견학 (국내 1박2일_주민35인)</t>
    <phoneticPr fontId="3" type="noConversion"/>
  </si>
  <si>
    <t>체험비</t>
    <phoneticPr fontId="3" type="noConversion"/>
  </si>
  <si>
    <t>조식1, 중식2, 석식2</t>
    <phoneticPr fontId="3" type="noConversion"/>
  </si>
  <si>
    <t>강의실사용료</t>
    <phoneticPr fontId="3" type="noConversion"/>
  </si>
  <si>
    <t>선진지견학 (국내 2박3일_주민20인)</t>
    <phoneticPr fontId="3" type="noConversion"/>
  </si>
  <si>
    <t>항공료</t>
    <phoneticPr fontId="3" type="noConversion"/>
  </si>
  <si>
    <t>조식2, 중식3, 석식3</t>
    <phoneticPr fontId="3" type="noConversion"/>
  </si>
  <si>
    <t>컨설팅(전문분야 상급_권역활성화, 향토음식개발, 동아리운영활성화 등)</t>
    <phoneticPr fontId="3" type="noConversion"/>
  </si>
  <si>
    <t>책임연구원</t>
    <phoneticPr fontId="3" type="noConversion"/>
  </si>
  <si>
    <t>중간보고회</t>
    <phoneticPr fontId="3" type="noConversion"/>
  </si>
  <si>
    <t>최종보고회</t>
    <phoneticPr fontId="3" type="noConversion"/>
  </si>
  <si>
    <t>인쇄비</t>
    <phoneticPr fontId="3" type="noConversion"/>
  </si>
  <si>
    <t>중간보고서</t>
    <phoneticPr fontId="3" type="noConversion"/>
  </si>
  <si>
    <t>최종보고서</t>
    <phoneticPr fontId="3" type="noConversion"/>
  </si>
  <si>
    <t>컨설팅(전문분야 중급_소득활성화, 시장활성화, 체험프로그램개발 등)</t>
    <phoneticPr fontId="3" type="noConversion"/>
  </si>
  <si>
    <t>급여</t>
    <phoneticPr fontId="3" type="noConversion"/>
  </si>
  <si>
    <t>컨설팅(일반분야 중급_축제프로그램 개발, 실행계획, 발전계획 등)</t>
    <phoneticPr fontId="3" type="noConversion"/>
  </si>
  <si>
    <t>홍보마케팅(브랜드개발)</t>
    <phoneticPr fontId="3" type="noConversion"/>
  </si>
  <si>
    <t>자문료</t>
    <phoneticPr fontId="3" type="noConversion"/>
  </si>
  <si>
    <t>출원료</t>
    <phoneticPr fontId="3" type="noConversion"/>
  </si>
  <si>
    <t>중간보고회</t>
    <phoneticPr fontId="3" type="noConversion"/>
  </si>
  <si>
    <t>최종보고회</t>
    <phoneticPr fontId="3" type="noConversion"/>
  </si>
  <si>
    <t>웹호스팅</t>
    <phoneticPr fontId="3" type="noConversion"/>
  </si>
  <si>
    <t>도메인등록</t>
    <phoneticPr fontId="3" type="noConversion"/>
  </si>
  <si>
    <t>카드결재시스템</t>
    <phoneticPr fontId="3" type="noConversion"/>
  </si>
  <si>
    <t>SMS 충전</t>
    <phoneticPr fontId="3" type="noConversion"/>
  </si>
  <si>
    <t>매뉴얼 및 보고서</t>
    <phoneticPr fontId="3" type="noConversion"/>
  </si>
  <si>
    <t>최종보고회</t>
    <phoneticPr fontId="3" type="noConversion"/>
  </si>
  <si>
    <t>인쇄비</t>
    <phoneticPr fontId="3" type="noConversion"/>
  </si>
  <si>
    <t>기타</t>
    <phoneticPr fontId="3" type="noConversion"/>
  </si>
  <si>
    <t xml:space="preserve"> 전자카드시스템구축비(업체단가) 1식</t>
    <phoneticPr fontId="3" type="noConversion"/>
  </si>
  <si>
    <t xml:space="preserve"> 단체문자 및 장문자 충전비용(업체단가) 1식</t>
    <phoneticPr fontId="3" type="noConversion"/>
  </si>
  <si>
    <t>강의실사용료</t>
    <phoneticPr fontId="3" type="noConversion"/>
  </si>
  <si>
    <t>기타</t>
    <phoneticPr fontId="3" type="noConversion"/>
  </si>
  <si>
    <t>조식2회, 중식3회, 석식2회</t>
    <phoneticPr fontId="3" type="noConversion"/>
  </si>
  <si>
    <t>설문조사 및 분석</t>
    <phoneticPr fontId="3" type="noConversion"/>
  </si>
  <si>
    <t>진단</t>
    <phoneticPr fontId="3" type="noConversion"/>
  </si>
  <si>
    <t>브랜드개발</t>
    <phoneticPr fontId="3" type="noConversion"/>
  </si>
  <si>
    <t>공무원여비규정 적용</t>
    <phoneticPr fontId="3" type="noConversion"/>
  </si>
  <si>
    <t>복사 및 제본</t>
    <phoneticPr fontId="3" type="noConversion"/>
  </si>
  <si>
    <t>중식1</t>
    <phoneticPr fontId="3" type="noConversion"/>
  </si>
  <si>
    <t>규격</t>
    <phoneticPr fontId="3" type="noConversion"/>
  </si>
  <si>
    <t>연구보조원</t>
    <phoneticPr fontId="3" type="noConversion"/>
  </si>
  <si>
    <t>연구원</t>
    <phoneticPr fontId="3" type="noConversion"/>
  </si>
  <si>
    <t>소계</t>
    <phoneticPr fontId="3" type="noConversion"/>
  </si>
  <si>
    <t>전화료</t>
    <phoneticPr fontId="3" type="noConversion"/>
  </si>
  <si>
    <t>우편료</t>
    <phoneticPr fontId="3" type="noConversion"/>
  </si>
  <si>
    <t>강의비</t>
    <phoneticPr fontId="3" type="noConversion"/>
  </si>
  <si>
    <t>식비</t>
    <phoneticPr fontId="3" type="noConversion"/>
  </si>
  <si>
    <t>간식비</t>
    <phoneticPr fontId="3" type="noConversion"/>
  </si>
  <si>
    <t>강사여비</t>
  </si>
  <si>
    <t>강사여비</t>
    <phoneticPr fontId="3" type="noConversion"/>
  </si>
  <si>
    <t>강사여비</t>
    <phoneticPr fontId="3" type="noConversion"/>
  </si>
  <si>
    <t>강사여비</t>
    <phoneticPr fontId="3" type="noConversion"/>
  </si>
  <si>
    <t>C급 강사</t>
    <phoneticPr fontId="3" type="noConversion"/>
  </si>
  <si>
    <t>1인당 1만원</t>
    <phoneticPr fontId="3" type="noConversion"/>
  </si>
  <si>
    <t>복사 및 제본</t>
    <phoneticPr fontId="3" type="noConversion"/>
  </si>
  <si>
    <t>항목</t>
    <phoneticPr fontId="3" type="noConversion"/>
  </si>
  <si>
    <t>소계</t>
    <phoneticPr fontId="3" type="noConversion"/>
  </si>
  <si>
    <t>20~40인석</t>
    <phoneticPr fontId="3" type="noConversion"/>
  </si>
  <si>
    <t>20~40인석</t>
    <phoneticPr fontId="3" type="noConversion"/>
  </si>
  <si>
    <t>합계</t>
    <phoneticPr fontId="3" type="noConversion"/>
  </si>
  <si>
    <t>총합계</t>
    <phoneticPr fontId="3" type="noConversion"/>
  </si>
  <si>
    <t>이윤</t>
    <phoneticPr fontId="3" type="noConversion"/>
  </si>
  <si>
    <t>부가세</t>
    <phoneticPr fontId="3" type="noConversion"/>
  </si>
  <si>
    <t>일반관리비</t>
    <phoneticPr fontId="3" type="noConversion"/>
  </si>
  <si>
    <t>소계</t>
  </si>
  <si>
    <t>소계</t>
    <phoneticPr fontId="3" type="noConversion"/>
  </si>
  <si>
    <t>규격</t>
    <phoneticPr fontId="3" type="noConversion"/>
  </si>
  <si>
    <t>기타</t>
    <phoneticPr fontId="3" type="noConversion"/>
  </si>
  <si>
    <t>숙식비</t>
    <phoneticPr fontId="3" type="noConversion"/>
  </si>
  <si>
    <t>소계</t>
    <phoneticPr fontId="3" type="noConversion"/>
  </si>
  <si>
    <t>급여</t>
    <phoneticPr fontId="3" type="noConversion"/>
  </si>
  <si>
    <t>제수당</t>
    <phoneticPr fontId="3" type="noConversion"/>
  </si>
  <si>
    <t>여비</t>
    <phoneticPr fontId="3" type="noConversion"/>
  </si>
  <si>
    <t>통신비</t>
    <phoneticPr fontId="3" type="noConversion"/>
  </si>
  <si>
    <t>책임연구원</t>
    <phoneticPr fontId="3" type="noConversion"/>
  </si>
  <si>
    <t>중간보고회</t>
    <phoneticPr fontId="3" type="noConversion"/>
  </si>
  <si>
    <t>최종보고회</t>
    <phoneticPr fontId="3" type="noConversion"/>
  </si>
  <si>
    <t>인쇄비</t>
    <phoneticPr fontId="3" type="noConversion"/>
  </si>
  <si>
    <t>중간보고서</t>
    <phoneticPr fontId="3" type="noConversion"/>
  </si>
  <si>
    <t>최종보고서</t>
    <phoneticPr fontId="3" type="noConversion"/>
  </si>
  <si>
    <t>기타</t>
    <phoneticPr fontId="3" type="noConversion"/>
  </si>
  <si>
    <t>현수막</t>
    <phoneticPr fontId="3" type="noConversion"/>
  </si>
  <si>
    <t>CD 제작, 토너 및
 용지 비용 포함</t>
    <phoneticPr fontId="3" type="noConversion"/>
  </si>
  <si>
    <t>중급기술자</t>
    <phoneticPr fontId="3" type="noConversion"/>
  </si>
  <si>
    <t>초급기술자</t>
    <phoneticPr fontId="3" type="noConversion"/>
  </si>
  <si>
    <t>음향시설, 간이의자 및 깔개, 
조명시설, 노트북, 음악파일 등</t>
    <phoneticPr fontId="3" type="noConversion"/>
  </si>
  <si>
    <t>중식1회</t>
    <phoneticPr fontId="3" type="noConversion"/>
  </si>
  <si>
    <t>중식1회, 석식1회</t>
    <phoneticPr fontId="3" type="noConversion"/>
  </si>
  <si>
    <t>1인 당일 기준</t>
    <phoneticPr fontId="3" type="noConversion"/>
  </si>
  <si>
    <t>현수막 제작</t>
    <phoneticPr fontId="3" type="noConversion"/>
  </si>
  <si>
    <t>1인 2일 기준</t>
    <phoneticPr fontId="3" type="noConversion"/>
  </si>
  <si>
    <t>1인 3일 기준</t>
    <phoneticPr fontId="3" type="noConversion"/>
  </si>
  <si>
    <t>C급 강사</t>
    <phoneticPr fontId="3" type="noConversion"/>
  </si>
  <si>
    <t>복사 및 제본</t>
    <phoneticPr fontId="3" type="noConversion"/>
  </si>
  <si>
    <t>C급 강사(마을위원장, 사무장)</t>
    <phoneticPr fontId="3" type="noConversion"/>
  </si>
  <si>
    <t>복사</t>
    <phoneticPr fontId="3" type="noConversion"/>
  </si>
  <si>
    <t>1식</t>
    <phoneticPr fontId="3" type="noConversion"/>
  </si>
  <si>
    <t>행사지원</t>
    <phoneticPr fontId="3" type="noConversion"/>
  </si>
  <si>
    <t>중식(1회) : 1인당 1만원</t>
    <phoneticPr fontId="3" type="noConversion"/>
  </si>
  <si>
    <t xml:space="preserve"> 웹서비스 대여비(업체단가) 1식</t>
    <phoneticPr fontId="3" type="noConversion"/>
  </si>
  <si>
    <t xml:space="preserve"> 도메인 등록비(업체단가) 1식</t>
    <phoneticPr fontId="3" type="noConversion"/>
  </si>
  <si>
    <t>20인승 이상</t>
    <phoneticPr fontId="3" type="noConversion"/>
  </si>
  <si>
    <t>20인승 이상(도내 이동)</t>
    <phoneticPr fontId="3" type="noConversion"/>
  </si>
  <si>
    <t>1인당 5천원</t>
    <phoneticPr fontId="3" type="noConversion"/>
  </si>
  <si>
    <t>(인건비+경비+직접비+일반관리비)X10%범위내</t>
    <phoneticPr fontId="3" type="noConversion"/>
  </si>
  <si>
    <t>한국농어촌공사</t>
    <phoneticPr fontId="3" type="noConversion"/>
  </si>
  <si>
    <t>사무용품비</t>
    <phoneticPr fontId="3" type="noConversion"/>
  </si>
  <si>
    <t>사무용품비</t>
    <phoneticPr fontId="3" type="noConversion"/>
  </si>
  <si>
    <t>사무용품비</t>
    <phoneticPr fontId="3" type="noConversion"/>
  </si>
  <si>
    <t>권역↔인근공항, 제주공항↔견학 권역</t>
    <phoneticPr fontId="3" type="noConversion"/>
  </si>
  <si>
    <t>※ 버스임차료 산정 근거</t>
    <phoneticPr fontId="3" type="noConversion"/>
  </si>
  <si>
    <t xml:space="preserve">1. 제주도 견학 시 버스임차료 산정기준 : 권역 ↔ 인근공항(2회), 제주공항 ↔ 견학권역(2회) </t>
    <phoneticPr fontId="3" type="noConversion"/>
  </si>
  <si>
    <t>2. 제주도 외 견학 시 계획에 따른 임차료 별도 산정</t>
    <phoneticPr fontId="3" type="noConversion"/>
  </si>
  <si>
    <t>※ 항공료는 제주도 견학 시 반영</t>
    <phoneticPr fontId="3" type="noConversion"/>
  </si>
  <si>
    <t>자문평가
4시간 미만</t>
    <phoneticPr fontId="3" type="noConversion"/>
  </si>
  <si>
    <t>자문료</t>
    <phoneticPr fontId="3" type="noConversion"/>
  </si>
  <si>
    <t>정보화 구축(홈페이지 개발)</t>
    <phoneticPr fontId="3" type="noConversion"/>
  </si>
  <si>
    <t>0.1 적용</t>
    <phoneticPr fontId="3" type="noConversion"/>
  </si>
  <si>
    <t>다과비</t>
    <phoneticPr fontId="3" type="noConversion"/>
  </si>
  <si>
    <t>다과비</t>
    <phoneticPr fontId="3" type="noConversion"/>
  </si>
  <si>
    <t>1인당 13만원</t>
    <phoneticPr fontId="3" type="noConversion"/>
  </si>
  <si>
    <t>1인당 4천원</t>
    <phoneticPr fontId="3" type="noConversion"/>
  </si>
  <si>
    <t>0.2적용</t>
    <phoneticPr fontId="3" type="noConversion"/>
  </si>
  <si>
    <t>시제품제작</t>
    <phoneticPr fontId="3" type="noConversion"/>
  </si>
  <si>
    <t>제작비용</t>
    <phoneticPr fontId="3" type="noConversion"/>
  </si>
  <si>
    <t>개발비용</t>
    <phoneticPr fontId="3" type="noConversion"/>
  </si>
  <si>
    <t>특산물 포장지 등 샘플제품</t>
    <phoneticPr fontId="3" type="noConversion"/>
  </si>
  <si>
    <t>1인당 4천원</t>
    <phoneticPr fontId="3" type="noConversion"/>
  </si>
  <si>
    <t>1인당 4천원</t>
    <phoneticPr fontId="3" type="noConversion"/>
  </si>
  <si>
    <t>40인승 이상</t>
    <phoneticPr fontId="3" type="noConversion"/>
  </si>
  <si>
    <t>선진지견학 (국외 4박5일)</t>
    <phoneticPr fontId="3" type="noConversion"/>
  </si>
  <si>
    <t>선진지견학 (국외 6박8일)</t>
    <phoneticPr fontId="3" type="noConversion"/>
  </si>
  <si>
    <t>1인당 10만원</t>
    <phoneticPr fontId="3" type="noConversion"/>
  </si>
  <si>
    <t>※항공료  및 숙박비 실비 정산</t>
    <phoneticPr fontId="3" type="noConversion"/>
  </si>
  <si>
    <t>* 공무원여비규정 식비/일 67$  → 한끼 67$/3=22.3$≒25,000원</t>
    <phoneticPr fontId="3" type="noConversion"/>
  </si>
  <si>
    <t>조식(4회), 중식(5회), 석식(4회) : 
1인당 2만5천원</t>
    <phoneticPr fontId="3" type="noConversion"/>
  </si>
  <si>
    <t>1인당 7천원</t>
    <phoneticPr fontId="3" type="noConversion"/>
  </si>
  <si>
    <t>기관방문비</t>
    <phoneticPr fontId="3" type="noConversion"/>
  </si>
  <si>
    <t>현지교통비</t>
    <phoneticPr fontId="3" type="noConversion"/>
  </si>
  <si>
    <t>현지안내비</t>
    <phoneticPr fontId="3" type="noConversion"/>
  </si>
  <si>
    <t>문화체험비</t>
    <phoneticPr fontId="3" type="noConversion"/>
  </si>
  <si>
    <t>사무용품비</t>
    <phoneticPr fontId="3" type="noConversion"/>
  </si>
  <si>
    <t>1개소당 25만원</t>
    <phoneticPr fontId="3" type="noConversion"/>
  </si>
  <si>
    <t>60만원/일</t>
    <phoneticPr fontId="3" type="noConversion"/>
  </si>
  <si>
    <t>조식4, 중식5, 석식4</t>
    <phoneticPr fontId="3" type="noConversion"/>
  </si>
  <si>
    <t>20.5만원/일</t>
    <phoneticPr fontId="3" type="noConversion"/>
  </si>
  <si>
    <t>복사(30장)</t>
    <phoneticPr fontId="3" type="noConversion"/>
  </si>
  <si>
    <t>20인승 이상(도내 이동)</t>
  </si>
  <si>
    <t>교통비</t>
    <phoneticPr fontId="3" type="noConversion"/>
  </si>
  <si>
    <t>1인당 200만원</t>
    <phoneticPr fontId="3" type="noConversion"/>
  </si>
  <si>
    <t>조식7, 중식8, 석식7</t>
    <phoneticPr fontId="3" type="noConversion"/>
  </si>
  <si>
    <t>조식(7회), 중식(8회), 석식(7회) : 
1인당 2만5천원</t>
    <phoneticPr fontId="3" type="noConversion"/>
  </si>
  <si>
    <t>복사(40장)+제본</t>
    <phoneticPr fontId="3" type="noConversion"/>
  </si>
  <si>
    <t>길이 5.0m</t>
  </si>
  <si>
    <t>길이 5.0m</t>
    <phoneticPr fontId="3" type="noConversion"/>
  </si>
  <si>
    <t>번호</t>
    <phoneticPr fontId="66" type="noConversion"/>
  </si>
  <si>
    <t>출발지 및 도착지</t>
    <phoneticPr fontId="66" type="noConversion"/>
  </si>
  <si>
    <t>자가용</t>
    <phoneticPr fontId="66" type="noConversion"/>
  </si>
  <si>
    <t>KTX특실</t>
    <phoneticPr fontId="66" type="noConversion"/>
  </si>
  <si>
    <t>편도
계</t>
    <phoneticPr fontId="66" type="noConversion"/>
  </si>
  <si>
    <t>왕복
계</t>
    <phoneticPr fontId="66" type="noConversion"/>
  </si>
  <si>
    <t>출발지</t>
    <phoneticPr fontId="66" type="noConversion"/>
  </si>
  <si>
    <t>도착지</t>
    <phoneticPr fontId="66" type="noConversion"/>
  </si>
  <si>
    <t>편도거리</t>
    <phoneticPr fontId="66" type="noConversion"/>
  </si>
  <si>
    <t>유가</t>
    <phoneticPr fontId="66" type="noConversion"/>
  </si>
  <si>
    <t>연비</t>
    <phoneticPr fontId="66" type="noConversion"/>
  </si>
  <si>
    <t>유류대</t>
    <phoneticPr fontId="66" type="noConversion"/>
  </si>
  <si>
    <t>편도
통행료</t>
    <phoneticPr fontId="66" type="noConversion"/>
  </si>
  <si>
    <t>편도운임</t>
    <phoneticPr fontId="66" type="noConversion"/>
  </si>
  <si>
    <t>경기도(서울역)</t>
    <phoneticPr fontId="66" type="noConversion"/>
  </si>
  <si>
    <t>강원도(횡성역)</t>
    <phoneticPr fontId="66" type="noConversion"/>
  </si>
  <si>
    <t>충청북도(청주역)</t>
    <phoneticPr fontId="66" type="noConversion"/>
  </si>
  <si>
    <t xml:space="preserve"> </t>
    <phoneticPr fontId="66" type="noConversion"/>
  </si>
  <si>
    <t>충청남도(대전역)</t>
    <phoneticPr fontId="66" type="noConversion"/>
  </si>
  <si>
    <t>전라북도(전주역)</t>
    <phoneticPr fontId="66" type="noConversion"/>
  </si>
  <si>
    <t>전라남도(광주송정역)</t>
    <phoneticPr fontId="66" type="noConversion"/>
  </si>
  <si>
    <t>경상북도(동대구역)</t>
    <phoneticPr fontId="66" type="noConversion"/>
  </si>
  <si>
    <t>경상남도(부산역)</t>
    <phoneticPr fontId="66" type="noConversion"/>
  </si>
  <si>
    <t>강원도(춘천역)</t>
    <phoneticPr fontId="66" type="noConversion"/>
  </si>
  <si>
    <t>전라남도(광주역)</t>
    <phoneticPr fontId="66" type="noConversion"/>
  </si>
  <si>
    <t>경상북도(대구역)</t>
    <phoneticPr fontId="66" type="noConversion"/>
  </si>
  <si>
    <t>충청남도(서대전역)</t>
    <phoneticPr fontId="66" type="noConversion"/>
  </si>
  <si>
    <t>※ 왕복계는 1,000원 미만 절사</t>
    <phoneticPr fontId="180" type="noConversion"/>
  </si>
  <si>
    <t>※ 편도거리는 네이버지도 제공하는 거리 적용</t>
    <phoneticPr fontId="180" type="noConversion"/>
  </si>
  <si>
    <t>※ 유가는 한국석유공사 유가정보서비스(www.opinet.co.kr)에 고시된 최근 유가 적용</t>
    <phoneticPr fontId="180" type="noConversion"/>
  </si>
  <si>
    <t>※ 연비는 "직원 여비업무 처리기준(2013.11.01)" 적용</t>
    <phoneticPr fontId="66" type="noConversion"/>
  </si>
  <si>
    <t>※ 편도통행료는 네이버지도에서 제시한 통행료 적용</t>
    <phoneticPr fontId="180" type="noConversion"/>
  </si>
  <si>
    <t>※ KTX특실 편도운임은 코레일 홈페이지에서 요금조회</t>
    <phoneticPr fontId="180" type="noConversion"/>
  </si>
  <si>
    <t>구  분</t>
    <phoneticPr fontId="180" type="noConversion"/>
  </si>
  <si>
    <t>비 고</t>
    <phoneticPr fontId="66" type="noConversion"/>
  </si>
  <si>
    <t>휘발유</t>
  </si>
  <si>
    <t>경   유</t>
  </si>
  <si>
    <t>평   균</t>
  </si>
  <si>
    <t>※(강사당 2시간, 3인) 시간 및 인원조절 가능, 교통비산출 sheet 참조</t>
    <phoneticPr fontId="3" type="noConversion"/>
  </si>
  <si>
    <t>※버스임차료 여건에 따라 조정 시행</t>
    <phoneticPr fontId="3" type="noConversion"/>
  </si>
  <si>
    <t>※행사규모에 따라 조정 시행</t>
    <phoneticPr fontId="3" type="noConversion"/>
  </si>
  <si>
    <t>재료비</t>
    <phoneticPr fontId="3" type="noConversion"/>
  </si>
  <si>
    <t>실비적용</t>
    <phoneticPr fontId="3" type="noConversion"/>
  </si>
  <si>
    <t>※교통비산출 sheet 참조</t>
    <phoneticPr fontId="3" type="noConversion"/>
  </si>
  <si>
    <t>※B급 강사 적용 가능</t>
    <phoneticPr fontId="3" type="noConversion"/>
  </si>
  <si>
    <t>※(강사당 2시간, 5인) 시간 및 인원조절 가능, 교통비산출 sheet 참조</t>
    <phoneticPr fontId="3" type="noConversion"/>
  </si>
  <si>
    <t>※(강사당 2시간, 6인) 시간 및 인원조절 가능, 교통비산출 sheet 참조</t>
    <phoneticPr fontId="3" type="noConversion"/>
  </si>
  <si>
    <t>※(강사당 2시간, 9인) 시간 및 인원조절 가능, 교통비산출 sheet 참조</t>
    <phoneticPr fontId="3" type="noConversion"/>
  </si>
  <si>
    <t>※(강사당 2시간, 2인) 시간 및 인원조절 가능, 교통비산출 sheet 참조</t>
    <phoneticPr fontId="3" type="noConversion"/>
  </si>
  <si>
    <t>※(강사당 2시간, 4인) 시간 및 인원조절 가능, 교통비산출 sheet 참조</t>
    <phoneticPr fontId="3" type="noConversion"/>
  </si>
  <si>
    <t>○ 농촌관련 류</t>
    <phoneticPr fontId="3" type="noConversion"/>
  </si>
  <si>
    <t>※ 지구별 적당한 수의 류 결정 후 비용 반영</t>
    <phoneticPr fontId="3" type="noConversion"/>
  </si>
  <si>
    <t>1인당 1.5만원</t>
    <phoneticPr fontId="3" type="noConversion"/>
  </si>
  <si>
    <t>증정용선물</t>
    <phoneticPr fontId="3" type="noConversion"/>
  </si>
  <si>
    <t>초청장제작</t>
    <phoneticPr fontId="3" type="noConversion"/>
  </si>
  <si>
    <t>제작, 배포</t>
    <phoneticPr fontId="3" type="noConversion"/>
  </si>
  <si>
    <t>1인 1일 기준</t>
    <phoneticPr fontId="3" type="noConversion"/>
  </si>
  <si>
    <t>홍보마케팅(도시민초청행사, 도농교류이벤트)</t>
    <phoneticPr fontId="3" type="noConversion"/>
  </si>
  <si>
    <t>영상 편집</t>
    <phoneticPr fontId="3" type="noConversion"/>
  </si>
  <si>
    <t>※1회당 2시간, 6회</t>
    <phoneticPr fontId="3" type="noConversion"/>
  </si>
  <si>
    <t>활동비</t>
    <phoneticPr fontId="3" type="noConversion"/>
  </si>
  <si>
    <t>영상 촬영, 편집, 온라인업로드</t>
    <phoneticPr fontId="3" type="noConversion"/>
  </si>
  <si>
    <t>현수막 제작</t>
  </si>
  <si>
    <t>홍보마케팅(주민 블로그·유튜브 기자단 육성)</t>
    <phoneticPr fontId="3" type="noConversion"/>
  </si>
  <si>
    <t>1인당 25만원</t>
    <phoneticPr fontId="3" type="noConversion"/>
  </si>
  <si>
    <t>④교통비는 교통비 산출시트의 편도 114km 기준</t>
    <phoneticPr fontId="3" type="noConversion"/>
  </si>
  <si>
    <t>중식2회, 석식1회</t>
    <phoneticPr fontId="3" type="noConversion"/>
  </si>
  <si>
    <t>4개류</t>
    <phoneticPr fontId="3" type="noConversion"/>
  </si>
  <si>
    <t>직접비</t>
    <phoneticPr fontId="3" type="noConversion"/>
  </si>
  <si>
    <t>※B급 강사 적용 가능, 레크레이션 강사 적용 가능</t>
    <phoneticPr fontId="3" type="noConversion"/>
  </si>
  <si>
    <t>다과비</t>
    <phoneticPr fontId="3" type="noConversion"/>
  </si>
  <si>
    <t>1인당 4천원</t>
    <phoneticPr fontId="3" type="noConversion"/>
  </si>
  <si>
    <t>※월 2회 기준(여건에 따라 조정 시행)</t>
    <phoneticPr fontId="3" type="noConversion"/>
  </si>
  <si>
    <t>1인당 54만원</t>
    <phoneticPr fontId="3" type="noConversion"/>
  </si>
  <si>
    <t>※ 그 외의 출발지-도착지의 해당하는 경우 (편도거리*유가/연비)+통행료를 적용</t>
    <phoneticPr fontId="3" type="noConversion"/>
  </si>
  <si>
    <t>홍보마케팅(인플루언서 콘텐츠 제작 및 운영)</t>
    <phoneticPr fontId="3" type="noConversion"/>
  </si>
  <si>
    <t>식비</t>
    <phoneticPr fontId="3" type="noConversion"/>
  </si>
  <si>
    <t>간식비</t>
    <phoneticPr fontId="3" type="noConversion"/>
  </si>
  <si>
    <t>콘텐츠 기획,제작</t>
    <phoneticPr fontId="3" type="noConversion"/>
  </si>
  <si>
    <t>콘텐츠 작가</t>
    <phoneticPr fontId="3" type="noConversion"/>
  </si>
  <si>
    <t>디자이너</t>
    <phoneticPr fontId="3" type="noConversion"/>
  </si>
  <si>
    <t>여비</t>
    <phoneticPr fontId="3" type="noConversion"/>
  </si>
  <si>
    <t>교통비</t>
    <phoneticPr fontId="3" type="noConversion"/>
  </si>
  <si>
    <t>영상 촬영,온라인업로드</t>
    <phoneticPr fontId="3" type="noConversion"/>
  </si>
  <si>
    <t>사진편집, 인포그래픽</t>
    <phoneticPr fontId="3" type="noConversion"/>
  </si>
  <si>
    <t>총괄 PM</t>
    <phoneticPr fontId="3" type="noConversion"/>
  </si>
  <si>
    <r>
      <t>연비(km/</t>
    </r>
    <r>
      <rPr>
        <sz val="14"/>
        <color indexed="8"/>
        <rFont val="맑은 고딕"/>
        <family val="3"/>
        <charset val="129"/>
      </rPr>
      <t>ℓ)</t>
    </r>
    <phoneticPr fontId="180" type="noConversion"/>
  </si>
  <si>
    <t>카드뉴스제작, 포스터노출</t>
    <phoneticPr fontId="3" type="noConversion"/>
  </si>
  <si>
    <t>사진전문가</t>
    <phoneticPr fontId="3" type="noConversion"/>
  </si>
  <si>
    <t xml:space="preserve"> 중식(1회) : 1인당 1만원</t>
    <phoneticPr fontId="3" type="noConversion"/>
  </si>
  <si>
    <t>※월 4회 기준(여건에 따라 조정 시행)</t>
    <phoneticPr fontId="3" type="noConversion"/>
  </si>
  <si>
    <t>중식(1회) : 1인당 1만원</t>
    <phoneticPr fontId="3" type="noConversion"/>
  </si>
  <si>
    <t>중식(1회) : 1인당 1만원
석식(1회) : 1인당 1만5천원</t>
    <phoneticPr fontId="3" type="noConversion"/>
  </si>
  <si>
    <t>조식(1회), 중식(2회) : 1인당 1만원
석식(2회) : 1인당 1만5천원</t>
    <phoneticPr fontId="3" type="noConversion"/>
  </si>
  <si>
    <t>조식(2회), 중식(3회) : 1인당 1만원
석식(3회) : 1인당 1만5천원</t>
    <phoneticPr fontId="3" type="noConversion"/>
  </si>
  <si>
    <r>
      <t xml:space="preserve">* 사업추진시, 국가종합전자조달시스템(G2B, 나라장터)에 학술연구용역(업종코드 1169)과 </t>
    </r>
    <r>
      <rPr>
        <u/>
        <sz val="13"/>
        <color theme="1"/>
        <rFont val="맑은 고딕"/>
        <family val="3"/>
        <charset val="129"/>
        <scheme val="minor"/>
      </rPr>
      <t>기획, 취재, 촬영, 디자인 등 기본인력을 보유</t>
    </r>
    <r>
      <rPr>
        <sz val="13"/>
        <color theme="1"/>
        <rFont val="맑은 고딕"/>
        <family val="3"/>
        <charset val="129"/>
        <scheme val="minor"/>
      </rPr>
      <t>하며                     소프트웨어 사업자 (디지털콘텐츠개발서비스사업,업종코드:1469) 소지한 자를 입찰참가자격으로 공고
* 공동계약 : 공동도급 허용여부 : 허용 / 공동도급 방식 : 공동˙분담이행 / 공동도급 업체수 : 4개 이하</t>
    </r>
    <phoneticPr fontId="3" type="noConversion"/>
  </si>
  <si>
    <t>2023년 농촌지역개발 전문가 교통비 세부산출내역</t>
    <phoneticPr fontId="66" type="noConversion"/>
  </si>
  <si>
    <t>2023.02.27 유가(원)</t>
    <phoneticPr fontId="180" type="noConversion"/>
  </si>
  <si>
    <t>2023년 학술연구용역인건비 기준단가 적용</t>
    <phoneticPr fontId="3" type="noConversion"/>
  </si>
  <si>
    <t>(인건비+경비+직접비)X6%범위내</t>
    <phoneticPr fontId="3" type="noConversion"/>
  </si>
  <si>
    <t>편도120km, 왕복 기준</t>
    <phoneticPr fontId="3" type="noConversion"/>
  </si>
  <si>
    <t>2023년 엔지니어링업체인건비 기준단가 적용</t>
    <phoneticPr fontId="3" type="noConversion"/>
  </si>
  <si>
    <t>3만원/일</t>
    <phoneticPr fontId="3" type="noConversion"/>
  </si>
  <si>
    <t>4만원/일</t>
    <phoneticPr fontId="3" type="noConversion"/>
  </si>
  <si>
    <t>일비(25,000원 × 2회)+식비(25,000원 × 2회)+교통비(50,000원 × 2회)</t>
    <phoneticPr fontId="3" type="noConversion"/>
  </si>
  <si>
    <t>일비(25,000원 × 3회)+식비(25,000원 × 3회)+교통비(50,000원 × 3회)</t>
    <phoneticPr fontId="3" type="noConversion"/>
  </si>
  <si>
    <t>일비(25,000원×4회)+식비(25,000원×4회)+교통비(50,000원×2회)+숙박비(70,000원×2회)</t>
    <phoneticPr fontId="3" type="noConversion"/>
  </si>
  <si>
    <t>1인당 7만원</t>
    <phoneticPr fontId="3" type="noConversion"/>
  </si>
  <si>
    <t>일비(25,000원×3회)+식비(25,000원×3회)+교통비(50,000원×2회)+숙박비(70,000원×1회)</t>
    <phoneticPr fontId="3" type="noConversion"/>
  </si>
  <si>
    <t>일비(25,000원×4회)+식비(25,000원×4회)+교통비(50,000원×2회)+숙박비(70,000원×2회)+항공료(250,000원×1회)</t>
    <phoneticPr fontId="3" type="noConversion"/>
  </si>
  <si>
    <t>일비(25,000원 × 1회)+식비(25,000원 × 1회)+교통비(50,000원 × 1회)</t>
    <phoneticPr fontId="3" type="noConversion"/>
  </si>
  <si>
    <t>일비(25,000원×6회)+식비(25,000원×6회)+교통비(50,000원×2회)+숙박비(100,000원×4회)+항공료(540,000원×1회)</t>
    <phoneticPr fontId="3" type="noConversion"/>
  </si>
  <si>
    <t>일비(25,000원×9회)+식비(25,000원×9회)+교통비(50,000원×2회)+숙박비(100,000원×6회)+항공료(2,030,000×1회)</t>
    <phoneticPr fontId="3" type="noConversion"/>
  </si>
  <si>
    <t>일비(25,000원 × 4회)+식비(25,000원 × 4회)+교통비(50,000원 × 4회)</t>
    <phoneticPr fontId="3" type="noConversion"/>
  </si>
  <si>
    <t>일비(25,000원 × 18회)+식비(25,000원 × 18회)+교통비(50,000원 × 18회)</t>
    <phoneticPr fontId="3" type="noConversion"/>
  </si>
  <si>
    <t>이윤</t>
    <phoneticPr fontId="3" type="noConversion"/>
  </si>
  <si>
    <t>무대장치</t>
    <phoneticPr fontId="3" type="noConversion"/>
  </si>
  <si>
    <t>음향기기</t>
    <phoneticPr fontId="3" type="noConversion"/>
  </si>
  <si>
    <t>커팅식</t>
    <phoneticPr fontId="3" type="noConversion"/>
  </si>
  <si>
    <t>천막외</t>
    <phoneticPr fontId="3" type="noConversion"/>
  </si>
  <si>
    <t>사무용품</t>
    <phoneticPr fontId="3" type="noConversion"/>
  </si>
  <si>
    <t>1식</t>
    <phoneticPr fontId="3" type="noConversion"/>
  </si>
  <si>
    <t>사회자 1인</t>
    <phoneticPr fontId="3" type="noConversion"/>
  </si>
  <si>
    <t>만국기, 방명록</t>
    <phoneticPr fontId="3" type="noConversion"/>
  </si>
  <si>
    <t>시장가 적용</t>
    <phoneticPr fontId="3" type="noConversion"/>
  </si>
  <si>
    <t>ㅐ</t>
    <phoneticPr fontId="3" type="noConversion"/>
  </si>
  <si>
    <t>기획보고회</t>
    <phoneticPr fontId="3" type="noConversion"/>
  </si>
  <si>
    <t>제작보고회</t>
    <phoneticPr fontId="3" type="noConversion"/>
  </si>
  <si>
    <t xml:space="preserve">   1,500원 * 10부</t>
    <phoneticPr fontId="3" type="noConversion"/>
  </si>
  <si>
    <t>기획,제작보고회</t>
    <phoneticPr fontId="3" type="noConversion"/>
  </si>
  <si>
    <t>의성군위지사</t>
    <phoneticPr fontId="3" type="noConversion"/>
  </si>
  <si>
    <t>구 분</t>
  </si>
  <si>
    <t>총사업비</t>
  </si>
  <si>
    <t>사업량</t>
    <phoneticPr fontId="3" type="noConversion"/>
  </si>
  <si>
    <t>단가</t>
    <phoneticPr fontId="3" type="noConversion"/>
  </si>
  <si>
    <t>세부사업</t>
    <phoneticPr fontId="3" type="noConversion"/>
  </si>
  <si>
    <t>지역역량강화 소계</t>
    <phoneticPr fontId="3" type="noConversion"/>
  </si>
  <si>
    <t>총괄</t>
    <phoneticPr fontId="3" type="noConversion"/>
  </si>
  <si>
    <t>휴먼케어(장춘드론기능인양성 - 위탁교육 11인 기준)</t>
    <phoneticPr fontId="3" type="noConversion"/>
  </si>
  <si>
    <t>2024년 학술연구용역인건비 기준단가 적용</t>
    <phoneticPr fontId="3" type="noConversion"/>
  </si>
  <si>
    <t>위탁교육비</t>
    <phoneticPr fontId="3" type="noConversion"/>
  </si>
  <si>
    <t>(교육이수비용 실비)</t>
    <phoneticPr fontId="3" type="noConversion"/>
  </si>
  <si>
    <t>(인건비+경비)X6%범위내</t>
    <phoneticPr fontId="3" type="noConversion"/>
  </si>
  <si>
    <t>휴먼케어(사업성과물동영상제작- 1회)</t>
    <phoneticPr fontId="3" type="noConversion"/>
  </si>
  <si>
    <t>휴먼케어(장춘화합의 날)</t>
    <phoneticPr fontId="3" type="noConversion"/>
  </si>
  <si>
    <t>마을가꾸기 문패달기활동(총1식_53호 기준)</t>
    <phoneticPr fontId="3" type="noConversion"/>
  </si>
  <si>
    <t>강의료</t>
    <phoneticPr fontId="3" type="noConversion"/>
  </si>
  <si>
    <t>1,500* 20부</t>
    <phoneticPr fontId="3" type="noConversion"/>
  </si>
  <si>
    <t>1,500* 50부</t>
    <phoneticPr fontId="3" type="noConversion"/>
  </si>
  <si>
    <t>전문가초청교육(총2회 20명)</t>
    <phoneticPr fontId="3" type="noConversion"/>
  </si>
  <si>
    <t>중식 10,000원</t>
    <phoneticPr fontId="3" type="noConversion"/>
  </si>
  <si>
    <t>,</t>
    <phoneticPr fontId="3" type="noConversion"/>
  </si>
  <si>
    <t>석식 15,000원</t>
    <phoneticPr fontId="3" type="noConversion"/>
  </si>
  <si>
    <t>※ 산출내역의 합계는 1,000원 미만 절사 금액 적용</t>
    <phoneticPr fontId="180" type="noConversion"/>
  </si>
  <si>
    <t>※ KTX 운임비용은 코레일 승차권요금 적용</t>
    <phoneticPr fontId="180" type="noConversion"/>
  </si>
  <si>
    <t>※ (편도계) 출발지-도착지의 해당하는 경우 (편도거리*유가/연비)+통행료를 적용</t>
    <phoneticPr fontId="3" type="noConversion"/>
  </si>
  <si>
    <t>※ (거리) 네이버지도 제시하는 이동거리 적용</t>
    <phoneticPr fontId="180" type="noConversion"/>
  </si>
  <si>
    <t>※ (유가) 한국석유공사 유가정보서비스(www.opinet.co.kr)에 고시된 최근 유가 적용</t>
    <phoneticPr fontId="180" type="noConversion"/>
  </si>
  <si>
    <t>※ (통행료) 네이버지도에서 제시한 소형차기준(할인/할증요금 미반영) 적용</t>
    <phoneticPr fontId="180" type="noConversion"/>
  </si>
  <si>
    <t>일비(25,000원 × 5회)+식비(25,000원 × 5회)+교통비(40,000원 × 5회)</t>
    <phoneticPr fontId="3" type="noConversion"/>
  </si>
  <si>
    <t>일비(25,000원 × 2회)+식비(25,000원 × 2회)+교통비(40,000원 × 2회)</t>
    <phoneticPr fontId="3" type="noConversion"/>
  </si>
  <si>
    <t>일비(25,000원 × 1회)+식비(25,000원 × 1회)+교통비(40,000원 × 1회)</t>
    <phoneticPr fontId="3" type="noConversion"/>
  </si>
  <si>
    <t>마을발전워크숍(총1회, 20인기준)</t>
    <phoneticPr fontId="3" type="noConversion"/>
  </si>
  <si>
    <t>구분</t>
    <phoneticPr fontId="180" type="noConversion"/>
  </si>
  <si>
    <t>항 목</t>
    <phoneticPr fontId="180" type="noConversion"/>
  </si>
  <si>
    <t>금액</t>
    <phoneticPr fontId="180" type="noConversion"/>
  </si>
  <si>
    <t>산 출 내 역</t>
    <phoneticPr fontId="180" type="noConversion"/>
  </si>
  <si>
    <t>비고</t>
    <phoneticPr fontId="180" type="noConversion"/>
  </si>
  <si>
    <t>인건비</t>
    <phoneticPr fontId="180" type="noConversion"/>
  </si>
  <si>
    <t>소  계</t>
    <phoneticPr fontId="180" type="noConversion"/>
  </si>
  <si>
    <t>급여</t>
    <phoneticPr fontId="180" type="noConversion"/>
  </si>
  <si>
    <t>연구원</t>
    <phoneticPr fontId="180" type="noConversion"/>
  </si>
  <si>
    <t>X</t>
    <phoneticPr fontId="180" type="noConversion"/>
  </si>
  <si>
    <t>연구보조원</t>
    <phoneticPr fontId="180" type="noConversion"/>
  </si>
  <si>
    <t>÷</t>
    <phoneticPr fontId="180" type="noConversion"/>
  </si>
  <si>
    <t>경비</t>
    <phoneticPr fontId="180" type="noConversion"/>
  </si>
  <si>
    <t>공무원 여비규정 적용</t>
    <phoneticPr fontId="3" type="noConversion"/>
  </si>
  <si>
    <t>연  구  원</t>
    <phoneticPr fontId="180" type="noConversion"/>
  </si>
  <si>
    <t>+</t>
    <phoneticPr fontId="180" type="noConversion"/>
  </si>
  <si>
    <t>직접경비</t>
    <phoneticPr fontId="180" type="noConversion"/>
  </si>
  <si>
    <t>X</t>
    <phoneticPr fontId="3" type="noConversion"/>
  </si>
  <si>
    <t>합        계</t>
    <phoneticPr fontId="180" type="noConversion"/>
  </si>
  <si>
    <t>일반관리비</t>
    <phoneticPr fontId="180" type="noConversion"/>
  </si>
  <si>
    <t>이      윤</t>
    <phoneticPr fontId="180" type="noConversion"/>
  </si>
  <si>
    <t>(인건비+경비+직접경비+일반관리비)X10% 번위내</t>
    <phoneticPr fontId="3" type="noConversion"/>
  </si>
  <si>
    <t>부  가  세</t>
    <phoneticPr fontId="180" type="noConversion"/>
  </si>
  <si>
    <t xml:space="preserve">  부가가치세 10% 적용</t>
    <phoneticPr fontId="3" type="noConversion"/>
  </si>
  <si>
    <t>총        계</t>
    <phoneticPr fontId="180" type="noConversion"/>
  </si>
  <si>
    <t>천단위 절사</t>
    <phoneticPr fontId="3" type="noConversion"/>
  </si>
  <si>
    <t>수 행 총 계</t>
    <phoneticPr fontId="180" type="noConversion"/>
  </si>
  <si>
    <t>2025년 학술연구용역 대가기준 적용</t>
    <phoneticPr fontId="3" type="noConversion"/>
  </si>
  <si>
    <t>강의료</t>
    <phoneticPr fontId="180" type="noConversion"/>
  </si>
  <si>
    <t>x</t>
    <phoneticPr fontId="3" type="noConversion"/>
  </si>
  <si>
    <t>(인건비+경비+직접경비+일반관리비)X10% 범위내</t>
    <phoneticPr fontId="3" type="noConversion"/>
  </si>
  <si>
    <t>강사료</t>
    <phoneticPr fontId="180" type="noConversion"/>
  </si>
  <si>
    <t>c급 강사</t>
    <phoneticPr fontId="3" type="noConversion"/>
  </si>
  <si>
    <t>중식(1회):1인당1만원
석식(1회):1인당 2만4천원</t>
    <phoneticPr fontId="3" type="noConversion"/>
  </si>
  <si>
    <t>20 ~40인석</t>
    <phoneticPr fontId="3" type="noConversion"/>
  </si>
  <si>
    <t>1인당 6천원</t>
    <phoneticPr fontId="3" type="noConversion"/>
  </si>
  <si>
    <t>선진지 견학</t>
    <phoneticPr fontId="3" type="noConversion"/>
  </si>
  <si>
    <t>C급강사</t>
    <phoneticPr fontId="3" type="noConversion"/>
  </si>
  <si>
    <t>편도 120km, 왕복기준</t>
    <phoneticPr fontId="3" type="noConversion"/>
  </si>
  <si>
    <t>실습재료비</t>
    <phoneticPr fontId="3" type="noConversion"/>
  </si>
  <si>
    <t>5.0m</t>
    <phoneticPr fontId="3" type="noConversion"/>
  </si>
  <si>
    <t>※(강사당 2시간, 2인)시간 및 인원 조절 가능</t>
    <phoneticPr fontId="3" type="noConversion"/>
  </si>
  <si>
    <t>주민
역량
강화</t>
    <phoneticPr fontId="3" type="noConversion"/>
  </si>
  <si>
    <t>(단위:원)</t>
    <phoneticPr fontId="3" type="noConversion"/>
  </si>
  <si>
    <t>인건비성
경비</t>
    <phoneticPr fontId="180" type="noConversion"/>
  </si>
  <si>
    <t>2026년</t>
    <phoneticPr fontId="3" type="noConversion"/>
  </si>
  <si>
    <t>12회 연속성</t>
    <phoneticPr fontId="3" type="noConversion"/>
  </si>
  <si>
    <t>12회 기준</t>
    <phoneticPr fontId="3" type="noConversion"/>
  </si>
  <si>
    <t>치매예방교육</t>
    <phoneticPr fontId="3" type="noConversion"/>
  </si>
  <si>
    <t>휴먼케어</t>
    <phoneticPr fontId="3" type="noConversion"/>
  </si>
  <si>
    <t>일비(25,000원 × 2회)+식비(25,000원 × 2회)+교통비(45,000원 × 2회)</t>
    <phoneticPr fontId="3" type="noConversion"/>
  </si>
  <si>
    <t>[2025년 농촌지역개발 전문가 교통비 세부산출내역]</t>
    <phoneticPr fontId="66" type="noConversion"/>
  </si>
  <si>
    <t>※ (연비) "24년 공무원보수 등의 업무지침, 12.25km/L" 적용</t>
    <phoneticPr fontId="66" type="noConversion"/>
  </si>
  <si>
    <t>2025.02. 유가(원)</t>
    <phoneticPr fontId="180" type="noConversion"/>
  </si>
  <si>
    <t>양지리 취약지역 생활여건개조사업 주민역량강화 용역 총괄표</t>
    <phoneticPr fontId="3" type="noConversion"/>
  </si>
  <si>
    <t xml:space="preserve">양지리 취약지역생활여건개조사업 주민역량강화 용역 </t>
    <phoneticPr fontId="3" type="noConversion"/>
  </si>
  <si>
    <t>2026. 07</t>
    <phoneticPr fontId="3" type="noConversion"/>
  </si>
  <si>
    <t>(인건비+경비+직접경비)X6% 범위내</t>
    <phoneticPr fontId="3" type="noConversion"/>
  </si>
  <si>
    <t>청정골 채움 프로젝트</t>
    <phoneticPr fontId="3" type="noConversion"/>
  </si>
  <si>
    <t>중식(1회):1인당1만원</t>
    <phoneticPr fontId="3" type="noConversion"/>
  </si>
  <si>
    <t>1인당 4천원</t>
  </si>
  <si>
    <t>2027년</t>
    <phoneticPr fontId="3" type="noConversion"/>
  </si>
  <si>
    <t>1인당 20천원</t>
    <phoneticPr fontId="3" type="noConversion"/>
  </si>
  <si>
    <t>웃음치료 프로그램</t>
    <phoneticPr fontId="3" type="noConversion"/>
  </si>
  <si>
    <t>양지이야기 기록화사업</t>
    <phoneticPr fontId="3" type="noConversion"/>
  </si>
  <si>
    <t>양지이야기 기록화 사업</t>
    <phoneticPr fontId="3" type="noConversion"/>
  </si>
  <si>
    <t>국내 선진지견학 (국내 당일_주민40인/2회)</t>
    <phoneticPr fontId="3" type="noConversion"/>
  </si>
  <si>
    <t>책임연구원</t>
    <phoneticPr fontId="211" type="noConversion"/>
  </si>
  <si>
    <t>연구원</t>
    <phoneticPr fontId="211" type="noConversion"/>
  </si>
  <si>
    <t>일비(25,000원 × 4회)+식비(25,000원 × 4회)+교통비(45,000원 × 4회)</t>
    <phoneticPr fontId="3" type="noConversion"/>
  </si>
  <si>
    <t>영상제작</t>
  </si>
  <si>
    <t>기획 및 연출료</t>
  </si>
  <si>
    <t>시장가 적용</t>
  </si>
  <si>
    <t>영상 기획 및 제작</t>
  </si>
  <si>
    <t>〃</t>
  </si>
  <si>
    <t>※ 주민위원회 협의에 따라 조정 시행</t>
  </si>
  <si>
    <t>영상 편집</t>
  </si>
  <si>
    <t>영상 저장매체 제작</t>
  </si>
  <si>
    <t>다과비</t>
  </si>
  <si>
    <t>중간보고회</t>
  </si>
  <si>
    <t>최종보고회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</si>
</sst>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##,###,###&quot;원&quot;"/>
    <numFmt numFmtId="177" formatCode="###0.00&quot;월&quot;"/>
    <numFmt numFmtId="178" formatCode="###&quot;인&quot;"/>
    <numFmt numFmtId="179" formatCode="###&quot;시간&quot;"/>
    <numFmt numFmtId="180" formatCode="###&quot;회&quot;"/>
    <numFmt numFmtId="181" formatCode="###&quot;월&quot;"/>
    <numFmt numFmtId="182" formatCode="#,##0_ "/>
    <numFmt numFmtId="183" formatCode="_ * #,##0_ ;_ * \-#,##0_ ;_ * &quot;-&quot;_ ;_ @_ "/>
    <numFmt numFmtId="184" formatCode="#,##0.0;[Red]#,##0.0;&quot; &quot;"/>
    <numFmt numFmtId="185" formatCode="0.0000%"/>
    <numFmt numFmtId="186" formatCode="#,##0.0000"/>
    <numFmt numFmtId="187" formatCode="#,##0.000\ &quot;10공/㎥ &quot;"/>
    <numFmt numFmtId="188" formatCode="#,##0.00;[Red]#,##0.00;&quot; &quot;"/>
    <numFmt numFmtId="189" formatCode="#,##0.00\ &quot;개 &quot;"/>
    <numFmt numFmtId="190" formatCode="#,###\ &quot;개&quot;"/>
    <numFmt numFmtId="191" formatCode="#,##0.0\ &quot;개소 &quot;"/>
    <numFmt numFmtId="192" formatCode="#.00"/>
    <numFmt numFmtId="193" formatCode="@&quot; LINE&quot;"/>
    <numFmt numFmtId="194" formatCode="#,###.00\ &quot;매 &quot;"/>
    <numFmt numFmtId="195" formatCode="0.0"/>
    <numFmt numFmtId="196" formatCode="0_ "/>
    <numFmt numFmtId="197" formatCode="#,##0.000"/>
    <numFmt numFmtId="198" formatCode="0.000"/>
    <numFmt numFmtId="199" formatCode="_ * #,##0.0_ ;_ * \-#,##0.0_ ;_ * &quot;-&quot;??_ ;_ @_ "/>
    <numFmt numFmtId="200" formatCode="_-* #,##0;\-* #,##0;_-* &quot;-&quot;;_-@"/>
    <numFmt numFmtId="201" formatCode="#,##0;[Red]&quot;-&quot;#,##0"/>
    <numFmt numFmtId="202" formatCode="&quot;  &quot;@"/>
    <numFmt numFmtId="203" formatCode="&quot;     &quot;@"/>
    <numFmt numFmtId="204" formatCode="0.00\ &quot;)&quot;"/>
    <numFmt numFmtId="205" formatCode="0.00\ &quot;)]&quot;"/>
    <numFmt numFmtId="206" formatCode="#,##0;&quot;-&quot;#,##0"/>
    <numFmt numFmtId="207" formatCode="#,##0.00&quot; $&quot;;[Red]&quot;₩&quot;\!\-#,##0.00&quot; $&quot;"/>
    <numFmt numFmtId="208" formatCode="#,##0."/>
    <numFmt numFmtId="209" formatCode="0.000\ &quot;²&quot;"/>
    <numFmt numFmtId="210" formatCode="&quot;(&quot;\ 0.00"/>
    <numFmt numFmtId="211" formatCode="&quot;[(&quot;\ 0.00"/>
    <numFmt numFmtId="212" formatCode="#,##0.0"/>
    <numFmt numFmtId="213" formatCode="#,##0&quot; &quot;;[Red]&quot;△&quot;#,##0&quot; &quot;"/>
    <numFmt numFmtId="214" formatCode="* #,##0&quot; &quot;;[Red]* &quot;△&quot;#,##0&quot; &quot;;* @"/>
    <numFmt numFmtId="215" formatCode="#,##0.####;[Red]&quot;△&quot;#,##0.####"/>
    <numFmt numFmtId="216" formatCode="#,##0.00##;[Red]&quot;△&quot;#,##0.00##"/>
    <numFmt numFmtId="217" formatCode="%#.00"/>
    <numFmt numFmtId="218" formatCode="\$#.00"/>
    <numFmt numFmtId="219" formatCode="\$#."/>
    <numFmt numFmtId="220" formatCode="#,##0.00\ &quot;a &quot;"/>
    <numFmt numFmtId="221" formatCode="&quot;₩&quot;#,##0;[Red]&quot;₩&quot;\-#,##0"/>
    <numFmt numFmtId="222" formatCode="#,##0;\-#,##0;&quot;-&quot;"/>
    <numFmt numFmtId="223" formatCode="0.00_)"/>
    <numFmt numFmtId="224" formatCode="_ * #,##0.00_ ;_ * \-#,##0.00_ ;_ * &quot;-&quot;??_ ;_ @_ "/>
    <numFmt numFmtId="225" formatCode="_(* #,##0_);_(* \(#,##0\);_(* &quot;-&quot;_);_(@_)"/>
    <numFmt numFmtId="226" formatCode="_(&quot;$&quot;* #,##0.00_);_(&quot;$&quot;* \(#,##0.00\);_(&quot;$&quot;* &quot;-&quot;??_);_(@_)"/>
    <numFmt numFmtId="227" formatCode="_ * #,##0.00_ ;_ * &quot;₩&quot;\-#,##0.00_ ;_ * &quot;-&quot;??_ ;_ @_ "/>
    <numFmt numFmtId="228" formatCode="&quot;L&quot;#,##0.00_);\(&quot;L&quot;#,##0.00\)"/>
    <numFmt numFmtId="229" formatCode="_(&quot;L&quot;* #,##0_);_(&quot;L&quot;* \(#,##0\);_(&quot;L&quot;* &quot;-&quot;_);_(@_)"/>
    <numFmt numFmtId="230" formatCode="#,##0.000\ &quot;EA &quot;"/>
    <numFmt numFmtId="231" formatCode="_-[$€-2]* #,##0.00_-;\-[$€-2]* #,##0.00_-;_-[$€-2]* &quot;-&quot;??_-"/>
    <numFmt numFmtId="232" formatCode="#,##0.000\ &quot;㎏ &quot;"/>
    <numFmt numFmtId="233" formatCode="#,##0.00\ &quot;ℓ &quot;"/>
    <numFmt numFmtId="234" formatCode="#,##0.000\ &quot;m  &quot;"/>
    <numFmt numFmtId="235" formatCode="#,##0.000\ &quot;㎡ &quot;"/>
    <numFmt numFmtId="236" formatCode="#,##0.000\ &quot;㎥ &quot;"/>
    <numFmt numFmtId="237" formatCode="_-&quot;$&quot;\ * #,##0.00_-;_-&quot;$&quot;\ * #,##0.00\-;_-&quot;$&quot;\ * &quot;-&quot;??_-;_-@_-"/>
    <numFmt numFmtId="238" formatCode="_(* #,##0.00_);_(* \(#,##0.00\);_(* &quot;-&quot;??_);_(@_)"/>
    <numFmt numFmtId="239" formatCode="0.00_);[Red]\(0.00\)"/>
    <numFmt numFmtId="240" formatCode="#,##0.000\ &quot;ton &quot;"/>
    <numFmt numFmtId="241" formatCode="0_);[Red]\(0\)"/>
    <numFmt numFmtId="242" formatCode="#,##0_);[Red]\(#,##0\)"/>
    <numFmt numFmtId="243" formatCode="&quot;₩&quot;#,##0.00;&quot;₩&quot;\-#,##0.00"/>
    <numFmt numFmtId="244" formatCode="_ &quot;₩&quot;* #,##0_ ;_ &quot;₩&quot;* \-#,##0_ ;_ &quot;₩&quot;* &quot;-&quot;_ ;_ @_ "/>
    <numFmt numFmtId="245" formatCode="_ &quot;₩&quot;* #,##0.00_ ;_ &quot;₩&quot;* \-#,##0.00_ ;_ &quot;₩&quot;* &quot;-&quot;??_ ;_ @_ "/>
    <numFmt numFmtId="246" formatCode="&quot;$&quot;#,##0.00_);[Red]\(&quot;$&quot;#,##0.00\)"/>
    <numFmt numFmtId="247" formatCode="&quot;$&quot;#,##0.00;;"/>
    <numFmt numFmtId="248" formatCode="&quot;$&quot;#,##0.00"/>
    <numFmt numFmtId="249" formatCode="#,##0.000_ ;[Red]\-#,##0.000\ "/>
    <numFmt numFmtId="250" formatCode="0.0%;[Red]\-0.0%"/>
    <numFmt numFmtId="251" formatCode="0.00%;[Red]\-0.00%"/>
    <numFmt numFmtId="252" formatCode="#,##0_ ;[Red]\-#,##0\ "/>
    <numFmt numFmtId="253" formatCode="#,##0.0000_ "/>
    <numFmt numFmtId="254" formatCode="&quot;?#,##0;\-&quot;&quot;?&quot;#,##0"/>
    <numFmt numFmtId="255" formatCode="_-* #,##0.0000_-;&quot;₩&quot;\!\-* #,##0.0000_-;_-* &quot;-&quot;_-;_-@_-"/>
    <numFmt numFmtId="256" formatCode="yy&quot;년&quot;&quot;₩&quot;&quot;₩&quot;&quot;₩&quot;&quot;₩&quot;&quot;₩&quot;&quot;₩&quot;\ mm&quot;월&quot;&quot;₩&quot;&quot;₩&quot;&quot;₩&quot;&quot;₩&quot;&quot;₩&quot;&quot;₩&quot;\ dd&quot;일&quot;"/>
    <numFmt numFmtId="257" formatCode="#,##0.00;[Red]&quot;-&quot;#,##0.00"/>
    <numFmt numFmtId="258" formatCode="&quot;kr&quot;\ #,##0;&quot;kr&quot;\ \-#,##0"/>
    <numFmt numFmtId="259" formatCode="&quot;₩&quot;#,##0.00;\!\-&quot;₩&quot;#,##0.00"/>
    <numFmt numFmtId="260" formatCode="0.00_ "/>
    <numFmt numFmtId="261" formatCode="&quot;*&quot;#,##0\ &quot;일 (월)&quot;\ \ "/>
    <numFmt numFmtId="262" formatCode="&quot;?#,##0.00;\-&quot;&quot;?&quot;#,##0.00"/>
    <numFmt numFmtId="263" formatCode="#,##0.0_ ;[Red]\-#,##0.0\ "/>
    <numFmt numFmtId="264" formatCode="#,##0.0_ "/>
    <numFmt numFmtId="265" formatCode="#,##0.#####\ ;[Red]\-#,##0.#####\ "/>
    <numFmt numFmtId="266" formatCode="#,##0\ ;[Red]\-#,##0\ "/>
    <numFmt numFmtId="267" formatCode="_-* #,##0.000_-;\-* #,##0.000_-;_-* &quot;-&quot;_-;_-@_-"/>
    <numFmt numFmtId="26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6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70" formatCode="&quot;₩&quot;\!\$#,##0_);[Red]&quot;₩&quot;\!\(&quot;₩&quot;\!\$#,##0&quot;₩&quot;\!\)"/>
    <numFmt numFmtId="271" formatCode=";;;"/>
    <numFmt numFmtId="272" formatCode="_-* #,##0.000_-;\-* #,##0.000_-;_-* &quot;-&quot;??_-;_-@_-"/>
    <numFmt numFmtId="273" formatCode="_(&quot;RM&quot;* #,##0_);_(&quot;RM&quot;* \(#,##0\);_(&quot;RM&quot;* &quot;-&quot;_);_(@_)"/>
    <numFmt numFmtId="274" formatCode="_ * #,##0.00_ ;_ * \-#,##0.00_ ;_ * &quot;-&quot;_ ;_ @_ "/>
    <numFmt numFmtId="275" formatCode="yy/m/d"/>
    <numFmt numFmtId="276" formatCode="#."/>
    <numFmt numFmtId="277" formatCode="#,##0&quot; $&quot;;\-#,##0&quot; $&quot;"/>
    <numFmt numFmtId="278" formatCode="#,##0.0000;[Red]\(#,##0.0000\)"/>
    <numFmt numFmtId="279" formatCode="#,##0.00_ "/>
    <numFmt numFmtId="280" formatCode="0.0_);[Red]&quot;₩&quot;\!\(0.0&quot;₩&quot;\!\)"/>
    <numFmt numFmtId="281" formatCode="0.000_ "/>
    <numFmt numFmtId="282" formatCode="&quot;$&quot;#,##0.00;[Red]&quot;$&quot;\-#,##0.00"/>
    <numFmt numFmtId="283" formatCode="0.0_ "/>
    <numFmt numFmtId="284" formatCode="&quot;L.&quot;\ #,##0;&quot;L.&quot;\ \-#,##0"/>
    <numFmt numFmtId="285" formatCode="#,##0.000000000;[Red]\-#,##0.000000000"/>
    <numFmt numFmtId="286" formatCode="d\.mmm\.yy"/>
    <numFmt numFmtId="287" formatCode="_-* #,##0.0_-;\-* #,##0.0_-;_-* &quot;-&quot;??_-;_-@_-"/>
    <numFmt numFmtId="288" formatCode="0\ &quot;x&quot;"/>
    <numFmt numFmtId="289" formatCode="&quot;$&quot;#,##0_);[Red]\(&quot;$&quot;#,##0\)"/>
    <numFmt numFmtId="290" formatCode="_ &quot;₩&quot;* #,##0.00_ ;_ &quot;₩&quot;* &quot;₩&quot;&quot;₩&quot;&quot;₩&quot;&quot;₩&quot;\-#,##0.00_ ;_ &quot;₩&quot;* &quot;-&quot;??_ ;_ @_ "/>
    <numFmt numFmtId="291" formatCode="yyyy&quot;年&quot;&quot;₩&quot;&quot;₩&quot;\ mm&quot;月&quot;&quot;₩&quot;&quot;₩&quot;\ dd&quot;日&quot;"/>
    <numFmt numFmtId="292" formatCode="&quot;(&quot;0&quot;호,&quot;"/>
    <numFmt numFmtId="293" formatCode="mmm\.yy"/>
    <numFmt numFmtId="294" formatCode="#,#00\ "/>
    <numFmt numFmtId="295" formatCode="m\o\n\th\ d\,\ yyyy"/>
    <numFmt numFmtId="296" formatCode="_(&quot;$&quot;* #,##0_);_(&quot;$&quot;* \(#,##0\);_(&quot;$&quot;* &quot;-&quot;??_);_(@_)"/>
    <numFmt numFmtId="297" formatCode="0.00\ "/>
    <numFmt numFmtId="298" formatCode="General_)"/>
    <numFmt numFmtId="299" formatCode="0.0000000000"/>
    <numFmt numFmtId="300" formatCode="_ * #,##0.0000000_ ;_ * \-#,##0.0000000_ ;_ * &quot;-&quot;_ ;_ @_ "/>
    <numFmt numFmtId="301" formatCode="mmmm\-yy"/>
    <numFmt numFmtId="302" formatCode="&quot;₩&quot;#,##0;&quot;₩&quot;&quot;₩&quot;\-#,##0"/>
    <numFmt numFmtId="303" formatCode="0.0_)"/>
    <numFmt numFmtId="304" formatCode="###&quot;00%&quot;"/>
    <numFmt numFmtId="30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!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306" formatCode="_-* #,##0.0_-;\-* #,##0.0_-;_-* &quot;-&quot;_-;_-@_-"/>
    <numFmt numFmtId="307" formatCode="_-* #,##0.00\ _F_-;\-* #,##0.00\ _F_-;_-* &quot;-&quot;??\ _F_-;_-@_-"/>
    <numFmt numFmtId="308" formatCode="_ &quot;₩&quot;* #,##0_ ;_ &quot;₩&quot;* &quot;₩&quot;&quot;₩&quot;&quot;₩&quot;&quot;₩&quot;\-#,##0_ ;_ &quot;₩&quot;* &quot;-&quot;_ ;_ @_ "/>
    <numFmt numFmtId="309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310" formatCode="&quot;$&quot;#,##0.00;[Red]\-&quot;$&quot;#,##0.00"/>
    <numFmt numFmtId="311" formatCode="_-&quot;$&quot;* #,##0_-;\-&quot;$&quot;* #,##0_-;_-&quot;$&quot;* &quot;-&quot;_-;_-@_-"/>
    <numFmt numFmtId="312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313" formatCode="&quot;₩&quot;#,##0;[Red]&quot;₩&quot;&quot;₩&quot;\-#,##0"/>
    <numFmt numFmtId="314" formatCode="#,##0.000000"/>
    <numFmt numFmtId="315" formatCode="0.00000000000_);[Red]\(0.00000000000\)"/>
    <numFmt numFmtId="316" formatCode="0.0000000"/>
    <numFmt numFmtId="317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31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1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20" formatCode="\(###,###,###&quot;원&quot;"/>
    <numFmt numFmtId="321" formatCode="###&quot;회)&quot;"/>
    <numFmt numFmtId="322" formatCode="###&quot;일&quot;"/>
    <numFmt numFmtId="323" formatCode="###&quot;부&quot;"/>
    <numFmt numFmtId="324" formatCode="###&quot;식&quot;"/>
    <numFmt numFmtId="325" formatCode="###&quot;개소&quot;"/>
    <numFmt numFmtId="326" formatCode="#,##0&quot;km&quot;"/>
    <numFmt numFmtId="327" formatCode="#,##0.00&quot;원&quot;"/>
    <numFmt numFmtId="328" formatCode="#,##0.00&quot;km&quot;"/>
    <numFmt numFmtId="329" formatCode="#,##0&quot;원&quot;"/>
    <numFmt numFmtId="330" formatCode="_-* #,##0.00_-;\-* #,##0.00_-;_-* &quot;-&quot;_-;_-@_-"/>
    <numFmt numFmtId="331" formatCode="###&quot;류&quot;"/>
    <numFmt numFmtId="332" formatCode="###&quot;개&quot;"/>
    <numFmt numFmtId="333" formatCode="#,###&quot;인&quot;"/>
    <numFmt numFmtId="334" formatCode="###0.00&quot;개&quot;&quot;월&quot;"/>
    <numFmt numFmtId="335" formatCode="##&quot;개&quot;&quot;월&quot;"/>
    <numFmt numFmtId="336" formatCode="###0&quot;개&quot;&quot;월&quot;"/>
    <numFmt numFmtId="337" formatCode="&quot;(일비&quot;###,###&quot;원&quot;"/>
    <numFmt numFmtId="338" formatCode="&quot;식비&quot;###,###&quot;원&quot;"/>
    <numFmt numFmtId="339" formatCode="&quot;교통비&quot;#,###&quot;원)&quot;"/>
    <numFmt numFmtId="340" formatCode="#,###&quot;회&quot;"/>
    <numFmt numFmtId="341" formatCode="#,###&quot;일&quot;&quot;)&quot;"/>
    <numFmt numFmtId="342" formatCode="##&quot;회&quot;"/>
    <numFmt numFmtId="343" formatCode="##&quot;시간&quot;"/>
    <numFmt numFmtId="344" formatCode="##&quot;인&quot;"/>
    <numFmt numFmtId="345" formatCode="#,###&quot;원&quot;"/>
    <numFmt numFmtId="346" formatCode="##&quot;회&quot;\)"/>
    <numFmt numFmtId="347" formatCode="##&quot;일&quot;"/>
    <numFmt numFmtId="348" formatCode="##&quot;부&quot;"/>
    <numFmt numFmtId="349" formatCode="&quot;총&quot;#,###&quot;회&quot;"/>
    <numFmt numFmtId="350" formatCode="#,###&quot;회 기준&quot;"/>
    <numFmt numFmtId="351" formatCode="&quot;총&quot;#,###&quot;식&quot;"/>
  </numFmts>
  <fonts count="2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0"/>
      <name val="Arial"/>
      <family val="2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8"/>
      <color indexed="8"/>
      <name val="Arial"/>
      <family val="2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9"/>
      <name val="Arial"/>
      <family val="2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견명조"/>
      <family val="1"/>
      <charset val="129"/>
    </font>
    <font>
      <sz val="10"/>
      <name val="굴림"/>
      <family val="3"/>
      <charset val="129"/>
    </font>
    <font>
      <sz val="8"/>
      <name val="휴먼명조"/>
      <family val="3"/>
      <charset val="129"/>
    </font>
    <font>
      <sz val="10"/>
      <name val="±¼¸²A¼"/>
      <family val="3"/>
      <charset val="129"/>
    </font>
    <font>
      <sz val="12"/>
      <name val="¹UAAA¼"/>
      <family val="1"/>
      <charset val="129"/>
    </font>
    <font>
      <b/>
      <sz val="8"/>
      <name val="Arial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u/>
      <sz val="8.5"/>
      <color indexed="36"/>
      <name val="바탕체"/>
      <family val="1"/>
      <charset val="129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u/>
      <sz val="8.5"/>
      <color indexed="12"/>
      <name val="바탕체"/>
      <family val="1"/>
      <charset val="129"/>
    </font>
    <font>
      <sz val="12"/>
      <name val="돋움체"/>
      <family val="3"/>
      <charset val="129"/>
    </font>
    <font>
      <sz val="12"/>
      <name val="Helv"/>
      <family val="2"/>
    </font>
    <font>
      <b/>
      <i/>
      <sz val="12"/>
      <name val="Times New Roman"/>
      <family val="1"/>
    </font>
    <font>
      <sz val="9.6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1"/>
      <name val="뼻뮝"/>
      <family val="3"/>
      <charset val="129"/>
    </font>
    <font>
      <b/>
      <sz val="11"/>
      <color indexed="10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1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sz val="10"/>
      <color indexed="8"/>
      <name val="굴림"/>
      <family val="3"/>
      <charset val="129"/>
    </font>
    <font>
      <sz val="1"/>
      <color indexed="16"/>
      <name val="Courier"/>
      <family val="3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8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새굴림"/>
      <family val="1"/>
      <charset val="129"/>
    </font>
    <font>
      <b/>
      <u/>
      <sz val="16"/>
      <name val="굴림체"/>
      <family val="3"/>
      <charset val="129"/>
    </font>
    <font>
      <sz val="10"/>
      <name val="μ¸¿oA¼"/>
      <family val="3"/>
      <charset val="129"/>
    </font>
    <font>
      <sz val="12"/>
      <name val="Tms Rmn"/>
      <family val="1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i/>
      <sz val="9"/>
      <name val="Times New Roman"/>
      <family val="1"/>
    </font>
    <font>
      <u/>
      <sz val="10"/>
      <color indexed="36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2"/>
      <name val="굴림체"/>
      <family val="3"/>
      <charset val="129"/>
    </font>
    <font>
      <sz val="11"/>
      <name val="ⓒoUAAA¨u"/>
      <family val="1"/>
      <charset val="129"/>
    </font>
    <font>
      <sz val="8"/>
      <name val="굴림"/>
      <family val="3"/>
      <charset val="129"/>
    </font>
    <font>
      <sz val="12"/>
      <name val="±¼¸²A¼"/>
      <family val="3"/>
      <charset val="129"/>
    </font>
    <font>
      <sz val="11"/>
      <name val="Times New Roman"/>
      <family val="1"/>
    </font>
    <font>
      <sz val="12"/>
      <name val="휴먼옛체"/>
      <family val="1"/>
      <charset val="129"/>
    </font>
    <font>
      <sz val="12"/>
      <color indexed="24"/>
      <name val="Arial"/>
      <family val="2"/>
    </font>
    <font>
      <b/>
      <sz val="1"/>
      <color indexed="16"/>
      <name val="Courier"/>
      <family val="3"/>
    </font>
    <font>
      <i/>
      <outline/>
      <shadow/>
      <u/>
      <sz val="1"/>
      <color indexed="24"/>
      <name val="Courier"/>
      <family val="3"/>
    </font>
    <font>
      <sz val="12"/>
      <name val="뼻뮝"/>
      <family val="1"/>
      <charset val="129"/>
    </font>
    <font>
      <sz val="10"/>
      <name val="새굴림"/>
      <family val="1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name val="굴림"/>
      <family val="3"/>
      <charset val="129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sz val="14"/>
      <name val="바탕체"/>
      <family val="1"/>
      <charset val="129"/>
    </font>
    <font>
      <sz val="14"/>
      <color theme="1"/>
      <name val="맑은 고딕"/>
      <family val="3"/>
      <charset val="129"/>
      <scheme val="minor"/>
    </font>
    <font>
      <sz val="14"/>
      <color rgb="FF000000"/>
      <name val="굴림"/>
      <family val="3"/>
      <charset val="129"/>
    </font>
    <font>
      <sz val="14"/>
      <color indexed="8"/>
      <name val="맑은 고딕"/>
      <family val="3"/>
      <charset val="129"/>
    </font>
    <font>
      <sz val="14"/>
      <name val="맑은 고딕"/>
      <family val="2"/>
      <charset val="129"/>
      <scheme val="minor"/>
    </font>
    <font>
      <b/>
      <sz val="14"/>
      <name val="맑은 고딕"/>
      <family val="3"/>
      <charset val="129"/>
    </font>
    <font>
      <b/>
      <sz val="14"/>
      <name val="바탕체"/>
      <family val="1"/>
      <charset val="129"/>
    </font>
    <font>
      <b/>
      <sz val="12"/>
      <name val="바탕체"/>
      <family val="1"/>
      <charset val="129"/>
    </font>
    <font>
      <sz val="13"/>
      <color theme="1"/>
      <name val="맑은 고딕"/>
      <family val="3"/>
      <charset val="129"/>
      <scheme val="minor"/>
    </font>
    <font>
      <u/>
      <sz val="13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0"/>
      <color indexed="8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name val="나눔고딕"/>
      <family val="3"/>
      <charset val="129"/>
    </font>
    <font>
      <sz val="9"/>
      <color indexed="8"/>
      <name val="나눔고딕"/>
      <family val="3"/>
      <charset val="129"/>
    </font>
    <font>
      <sz val="8"/>
      <name val="나눔고딕"/>
      <family val="3"/>
      <charset val="129"/>
    </font>
    <font>
      <sz val="8"/>
      <color indexed="8"/>
      <name val="나눔고딕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돋움"/>
      <family val="2"/>
      <charset val="129"/>
    </font>
  </fonts>
  <fills count="4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6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theme="0" tint="-4.9989318521683403E-2"/>
      </right>
      <top style="hair">
        <color auto="1"/>
      </top>
      <bottom style="hair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auto="1"/>
      </top>
      <bottom style="hair">
        <color auto="1"/>
      </bottom>
      <diagonal/>
    </border>
    <border>
      <left style="thin">
        <color theme="0" tint="-4.9989318521683403E-2"/>
      </left>
      <right/>
      <top style="hair">
        <color auto="1"/>
      </top>
      <bottom style="hair">
        <color auto="1"/>
      </bottom>
      <diagonal/>
    </border>
    <border>
      <left/>
      <right style="thin">
        <color theme="0" tint="-4.9989318521683403E-2"/>
      </right>
      <top style="hair">
        <color auto="1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auto="1"/>
      </top>
      <bottom style="thin">
        <color indexed="64"/>
      </bottom>
      <diagonal/>
    </border>
    <border>
      <left style="thin">
        <color theme="0" tint="-4.9989318521683403E-2"/>
      </left>
      <right/>
      <top style="hair">
        <color auto="1"/>
      </top>
      <bottom style="thin">
        <color indexed="64"/>
      </bottom>
      <diagonal/>
    </border>
    <border>
      <left/>
      <right style="thin">
        <color theme="0" tint="-0.14996795556505021"/>
      </right>
      <top style="hair">
        <color auto="1"/>
      </top>
      <bottom style="hair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auto="1"/>
      </top>
      <bottom style="hair">
        <color auto="1"/>
      </bottom>
      <diagonal/>
    </border>
    <border>
      <left style="thin">
        <color theme="0" tint="-0.14996795556505021"/>
      </left>
      <right/>
      <top style="hair">
        <color auto="1"/>
      </top>
      <bottom style="hair">
        <color auto="1"/>
      </bottom>
      <diagonal/>
    </border>
    <border>
      <left/>
      <right style="thin">
        <color theme="0" tint="-0.14996795556505021"/>
      </right>
      <top style="hair">
        <color auto="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auto="1"/>
      </top>
      <bottom style="thin">
        <color indexed="64"/>
      </bottom>
      <diagonal/>
    </border>
    <border>
      <left style="thin">
        <color theme="0" tint="-0.1499679555650502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auto="1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auto="1"/>
      </bottom>
      <diagonal/>
    </border>
    <border>
      <left style="medium">
        <color auto="1"/>
      </left>
      <right style="thin">
        <color indexed="64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28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244" fontId="47" fillId="0" borderId="0" applyFont="0" applyFill="0" applyBorder="0" applyAlignment="0" applyProtection="0"/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8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3" fontId="15" fillId="0" borderId="24">
      <alignment vertical="center"/>
    </xf>
    <xf numFmtId="3" fontId="8" fillId="0" borderId="24"/>
    <xf numFmtId="3" fontId="8" fillId="0" borderId="24"/>
    <xf numFmtId="183" fontId="15" fillId="0" borderId="24">
      <alignment vertical="center"/>
    </xf>
    <xf numFmtId="183" fontId="16" fillId="0" borderId="36" applyBorder="0">
      <alignment vertical="center"/>
    </xf>
    <xf numFmtId="0" fontId="17" fillId="0" borderId="7"/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184" fontId="19" fillId="0" borderId="0">
      <alignment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7" fontId="10" fillId="0" borderId="23" applyBorder="0">
      <alignment vertical="center" wrapText="1"/>
    </xf>
    <xf numFmtId="188" fontId="20" fillId="0" borderId="0">
      <alignment vertical="center"/>
    </xf>
    <xf numFmtId="0" fontId="13" fillId="0" borderId="0"/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188" fontId="20" fillId="0" borderId="0">
      <alignment vertical="center"/>
    </xf>
    <xf numFmtId="49" fontId="10" fillId="0" borderId="24">
      <alignment horizontal="center" vertical="center"/>
    </xf>
    <xf numFmtId="189" fontId="10" fillId="0" borderId="24">
      <alignment vertical="center"/>
    </xf>
    <xf numFmtId="190" fontId="10" fillId="0" borderId="24">
      <alignment vertical="center"/>
    </xf>
    <xf numFmtId="190" fontId="10" fillId="0" borderId="24">
      <alignment vertical="center"/>
    </xf>
    <xf numFmtId="190" fontId="10" fillId="0" borderId="24">
      <alignment vertical="center"/>
    </xf>
    <xf numFmtId="190" fontId="10" fillId="0" borderId="24">
      <alignment vertical="center"/>
    </xf>
    <xf numFmtId="189" fontId="10" fillId="0" borderId="24">
      <alignment vertical="center"/>
    </xf>
    <xf numFmtId="191" fontId="10" fillId="0" borderId="24">
      <alignment vertical="center"/>
    </xf>
    <xf numFmtId="192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0" fontId="20" fillId="0" borderId="0">
      <alignment vertical="center"/>
    </xf>
    <xf numFmtId="0" fontId="24" fillId="0" borderId="3">
      <alignment horizontal="center" vertical="center"/>
    </xf>
    <xf numFmtId="0" fontId="21" fillId="0" borderId="0">
      <protection locked="0"/>
    </xf>
    <xf numFmtId="3" fontId="9" fillId="0" borderId="38">
      <alignment horizontal="center"/>
    </xf>
    <xf numFmtId="0" fontId="25" fillId="0" borderId="30">
      <alignment vertical="center"/>
    </xf>
    <xf numFmtId="3" fontId="26" fillId="0" borderId="33" applyNumberFormat="0" applyFill="0" applyBorder="0" applyProtection="0">
      <alignment horizontal="center" vertical="center"/>
    </xf>
    <xf numFmtId="0" fontId="21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93" fontId="28" fillId="0" borderId="16">
      <alignment horizontal="center" vertical="center"/>
    </xf>
    <xf numFmtId="183" fontId="29" fillId="0" borderId="39">
      <alignment vertical="center"/>
    </xf>
    <xf numFmtId="194" fontId="10" fillId="0" borderId="0">
      <alignment vertical="center"/>
    </xf>
    <xf numFmtId="194" fontId="10" fillId="0" borderId="0">
      <alignment vertical="center"/>
    </xf>
    <xf numFmtId="10" fontId="16" fillId="0" borderId="0">
      <alignment vertical="center"/>
    </xf>
    <xf numFmtId="9" fontId="30" fillId="5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183" fontId="31" fillId="0" borderId="27">
      <alignment vertical="center"/>
    </xf>
    <xf numFmtId="195" fontId="30" fillId="0" borderId="28" applyBorder="0"/>
    <xf numFmtId="0" fontId="32" fillId="0" borderId="0" applyNumberFormat="0" applyFont="0" applyFill="0" applyBorder="0" applyProtection="0">
      <alignment horizontal="centerContinuous" vertical="center"/>
    </xf>
    <xf numFmtId="0" fontId="32" fillId="0" borderId="0" applyNumberFormat="0" applyFont="0" applyFill="0" applyBorder="0" applyProtection="0">
      <alignment horizontal="centerContinuous" vertical="center"/>
    </xf>
    <xf numFmtId="196" fontId="32" fillId="0" borderId="0" applyNumberFormat="0" applyFont="0" applyFill="0" applyBorder="0" applyProtection="0">
      <alignment horizontal="centerContinuous" vertical="center"/>
    </xf>
    <xf numFmtId="182" fontId="33" fillId="0" borderId="3">
      <alignment vertical="center"/>
    </xf>
    <xf numFmtId="197" fontId="23" fillId="0" borderId="31"/>
    <xf numFmtId="4" fontId="23" fillId="0" borderId="28"/>
    <xf numFmtId="198" fontId="30" fillId="0" borderId="28"/>
    <xf numFmtId="199" fontId="30" fillId="0" borderId="28"/>
    <xf numFmtId="200" fontId="16" fillId="0" borderId="0">
      <alignment vertical="center"/>
    </xf>
    <xf numFmtId="183" fontId="7" fillId="0" borderId="27">
      <alignment vertical="center"/>
    </xf>
    <xf numFmtId="1" fontId="32" fillId="0" borderId="0" applyFont="0" applyFill="0" applyBorder="0" applyProtection="0">
      <alignment horizontal="centerContinuous" vertical="center"/>
    </xf>
    <xf numFmtId="201" fontId="34" fillId="0" borderId="0">
      <alignment vertical="center"/>
    </xf>
    <xf numFmtId="0" fontId="32" fillId="0" borderId="0" applyFont="0" applyFill="0" applyBorder="0" applyProtection="0">
      <alignment horizontal="centerContinuous" vertical="center"/>
    </xf>
    <xf numFmtId="198" fontId="32" fillId="0" borderId="0" applyFont="0" applyFill="0" applyBorder="0" applyProtection="0">
      <alignment horizontal="centerContinuous" vertical="center"/>
    </xf>
    <xf numFmtId="0" fontId="12" fillId="0" borderId="0"/>
    <xf numFmtId="0" fontId="35" fillId="0" borderId="7"/>
    <xf numFmtId="0" fontId="10" fillId="0" borderId="30">
      <alignment vertical="center"/>
    </xf>
    <xf numFmtId="0" fontId="10" fillId="0" borderId="30">
      <alignment vertical="center"/>
    </xf>
    <xf numFmtId="202" fontId="10" fillId="0" borderId="24" applyBorder="0">
      <alignment vertical="center"/>
    </xf>
    <xf numFmtId="203" fontId="10" fillId="0" borderId="24" applyBorder="0">
      <alignment horizontal="left" vertical="center"/>
    </xf>
    <xf numFmtId="204" fontId="36" fillId="0" borderId="0" applyFill="0" applyBorder="0">
      <alignment horizontal="centerContinuous"/>
    </xf>
    <xf numFmtId="205" fontId="36" fillId="0" borderId="0" applyFill="0" applyBorder="0">
      <alignment horizontal="centerContinuous"/>
    </xf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 applyNumberFormat="0" applyFont="0" applyFill="0" applyBorder="0" applyProtection="0">
      <alignment vertical="center"/>
    </xf>
    <xf numFmtId="0" fontId="15" fillId="0" borderId="0" applyNumberFormat="0" applyBorder="0" applyAlignment="0">
      <alignment horizontal="centerContinuous" vertical="center"/>
    </xf>
    <xf numFmtId="4" fontId="21" fillId="0" borderId="0">
      <protection locked="0"/>
    </xf>
    <xf numFmtId="208" fontId="21" fillId="0" borderId="0">
      <protection locked="0"/>
    </xf>
    <xf numFmtId="209" fontId="38" fillId="0" borderId="0" applyFill="0" applyBorder="0">
      <alignment horizontal="centerContinuous"/>
    </xf>
    <xf numFmtId="210" fontId="36" fillId="0" borderId="0" applyFill="0" applyBorder="0">
      <alignment horizontal="centerContinuous"/>
    </xf>
    <xf numFmtId="211" fontId="36" fillId="0" borderId="0" applyFill="0" applyBorder="0">
      <alignment horizontal="centerContinuous"/>
    </xf>
    <xf numFmtId="0" fontId="11" fillId="0" borderId="0"/>
    <xf numFmtId="41" fontId="13" fillId="0" borderId="0" applyFont="0" applyFill="0" applyBorder="0" applyAlignment="0" applyProtection="0"/>
    <xf numFmtId="212" fontId="11" fillId="5" borderId="0" applyFill="0" applyBorder="0" applyProtection="0">
      <alignment horizontal="right"/>
    </xf>
    <xf numFmtId="200" fontId="39" fillId="0" borderId="0" applyFont="0" applyFill="0" applyBorder="0" applyAlignment="0" applyProtection="0"/>
    <xf numFmtId="213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21" fillId="0" borderId="0">
      <protection locked="0"/>
    </xf>
    <xf numFmtId="0" fontId="13" fillId="0" borderId="0"/>
    <xf numFmtId="0" fontId="7" fillId="0" borderId="3">
      <alignment horizontal="center" vertical="center"/>
    </xf>
    <xf numFmtId="0" fontId="7" fillId="0" borderId="3">
      <alignment horizontal="left" vertical="center"/>
    </xf>
    <xf numFmtId="0" fontId="7" fillId="0" borderId="3">
      <alignment vertical="center" textRotation="255"/>
    </xf>
    <xf numFmtId="0" fontId="13" fillId="0" borderId="0"/>
    <xf numFmtId="0" fontId="11" fillId="0" borderId="3">
      <alignment vertical="center" wrapText="1"/>
    </xf>
    <xf numFmtId="0" fontId="21" fillId="0" borderId="40">
      <protection locked="0"/>
    </xf>
    <xf numFmtId="218" fontId="21" fillId="0" borderId="0">
      <protection locked="0"/>
    </xf>
    <xf numFmtId="219" fontId="21" fillId="0" borderId="0">
      <protection locked="0"/>
    </xf>
    <xf numFmtId="220" fontId="10" fillId="0" borderId="24">
      <alignment vertical="center"/>
    </xf>
    <xf numFmtId="220" fontId="10" fillId="0" borderId="24">
      <alignment vertical="center"/>
    </xf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9" fillId="0" borderId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5" fillId="0" borderId="0"/>
    <xf numFmtId="0" fontId="46" fillId="0" borderId="0"/>
    <xf numFmtId="0" fontId="47" fillId="0" borderId="0"/>
    <xf numFmtId="0" fontId="42" fillId="0" borderId="0"/>
    <xf numFmtId="0" fontId="12" fillId="0" borderId="0"/>
    <xf numFmtId="222" fontId="49" fillId="0" borderId="0" applyFill="0" applyBorder="0" applyAlignment="0"/>
    <xf numFmtId="0" fontId="50" fillId="0" borderId="0"/>
    <xf numFmtId="4" fontId="21" fillId="0" borderId="0">
      <protection locked="0"/>
    </xf>
    <xf numFmtId="0" fontId="9" fillId="0" borderId="0" applyFont="0" applyFill="0" applyBorder="0" applyAlignment="0" applyProtection="0"/>
    <xf numFmtId="223" fontId="13" fillId="0" borderId="0"/>
    <xf numFmtId="224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1" fillId="0" borderId="0" applyNumberFormat="0" applyAlignment="0">
      <alignment horizontal="left"/>
    </xf>
    <xf numFmtId="225" fontId="11" fillId="0" borderId="0">
      <protection locked="0"/>
    </xf>
    <xf numFmtId="0" fontId="9" fillId="0" borderId="0" applyFont="0" applyFill="0" applyBorder="0" applyAlignment="0" applyProtection="0"/>
    <xf numFmtId="226" fontId="12" fillId="0" borderId="0" applyFont="0" applyFill="0" applyBorder="0" applyAlignment="0" applyProtection="0"/>
    <xf numFmtId="227" fontId="13" fillId="0" borderId="0" applyFont="0" applyFill="0" applyBorder="0" applyAlignment="0" applyProtection="0"/>
    <xf numFmtId="228" fontId="13" fillId="0" borderId="0"/>
    <xf numFmtId="198" fontId="11" fillId="0" borderId="0">
      <protection locked="0"/>
    </xf>
    <xf numFmtId="229" fontId="13" fillId="0" borderId="0"/>
    <xf numFmtId="230" fontId="10" fillId="0" borderId="24">
      <alignment vertical="center"/>
    </xf>
    <xf numFmtId="0" fontId="52" fillId="0" borderId="0" applyNumberFormat="0" applyAlignment="0">
      <alignment horizontal="left"/>
    </xf>
    <xf numFmtId="231" fontId="14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53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53" fillId="0" borderId="0">
      <protection locked="0"/>
    </xf>
    <xf numFmtId="226" fontId="11" fillId="0" borderId="0">
      <protection locked="0"/>
    </xf>
    <xf numFmtId="38" fontId="54" fillId="6" borderId="0" applyNumberFormat="0" applyBorder="0" applyAlignment="0" applyProtection="0"/>
    <xf numFmtId="3" fontId="10" fillId="0" borderId="39">
      <alignment horizontal="right" vertical="center"/>
    </xf>
    <xf numFmtId="4" fontId="10" fillId="0" borderId="39">
      <alignment horizontal="right" vertical="center"/>
    </xf>
    <xf numFmtId="0" fontId="55" fillId="0" borderId="0">
      <alignment horizontal="left"/>
    </xf>
    <xf numFmtId="0" fontId="56" fillId="0" borderId="41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95" fontId="11" fillId="0" borderId="0">
      <protection locked="0"/>
    </xf>
    <xf numFmtId="195" fontId="11" fillId="0" borderId="0">
      <protection locked="0"/>
    </xf>
    <xf numFmtId="0" fontId="58" fillId="0" borderId="0" applyNumberFormat="0" applyFill="0" applyBorder="0" applyAlignment="0" applyProtection="0"/>
    <xf numFmtId="10" fontId="54" fillId="7" borderId="24" applyNumberFormat="0" applyBorder="0" applyAlignment="0" applyProtection="0"/>
    <xf numFmtId="232" fontId="10" fillId="0" borderId="24">
      <alignment vertical="center"/>
    </xf>
    <xf numFmtId="233" fontId="10" fillId="0" borderId="24">
      <alignment vertical="center"/>
    </xf>
    <xf numFmtId="233" fontId="10" fillId="0" borderId="24">
      <alignment vertical="center"/>
    </xf>
    <xf numFmtId="234" fontId="10" fillId="0" borderId="24">
      <alignment horizontal="right" vertical="center"/>
    </xf>
    <xf numFmtId="234" fontId="10" fillId="0" borderId="24">
      <alignment horizontal="right" vertical="center"/>
    </xf>
    <xf numFmtId="235" fontId="10" fillId="0" borderId="24">
      <alignment vertical="center"/>
    </xf>
    <xf numFmtId="236" fontId="10" fillId="0" borderId="24">
      <alignment vertical="center"/>
    </xf>
    <xf numFmtId="0" fontId="59" fillId="0" borderId="12"/>
    <xf numFmtId="37" fontId="60" fillId="0" borderId="0"/>
    <xf numFmtId="0" fontId="11" fillId="0" borderId="0"/>
    <xf numFmtId="237" fontId="13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24" fontId="20" fillId="0" borderId="0">
      <alignment vertical="center"/>
    </xf>
    <xf numFmtId="238" fontId="11" fillId="0" borderId="0">
      <protection locked="0"/>
    </xf>
    <xf numFmtId="10" fontId="12" fillId="0" borderId="0" applyFont="0" applyFill="0" applyBorder="0" applyAlignment="0" applyProtection="0"/>
    <xf numFmtId="30" fontId="61" fillId="0" borderId="0" applyNumberFormat="0" applyFill="0" applyBorder="0" applyAlignment="0" applyProtection="0">
      <alignment horizontal="left"/>
    </xf>
    <xf numFmtId="239" fontId="20" fillId="0" borderId="0">
      <alignment vertical="center"/>
    </xf>
    <xf numFmtId="239" fontId="20" fillId="0" borderId="0">
      <alignment vertical="distributed"/>
    </xf>
    <xf numFmtId="0" fontId="59" fillId="0" borderId="0"/>
    <xf numFmtId="40" fontId="62" fillId="0" borderId="0" applyBorder="0">
      <alignment horizontal="right"/>
    </xf>
    <xf numFmtId="0" fontId="63" fillId="6" borderId="0">
      <alignment horizontal="centerContinuous"/>
    </xf>
    <xf numFmtId="0" fontId="64" fillId="0" borderId="0" applyFill="0" applyBorder="0" applyProtection="0">
      <alignment horizontal="centerContinuous" vertical="center"/>
    </xf>
    <xf numFmtId="0" fontId="65" fillId="5" borderId="0" applyFill="0" applyBorder="0" applyProtection="0">
      <alignment horizontal="center" vertical="center"/>
    </xf>
    <xf numFmtId="49" fontId="32" fillId="0" borderId="0" applyBorder="0">
      <alignment horizontal="right"/>
    </xf>
    <xf numFmtId="240" fontId="10" fillId="0" borderId="24">
      <alignment vertical="center"/>
    </xf>
    <xf numFmtId="195" fontId="11" fillId="0" borderId="11">
      <protection locked="0"/>
    </xf>
    <xf numFmtId="0" fontId="66" fillId="0" borderId="29">
      <alignment horizontal="left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7" fillId="0" borderId="0"/>
    <xf numFmtId="0" fontId="29" fillId="0" borderId="0" applyFont="0" applyFill="0" applyBorder="0" applyAlignment="0" applyProtection="0"/>
    <xf numFmtId="0" fontId="67" fillId="0" borderId="0"/>
    <xf numFmtId="0" fontId="67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12" fillId="0" borderId="0"/>
    <xf numFmtId="0" fontId="29" fillId="0" borderId="0"/>
    <xf numFmtId="0" fontId="12" fillId="0" borderId="0"/>
    <xf numFmtId="0" fontId="12" fillId="0" borderId="0"/>
    <xf numFmtId="0" fontId="29" fillId="0" borderId="0"/>
    <xf numFmtId="0" fontId="67" fillId="0" borderId="0"/>
    <xf numFmtId="0" fontId="67" fillId="0" borderId="0"/>
    <xf numFmtId="0" fontId="67" fillId="0" borderId="0"/>
    <xf numFmtId="0" fontId="12" fillId="0" borderId="0"/>
    <xf numFmtId="0" fontId="29" fillId="0" borderId="0"/>
    <xf numFmtId="0" fontId="29" fillId="0" borderId="0" applyFont="0" applyFill="0" applyBorder="0" applyAlignment="0" applyProtection="0"/>
    <xf numFmtId="0" fontId="67" fillId="0" borderId="0"/>
    <xf numFmtId="0" fontId="12" fillId="0" borderId="0"/>
    <xf numFmtId="0" fontId="29" fillId="0" borderId="0"/>
    <xf numFmtId="0" fontId="12" fillId="0" borderId="0"/>
    <xf numFmtId="0" fontId="67" fillId="0" borderId="0"/>
    <xf numFmtId="0" fontId="67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67" fillId="0" borderId="0"/>
    <xf numFmtId="0" fontId="67" fillId="0" borderId="0"/>
    <xf numFmtId="0" fontId="12" fillId="0" borderId="0"/>
    <xf numFmtId="0" fontId="12" fillId="0" borderId="0"/>
    <xf numFmtId="0" fontId="29" fillId="0" borderId="0" applyFon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2" fillId="0" borderId="0"/>
    <xf numFmtId="0" fontId="29" fillId="0" borderId="0"/>
    <xf numFmtId="0" fontId="29" fillId="0" borderId="0"/>
    <xf numFmtId="0" fontId="29" fillId="0" borderId="0"/>
    <xf numFmtId="0" fontId="6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7" fillId="0" borderId="0"/>
    <xf numFmtId="0" fontId="12" fillId="0" borderId="0"/>
    <xf numFmtId="0" fontId="67" fillId="0" borderId="0"/>
    <xf numFmtId="0" fontId="12" fillId="0" borderId="0"/>
    <xf numFmtId="0" fontId="12" fillId="0" borderId="0"/>
    <xf numFmtId="0" fontId="29" fillId="0" borderId="0" applyFont="0" applyFill="0" applyBorder="0" applyAlignment="0" applyProtection="0"/>
    <xf numFmtId="0" fontId="12" fillId="0" borderId="0"/>
    <xf numFmtId="0" fontId="9" fillId="0" borderId="0"/>
    <xf numFmtId="0" fontId="12" fillId="0" borderId="0"/>
    <xf numFmtId="0" fontId="12" fillId="0" borderId="0"/>
    <xf numFmtId="0" fontId="67" fillId="0" borderId="0"/>
    <xf numFmtId="0" fontId="67" fillId="0" borderId="0"/>
    <xf numFmtId="0" fontId="6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7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67" fillId="0" borderId="0"/>
    <xf numFmtId="0" fontId="12" fillId="0" borderId="0"/>
    <xf numFmtId="0" fontId="12" fillId="0" borderId="0"/>
    <xf numFmtId="0" fontId="9" fillId="0" borderId="0"/>
    <xf numFmtId="0" fontId="29" fillId="0" borderId="0"/>
    <xf numFmtId="0" fontId="29" fillId="0" borderId="0"/>
    <xf numFmtId="0" fontId="67" fillId="0" borderId="0"/>
    <xf numFmtId="0" fontId="67" fillId="0" borderId="0"/>
    <xf numFmtId="0" fontId="12" fillId="0" borderId="0"/>
    <xf numFmtId="0" fontId="29" fillId="0" borderId="0" applyFont="0" applyFill="0" applyBorder="0" applyAlignment="0" applyProtection="0"/>
    <xf numFmtId="0" fontId="29" fillId="0" borderId="0"/>
    <xf numFmtId="0" fontId="12" fillId="0" borderId="0"/>
    <xf numFmtId="0" fontId="67" fillId="0" borderId="0"/>
    <xf numFmtId="0" fontId="68" fillId="0" borderId="0"/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0" fontId="30" fillId="0" borderId="0">
      <alignment horizontal="center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3" fontId="18" fillId="0" borderId="37">
      <alignment horizontal="right" vertical="center"/>
    </xf>
    <xf numFmtId="0" fontId="30" fillId="0" borderId="0">
      <alignment horizontal="center" vertical="center"/>
    </xf>
    <xf numFmtId="0" fontId="30" fillId="0" borderId="0">
      <alignment horizontal="center" vertical="center"/>
    </xf>
    <xf numFmtId="0" fontId="30" fillId="0" borderId="0">
      <alignment horizontal="center" vertical="center"/>
    </xf>
    <xf numFmtId="0" fontId="65" fillId="0" borderId="0"/>
    <xf numFmtId="3" fontId="18" fillId="0" borderId="37">
      <alignment horizontal="right" vertical="center"/>
    </xf>
    <xf numFmtId="41" fontId="11" fillId="0" borderId="0">
      <alignment horizontal="center" vertical="center"/>
    </xf>
    <xf numFmtId="225" fontId="11" fillId="0" borderId="0">
      <alignment horizontal="center" vertical="center"/>
    </xf>
    <xf numFmtId="198" fontId="69" fillId="0" borderId="0">
      <alignment horizontal="center" vertical="center"/>
    </xf>
    <xf numFmtId="0" fontId="65" fillId="0" borderId="0"/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0" fontId="65" fillId="0" borderId="0"/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3" fontId="18" fillId="0" borderId="37">
      <alignment horizontal="right" vertical="center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11" fillId="0" borderId="29">
      <alignment horizontal="center"/>
    </xf>
    <xf numFmtId="9" fontId="11" fillId="0" borderId="0">
      <protection locked="0"/>
    </xf>
    <xf numFmtId="182" fontId="71" fillId="0" borderId="24">
      <alignment vertical="center"/>
    </xf>
    <xf numFmtId="0" fontId="48" fillId="0" borderId="0"/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244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245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73" fillId="0" borderId="0"/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183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224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5" borderId="0" applyBorder="0" applyAlignment="0" applyProtection="0"/>
    <xf numFmtId="49" fontId="74" fillId="6" borderId="0" applyBorder="0">
      <alignment horizontal="right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7" fillId="0" borderId="0"/>
    <xf numFmtId="0" fontId="74" fillId="8" borderId="24">
      <alignment horizontal="center"/>
    </xf>
    <xf numFmtId="0" fontId="75" fillId="7" borderId="35">
      <alignment horizontal="center" wrapText="1"/>
    </xf>
    <xf numFmtId="0" fontId="76" fillId="9" borderId="49" applyNumberFormat="0" applyBorder="0" applyAlignment="0">
      <alignment horizontal="left" wrapText="1"/>
    </xf>
    <xf numFmtId="40" fontId="9" fillId="0" borderId="0" applyFont="0" applyFill="0" applyBorder="0" applyAlignment="0" applyProtection="0"/>
    <xf numFmtId="0" fontId="38" fillId="6" borderId="0"/>
    <xf numFmtId="0" fontId="77" fillId="6" borderId="0" applyNumberFormat="0" applyFill="0" applyBorder="0"/>
    <xf numFmtId="0" fontId="78" fillId="6" borderId="0" applyNumberFormat="0" applyFill="0" applyBorder="0"/>
    <xf numFmtId="0" fontId="79" fillId="6" borderId="0" applyNumberFormat="0" applyFill="0" applyBorder="0"/>
    <xf numFmtId="0" fontId="80" fillId="8" borderId="50" applyFont="0" applyBorder="0">
      <alignment horizontal="centerContinuous" vertical="center"/>
    </xf>
    <xf numFmtId="246" fontId="54" fillId="6" borderId="45" applyBorder="0"/>
    <xf numFmtId="0" fontId="29" fillId="0" borderId="0" applyFont="0" applyFill="0" applyBorder="0" applyAlignment="0" applyProtection="0"/>
    <xf numFmtId="0" fontId="12" fillId="0" borderId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7" borderId="51" applyBorder="0"/>
    <xf numFmtId="247" fontId="12" fillId="7" borderId="52" applyBorder="0">
      <alignment horizontal="center"/>
    </xf>
    <xf numFmtId="0" fontId="54" fillId="6" borderId="0"/>
    <xf numFmtId="0" fontId="81" fillId="0" borderId="0" applyNumberFormat="0" applyFill="0" applyBorder="0" applyAlignment="0" applyProtection="0">
      <alignment vertical="top"/>
      <protection locked="0"/>
    </xf>
    <xf numFmtId="0" fontId="82" fillId="10" borderId="48" applyBorder="0" applyAlignment="0"/>
    <xf numFmtId="0" fontId="83" fillId="6" borderId="0" applyNumberFormat="0" applyFill="0" applyBorder="0"/>
    <xf numFmtId="12" fontId="12" fillId="5" borderId="53" applyNumberFormat="0" applyBorder="0" applyAlignment="0" applyProtection="0">
      <alignment horizontal="center"/>
    </xf>
    <xf numFmtId="0" fontId="84" fillId="0" borderId="0" applyNumberFormat="0" applyFill="0" applyBorder="0" applyAlignment="0" applyProtection="0">
      <alignment vertical="top"/>
      <protection locked="0"/>
    </xf>
    <xf numFmtId="0" fontId="12" fillId="11" borderId="54" applyBorder="0">
      <protection locked="0"/>
    </xf>
    <xf numFmtId="247" fontId="12" fillId="11" borderId="55" applyBorder="0">
      <alignment horizontal="center"/>
      <protection locked="0"/>
    </xf>
    <xf numFmtId="12" fontId="12" fillId="11" borderId="55" applyBorder="0">
      <alignment horizontal="center"/>
      <protection locked="0"/>
    </xf>
    <xf numFmtId="0" fontId="8" fillId="11" borderId="56">
      <alignment horizontal="center" vertical="center"/>
      <protection locked="0"/>
    </xf>
    <xf numFmtId="246" fontId="54" fillId="7" borderId="0" applyBorder="0">
      <protection locked="0"/>
    </xf>
    <xf numFmtId="15" fontId="54" fillId="7" borderId="0" applyBorder="0">
      <protection locked="0"/>
    </xf>
    <xf numFmtId="49" fontId="54" fillId="7" borderId="0" applyBorder="0">
      <protection locked="0"/>
    </xf>
    <xf numFmtId="49" fontId="54" fillId="7" borderId="23" applyNumberFormat="0" applyBorder="0"/>
    <xf numFmtId="0" fontId="38" fillId="7" borderId="55" applyBorder="0">
      <alignment horizontal="left"/>
    </xf>
    <xf numFmtId="0" fontId="38" fillId="11" borderId="0">
      <alignment horizontal="left"/>
    </xf>
    <xf numFmtId="0" fontId="85" fillId="0" borderId="47" applyNumberFormat="0" applyFont="0" applyBorder="0" applyProtection="0">
      <alignment horizontal="center" vertical="center"/>
    </xf>
    <xf numFmtId="0" fontId="12" fillId="0" borderId="0" applyNumberFormat="0" applyFill="0" applyBorder="0" applyAlignment="0" applyProtection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248" fontId="8" fillId="7" borderId="56">
      <alignment horizontal="center"/>
    </xf>
    <xf numFmtId="0" fontId="12" fillId="6" borderId="55" applyBorder="0">
      <alignment horizontal="center"/>
      <protection locked="0"/>
    </xf>
    <xf numFmtId="0" fontId="87" fillId="6" borderId="0"/>
    <xf numFmtId="249" fontId="88" fillId="0" borderId="3">
      <alignment vertical="center"/>
    </xf>
    <xf numFmtId="0" fontId="67" fillId="0" borderId="0"/>
    <xf numFmtId="0" fontId="89" fillId="6" borderId="0"/>
    <xf numFmtId="248" fontId="12" fillId="0" borderId="0"/>
    <xf numFmtId="49" fontId="90" fillId="6" borderId="0" applyBorder="0">
      <alignment horizontal="centerContinuous"/>
    </xf>
    <xf numFmtId="0" fontId="12" fillId="12" borderId="0"/>
    <xf numFmtId="0" fontId="91" fillId="6" borderId="0" applyProtection="0">
      <alignment horizontal="centerContinuous" vertical="center"/>
      <protection hidden="1"/>
    </xf>
    <xf numFmtId="0" fontId="12" fillId="6" borderId="55" applyBorder="0">
      <alignment horizontal="center"/>
    </xf>
    <xf numFmtId="0" fontId="12" fillId="6" borderId="55" applyBorder="0">
      <alignment horizontal="center"/>
    </xf>
    <xf numFmtId="246" fontId="74" fillId="6" borderId="0"/>
    <xf numFmtId="49" fontId="92" fillId="6" borderId="0" applyBorder="0">
      <alignment horizontal="righ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42" fontId="93" fillId="0" borderId="3">
      <alignment vertical="center"/>
    </xf>
    <xf numFmtId="241" fontId="94" fillId="0" borderId="3">
      <alignment vertical="center"/>
    </xf>
    <xf numFmtId="241" fontId="94" fillId="0" borderId="3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20" fillId="0" borderId="24" applyNumberFormat="0" applyFont="0" applyFill="0" applyBorder="0" applyProtection="0">
      <alignment horizontal="distributed" vertical="center"/>
    </xf>
    <xf numFmtId="250" fontId="20" fillId="0" borderId="0" applyFont="0" applyFill="0" applyBorder="0" applyAlignment="0" applyProtection="0"/>
    <xf numFmtId="251" fontId="20" fillId="0" borderId="0" applyFont="0" applyFill="0" applyBorder="0" applyAlignment="0" applyProtection="0"/>
    <xf numFmtId="0" fontId="95" fillId="0" borderId="0"/>
    <xf numFmtId="0" fontId="96" fillId="0" borderId="3" applyNumberFormat="0" applyFill="0" applyBorder="0" applyProtection="0">
      <alignment horizontal="center" vertical="center"/>
    </xf>
    <xf numFmtId="0" fontId="7" fillId="6" borderId="57">
      <alignment horizontal="distributed" vertical="center"/>
    </xf>
    <xf numFmtId="250" fontId="20" fillId="0" borderId="0" applyNumberFormat="0" applyFont="0" applyFill="0" applyBorder="0" applyProtection="0">
      <alignment horizontal="centerContinuous" vertical="center"/>
    </xf>
    <xf numFmtId="196" fontId="97" fillId="0" borderId="58">
      <alignment vertical="center"/>
    </xf>
    <xf numFmtId="252" fontId="98" fillId="0" borderId="59">
      <alignment vertical="center"/>
    </xf>
    <xf numFmtId="253" fontId="71" fillId="0" borderId="24">
      <alignment vertical="center"/>
    </xf>
    <xf numFmtId="0" fontId="67" fillId="0" borderId="0"/>
    <xf numFmtId="0" fontId="67" fillId="0" borderId="0"/>
    <xf numFmtId="0" fontId="67" fillId="0" borderId="0"/>
    <xf numFmtId="0" fontId="99" fillId="0" borderId="3">
      <alignment vertical="center"/>
    </xf>
    <xf numFmtId="254" fontId="13" fillId="0" borderId="0" applyFont="0" applyFill="0" applyBorder="0" applyAlignment="0" applyProtection="0"/>
    <xf numFmtId="25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56" fontId="30" fillId="0" borderId="0" applyFont="0" applyFill="0" applyBorder="0" applyAlignment="0" applyProtection="0"/>
    <xf numFmtId="255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57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5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58" fontId="30" fillId="0" borderId="0" applyFont="0" applyFill="0" applyBorder="0" applyAlignment="0" applyProtection="0"/>
    <xf numFmtId="256" fontId="30" fillId="0" borderId="0" applyFont="0" applyFill="0" applyBorder="0" applyAlignment="0" applyProtection="0"/>
    <xf numFmtId="259" fontId="7" fillId="0" borderId="0" applyFont="0" applyFill="0" applyBorder="0" applyAlignment="0" applyProtection="0"/>
    <xf numFmtId="260" fontId="11" fillId="0" borderId="0" applyFont="0" applyFill="0" applyBorder="0" applyAlignment="0" applyProtection="0"/>
    <xf numFmtId="196" fontId="65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56" fontId="30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56" fontId="30" fillId="0" borderId="0" applyFont="0" applyFill="0" applyBorder="0" applyAlignment="0" applyProtection="0"/>
    <xf numFmtId="256" fontId="30" fillId="0" borderId="0" applyFont="0" applyFill="0" applyBorder="0" applyAlignment="0" applyProtection="0"/>
    <xf numFmtId="254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61" fontId="13" fillId="0" borderId="0" applyFont="0" applyFill="0" applyBorder="0" applyAlignment="0" applyProtection="0"/>
    <xf numFmtId="262" fontId="11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13" fillId="0" borderId="0" applyFont="0" applyFill="0" applyBorder="0" applyAlignment="0" applyProtection="0"/>
    <xf numFmtId="263" fontId="100" fillId="0" borderId="60">
      <alignment vertical="center"/>
    </xf>
    <xf numFmtId="182" fontId="36" fillId="13" borderId="61" applyBorder="0" applyProtection="0">
      <alignment vertical="center"/>
    </xf>
    <xf numFmtId="212" fontId="36" fillId="0" borderId="3" applyFill="0" applyProtection="0">
      <alignment vertical="center" shrinkToFit="1"/>
    </xf>
    <xf numFmtId="264" fontId="101" fillId="0" borderId="3" applyFill="0" applyBorder="0" applyProtection="0">
      <alignment vertical="center"/>
    </xf>
    <xf numFmtId="263" fontId="101" fillId="0" borderId="3">
      <alignment vertical="center"/>
    </xf>
    <xf numFmtId="182" fontId="101" fillId="7" borderId="7" applyProtection="0">
      <alignment vertical="center" shrinkToFit="1"/>
    </xf>
    <xf numFmtId="0" fontId="100" fillId="0" borderId="58">
      <alignment vertical="center"/>
    </xf>
    <xf numFmtId="263" fontId="102" fillId="0" borderId="3">
      <alignment vertical="center"/>
    </xf>
    <xf numFmtId="263" fontId="103" fillId="0" borderId="3">
      <alignment vertical="center"/>
    </xf>
    <xf numFmtId="263" fontId="103" fillId="0" borderId="3">
      <alignment vertical="center"/>
    </xf>
    <xf numFmtId="263" fontId="103" fillId="0" borderId="3">
      <alignment vertical="center"/>
    </xf>
    <xf numFmtId="0" fontId="104" fillId="0" borderId="0">
      <alignment vertical="center"/>
    </xf>
    <xf numFmtId="263" fontId="105" fillId="0" borderId="3">
      <alignment vertical="center"/>
    </xf>
    <xf numFmtId="263" fontId="106" fillId="0" borderId="3">
      <alignment vertical="center"/>
    </xf>
    <xf numFmtId="263" fontId="13" fillId="0" borderId="3">
      <alignment vertical="center"/>
      <protection locked="0"/>
    </xf>
    <xf numFmtId="182" fontId="28" fillId="0" borderId="0">
      <alignment vertical="center"/>
    </xf>
    <xf numFmtId="0" fontId="107" fillId="0" borderId="0">
      <alignment vertical="center"/>
      <protection locked="0"/>
    </xf>
    <xf numFmtId="0" fontId="108" fillId="0" borderId="3">
      <alignment horizontal="distributed" vertical="center"/>
    </xf>
    <xf numFmtId="183" fontId="11" fillId="0" borderId="0" applyNumberFormat="0" applyFont="0" applyFill="0" applyBorder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265" fontId="20" fillId="0" borderId="0" applyFont="0" applyFill="0" applyBorder="0" applyAlignment="0" applyProtection="0">
      <alignment vertical="center"/>
    </xf>
    <xf numFmtId="266" fontId="20" fillId="0" borderId="0" applyFont="0" applyFill="0" applyBorder="0" applyAlignment="0" applyProtection="0">
      <alignment vertical="center"/>
    </xf>
    <xf numFmtId="246" fontId="13" fillId="0" borderId="46"/>
    <xf numFmtId="267" fontId="39" fillId="0" borderId="24">
      <alignment vertical="center"/>
    </xf>
    <xf numFmtId="0" fontId="11" fillId="0" borderId="0" applyFont="0" applyFill="0" applyBorder="0" applyAlignment="0" applyProtection="0"/>
    <xf numFmtId="263" fontId="108" fillId="0" borderId="3">
      <alignment horizontal="distributed" vertical="center"/>
    </xf>
    <xf numFmtId="183" fontId="11" fillId="0" borderId="42"/>
    <xf numFmtId="3" fontId="8" fillId="0" borderId="24"/>
    <xf numFmtId="24" fontId="9" fillId="0" borderId="0" applyFont="0" applyFill="0" applyBorder="0" applyAlignment="0" applyProtection="0"/>
    <xf numFmtId="268" fontId="9" fillId="0" borderId="0" applyNumberFormat="0" applyFont="0" applyFill="0" applyBorder="0" applyAlignment="0" applyProtection="0"/>
    <xf numFmtId="269" fontId="9" fillId="0" borderId="0" applyNumberFormat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68" fontId="9" fillId="0" borderId="0" applyNumberFormat="0" applyFont="0" applyFill="0" applyBorder="0" applyAlignment="0" applyProtection="0"/>
    <xf numFmtId="24" fontId="9" fillId="0" borderId="0" applyFont="0" applyFill="0" applyBorder="0" applyAlignment="0" applyProtection="0"/>
    <xf numFmtId="269" fontId="9" fillId="0" borderId="0" applyNumberFormat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8" fontId="11" fillId="0" borderId="64">
      <alignment horizontal="right"/>
    </xf>
    <xf numFmtId="271" fontId="10" fillId="0" borderId="24">
      <alignment vertical="center"/>
    </xf>
    <xf numFmtId="0" fontId="11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7" fillId="0" borderId="0"/>
    <xf numFmtId="0" fontId="12" fillId="0" borderId="0"/>
    <xf numFmtId="0" fontId="9" fillId="0" borderId="0"/>
    <xf numFmtId="0" fontId="9" fillId="0" borderId="0"/>
    <xf numFmtId="186" fontId="13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49" fillId="0" borderId="0"/>
    <xf numFmtId="0" fontId="59" fillId="0" borderId="74"/>
    <xf numFmtId="0" fontId="59" fillId="0" borderId="74"/>
    <xf numFmtId="0" fontId="127" fillId="0" borderId="68" applyNumberFormat="0" applyFill="0" applyAlignment="0" applyProtection="0">
      <alignment vertical="center"/>
    </xf>
    <xf numFmtId="0" fontId="134" fillId="0" borderId="72" applyNumberFormat="0" applyFill="0" applyAlignment="0" applyProtection="0">
      <alignment vertical="center"/>
    </xf>
    <xf numFmtId="0" fontId="127" fillId="0" borderId="68" applyNumberFormat="0" applyFill="0" applyAlignment="0" applyProtection="0">
      <alignment vertical="center"/>
    </xf>
    <xf numFmtId="0" fontId="5" fillId="0" borderId="0">
      <alignment vertical="center"/>
    </xf>
    <xf numFmtId="3" fontId="85" fillId="0" borderId="24"/>
    <xf numFmtId="273" fontId="65" fillId="0" borderId="0" applyNumberFormat="0" applyFont="0" applyFill="0" applyBorder="0" applyAlignment="0" applyProtection="0"/>
    <xf numFmtId="274" fontId="65" fillId="0" borderId="0" applyNumberFormat="0" applyFont="0" applyFill="0" applyBorder="0" applyAlignment="0" applyProtection="0"/>
    <xf numFmtId="273" fontId="65" fillId="0" borderId="0" applyNumberFormat="0" applyFont="0" applyFill="0" applyBorder="0" applyAlignment="0" applyProtection="0"/>
    <xf numFmtId="274" fontId="65" fillId="0" borderId="0" applyNumberFormat="0" applyFont="0" applyFill="0" applyBorder="0" applyAlignment="0" applyProtection="0"/>
    <xf numFmtId="40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1" fillId="0" borderId="0">
      <alignment vertical="center"/>
    </xf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0" fontId="9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75" fontId="39" fillId="0" borderId="0" applyFont="0" applyFill="0" applyBorder="0" applyAlignment="0" applyProtection="0"/>
    <xf numFmtId="275" fontId="3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29" fillId="0" borderId="0" applyFont="0" applyFill="0" applyBorder="0" applyAlignment="0" applyProtection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49" fillId="0" borderId="0"/>
    <xf numFmtId="0" fontId="12" fillId="0" borderId="0"/>
    <xf numFmtId="0" fontId="3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21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192" fontId="21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3" fontId="85" fillId="0" borderId="24"/>
    <xf numFmtId="3" fontId="85" fillId="0" borderId="24"/>
    <xf numFmtId="206" fontId="11" fillId="0" borderId="0">
      <alignment vertical="center"/>
    </xf>
    <xf numFmtId="0" fontId="30" fillId="0" borderId="0">
      <alignment horizontal="center"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21" fillId="0" borderId="0">
      <protection locked="0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1" fillId="24" borderId="0" applyNumberFormat="0" applyBorder="0" applyAlignment="0" applyProtection="0">
      <alignment vertical="center"/>
    </xf>
    <xf numFmtId="0" fontId="111" fillId="21" borderId="0" applyNumberFormat="0" applyBorder="0" applyAlignment="0" applyProtection="0">
      <alignment vertical="center"/>
    </xf>
    <xf numFmtId="0" fontId="111" fillId="22" borderId="0" applyNumberFormat="0" applyBorder="0" applyAlignment="0" applyProtection="0">
      <alignment vertical="center"/>
    </xf>
    <xf numFmtId="0" fontId="111" fillId="25" borderId="0" applyNumberFormat="0" applyBorder="0" applyAlignment="0" applyProtection="0">
      <alignment vertical="center"/>
    </xf>
    <xf numFmtId="0" fontId="111" fillId="26" borderId="0" applyNumberFormat="0" applyBorder="0" applyAlignment="0" applyProtection="0">
      <alignment vertical="center"/>
    </xf>
    <xf numFmtId="0" fontId="111" fillId="27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195" fontId="96" fillId="0" borderId="0" applyNumberFormat="0" applyFont="0">
      <alignment horizontal="centerContinuous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17" fontId="21" fillId="0" borderId="0">
      <protection locked="0"/>
    </xf>
    <xf numFmtId="0" fontId="140" fillId="0" borderId="0" applyFont="0" applyFill="0" applyBorder="0" applyAlignment="0" applyProtection="0"/>
    <xf numFmtId="183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24" fontId="73" fillId="0" borderId="0" applyFont="0" applyFill="0" applyBorder="0" applyAlignment="0" applyProtection="0"/>
    <xf numFmtId="4" fontId="21" fillId="0" borderId="0">
      <protection locked="0"/>
    </xf>
    <xf numFmtId="208" fontId="21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141" fillId="0" borderId="0" applyNumberFormat="0" applyFill="0" applyBorder="0" applyAlignment="0" applyProtection="0"/>
    <xf numFmtId="0" fontId="45" fillId="0" borderId="0"/>
    <xf numFmtId="0" fontId="48" fillId="0" borderId="0"/>
    <xf numFmtId="0" fontId="48" fillId="0" borderId="0"/>
    <xf numFmtId="0" fontId="48" fillId="0" borderId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2" fillId="0" borderId="0" applyNumberFormat="0" applyFill="0" applyBorder="0" applyAlignment="0" applyProtection="0">
      <alignment vertical="top"/>
      <protection locked="0"/>
    </xf>
    <xf numFmtId="0" fontId="21" fillId="0" borderId="40">
      <protection locked="0"/>
    </xf>
    <xf numFmtId="276" fontId="110" fillId="0" borderId="40">
      <protection locked="0"/>
    </xf>
    <xf numFmtId="277" fontId="13" fillId="0" borderId="40">
      <protection locked="0"/>
    </xf>
    <xf numFmtId="277" fontId="13" fillId="0" borderId="40">
      <protection locked="0"/>
    </xf>
    <xf numFmtId="277" fontId="13" fillId="0" borderId="40">
      <protection locked="0"/>
    </xf>
    <xf numFmtId="277" fontId="13" fillId="0" borderId="40">
      <protection locked="0"/>
    </xf>
    <xf numFmtId="276" fontId="110" fillId="0" borderId="40">
      <protection locked="0"/>
    </xf>
    <xf numFmtId="276" fontId="110" fillId="0" borderId="40">
      <protection locked="0"/>
    </xf>
    <xf numFmtId="38" fontId="13" fillId="0" borderId="0">
      <protection locked="0"/>
    </xf>
    <xf numFmtId="38" fontId="12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4" fontId="21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38" fontId="13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7" fontId="13" fillId="0" borderId="0"/>
    <xf numFmtId="288" fontId="29" fillId="0" borderId="0"/>
    <xf numFmtId="3" fontId="143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3" fillId="0" borderId="0">
      <protection locked="0"/>
    </xf>
    <xf numFmtId="289" fontId="1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3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18" fontId="21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38" fontId="13" fillId="0" borderId="0">
      <protection locked="0"/>
    </xf>
    <xf numFmtId="218" fontId="21" fillId="0" borderId="0">
      <protection locked="0"/>
    </xf>
    <xf numFmtId="218" fontId="21" fillId="0" borderId="0">
      <protection locked="0"/>
    </xf>
    <xf numFmtId="218" fontId="21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90" fontId="13" fillId="0" borderId="0"/>
    <xf numFmtId="290" fontId="13" fillId="0" borderId="0"/>
    <xf numFmtId="291" fontId="13" fillId="0" borderId="0" applyFont="0" applyFill="0" applyBorder="0" applyAlignment="0" applyProtection="0"/>
    <xf numFmtId="292" fontId="29" fillId="0" borderId="0" applyFont="0" applyFill="0" applyBorder="0" applyAlignment="0" applyProtection="0"/>
    <xf numFmtId="293" fontId="13" fillId="0" borderId="0"/>
    <xf numFmtId="0" fontId="13" fillId="0" borderId="0"/>
    <xf numFmtId="0" fontId="13" fillId="0" borderId="0"/>
    <xf numFmtId="294" fontId="29" fillId="0" borderId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95" fontId="21" fillId="0" borderId="0">
      <protection locked="0"/>
    </xf>
    <xf numFmtId="295" fontId="21" fillId="0" borderId="0">
      <protection locked="0"/>
    </xf>
    <xf numFmtId="286" fontId="13" fillId="0" borderId="0">
      <protection locked="0"/>
    </xf>
    <xf numFmtId="295" fontId="21" fillId="0" borderId="0">
      <protection locked="0"/>
    </xf>
    <xf numFmtId="295" fontId="21" fillId="0" borderId="0">
      <protection locked="0"/>
    </xf>
    <xf numFmtId="38" fontId="13" fillId="0" borderId="0">
      <protection locked="0"/>
    </xf>
    <xf numFmtId="0" fontId="9" fillId="0" borderId="0" applyFont="0" applyFill="0" applyBorder="0" applyAlignment="0" applyProtection="0"/>
    <xf numFmtId="296" fontId="13" fillId="0" borderId="0"/>
    <xf numFmtId="297" fontId="29" fillId="0" borderId="0"/>
    <xf numFmtId="182" fontId="10" fillId="0" borderId="0">
      <alignment horizontal="center" vertical="center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18" fontId="21" fillId="0" borderId="0">
      <protection locked="0"/>
    </xf>
    <xf numFmtId="219" fontId="21" fillId="0" borderId="0">
      <protection locked="0"/>
    </xf>
    <xf numFmtId="0" fontId="13" fillId="0" borderId="0" applyFont="0" applyFill="0" applyBorder="0" applyAlignment="0" applyProtection="0"/>
    <xf numFmtId="231" fontId="13" fillId="0" borderId="0" applyFont="0" applyFill="0" applyBorder="0" applyAlignment="0" applyProtection="0">
      <alignment vertical="center"/>
    </xf>
    <xf numFmtId="231" fontId="13" fillId="0" borderId="0" applyFont="0" applyFill="0" applyBorder="0" applyAlignment="0" applyProtection="0">
      <alignment vertical="center"/>
    </xf>
    <xf numFmtId="231" fontId="13" fillId="0" borderId="0" applyFont="0" applyFill="0" applyBorder="0" applyAlignment="0" applyProtection="0"/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53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5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192" fontId="21" fillId="0" borderId="0">
      <protection locked="0"/>
    </xf>
    <xf numFmtId="192" fontId="21" fillId="0" borderId="0">
      <protection locked="0"/>
    </xf>
    <xf numFmtId="286" fontId="13" fillId="0" borderId="0">
      <protection locked="0"/>
    </xf>
    <xf numFmtId="192" fontId="21" fillId="0" borderId="0">
      <protection locked="0"/>
    </xf>
    <xf numFmtId="192" fontId="21" fillId="0" borderId="0">
      <protection locked="0"/>
    </xf>
    <xf numFmtId="38" fontId="13" fillId="0" borderId="0">
      <protection locked="0"/>
    </xf>
    <xf numFmtId="0" fontId="9" fillId="0" borderId="0" applyFont="0" applyFill="0" applyBorder="0" applyAlignment="0" applyProtection="0"/>
    <xf numFmtId="38" fontId="54" fillId="6" borderId="0" applyNumberFormat="0" applyBorder="0" applyAlignment="0" applyProtection="0"/>
    <xf numFmtId="38" fontId="54" fillId="6" borderId="0" applyNumberFormat="0" applyBorder="0" applyAlignment="0" applyProtection="0"/>
    <xf numFmtId="38" fontId="54" fillId="6" borderId="0" applyNumberFormat="0" applyBorder="0" applyAlignment="0" applyProtection="0"/>
    <xf numFmtId="0" fontId="14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38" fontId="13" fillId="0" borderId="0">
      <protection locked="0"/>
    </xf>
    <xf numFmtId="10" fontId="54" fillId="7" borderId="24" applyNumberFormat="0" applyBorder="0" applyAlignment="0" applyProtection="0"/>
    <xf numFmtId="10" fontId="54" fillId="7" borderId="24" applyNumberFormat="0" applyBorder="0" applyAlignment="0" applyProtection="0"/>
    <xf numFmtId="10" fontId="54" fillId="7" borderId="24" applyNumberFormat="0" applyBorder="0" applyAlignment="0" applyProtection="0"/>
    <xf numFmtId="22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98" fontId="87" fillId="0" borderId="0">
      <alignment horizontal="left"/>
    </xf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3" fillId="0" borderId="0">
      <alignment horizontal="centerContinuous"/>
    </xf>
    <xf numFmtId="299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300" fontId="10" fillId="0" borderId="0"/>
    <xf numFmtId="30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300" fontId="10" fillId="0" borderId="0"/>
    <xf numFmtId="0" fontId="11" fillId="0" borderId="0"/>
    <xf numFmtId="300" fontId="10" fillId="0" borderId="0"/>
    <xf numFmtId="0" fontId="86" fillId="0" borderId="0"/>
    <xf numFmtId="300" fontId="10" fillId="0" borderId="0"/>
    <xf numFmtId="301" fontId="13" fillId="0" borderId="0"/>
    <xf numFmtId="300" fontId="10" fillId="0" borderId="0"/>
    <xf numFmtId="301" fontId="13" fillId="0" borderId="0"/>
    <xf numFmtId="301" fontId="13" fillId="0" borderId="0"/>
    <xf numFmtId="300" fontId="10" fillId="0" borderId="0"/>
    <xf numFmtId="300" fontId="10" fillId="0" borderId="0"/>
    <xf numFmtId="0" fontId="12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17" fontId="21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38" fontId="13" fillId="0" borderId="0">
      <protection locked="0"/>
    </xf>
    <xf numFmtId="217" fontId="21" fillId="0" borderId="0">
      <protection locked="0"/>
    </xf>
    <xf numFmtId="217" fontId="21" fillId="0" borderId="0">
      <protection locked="0"/>
    </xf>
    <xf numFmtId="217" fontId="21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24" fontId="38" fillId="0" borderId="0" applyFont="0" applyFill="0" applyBorder="0" applyAlignment="0" applyProtection="0"/>
    <xf numFmtId="302" fontId="13" fillId="0" borderId="0" applyFont="0" applyFill="0" applyBorder="0" applyAlignment="0" applyProtection="0"/>
    <xf numFmtId="224" fontId="12" fillId="0" borderId="0" applyFont="0" applyFill="0" applyBorder="0" applyAlignment="0" applyProtection="0"/>
    <xf numFmtId="303" fontId="146" fillId="0" borderId="0">
      <alignment horizontal="center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286" fontId="13" fillId="0" borderId="11">
      <protection locked="0"/>
    </xf>
    <xf numFmtId="276" fontId="21" fillId="0" borderId="11">
      <protection locked="0"/>
    </xf>
    <xf numFmtId="276" fontId="21" fillId="0" borderId="11">
      <protection locked="0"/>
    </xf>
    <xf numFmtId="286" fontId="13" fillId="0" borderId="11">
      <protection locked="0"/>
    </xf>
    <xf numFmtId="276" fontId="21" fillId="0" borderId="11">
      <protection locked="0"/>
    </xf>
    <xf numFmtId="276" fontId="21" fillId="0" borderId="11">
      <protection locked="0"/>
    </xf>
    <xf numFmtId="38" fontId="13" fillId="0" borderId="11"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111" fillId="28" borderId="0" applyNumberFormat="0" applyBorder="0" applyAlignment="0" applyProtection="0">
      <alignment vertical="center"/>
    </xf>
    <xf numFmtId="0" fontId="111" fillId="29" borderId="0" applyNumberFormat="0" applyBorder="0" applyAlignment="0" applyProtection="0">
      <alignment vertical="center"/>
    </xf>
    <xf numFmtId="0" fontId="111" fillId="30" borderId="0" applyNumberFormat="0" applyBorder="0" applyAlignment="0" applyProtection="0">
      <alignment vertical="center"/>
    </xf>
    <xf numFmtId="0" fontId="111" fillId="25" borderId="0" applyNumberFormat="0" applyBorder="0" applyAlignment="0" applyProtection="0">
      <alignment vertical="center"/>
    </xf>
    <xf numFmtId="0" fontId="111" fillId="26" borderId="0" applyNumberFormat="0" applyBorder="0" applyAlignment="0" applyProtection="0">
      <alignment vertical="center"/>
    </xf>
    <xf numFmtId="0" fontId="111" fillId="31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32" borderId="66" applyNumberFormat="0" applyAlignment="0" applyProtection="0">
      <alignment vertical="center"/>
    </xf>
    <xf numFmtId="2" fontId="114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0" fontId="117" fillId="0" borderId="0"/>
    <xf numFmtId="0" fontId="118" fillId="15" borderId="0" applyNumberFormat="0" applyBorder="0" applyAlignment="0" applyProtection="0">
      <alignment vertical="center"/>
    </xf>
    <xf numFmtId="0" fontId="114" fillId="0" borderId="0" applyFont="0" applyFill="0" applyBorder="0" applyAlignment="0" applyProtection="0"/>
    <xf numFmtId="3" fontId="119" fillId="0" borderId="3" applyNumberFormat="0" applyAlignment="0">
      <alignment vertical="center"/>
    </xf>
    <xf numFmtId="279" fontId="120" fillId="0" borderId="26">
      <alignment horizontal="center" vertical="center"/>
    </xf>
    <xf numFmtId="0" fontId="114" fillId="0" borderId="0" applyFont="0" applyFill="0" applyBorder="0" applyAlignment="0" applyProtection="0"/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3" fillId="0" borderId="0"/>
    <xf numFmtId="0" fontId="13" fillId="33" borderId="54" applyNumberFormat="0" applyFont="0" applyAlignment="0" applyProtection="0">
      <alignment vertical="center"/>
    </xf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30" fillId="0" borderId="0"/>
    <xf numFmtId="0" fontId="123" fillId="34" borderId="0" applyNumberFormat="0" applyBorder="0" applyAlignment="0" applyProtection="0">
      <alignment vertical="center"/>
    </xf>
    <xf numFmtId="0" fontId="11" fillId="0" borderId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35" borderId="67" applyNumberFormat="0" applyAlignment="0" applyProtection="0">
      <alignment vertical="center"/>
    </xf>
    <xf numFmtId="280" fontId="29" fillId="0" borderId="0">
      <alignment horizontal="center" vertical="center"/>
      <protection locked="0"/>
    </xf>
    <xf numFmtId="196" fontId="126" fillId="0" borderId="4" applyFont="0" applyFill="0" applyBorder="0" applyAlignment="0" applyProtection="0">
      <alignment vertical="center"/>
    </xf>
    <xf numFmtId="281" fontId="126" fillId="0" borderId="4" applyFont="0" applyFill="0" applyBorder="0" applyAlignment="0" applyProtection="0">
      <alignment vertical="center"/>
    </xf>
    <xf numFmtId="37" fontId="36" fillId="0" borderId="24" applyFont="0" applyFill="0" applyBorder="0" applyAlignment="0" applyProtection="0">
      <alignment horizontal="center" vertical="center"/>
      <protection locked="0"/>
    </xf>
    <xf numFmtId="282" fontId="13" fillId="0" borderId="0">
      <alignment vertical="center"/>
    </xf>
    <xf numFmtId="272" fontId="65" fillId="0" borderId="0">
      <alignment vertical="center"/>
    </xf>
    <xf numFmtId="282" fontId="13" fillId="0" borderId="0">
      <alignment vertical="center"/>
    </xf>
    <xf numFmtId="272" fontId="65" fillId="0" borderId="0">
      <alignment vertical="center"/>
    </xf>
    <xf numFmtId="272" fontId="65" fillId="0" borderId="0">
      <alignment vertical="center"/>
    </xf>
    <xf numFmtId="272" fontId="65" fillId="0" borderId="0">
      <alignment vertical="center"/>
    </xf>
    <xf numFmtId="282" fontId="13" fillId="0" borderId="0">
      <alignment vertical="center"/>
    </xf>
    <xf numFmtId="282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0" fontId="30" fillId="0" borderId="0"/>
    <xf numFmtId="0" fontId="127" fillId="0" borderId="68" applyNumberFormat="0" applyFill="0" applyAlignment="0" applyProtection="0">
      <alignment vertical="center"/>
    </xf>
    <xf numFmtId="0" fontId="128" fillId="0" borderId="69" applyNumberFormat="0" applyFill="0" applyAlignment="0" applyProtection="0">
      <alignment vertical="center"/>
    </xf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129" fillId="0" borderId="0">
      <alignment vertical="center"/>
    </xf>
    <xf numFmtId="0" fontId="130" fillId="0" borderId="0">
      <alignment horizontal="center" vertical="center"/>
    </xf>
    <xf numFmtId="0" fontId="131" fillId="19" borderId="66" applyNumberFormat="0" applyAlignment="0" applyProtection="0">
      <alignment vertical="center"/>
    </xf>
    <xf numFmtId="4" fontId="114" fillId="0" borderId="0" applyFont="0" applyFill="0" applyBorder="0" applyAlignment="0" applyProtection="0"/>
    <xf numFmtId="3" fontId="114" fillId="0" borderId="0" applyFont="0" applyFill="0" applyBorder="0" applyAlignment="0" applyProtection="0"/>
    <xf numFmtId="0" fontId="132" fillId="0" borderId="70" applyNumberFormat="0" applyFill="0" applyAlignment="0" applyProtection="0">
      <alignment vertical="center"/>
    </xf>
    <xf numFmtId="0" fontId="133" fillId="0" borderId="71" applyNumberFormat="0" applyFill="0" applyAlignment="0" applyProtection="0">
      <alignment vertical="center"/>
    </xf>
    <xf numFmtId="0" fontId="134" fillId="0" borderId="72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16" borderId="0" applyNumberFormat="0" applyBorder="0" applyAlignment="0" applyProtection="0">
      <alignment vertical="center"/>
    </xf>
    <xf numFmtId="0" fontId="13" fillId="0" borderId="0"/>
    <xf numFmtId="0" fontId="137" fillId="32" borderId="73" applyNumberFormat="0" applyAlignment="0" applyProtection="0">
      <alignment vertical="center"/>
    </xf>
    <xf numFmtId="0" fontId="29" fillId="0" borderId="39">
      <alignment horizontal="center" vertical="center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183" fontId="29" fillId="0" borderId="20">
      <alignment vertical="center"/>
    </xf>
    <xf numFmtId="0" fontId="12" fillId="0" borderId="24"/>
    <xf numFmtId="285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85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85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85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3" fontId="11" fillId="0" borderId="65"/>
    <xf numFmtId="0" fontId="139" fillId="0" borderId="0">
      <alignment horizontal="center" vertical="center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244" fontId="11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14" fillId="0" borderId="0" applyFont="0" applyFill="0" applyBorder="0" applyAlignment="0" applyProtection="0"/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11" fillId="0" borderId="0"/>
    <xf numFmtId="0" fontId="5" fillId="0" borderId="0">
      <alignment vertical="center"/>
    </xf>
    <xf numFmtId="0" fontId="13" fillId="0" borderId="0"/>
    <xf numFmtId="0" fontId="36" fillId="0" borderId="0"/>
    <xf numFmtId="0" fontId="5" fillId="0" borderId="0">
      <alignment vertical="center"/>
    </xf>
    <xf numFmtId="0" fontId="11" fillId="0" borderId="0"/>
    <xf numFmtId="0" fontId="13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3" fillId="0" borderId="0"/>
    <xf numFmtId="0" fontId="11" fillId="0" borderId="0"/>
    <xf numFmtId="0" fontId="11" fillId="0" borderId="0"/>
    <xf numFmtId="0" fontId="13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11" fillId="0" borderId="3">
      <alignment vertical="center" wrapText="1"/>
    </xf>
    <xf numFmtId="0" fontId="29" fillId="0" borderId="0" applyProtection="0"/>
    <xf numFmtId="0" fontId="114" fillId="0" borderId="40" applyNumberFormat="0" applyFon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76" fontId="122" fillId="0" borderId="0">
      <protection locked="0"/>
    </xf>
    <xf numFmtId="0" fontId="134" fillId="0" borderId="72" applyNumberFormat="0" applyFill="0" applyAlignment="0" applyProtection="0">
      <alignment vertical="center"/>
    </xf>
    <xf numFmtId="0" fontId="127" fillId="0" borderId="68" applyNumberFormat="0" applyFill="0" applyAlignment="0" applyProtection="0">
      <alignment vertical="center"/>
    </xf>
    <xf numFmtId="0" fontId="127" fillId="0" borderId="68" applyNumberFormat="0" applyFill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5" fillId="35" borderId="88" applyNumberFormat="0" applyAlignment="0" applyProtection="0">
      <alignment vertical="center"/>
    </xf>
    <xf numFmtId="0" fontId="12" fillId="0" borderId="87" applyNumberFormat="0" applyFont="0" applyFill="0" applyAlignment="0" applyProtection="0"/>
    <xf numFmtId="0" fontId="21" fillId="0" borderId="87">
      <protection locked="0"/>
    </xf>
    <xf numFmtId="0" fontId="12" fillId="0" borderId="87" applyNumberFormat="0" applyFont="0" applyFill="0" applyAlignment="0" applyProtection="0"/>
    <xf numFmtId="0" fontId="21" fillId="0" borderId="87">
      <protection locked="0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19" fontId="11" fillId="0" borderId="0">
      <protection locked="0"/>
    </xf>
    <xf numFmtId="318" fontId="11" fillId="0" borderId="0">
      <protection locked="0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protection locked="0"/>
    </xf>
    <xf numFmtId="0" fontId="65" fillId="0" borderId="0"/>
    <xf numFmtId="317" fontId="11" fillId="0" borderId="0">
      <protection locked="0"/>
    </xf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1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13" fontId="12" fillId="0" borderId="0">
      <alignment vertical="center"/>
    </xf>
    <xf numFmtId="0" fontId="162" fillId="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12" fontId="11" fillId="0" borderId="0">
      <protection locked="0"/>
    </xf>
    <xf numFmtId="0" fontId="12" fillId="0" borderId="40" applyNumberFormat="0" applyFont="0" applyFill="0" applyAlignment="0" applyProtection="0"/>
    <xf numFmtId="276" fontId="110" fillId="0" borderId="0">
      <protection locked="0"/>
    </xf>
    <xf numFmtId="10" fontId="54" fillId="5" borderId="24" applyNumberFormat="0" applyBorder="0" applyAlignment="0" applyProtection="0"/>
    <xf numFmtId="276" fontId="158" fillId="0" borderId="0">
      <protection locked="0"/>
    </xf>
    <xf numFmtId="276" fontId="158" fillId="0" borderId="0">
      <protection locked="0"/>
    </xf>
    <xf numFmtId="38" fontId="54" fillId="5" borderId="0" applyNumberFormat="0" applyBorder="0" applyAlignment="0" applyProtection="0"/>
    <xf numFmtId="2" fontId="12" fillId="0" borderId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231" fontId="20" fillId="0" borderId="0" applyFont="0" applyFill="0" applyBorder="0" applyAlignment="0" applyProtection="0"/>
    <xf numFmtId="308" fontId="11" fillId="0" borderId="0"/>
    <xf numFmtId="0" fontId="12" fillId="0" borderId="0" applyFont="0" applyFill="0" applyBorder="0" applyAlignment="0" applyProtection="0"/>
    <xf numFmtId="0" fontId="156" fillId="0" borderId="0"/>
    <xf numFmtId="5" fontId="12" fillId="0" borderId="0" applyFont="0" applyFill="0" applyBorder="0" applyAlignment="0" applyProtection="0"/>
    <xf numFmtId="276" fontId="110" fillId="0" borderId="0">
      <protection locked="0"/>
    </xf>
    <xf numFmtId="289" fontId="9" fillId="0" borderId="0" applyFont="0" applyFill="0" applyBorder="0" applyAlignment="0" applyProtection="0"/>
    <xf numFmtId="223" fontId="11" fillId="0" borderId="0"/>
    <xf numFmtId="185" fontId="155" fillId="0" borderId="0" applyFont="0" applyFill="0" applyBorder="0" applyAlignment="0" applyProtection="0"/>
    <xf numFmtId="38" fontId="9" fillId="0" borderId="0" applyFont="0" applyFill="0" applyBorder="0" applyAlignment="0" applyProtection="0"/>
    <xf numFmtId="307" fontId="11" fillId="0" borderId="0" applyFill="0" applyBorder="0" applyAlignment="0"/>
    <xf numFmtId="224" fontId="38" fillId="0" borderId="0" applyFont="0" applyFill="0" applyBorder="0" applyAlignment="0" applyProtection="0"/>
    <xf numFmtId="0" fontId="13" fillId="0" borderId="0">
      <protection locked="0"/>
    </xf>
    <xf numFmtId="312" fontId="11" fillId="0" borderId="0">
      <protection locked="0"/>
    </xf>
    <xf numFmtId="0" fontId="159" fillId="0" borderId="0">
      <protection locked="0"/>
    </xf>
    <xf numFmtId="311" fontId="13" fillId="0" borderId="0">
      <alignment horizontal="center"/>
    </xf>
    <xf numFmtId="224" fontId="12" fillId="0" borderId="0" applyFont="0" applyFill="0" applyBorder="0" applyAlignment="0" applyProtection="0"/>
    <xf numFmtId="310" fontId="13" fillId="0" borderId="0">
      <alignment horizontal="left"/>
    </xf>
    <xf numFmtId="276" fontId="158" fillId="0" borderId="0">
      <protection locked="0"/>
    </xf>
    <xf numFmtId="0" fontId="157" fillId="0" borderId="0" applyNumberFormat="0" applyFont="0" applyFill="0" applyBorder="0" applyAlignment="0" applyProtection="0"/>
    <xf numFmtId="212" fontId="11" fillId="0" borderId="0">
      <protection locked="0"/>
    </xf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183" fontId="47" fillId="0" borderId="0" applyFont="0" applyFill="0" applyBorder="0" applyAlignment="0" applyProtection="0"/>
    <xf numFmtId="267" fontId="11" fillId="0" borderId="0">
      <protection locked="0"/>
    </xf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2" fillId="3" borderId="1">
      <alignment vertical="center" wrapText="1"/>
    </xf>
    <xf numFmtId="0" fontId="36" fillId="0" borderId="0">
      <alignment vertical="center"/>
    </xf>
    <xf numFmtId="319" fontId="11" fillId="0" borderId="0">
      <protection locked="0"/>
    </xf>
    <xf numFmtId="318" fontId="11" fillId="0" borderId="0">
      <protection locked="0"/>
    </xf>
    <xf numFmtId="0" fontId="13" fillId="0" borderId="0"/>
    <xf numFmtId="206" fontId="37" fillId="0" borderId="0" applyFont="0" applyFill="0" applyBorder="0" applyAlignment="0" applyProtection="0"/>
    <xf numFmtId="314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24" fontId="38" fillId="0" borderId="0" applyFont="0" applyFill="0" applyBorder="0" applyAlignment="0" applyProtection="0"/>
    <xf numFmtId="268" fontId="9" fillId="0" borderId="0" applyNumberFormat="0" applyFont="0" applyFill="0" applyBorder="0" applyAlignment="0" applyProtection="0"/>
    <xf numFmtId="206" fontId="37" fillId="0" borderId="0" applyFont="0" applyFill="0" applyBorder="0" applyAlignment="0" applyProtection="0"/>
    <xf numFmtId="261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316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160" fillId="0" borderId="0"/>
    <xf numFmtId="0" fontId="12" fillId="0" borderId="40" applyNumberFormat="0" applyFont="0" applyFill="0" applyAlignment="0" applyProtection="0"/>
    <xf numFmtId="276" fontId="158" fillId="0" borderId="0">
      <protection locked="0"/>
    </xf>
    <xf numFmtId="2" fontId="12" fillId="0" borderId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307" fontId="11" fillId="0" borderId="0" applyFill="0" applyBorder="0" applyAlignment="0"/>
    <xf numFmtId="0" fontId="154" fillId="0" borderId="0"/>
    <xf numFmtId="224" fontId="12" fillId="0" borderId="0" applyFont="0" applyFill="0" applyBorder="0" applyAlignment="0" applyProtection="0"/>
    <xf numFmtId="37" fontId="42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>
      <protection locked="0"/>
    </xf>
    <xf numFmtId="0" fontId="13" fillId="0" borderId="0"/>
    <xf numFmtId="0" fontId="13" fillId="0" borderId="0"/>
    <xf numFmtId="0" fontId="13" fillId="0" borderId="0"/>
    <xf numFmtId="224" fontId="38" fillId="0" borderId="0" applyFont="0" applyFill="0" applyBorder="0" applyAlignment="0" applyProtection="0"/>
    <xf numFmtId="0" fontId="1" fillId="0" borderId="0">
      <alignment vertical="center"/>
    </xf>
    <xf numFmtId="0" fontId="65" fillId="0" borderId="0"/>
    <xf numFmtId="206" fontId="37" fillId="0" borderId="0" applyFont="0" applyFill="0" applyBorder="0" applyAlignment="0" applyProtection="0"/>
    <xf numFmtId="183" fontId="11" fillId="0" borderId="35">
      <alignment horizontal="center" vertical="center"/>
    </xf>
    <xf numFmtId="317" fontId="11" fillId="0" borderId="0">
      <protection locked="0"/>
    </xf>
    <xf numFmtId="4" fontId="21" fillId="0" borderId="0">
      <protection locked="0"/>
    </xf>
    <xf numFmtId="0" fontId="23" fillId="0" borderId="0"/>
    <xf numFmtId="242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316" fontId="13" fillId="0" borderId="0" applyFont="0" applyFill="0" applyBorder="0" applyAlignment="0" applyProtection="0"/>
    <xf numFmtId="316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316" fontId="13" fillId="0" borderId="0" applyFont="0" applyFill="0" applyBorder="0" applyAlignment="0" applyProtection="0"/>
    <xf numFmtId="316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316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315" fontId="161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1" fontId="11" fillId="0" borderId="0"/>
    <xf numFmtId="206" fontId="37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140" fillId="0" borderId="0" applyFont="0" applyFill="0" applyBorder="0" applyAlignment="0" applyProtection="0"/>
    <xf numFmtId="0" fontId="13" fillId="0" borderId="0"/>
    <xf numFmtId="313" fontId="12" fillId="0" borderId="0">
      <alignment vertical="center"/>
    </xf>
    <xf numFmtId="0" fontId="15" fillId="0" borderId="0" applyFont="0"/>
    <xf numFmtId="40" fontId="9" fillId="0" borderId="0" applyFont="0" applyFill="0" applyBorder="0" applyAlignment="0" applyProtection="0"/>
    <xf numFmtId="224" fontId="38" fillId="0" borderId="0" applyFont="0" applyFill="0" applyBorder="0" applyAlignment="0" applyProtection="0"/>
    <xf numFmtId="276" fontId="110" fillId="0" borderId="0">
      <protection locked="0"/>
    </xf>
    <xf numFmtId="40" fontId="9" fillId="0" borderId="0" applyFont="0" applyFill="0" applyBorder="0" applyAlignment="0" applyProtection="0"/>
    <xf numFmtId="0" fontId="13" fillId="0" borderId="74">
      <protection locked="0"/>
    </xf>
    <xf numFmtId="10" fontId="54" fillId="5" borderId="24" applyNumberFormat="0" applyBorder="0" applyAlignment="0" applyProtection="0"/>
    <xf numFmtId="38" fontId="54" fillId="5" borderId="0" applyNumberFormat="0" applyBorder="0" applyAlignment="0" applyProtection="0"/>
    <xf numFmtId="309" fontId="11" fillId="0" borderId="0">
      <protection locked="0"/>
    </xf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231" fontId="20" fillId="0" borderId="0" applyFont="0" applyFill="0" applyBorder="0" applyAlignment="0" applyProtection="0"/>
    <xf numFmtId="197" fontId="11" fillId="0" borderId="0">
      <protection locked="0"/>
    </xf>
    <xf numFmtId="276" fontId="110" fillId="0" borderId="0">
      <protection locked="0"/>
    </xf>
    <xf numFmtId="0" fontId="156" fillId="0" borderId="0"/>
    <xf numFmtId="5" fontId="12" fillId="0" borderId="0" applyFont="0" applyFill="0" applyBorder="0" applyAlignment="0" applyProtection="0"/>
    <xf numFmtId="289" fontId="9" fillId="0" borderId="0" applyFont="0" applyFill="0" applyBorder="0" applyAlignment="0" applyProtection="0"/>
    <xf numFmtId="223" fontId="11" fillId="0" borderId="0"/>
    <xf numFmtId="38" fontId="9" fillId="0" borderId="0" applyFont="0" applyFill="0" applyBorder="0" applyAlignment="0" applyProtection="0"/>
    <xf numFmtId="185" fontId="155" fillId="0" borderId="0" applyFont="0" applyFill="0" applyBorder="0" applyAlignment="0" applyProtection="0"/>
    <xf numFmtId="0" fontId="47" fillId="0" borderId="0"/>
    <xf numFmtId="224" fontId="47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245" fontId="47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224" fontId="38" fillId="0" borderId="0" applyFont="0" applyFill="0" applyBorder="0" applyAlignment="0" applyProtection="0"/>
    <xf numFmtId="224" fontId="38" fillId="0" borderId="0" applyFont="0" applyFill="0" applyBorder="0" applyAlignment="0" applyProtection="0"/>
    <xf numFmtId="0" fontId="13" fillId="0" borderId="0"/>
    <xf numFmtId="0" fontId="6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2" fillId="0" borderId="0"/>
    <xf numFmtId="0" fontId="65" fillId="0" borderId="0">
      <alignment vertical="center"/>
    </xf>
    <xf numFmtId="0" fontId="151" fillId="0" borderId="0">
      <alignment vertical="center"/>
    </xf>
    <xf numFmtId="0" fontId="65" fillId="0" borderId="0">
      <alignment vertical="center"/>
    </xf>
    <xf numFmtId="305" fontId="11" fillId="0" borderId="0" applyNumberFormat="0" applyFont="0" applyFill="0" applyBorder="0" applyAlignment="0" applyProtection="0"/>
    <xf numFmtId="24" fontId="9" fillId="0" borderId="0" applyFont="0" applyFill="0" applyBorder="0" applyAlignment="0" applyProtection="0"/>
    <xf numFmtId="305" fontId="11" fillId="0" borderId="0" applyNumberFormat="0" applyFont="0" applyFill="0" applyBorder="0" applyAlignment="0" applyProtection="0"/>
    <xf numFmtId="305" fontId="11" fillId="0" borderId="0" applyNumberFormat="0" applyFont="0" applyFill="0" applyBorder="0" applyAlignment="0" applyProtection="0"/>
    <xf numFmtId="305" fontId="11" fillId="0" borderId="0" applyNumberFormat="0" applyFont="0" applyFill="0" applyBorder="0" applyAlignment="0" applyProtection="0"/>
    <xf numFmtId="305" fontId="11" fillId="0" borderId="0" applyNumberFormat="0" applyFont="0" applyFill="0" applyBorder="0" applyAlignment="0" applyProtection="0"/>
    <xf numFmtId="224" fontId="67" fillId="0" borderId="0" applyFont="0" applyFill="0" applyBorder="0" applyAlignment="0" applyProtection="0"/>
    <xf numFmtId="0" fontId="36" fillId="0" borderId="0">
      <alignment vertical="center"/>
    </xf>
    <xf numFmtId="0" fontId="12" fillId="0" borderId="0"/>
    <xf numFmtId="0" fontId="153" fillId="0" borderId="3"/>
    <xf numFmtId="224" fontId="67" fillId="0" borderId="0" applyFont="0" applyFill="0" applyBorder="0" applyAlignment="0" applyProtection="0"/>
    <xf numFmtId="40" fontId="9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3" fillId="0" borderId="0"/>
    <xf numFmtId="0" fontId="13" fillId="0" borderId="0"/>
    <xf numFmtId="306" fontId="11" fillId="0" borderId="0">
      <protection locked="0"/>
    </xf>
    <xf numFmtId="0" fontId="65" fillId="0" borderId="0">
      <alignment vertical="center"/>
    </xf>
    <xf numFmtId="0" fontId="4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96" fontId="65" fillId="0" borderId="0" applyFont="0" applyFill="0" applyBorder="0" applyAlignment="0" applyProtection="0"/>
    <xf numFmtId="308" fontId="11" fillId="0" borderId="0"/>
    <xf numFmtId="0" fontId="13" fillId="0" borderId="0"/>
    <xf numFmtId="0" fontId="13" fillId="0" borderId="0"/>
    <xf numFmtId="0" fontId="13" fillId="0" borderId="0"/>
    <xf numFmtId="0" fontId="174" fillId="39" borderId="0" applyNumberFormat="0" applyBorder="0" applyAlignment="0" applyProtection="0">
      <alignment vertical="center"/>
    </xf>
    <xf numFmtId="183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>
      <protection locked="0"/>
    </xf>
    <xf numFmtId="43" fontId="11" fillId="0" borderId="0">
      <protection locked="0"/>
    </xf>
    <xf numFmtId="41" fontId="13" fillId="0" borderId="0" applyFont="0" applyFill="0" applyBorder="0" applyAlignment="0" applyProtection="0">
      <alignment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38" fontId="93" fillId="0" borderId="3">
      <alignment vertical="center"/>
    </xf>
    <xf numFmtId="41" fontId="20" fillId="0" borderId="24" applyNumberFormat="0" applyFont="0" applyFill="0" applyBorder="0" applyProtection="0">
      <alignment horizontal="distributed" vertical="center"/>
    </xf>
    <xf numFmtId="41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1" fillId="0" borderId="87">
      <protection locked="0"/>
    </xf>
    <xf numFmtId="276" fontId="110" fillId="0" borderId="87">
      <protection locked="0"/>
    </xf>
    <xf numFmtId="277" fontId="13" fillId="0" borderId="87">
      <protection locked="0"/>
    </xf>
    <xf numFmtId="277" fontId="13" fillId="0" borderId="87">
      <protection locked="0"/>
    </xf>
    <xf numFmtId="277" fontId="13" fillId="0" borderId="87">
      <protection locked="0"/>
    </xf>
    <xf numFmtId="277" fontId="13" fillId="0" borderId="87">
      <protection locked="0"/>
    </xf>
    <xf numFmtId="276" fontId="110" fillId="0" borderId="87">
      <protection locked="0"/>
    </xf>
    <xf numFmtId="41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14" fillId="0" borderId="87" applyNumberFormat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87" applyNumberFormat="0" applyFont="0" applyFill="0" applyAlignment="0" applyProtection="0"/>
    <xf numFmtId="5" fontId="12" fillId="0" borderId="0" applyFont="0" applyFill="0" applyBorder="0" applyAlignment="0" applyProtection="0"/>
    <xf numFmtId="41" fontId="2" fillId="3" borderId="1">
      <alignment vertical="center" wrapText="1"/>
    </xf>
    <xf numFmtId="0" fontId="12" fillId="0" borderId="87" applyNumberFormat="0" applyFont="0" applyFill="0" applyAlignment="0" applyProtection="0"/>
    <xf numFmtId="38" fontId="13" fillId="0" borderId="0" applyFont="0" applyFill="0" applyBorder="0" applyAlignment="0" applyProtection="0"/>
    <xf numFmtId="5" fontId="12" fillId="0" borderId="0" applyFont="0" applyFill="0" applyBorder="0" applyAlignment="0" applyProtection="0"/>
    <xf numFmtId="0" fontId="5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24" xfId="1" applyFont="1" applyBorder="1" applyAlignment="1">
      <alignment horizontal="center" vertical="center"/>
    </xf>
    <xf numFmtId="0" fontId="163" fillId="0" borderId="0" xfId="0" applyFont="1">
      <alignment vertical="center"/>
    </xf>
    <xf numFmtId="0" fontId="148" fillId="0" borderId="0" xfId="0" applyFont="1">
      <alignment vertical="center"/>
    </xf>
    <xf numFmtId="0" fontId="0" fillId="36" borderId="83" xfId="0" applyFill="1" applyBorder="1" applyAlignment="1">
      <alignment horizontal="left" vertical="center"/>
    </xf>
    <xf numFmtId="0" fontId="0" fillId="36" borderId="82" xfId="0" applyFill="1" applyBorder="1" applyAlignment="1">
      <alignment horizontal="left" vertical="center"/>
    </xf>
    <xf numFmtId="41" fontId="0" fillId="36" borderId="35" xfId="1" applyFont="1" applyFill="1" applyBorder="1" applyAlignment="1">
      <alignment horizontal="center" vertical="center"/>
    </xf>
    <xf numFmtId="0" fontId="0" fillId="36" borderId="25" xfId="0" applyFill="1" applyBorder="1" applyAlignment="1">
      <alignment horizontal="left" vertical="center"/>
    </xf>
    <xf numFmtId="0" fontId="0" fillId="36" borderId="9" xfId="0" applyFill="1" applyBorder="1" applyAlignment="1">
      <alignment horizontal="left" vertical="center"/>
    </xf>
    <xf numFmtId="41" fontId="0" fillId="36" borderId="24" xfId="1" applyFont="1" applyFill="1" applyBorder="1" applyAlignment="1">
      <alignment horizontal="center" vertical="center"/>
    </xf>
    <xf numFmtId="0" fontId="0" fillId="36" borderId="18" xfId="0" applyFill="1" applyBorder="1" applyAlignment="1">
      <alignment horizontal="center" vertical="center"/>
    </xf>
    <xf numFmtId="41" fontId="4" fillId="36" borderId="77" xfId="1" applyFont="1" applyFill="1" applyBorder="1" applyAlignment="1">
      <alignment horizontal="center" vertical="center"/>
    </xf>
    <xf numFmtId="0" fontId="4" fillId="36" borderId="76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178" fontId="0" fillId="0" borderId="0" xfId="0" applyNumberFormat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14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6" borderId="13" xfId="0" applyFill="1" applyBorder="1" applyAlignment="1">
      <alignment horizontal="center" vertical="center"/>
    </xf>
    <xf numFmtId="0" fontId="0" fillId="36" borderId="110" xfId="0" applyFill="1" applyBorder="1" applyAlignment="1">
      <alignment horizontal="center" vertical="center"/>
    </xf>
    <xf numFmtId="0" fontId="0" fillId="0" borderId="110" xfId="0" applyBorder="1" applyAlignment="1">
      <alignment horizontal="left" vertical="center"/>
    </xf>
    <xf numFmtId="0" fontId="0" fillId="0" borderId="110" xfId="0" applyBorder="1" applyAlignment="1">
      <alignment horizontal="center" vertical="center"/>
    </xf>
    <xf numFmtId="0" fontId="0" fillId="36" borderId="111" xfId="0" applyFill="1" applyBorder="1" applyAlignment="1">
      <alignment horizontal="center" vertical="center"/>
    </xf>
    <xf numFmtId="0" fontId="0" fillId="36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6" borderId="82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4" fillId="36" borderId="77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36" borderId="90" xfId="0" applyFill="1" applyBorder="1" applyAlignment="1">
      <alignment horizontal="center" vertical="center"/>
    </xf>
    <xf numFmtId="41" fontId="0" fillId="0" borderId="113" xfId="1" applyFont="1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165" fillId="0" borderId="32" xfId="0" applyFont="1" applyBorder="1" applyAlignment="1">
      <alignment horizontal="center" vertical="center" wrapText="1" shrinkToFit="1"/>
    </xf>
    <xf numFmtId="178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165" fillId="0" borderId="0" xfId="0" applyNumberFormat="1" applyFont="1" applyAlignment="1">
      <alignment horizontal="center" vertical="center" wrapText="1" shrinkToFit="1"/>
    </xf>
    <xf numFmtId="0" fontId="165" fillId="0" borderId="92" xfId="0" applyFont="1" applyBorder="1" applyAlignment="1">
      <alignment horizontal="left" vertical="center" wrapText="1"/>
    </xf>
    <xf numFmtId="0" fontId="0" fillId="0" borderId="124" xfId="0" applyBorder="1">
      <alignment vertical="center"/>
    </xf>
    <xf numFmtId="0" fontId="166" fillId="0" borderId="0" xfId="0" applyFont="1" applyAlignment="1">
      <alignment horizontal="left" vertical="center"/>
    </xf>
    <xf numFmtId="0" fontId="169" fillId="0" borderId="0" xfId="0" applyFont="1" applyAlignment="1">
      <alignment horizontal="left" vertical="center"/>
    </xf>
    <xf numFmtId="0" fontId="165" fillId="0" borderId="118" xfId="0" applyFont="1" applyBorder="1" applyAlignment="1">
      <alignment horizontal="center" vertical="center" wrapText="1"/>
    </xf>
    <xf numFmtId="0" fontId="0" fillId="0" borderId="8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65" fillId="0" borderId="20" xfId="0" applyFont="1" applyBorder="1" applyAlignment="1">
      <alignment horizontal="center" vertical="center" wrapText="1" shrinkToFit="1"/>
    </xf>
    <xf numFmtId="0" fontId="164" fillId="0" borderId="114" xfId="0" applyFont="1" applyBorder="1" applyAlignment="1">
      <alignment horizontal="center" vertical="center"/>
    </xf>
    <xf numFmtId="41" fontId="170" fillId="0" borderId="21" xfId="1" applyFont="1" applyBorder="1" applyAlignment="1">
      <alignment horizontal="center" vertical="center"/>
    </xf>
    <xf numFmtId="176" fontId="170" fillId="0" borderId="15" xfId="0" applyNumberFormat="1" applyFont="1" applyBorder="1" applyAlignment="1">
      <alignment horizontal="center" vertical="center"/>
    </xf>
    <xf numFmtId="0" fontId="170" fillId="0" borderId="114" xfId="0" applyFont="1" applyBorder="1" applyAlignment="1">
      <alignment horizontal="center" vertical="center"/>
    </xf>
    <xf numFmtId="41" fontId="170" fillId="0" borderId="21" xfId="1" applyFont="1" applyFill="1" applyBorder="1" applyAlignment="1">
      <alignment horizontal="center" vertical="center"/>
    </xf>
    <xf numFmtId="0" fontId="171" fillId="36" borderId="76" xfId="0" applyFont="1" applyFill="1" applyBorder="1" applyAlignment="1">
      <alignment horizontal="center" vertical="center"/>
    </xf>
    <xf numFmtId="0" fontId="171" fillId="36" borderId="77" xfId="0" applyFont="1" applyFill="1" applyBorder="1" applyAlignment="1">
      <alignment horizontal="center" vertical="center"/>
    </xf>
    <xf numFmtId="41" fontId="171" fillId="36" borderId="77" xfId="1" applyFont="1" applyFill="1" applyBorder="1" applyAlignment="1">
      <alignment horizontal="center" vertical="center"/>
    </xf>
    <xf numFmtId="0" fontId="170" fillId="36" borderId="13" xfId="0" applyFont="1" applyFill="1" applyBorder="1" applyAlignment="1">
      <alignment horizontal="center" vertical="center"/>
    </xf>
    <xf numFmtId="41" fontId="170" fillId="36" borderId="13" xfId="1" applyFont="1" applyFill="1" applyBorder="1" applyAlignment="1">
      <alignment horizontal="center" vertical="center"/>
    </xf>
    <xf numFmtId="0" fontId="170" fillId="0" borderId="5" xfId="0" applyFont="1" applyBorder="1" applyAlignment="1">
      <alignment horizontal="center" vertical="center"/>
    </xf>
    <xf numFmtId="177" fontId="170" fillId="0" borderId="5" xfId="0" applyNumberFormat="1" applyFont="1" applyBorder="1" applyAlignment="1">
      <alignment horizontal="center" vertical="center"/>
    </xf>
    <xf numFmtId="178" fontId="170" fillId="0" borderId="5" xfId="0" applyNumberFormat="1" applyFont="1" applyBorder="1" applyAlignment="1">
      <alignment horizontal="center" vertical="center"/>
    </xf>
    <xf numFmtId="0" fontId="170" fillId="0" borderId="5" xfId="0" applyFont="1" applyBorder="1" applyAlignment="1">
      <alignment horizontal="left" vertical="center"/>
    </xf>
    <xf numFmtId="0" fontId="170" fillId="0" borderId="22" xfId="0" applyFont="1" applyBorder="1" applyAlignment="1">
      <alignment horizontal="left" vertical="center"/>
    </xf>
    <xf numFmtId="304" fontId="170" fillId="0" borderId="100" xfId="0" applyNumberFormat="1" applyFont="1" applyBorder="1" applyAlignment="1">
      <alignment horizontal="center" vertical="center"/>
    </xf>
    <xf numFmtId="182" fontId="170" fillId="4" borderId="101" xfId="3" applyNumberFormat="1" applyFont="1" applyFill="1" applyBorder="1" applyAlignment="1">
      <alignment horizontal="center" vertical="center"/>
    </xf>
    <xf numFmtId="181" fontId="170" fillId="0" borderId="101" xfId="0" applyNumberFormat="1" applyFont="1" applyBorder="1" applyAlignment="1">
      <alignment horizontal="center" vertical="center"/>
    </xf>
    <xf numFmtId="0" fontId="170" fillId="0" borderId="102" xfId="0" applyFont="1" applyBorder="1" applyAlignment="1">
      <alignment horizontal="center" vertical="center"/>
    </xf>
    <xf numFmtId="178" fontId="170" fillId="0" borderId="22" xfId="0" applyNumberFormat="1" applyFont="1" applyBorder="1" applyAlignment="1">
      <alignment horizontal="center" vertical="center"/>
    </xf>
    <xf numFmtId="41" fontId="170" fillId="0" borderId="86" xfId="1" applyFont="1" applyBorder="1" applyAlignment="1">
      <alignment horizontal="center" vertical="center"/>
    </xf>
    <xf numFmtId="0" fontId="170" fillId="0" borderId="10" xfId="0" applyFont="1" applyBorder="1" applyAlignment="1">
      <alignment horizontal="center" vertical="center"/>
    </xf>
    <xf numFmtId="304" fontId="170" fillId="0" borderId="103" xfId="0" applyNumberFormat="1" applyFont="1" applyBorder="1" applyAlignment="1">
      <alignment horizontal="center" vertical="center"/>
    </xf>
    <xf numFmtId="182" fontId="170" fillId="4" borderId="104" xfId="3" applyNumberFormat="1" applyFont="1" applyFill="1" applyBorder="1" applyAlignment="1">
      <alignment horizontal="center" vertical="center"/>
    </xf>
    <xf numFmtId="181" fontId="170" fillId="0" borderId="104" xfId="0" applyNumberFormat="1" applyFont="1" applyBorder="1" applyAlignment="1">
      <alignment horizontal="center" vertical="center"/>
    </xf>
    <xf numFmtId="0" fontId="170" fillId="0" borderId="105" xfId="0" applyFont="1" applyBorder="1" applyAlignment="1">
      <alignment horizontal="center" vertical="center"/>
    </xf>
    <xf numFmtId="177" fontId="170" fillId="0" borderId="10" xfId="0" applyNumberFormat="1" applyFont="1" applyBorder="1" applyAlignment="1">
      <alignment horizontal="center" vertical="center"/>
    </xf>
    <xf numFmtId="178" fontId="170" fillId="0" borderId="84" xfId="0" applyNumberFormat="1" applyFont="1" applyBorder="1" applyAlignment="1">
      <alignment horizontal="center" vertical="center"/>
    </xf>
    <xf numFmtId="0" fontId="170" fillId="36" borderId="18" xfId="0" applyFont="1" applyFill="1" applyBorder="1" applyAlignment="1">
      <alignment horizontal="center" vertical="center"/>
    </xf>
    <xf numFmtId="41" fontId="170" fillId="36" borderId="18" xfId="1" applyFont="1" applyFill="1" applyBorder="1" applyAlignment="1">
      <alignment horizontal="center" vertical="center"/>
    </xf>
    <xf numFmtId="0" fontId="170" fillId="36" borderId="17" xfId="0" applyFont="1" applyFill="1" applyBorder="1" applyAlignment="1">
      <alignment horizontal="left" vertical="center"/>
    </xf>
    <xf numFmtId="0" fontId="170" fillId="36" borderId="8" xfId="0" applyFont="1" applyFill="1" applyBorder="1" applyAlignment="1">
      <alignment horizontal="center" vertical="center"/>
    </xf>
    <xf numFmtId="0" fontId="170" fillId="36" borderId="8" xfId="0" applyFont="1" applyFill="1" applyBorder="1" applyAlignment="1">
      <alignment horizontal="left" vertical="center"/>
    </xf>
    <xf numFmtId="0" fontId="170" fillId="36" borderId="19" xfId="0" applyFont="1" applyFill="1" applyBorder="1" applyAlignment="1">
      <alignment horizontal="left" vertical="center"/>
    </xf>
    <xf numFmtId="0" fontId="170" fillId="0" borderId="15" xfId="0" applyFont="1" applyBorder="1" applyAlignment="1">
      <alignment horizontal="left" vertical="center"/>
    </xf>
    <xf numFmtId="176" fontId="170" fillId="0" borderId="85" xfId="0" applyNumberFormat="1" applyFont="1" applyBorder="1" applyAlignment="1">
      <alignment horizontal="center" vertical="center"/>
    </xf>
    <xf numFmtId="178" fontId="170" fillId="0" borderId="10" xfId="0" applyNumberFormat="1" applyFont="1" applyBorder="1" applyAlignment="1">
      <alignment horizontal="center" vertical="center"/>
    </xf>
    <xf numFmtId="0" fontId="170" fillId="0" borderId="10" xfId="0" applyFont="1" applyBorder="1" applyAlignment="1">
      <alignment horizontal="left" vertical="center"/>
    </xf>
    <xf numFmtId="0" fontId="170" fillId="0" borderId="84" xfId="0" applyFont="1" applyBorder="1" applyAlignment="1">
      <alignment horizontal="left" vertical="center"/>
    </xf>
    <xf numFmtId="0" fontId="170" fillId="36" borderId="17" xfId="0" applyFont="1" applyFill="1" applyBorder="1" applyAlignment="1">
      <alignment horizontal="center" vertical="center"/>
    </xf>
    <xf numFmtId="0" fontId="170" fillId="0" borderId="29" xfId="0" applyFont="1" applyBorder="1" applyAlignment="1">
      <alignment horizontal="center" vertical="center"/>
    </xf>
    <xf numFmtId="41" fontId="170" fillId="0" borderId="114" xfId="1" applyFont="1" applyBorder="1" applyAlignment="1">
      <alignment horizontal="center" vertical="center"/>
    </xf>
    <xf numFmtId="179" fontId="170" fillId="0" borderId="5" xfId="0" applyNumberFormat="1" applyFont="1" applyBorder="1" applyAlignment="1">
      <alignment horizontal="center" vertical="center"/>
    </xf>
    <xf numFmtId="180" fontId="170" fillId="0" borderId="5" xfId="0" applyNumberFormat="1" applyFont="1" applyBorder="1" applyAlignment="1">
      <alignment horizontal="center" vertical="center"/>
    </xf>
    <xf numFmtId="41" fontId="172" fillId="0" borderId="114" xfId="1" applyFont="1" applyBorder="1" applyAlignment="1">
      <alignment horizontal="center" vertical="center"/>
    </xf>
    <xf numFmtId="323" fontId="170" fillId="0" borderId="5" xfId="0" applyNumberFormat="1" applyFont="1" applyBorder="1" applyAlignment="1">
      <alignment horizontal="center" vertical="center"/>
    </xf>
    <xf numFmtId="176" fontId="170" fillId="0" borderId="5" xfId="0" applyNumberFormat="1" applyFont="1" applyBorder="1" applyAlignment="1">
      <alignment horizontal="center" vertical="center"/>
    </xf>
    <xf numFmtId="0" fontId="170" fillId="0" borderId="43" xfId="0" applyFont="1" applyBorder="1" applyAlignment="1">
      <alignment horizontal="center" vertical="center"/>
    </xf>
    <xf numFmtId="41" fontId="170" fillId="0" borderId="113" xfId="1" applyFont="1" applyBorder="1" applyAlignment="1">
      <alignment horizontal="center" vertical="center"/>
    </xf>
    <xf numFmtId="180" fontId="170" fillId="0" borderId="10" xfId="0" applyNumberFormat="1" applyFont="1" applyBorder="1" applyAlignment="1">
      <alignment horizontal="center" vertical="center"/>
    </xf>
    <xf numFmtId="41" fontId="170" fillId="36" borderId="24" xfId="1" applyFont="1" applyFill="1" applyBorder="1" applyAlignment="1">
      <alignment horizontal="center" vertical="center"/>
    </xf>
    <xf numFmtId="0" fontId="170" fillId="36" borderId="110" xfId="0" applyFont="1" applyFill="1" applyBorder="1" applyAlignment="1">
      <alignment horizontal="center" vertical="center"/>
    </xf>
    <xf numFmtId="0" fontId="170" fillId="36" borderId="9" xfId="0" applyFont="1" applyFill="1" applyBorder="1" applyAlignment="1">
      <alignment horizontal="center" vertical="center"/>
    </xf>
    <xf numFmtId="0" fontId="170" fillId="36" borderId="9" xfId="0" applyFont="1" applyFill="1" applyBorder="1" applyAlignment="1">
      <alignment horizontal="left" vertical="center"/>
    </xf>
    <xf numFmtId="0" fontId="170" fillId="36" borderId="25" xfId="0" applyFont="1" applyFill="1" applyBorder="1" applyAlignment="1">
      <alignment horizontal="left" vertical="center"/>
    </xf>
    <xf numFmtId="41" fontId="170" fillId="0" borderId="24" xfId="1" applyFont="1" applyBorder="1" applyAlignment="1">
      <alignment horizontal="center" vertical="center"/>
    </xf>
    <xf numFmtId="0" fontId="170" fillId="0" borderId="110" xfId="0" applyFont="1" applyBorder="1" applyAlignment="1">
      <alignment horizontal="left" vertical="center"/>
    </xf>
    <xf numFmtId="0" fontId="170" fillId="0" borderId="9" xfId="0" applyFont="1" applyBorder="1" applyAlignment="1">
      <alignment horizontal="center" vertical="center"/>
    </xf>
    <xf numFmtId="0" fontId="170" fillId="0" borderId="9" xfId="0" applyFont="1" applyBorder="1" applyAlignment="1">
      <alignment horizontal="left" vertical="center"/>
    </xf>
    <xf numFmtId="0" fontId="170" fillId="0" borderId="25" xfId="0" applyFont="1" applyBorder="1" applyAlignment="1">
      <alignment horizontal="left" vertical="center"/>
    </xf>
    <xf numFmtId="0" fontId="170" fillId="0" borderId="110" xfId="0" applyFont="1" applyBorder="1" applyAlignment="1">
      <alignment horizontal="center" vertical="center"/>
    </xf>
    <xf numFmtId="41" fontId="170" fillId="36" borderId="35" xfId="1" applyFont="1" applyFill="1" applyBorder="1" applyAlignment="1">
      <alignment horizontal="center" vertical="center"/>
    </xf>
    <xf numFmtId="0" fontId="170" fillId="36" borderId="111" xfId="0" applyFont="1" applyFill="1" applyBorder="1" applyAlignment="1">
      <alignment horizontal="center" vertical="center"/>
    </xf>
    <xf numFmtId="0" fontId="170" fillId="36" borderId="82" xfId="0" applyFont="1" applyFill="1" applyBorder="1" applyAlignment="1">
      <alignment horizontal="center" vertical="center"/>
    </xf>
    <xf numFmtId="0" fontId="170" fillId="36" borderId="82" xfId="0" applyFont="1" applyFill="1" applyBorder="1" applyAlignment="1">
      <alignment horizontal="left" vertical="center"/>
    </xf>
    <xf numFmtId="0" fontId="170" fillId="36" borderId="83" xfId="0" applyFont="1" applyFill="1" applyBorder="1" applyAlignment="1">
      <alignment horizontal="left" vertical="center"/>
    </xf>
    <xf numFmtId="0" fontId="170" fillId="36" borderId="108" xfId="0" applyFont="1" applyFill="1" applyBorder="1" applyAlignment="1">
      <alignment horizontal="center" vertical="center"/>
    </xf>
    <xf numFmtId="181" fontId="170" fillId="0" borderId="102" xfId="0" applyNumberFormat="1" applyFont="1" applyBorder="1" applyAlignment="1">
      <alignment horizontal="center" vertical="center"/>
    </xf>
    <xf numFmtId="181" fontId="170" fillId="0" borderId="105" xfId="0" applyNumberFormat="1" applyFont="1" applyBorder="1" applyAlignment="1">
      <alignment horizontal="center" vertical="center"/>
    </xf>
    <xf numFmtId="0" fontId="170" fillId="36" borderId="117" xfId="0" applyFont="1" applyFill="1" applyBorder="1" applyAlignment="1">
      <alignment horizontal="center" vertical="center"/>
    </xf>
    <xf numFmtId="0" fontId="172" fillId="0" borderId="114" xfId="0" applyFont="1" applyBorder="1" applyAlignment="1">
      <alignment horizontal="center" vertical="center" wrapText="1" shrinkToFit="1"/>
    </xf>
    <xf numFmtId="0" fontId="170" fillId="36" borderId="90" xfId="0" applyFont="1" applyFill="1" applyBorder="1" applyAlignment="1">
      <alignment horizontal="center" vertical="center"/>
    </xf>
    <xf numFmtId="0" fontId="170" fillId="0" borderId="114" xfId="0" applyFont="1" applyBorder="1" applyAlignment="1">
      <alignment horizontal="center" vertical="center" wrapText="1" shrinkToFit="1"/>
    </xf>
    <xf numFmtId="321" fontId="170" fillId="0" borderId="5" xfId="0" applyNumberFormat="1" applyFont="1" applyBorder="1" applyAlignment="1">
      <alignment horizontal="center" vertical="center"/>
    </xf>
    <xf numFmtId="0" fontId="170" fillId="0" borderId="100" xfId="0" applyFont="1" applyBorder="1" applyAlignment="1">
      <alignment horizontal="center" vertical="center"/>
    </xf>
    <xf numFmtId="304" fontId="170" fillId="0" borderId="101" xfId="0" applyNumberFormat="1" applyFont="1" applyBorder="1" applyAlignment="1">
      <alignment horizontal="center" vertical="center"/>
    </xf>
    <xf numFmtId="0" fontId="170" fillId="0" borderId="103" xfId="0" applyFont="1" applyBorder="1" applyAlignment="1">
      <alignment horizontal="center" vertical="center"/>
    </xf>
    <xf numFmtId="304" fontId="170" fillId="0" borderId="104" xfId="0" applyNumberFormat="1" applyFont="1" applyBorder="1" applyAlignment="1">
      <alignment horizontal="center" vertical="center"/>
    </xf>
    <xf numFmtId="41" fontId="170" fillId="0" borderId="20" xfId="1" applyFont="1" applyBorder="1" applyAlignment="1">
      <alignment horizontal="center" vertical="center"/>
    </xf>
    <xf numFmtId="182" fontId="170" fillId="0" borderId="101" xfId="3" applyNumberFormat="1" applyFont="1" applyBorder="1" applyAlignment="1">
      <alignment horizontal="center" vertical="center"/>
    </xf>
    <xf numFmtId="41" fontId="170" fillId="0" borderId="86" xfId="1" applyFont="1" applyFill="1" applyBorder="1" applyAlignment="1">
      <alignment horizontal="center" vertical="center"/>
    </xf>
    <xf numFmtId="182" fontId="170" fillId="0" borderId="104" xfId="3" applyNumberFormat="1" applyFont="1" applyBorder="1" applyAlignment="1">
      <alignment horizontal="center" vertical="center"/>
    </xf>
    <xf numFmtId="0" fontId="170" fillId="0" borderId="120" xfId="0" applyFont="1" applyBorder="1" applyAlignment="1">
      <alignment horizontal="center" vertical="center"/>
    </xf>
    <xf numFmtId="41" fontId="170" fillId="0" borderId="114" xfId="1" applyFont="1" applyFill="1" applyBorder="1" applyAlignment="1">
      <alignment horizontal="center" vertical="center"/>
    </xf>
    <xf numFmtId="322" fontId="170" fillId="0" borderId="5" xfId="0" applyNumberFormat="1" applyFont="1" applyBorder="1" applyAlignment="1">
      <alignment horizontal="center" vertical="center"/>
    </xf>
    <xf numFmtId="41" fontId="170" fillId="0" borderId="20" xfId="1" applyFont="1" applyFill="1" applyBorder="1" applyAlignment="1">
      <alignment horizontal="center" vertical="center"/>
    </xf>
    <xf numFmtId="0" fontId="170" fillId="0" borderId="118" xfId="0" applyFont="1" applyBorder="1" applyAlignment="1">
      <alignment horizontal="center" vertical="center"/>
    </xf>
    <xf numFmtId="0" fontId="170" fillId="0" borderId="121" xfId="0" applyFont="1" applyBorder="1" applyAlignment="1">
      <alignment horizontal="center" vertical="center"/>
    </xf>
    <xf numFmtId="41" fontId="170" fillId="0" borderId="24" xfId="1" applyFont="1" applyFill="1" applyBorder="1" applyAlignment="1">
      <alignment horizontal="center" vertical="center"/>
    </xf>
    <xf numFmtId="0" fontId="170" fillId="0" borderId="21" xfId="0" applyFont="1" applyBorder="1" applyAlignment="1">
      <alignment horizontal="center" vertical="center"/>
    </xf>
    <xf numFmtId="304" fontId="170" fillId="0" borderId="97" xfId="0" applyNumberFormat="1" applyFont="1" applyBorder="1" applyAlignment="1">
      <alignment horizontal="center" vertical="center"/>
    </xf>
    <xf numFmtId="182" fontId="170" fillId="4" borderId="98" xfId="3" applyNumberFormat="1" applyFont="1" applyFill="1" applyBorder="1" applyAlignment="1">
      <alignment horizontal="center" vertical="center"/>
    </xf>
    <xf numFmtId="181" fontId="170" fillId="0" borderId="98" xfId="0" applyNumberFormat="1" applyFont="1" applyBorder="1" applyAlignment="1">
      <alignment horizontal="center" vertical="center"/>
    </xf>
    <xf numFmtId="0" fontId="170" fillId="0" borderId="99" xfId="0" applyFont="1" applyBorder="1" applyAlignment="1">
      <alignment horizontal="center" vertical="center"/>
    </xf>
    <xf numFmtId="0" fontId="170" fillId="0" borderId="90" xfId="0" applyFont="1" applyBorder="1" applyAlignment="1">
      <alignment horizontal="center" vertical="center"/>
    </xf>
    <xf numFmtId="0" fontId="170" fillId="0" borderId="86" xfId="0" applyFont="1" applyBorder="1" applyAlignment="1">
      <alignment horizontal="center" vertical="center"/>
    </xf>
    <xf numFmtId="0" fontId="170" fillId="0" borderId="20" xfId="0" applyFont="1" applyBorder="1" applyAlignment="1">
      <alignment horizontal="center" vertical="center"/>
    </xf>
    <xf numFmtId="0" fontId="172" fillId="0" borderId="20" xfId="0" applyFont="1" applyBorder="1" applyAlignment="1">
      <alignment horizontal="center" vertical="center"/>
    </xf>
    <xf numFmtId="0" fontId="172" fillId="0" borderId="114" xfId="0" applyFont="1" applyBorder="1" applyAlignment="1">
      <alignment horizontal="center" vertical="center"/>
    </xf>
    <xf numFmtId="178" fontId="170" fillId="0" borderId="7" xfId="0" applyNumberFormat="1" applyFont="1" applyBorder="1" applyAlignment="1">
      <alignment horizontal="center" vertical="center"/>
    </xf>
    <xf numFmtId="0" fontId="170" fillId="0" borderId="0" xfId="0" applyFont="1" applyAlignment="1">
      <alignment horizontal="center" vertical="center"/>
    </xf>
    <xf numFmtId="0" fontId="170" fillId="0" borderId="0" xfId="0" applyFont="1" applyAlignment="1">
      <alignment horizontal="left" vertical="center"/>
    </xf>
    <xf numFmtId="0" fontId="170" fillId="0" borderId="15" xfId="0" applyFont="1" applyBorder="1" applyAlignment="1">
      <alignment horizontal="center" vertical="center"/>
    </xf>
    <xf numFmtId="0" fontId="170" fillId="0" borderId="101" xfId="0" applyFont="1" applyBorder="1" applyAlignment="1">
      <alignment horizontal="center" vertical="center"/>
    </xf>
    <xf numFmtId="177" fontId="170" fillId="0" borderId="102" xfId="0" applyNumberFormat="1" applyFont="1" applyBorder="1" applyAlignment="1">
      <alignment horizontal="center" vertical="center"/>
    </xf>
    <xf numFmtId="0" fontId="170" fillId="0" borderId="104" xfId="0" applyFont="1" applyBorder="1" applyAlignment="1">
      <alignment horizontal="center" vertical="center"/>
    </xf>
    <xf numFmtId="177" fontId="170" fillId="0" borderId="105" xfId="0" applyNumberFormat="1" applyFont="1" applyBorder="1" applyAlignment="1">
      <alignment horizontal="center" vertical="center"/>
    </xf>
    <xf numFmtId="0" fontId="170" fillId="0" borderId="122" xfId="0" applyFont="1" applyBorder="1" applyAlignment="1">
      <alignment horizontal="center" vertical="center"/>
    </xf>
    <xf numFmtId="0" fontId="170" fillId="0" borderId="7" xfId="0" applyFont="1" applyBorder="1">
      <alignment vertical="center"/>
    </xf>
    <xf numFmtId="0" fontId="170" fillId="0" borderId="119" xfId="0" applyFont="1" applyBorder="1">
      <alignment vertical="center"/>
    </xf>
    <xf numFmtId="0" fontId="170" fillId="0" borderId="7" xfId="0" applyFont="1" applyBorder="1" applyAlignment="1">
      <alignment horizontal="center" vertical="center"/>
    </xf>
    <xf numFmtId="0" fontId="170" fillId="0" borderId="7" xfId="0" applyFont="1" applyBorder="1" applyAlignment="1">
      <alignment horizontal="left" vertical="center"/>
    </xf>
    <xf numFmtId="0" fontId="170" fillId="0" borderId="119" xfId="0" applyFont="1" applyBorder="1" applyAlignment="1">
      <alignment horizontal="left" vertical="center"/>
    </xf>
    <xf numFmtId="0" fontId="170" fillId="0" borderId="85" xfId="0" applyFont="1" applyBorder="1" applyAlignment="1">
      <alignment horizontal="center" vertical="center"/>
    </xf>
    <xf numFmtId="41" fontId="170" fillId="0" borderId="27" xfId="1" applyFont="1" applyBorder="1" applyAlignment="1">
      <alignment horizontal="center" vertical="center"/>
    </xf>
    <xf numFmtId="176" fontId="170" fillId="0" borderId="117" xfId="0" applyNumberFormat="1" applyFont="1" applyBorder="1" applyAlignment="1">
      <alignment horizontal="center" vertical="center"/>
    </xf>
    <xf numFmtId="180" fontId="170" fillId="0" borderId="0" xfId="0" applyNumberFormat="1" applyFont="1" applyAlignment="1">
      <alignment horizontal="center" vertical="center"/>
    </xf>
    <xf numFmtId="178" fontId="170" fillId="0" borderId="0" xfId="0" applyNumberFormat="1" applyFont="1" applyAlignment="1">
      <alignment horizontal="center" vertical="center"/>
    </xf>
    <xf numFmtId="0" fontId="170" fillId="0" borderId="124" xfId="0" applyFont="1" applyBorder="1" applyAlignment="1">
      <alignment horizontal="left" vertical="center"/>
    </xf>
    <xf numFmtId="41" fontId="164" fillId="36" borderId="24" xfId="1" applyFont="1" applyFill="1" applyBorder="1" applyAlignment="1">
      <alignment horizontal="center" vertical="center"/>
    </xf>
    <xf numFmtId="41" fontId="164" fillId="36" borderId="13" xfId="1" applyFont="1" applyFill="1" applyBorder="1" applyAlignment="1">
      <alignment horizontal="center" vertical="center"/>
    </xf>
    <xf numFmtId="324" fontId="170" fillId="0" borderId="7" xfId="0" applyNumberFormat="1" applyFont="1" applyBorder="1" applyAlignment="1">
      <alignment horizontal="center" vertical="center"/>
    </xf>
    <xf numFmtId="324" fontId="170" fillId="0" borderId="10" xfId="0" applyNumberFormat="1" applyFont="1" applyBorder="1" applyAlignment="1">
      <alignment horizontal="center" vertical="center"/>
    </xf>
    <xf numFmtId="0" fontId="170" fillId="0" borderId="30" xfId="0" applyFont="1" applyBorder="1" applyAlignment="1">
      <alignment horizontal="center" vertical="center"/>
    </xf>
    <xf numFmtId="178" fontId="170" fillId="0" borderId="30" xfId="0" applyNumberFormat="1" applyFont="1" applyBorder="1" applyAlignment="1">
      <alignment horizontal="center" vertical="center"/>
    </xf>
    <xf numFmtId="0" fontId="170" fillId="0" borderId="30" xfId="0" applyFont="1" applyBorder="1" applyAlignment="1">
      <alignment horizontal="left" vertical="center"/>
    </xf>
    <xf numFmtId="0" fontId="170" fillId="0" borderId="126" xfId="0" applyFont="1" applyBorder="1" applyAlignment="1">
      <alignment horizontal="left" vertical="center"/>
    </xf>
    <xf numFmtId="41" fontId="170" fillId="36" borderId="90" xfId="1" applyFont="1" applyFill="1" applyBorder="1" applyAlignment="1">
      <alignment horizontal="center" vertical="center"/>
    </xf>
    <xf numFmtId="0" fontId="170" fillId="36" borderId="7" xfId="0" applyFont="1" applyFill="1" applyBorder="1" applyAlignment="1">
      <alignment horizontal="center" vertical="center"/>
    </xf>
    <xf numFmtId="0" fontId="170" fillId="36" borderId="7" xfId="0" applyFont="1" applyFill="1" applyBorder="1" applyAlignment="1">
      <alignment horizontal="left" vertical="center"/>
    </xf>
    <xf numFmtId="0" fontId="170" fillId="36" borderId="119" xfId="0" applyFont="1" applyFill="1" applyBorder="1" applyAlignment="1">
      <alignment horizontal="left" vertical="center"/>
    </xf>
    <xf numFmtId="323" fontId="170" fillId="0" borderId="10" xfId="0" applyNumberFormat="1" applyFont="1" applyBorder="1" applyAlignment="1">
      <alignment horizontal="center" vertical="center"/>
    </xf>
    <xf numFmtId="324" fontId="170" fillId="0" borderId="5" xfId="0" applyNumberFormat="1" applyFont="1" applyBorder="1" applyAlignment="1">
      <alignment horizontal="center" vertical="center"/>
    </xf>
    <xf numFmtId="304" fontId="170" fillId="0" borderId="94" xfId="0" applyNumberFormat="1" applyFont="1" applyBorder="1" applyAlignment="1">
      <alignment horizontal="center" vertical="center"/>
    </xf>
    <xf numFmtId="182" fontId="170" fillId="4" borderId="95" xfId="3" applyNumberFormat="1" applyFont="1" applyFill="1" applyBorder="1" applyAlignment="1">
      <alignment horizontal="center" vertical="center"/>
    </xf>
    <xf numFmtId="181" fontId="170" fillId="0" borderId="96" xfId="0" applyNumberFormat="1" applyFont="1" applyBorder="1" applyAlignment="1">
      <alignment horizontal="center" vertical="center"/>
    </xf>
    <xf numFmtId="181" fontId="170" fillId="0" borderId="99" xfId="0" applyNumberFormat="1" applyFont="1" applyBorder="1" applyAlignment="1">
      <alignment horizontal="center" vertical="center"/>
    </xf>
    <xf numFmtId="176" fontId="170" fillId="0" borderId="15" xfId="0" applyNumberFormat="1" applyFont="1" applyBorder="1" applyAlignment="1">
      <alignment horizontal="left" vertical="center"/>
    </xf>
    <xf numFmtId="0" fontId="170" fillId="0" borderId="5" xfId="0" applyFont="1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0" fontId="171" fillId="0" borderId="5" xfId="0" applyFont="1" applyBorder="1" applyAlignment="1">
      <alignment horizontal="left" vertical="center"/>
    </xf>
    <xf numFmtId="0" fontId="173" fillId="0" borderId="15" xfId="0" applyFont="1" applyBorder="1" applyAlignment="1">
      <alignment horizontal="left" vertical="center"/>
    </xf>
    <xf numFmtId="41" fontId="170" fillId="0" borderId="33" xfId="1" applyFont="1" applyBorder="1" applyAlignment="1">
      <alignment horizontal="center" vertical="center"/>
    </xf>
    <xf numFmtId="41" fontId="170" fillId="0" borderId="28" xfId="1" applyFont="1" applyBorder="1" applyAlignment="1">
      <alignment horizontal="center" vertical="center"/>
    </xf>
    <xf numFmtId="325" fontId="170" fillId="0" borderId="5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11" fillId="0" borderId="0" xfId="5360" applyAlignment="1">
      <alignment vertical="center"/>
    </xf>
    <xf numFmtId="3" fontId="178" fillId="4" borderId="24" xfId="5360" applyNumberFormat="1" applyFont="1" applyFill="1" applyBorder="1" applyAlignment="1">
      <alignment horizontal="center" vertical="center" wrapText="1"/>
    </xf>
    <xf numFmtId="326" fontId="178" fillId="0" borderId="24" xfId="5360" applyNumberFormat="1" applyFont="1" applyBorder="1" applyAlignment="1">
      <alignment horizontal="center" vertical="center" wrapText="1"/>
    </xf>
    <xf numFmtId="327" fontId="178" fillId="0" borderId="24" xfId="5360" applyNumberFormat="1" applyFont="1" applyBorder="1" applyAlignment="1">
      <alignment horizontal="center" vertical="center" wrapText="1"/>
    </xf>
    <xf numFmtId="328" fontId="178" fillId="0" borderId="24" xfId="5360" applyNumberFormat="1" applyFont="1" applyBorder="1" applyAlignment="1">
      <alignment horizontal="center" vertical="center" wrapText="1"/>
    </xf>
    <xf numFmtId="329" fontId="178" fillId="0" borderId="24" xfId="5360" applyNumberFormat="1" applyFont="1" applyBorder="1" applyAlignment="1">
      <alignment horizontal="center" vertical="center" wrapText="1"/>
    </xf>
    <xf numFmtId="329" fontId="178" fillId="4" borderId="24" xfId="5360" applyNumberFormat="1" applyFont="1" applyFill="1" applyBorder="1" applyAlignment="1">
      <alignment horizontal="center" vertical="center" wrapText="1"/>
    </xf>
    <xf numFmtId="329" fontId="179" fillId="4" borderId="110" xfId="5360" applyNumberFormat="1" applyFont="1" applyFill="1" applyBorder="1" applyAlignment="1">
      <alignment horizontal="center" vertical="center"/>
    </xf>
    <xf numFmtId="326" fontId="178" fillId="4" borderId="24" xfId="5360" applyNumberFormat="1" applyFont="1" applyFill="1" applyBorder="1" applyAlignment="1">
      <alignment horizontal="center" vertical="center" wrapText="1"/>
    </xf>
    <xf numFmtId="327" fontId="178" fillId="4" borderId="24" xfId="5360" applyNumberFormat="1" applyFont="1" applyFill="1" applyBorder="1" applyAlignment="1">
      <alignment horizontal="center" vertical="center" wrapText="1"/>
    </xf>
    <xf numFmtId="328" fontId="178" fillId="4" borderId="24" xfId="5360" applyNumberFormat="1" applyFont="1" applyFill="1" applyBorder="1" applyAlignment="1">
      <alignment horizontal="center" vertical="center" wrapText="1"/>
    </xf>
    <xf numFmtId="0" fontId="11" fillId="0" borderId="0" xfId="5360" applyAlignment="1">
      <alignment horizontal="center" vertical="center"/>
    </xf>
    <xf numFmtId="329" fontId="178" fillId="0" borderId="0" xfId="5360" applyNumberFormat="1" applyFont="1" applyAlignment="1">
      <alignment horizontal="center" vertical="center" wrapText="1"/>
    </xf>
    <xf numFmtId="0" fontId="11" fillId="0" borderId="0" xfId="5360"/>
    <xf numFmtId="329" fontId="11" fillId="0" borderId="0" xfId="5360" applyNumberFormat="1"/>
    <xf numFmtId="176" fontId="170" fillId="0" borderId="65" xfId="0" applyNumberFormat="1" applyFont="1" applyBorder="1" applyAlignment="1">
      <alignment horizontal="center" vertical="center"/>
    </xf>
    <xf numFmtId="3" fontId="181" fillId="0" borderId="132" xfId="0" applyNumberFormat="1" applyFont="1" applyBorder="1" applyAlignment="1">
      <alignment horizontal="center" vertical="center" wrapText="1"/>
    </xf>
    <xf numFmtId="41" fontId="170" fillId="0" borderId="114" xfId="1" applyFont="1" applyBorder="1" applyAlignment="1">
      <alignment horizontal="center" vertical="center" shrinkToFit="1"/>
    </xf>
    <xf numFmtId="0" fontId="170" fillId="0" borderId="114" xfId="0" applyFont="1" applyBorder="1" applyAlignment="1">
      <alignment horizontal="center" vertical="center" shrinkToFit="1"/>
    </xf>
    <xf numFmtId="3" fontId="181" fillId="0" borderId="0" xfId="0" applyNumberFormat="1" applyFont="1" applyAlignment="1">
      <alignment horizontal="center" vertical="center" wrapText="1"/>
    </xf>
    <xf numFmtId="331" fontId="170" fillId="0" borderId="5" xfId="0" applyNumberFormat="1" applyFont="1" applyBorder="1" applyAlignment="1">
      <alignment horizontal="center" vertical="center"/>
    </xf>
    <xf numFmtId="332" fontId="170" fillId="0" borderId="10" xfId="0" applyNumberFormat="1" applyFont="1" applyBorder="1" applyAlignment="1">
      <alignment horizontal="center" vertical="center"/>
    </xf>
    <xf numFmtId="0" fontId="170" fillId="0" borderId="89" xfId="0" applyFont="1" applyBorder="1" applyAlignment="1">
      <alignment horizontal="center" vertical="center"/>
    </xf>
    <xf numFmtId="0" fontId="170" fillId="0" borderId="29" xfId="0" applyFont="1" applyBorder="1" applyAlignment="1">
      <alignment horizontal="center" vertical="center" shrinkToFit="1"/>
    </xf>
    <xf numFmtId="0" fontId="170" fillId="0" borderId="31" xfId="0" applyFont="1" applyBorder="1" applyAlignment="1">
      <alignment horizontal="center" vertical="center" wrapText="1" shrinkToFit="1"/>
    </xf>
    <xf numFmtId="176" fontId="170" fillId="0" borderId="0" xfId="0" applyNumberFormat="1" applyFont="1" applyAlignment="1">
      <alignment horizontal="center" vertical="center"/>
    </xf>
    <xf numFmtId="321" fontId="170" fillId="0" borderId="0" xfId="0" applyNumberFormat="1" applyFont="1" applyAlignment="1">
      <alignment horizontal="center" vertical="center"/>
    </xf>
    <xf numFmtId="178" fontId="170" fillId="0" borderId="124" xfId="0" applyNumberFormat="1" applyFont="1" applyBorder="1" applyAlignment="1">
      <alignment horizontal="center" vertical="center"/>
    </xf>
    <xf numFmtId="332" fontId="170" fillId="0" borderId="0" xfId="0" applyNumberFormat="1" applyFont="1" applyAlignment="1">
      <alignment horizontal="center" vertical="center"/>
    </xf>
    <xf numFmtId="0" fontId="170" fillId="0" borderId="43" xfId="0" applyFont="1" applyBorder="1" applyAlignment="1">
      <alignment horizontal="center" vertical="center" shrinkToFit="1"/>
    </xf>
    <xf numFmtId="0" fontId="165" fillId="0" borderId="0" xfId="0" applyFont="1" applyAlignment="1">
      <alignment horizontal="left" vertical="center" wrapText="1"/>
    </xf>
    <xf numFmtId="41" fontId="170" fillId="0" borderId="114" xfId="0" applyNumberFormat="1" applyFont="1" applyBorder="1" applyAlignment="1">
      <alignment horizontal="center" vertical="center" shrinkToFit="1"/>
    </xf>
    <xf numFmtId="41" fontId="170" fillId="0" borderId="20" xfId="0" applyNumberFormat="1" applyFont="1" applyBorder="1" applyAlignment="1">
      <alignment horizontal="center" vertical="center" shrinkToFit="1"/>
    </xf>
    <xf numFmtId="0" fontId="182" fillId="0" borderId="15" xfId="0" applyFont="1" applyBorder="1" applyAlignment="1">
      <alignment horizontal="left" vertical="center"/>
    </xf>
    <xf numFmtId="178" fontId="170" fillId="0" borderId="30" xfId="0" applyNumberFormat="1" applyFont="1" applyBorder="1" applyAlignment="1">
      <alignment horizontal="left" vertical="center"/>
    </xf>
    <xf numFmtId="0" fontId="170" fillId="0" borderId="20" xfId="0" applyFont="1" applyBorder="1" applyAlignment="1">
      <alignment horizontal="center" vertical="center" wrapText="1" shrinkToFit="1"/>
    </xf>
    <xf numFmtId="0" fontId="11" fillId="0" borderId="136" xfId="5360" applyBorder="1" applyAlignment="1">
      <alignment vertical="center"/>
    </xf>
    <xf numFmtId="0" fontId="11" fillId="0" borderId="75" xfId="5360" applyBorder="1" applyAlignment="1">
      <alignment horizontal="center" vertical="center"/>
    </xf>
    <xf numFmtId="0" fontId="11" fillId="4" borderId="75" xfId="5360" applyFill="1" applyBorder="1" applyAlignment="1">
      <alignment horizontal="center" vertical="center"/>
    </xf>
    <xf numFmtId="0" fontId="11" fillId="0" borderId="141" xfId="5360" applyBorder="1" applyAlignment="1">
      <alignment horizontal="center" vertical="center"/>
    </xf>
    <xf numFmtId="0" fontId="176" fillId="4" borderId="139" xfId="5360" applyFont="1" applyFill="1" applyBorder="1" applyAlignment="1">
      <alignment horizontal="center" vertical="center" wrapText="1"/>
    </xf>
    <xf numFmtId="0" fontId="176" fillId="4" borderId="24" xfId="5360" applyFont="1" applyFill="1" applyBorder="1" applyAlignment="1">
      <alignment horizontal="center" vertical="center" wrapText="1"/>
    </xf>
    <xf numFmtId="0" fontId="176" fillId="4" borderId="28" xfId="5360" applyFont="1" applyFill="1" applyBorder="1" applyAlignment="1">
      <alignment horizontal="center" vertical="center" wrapText="1" shrinkToFit="1"/>
    </xf>
    <xf numFmtId="329" fontId="179" fillId="4" borderId="130" xfId="5360" applyNumberFormat="1" applyFont="1" applyFill="1" applyBorder="1" applyAlignment="1">
      <alignment horizontal="center" vertical="center"/>
    </xf>
    <xf numFmtId="0" fontId="184" fillId="0" borderId="0" xfId="0" applyFont="1">
      <alignment vertical="center"/>
    </xf>
    <xf numFmtId="3" fontId="178" fillId="0" borderId="24" xfId="5360" applyNumberFormat="1" applyFont="1" applyBorder="1" applyAlignment="1">
      <alignment horizontal="center" vertical="center" wrapText="1"/>
    </xf>
    <xf numFmtId="329" fontId="179" fillId="0" borderId="110" xfId="5360" applyNumberFormat="1" applyFont="1" applyBorder="1" applyAlignment="1">
      <alignment horizontal="center" vertical="center"/>
    </xf>
    <xf numFmtId="329" fontId="179" fillId="0" borderId="130" xfId="5360" applyNumberFormat="1" applyFont="1" applyBorder="1" applyAlignment="1">
      <alignment horizontal="center" vertical="center"/>
    </xf>
    <xf numFmtId="3" fontId="178" fillId="0" borderId="35" xfId="5360" applyNumberFormat="1" applyFont="1" applyBorder="1" applyAlignment="1">
      <alignment horizontal="center" vertical="center" wrapText="1"/>
    </xf>
    <xf numFmtId="326" fontId="178" fillId="0" borderId="35" xfId="5360" applyNumberFormat="1" applyFont="1" applyBorder="1" applyAlignment="1">
      <alignment horizontal="center" vertical="center" wrapText="1"/>
    </xf>
    <xf numFmtId="327" fontId="178" fillId="0" borderId="35" xfId="5360" applyNumberFormat="1" applyFont="1" applyBorder="1" applyAlignment="1">
      <alignment horizontal="center" vertical="center" wrapText="1"/>
    </xf>
    <xf numFmtId="328" fontId="178" fillId="0" borderId="35" xfId="5360" applyNumberFormat="1" applyFont="1" applyBorder="1" applyAlignment="1">
      <alignment horizontal="center" vertical="center" wrapText="1"/>
    </xf>
    <xf numFmtId="329" fontId="178" fillId="0" borderId="35" xfId="5360" applyNumberFormat="1" applyFont="1" applyBorder="1" applyAlignment="1">
      <alignment horizontal="center" vertical="center" wrapText="1"/>
    </xf>
    <xf numFmtId="329" fontId="179" fillId="0" borderId="111" xfId="5360" applyNumberFormat="1" applyFont="1" applyBorder="1" applyAlignment="1">
      <alignment horizontal="center" vertical="center"/>
    </xf>
    <xf numFmtId="329" fontId="179" fillId="0" borderId="131" xfId="5360" applyNumberFormat="1" applyFont="1" applyBorder="1" applyAlignment="1">
      <alignment horizontal="center" vertical="center"/>
    </xf>
    <xf numFmtId="0" fontId="170" fillId="0" borderId="5" xfId="0" applyFont="1" applyBorder="1" applyAlignment="1">
      <alignment vertical="center" shrinkToFit="1"/>
    </xf>
    <xf numFmtId="0" fontId="170" fillId="0" borderId="115" xfId="0" applyFont="1" applyBorder="1" applyAlignment="1">
      <alignment horizontal="center" vertical="center"/>
    </xf>
    <xf numFmtId="0" fontId="170" fillId="0" borderId="10" xfId="0" applyFont="1" applyBorder="1" applyAlignment="1">
      <alignment vertical="center" shrinkToFit="1"/>
    </xf>
    <xf numFmtId="0" fontId="170" fillId="0" borderId="44" xfId="0" applyFont="1" applyBorder="1" applyAlignment="1">
      <alignment horizontal="center" vertical="center"/>
    </xf>
    <xf numFmtId="0" fontId="173" fillId="0" borderId="29" xfId="0" applyFont="1" applyBorder="1" applyAlignment="1">
      <alignment horizontal="center" vertical="center"/>
    </xf>
    <xf numFmtId="0" fontId="173" fillId="0" borderId="43" xfId="0" applyFont="1" applyBorder="1" applyAlignment="1">
      <alignment horizontal="center" vertical="center" shrinkToFit="1"/>
    </xf>
    <xf numFmtId="0" fontId="170" fillId="0" borderId="20" xfId="0" applyFont="1" applyBorder="1" applyAlignment="1">
      <alignment horizontal="center" vertical="center" shrinkToFit="1"/>
    </xf>
    <xf numFmtId="0" fontId="170" fillId="0" borderId="30" xfId="0" applyFont="1" applyBorder="1" applyAlignment="1">
      <alignment horizontal="center" vertical="center" shrinkToFit="1"/>
    </xf>
    <xf numFmtId="0" fontId="170" fillId="0" borderId="22" xfId="0" applyFont="1" applyBorder="1" applyAlignment="1">
      <alignment vertical="center" shrinkToFit="1"/>
    </xf>
    <xf numFmtId="0" fontId="170" fillId="0" borderId="84" xfId="0" applyFont="1" applyBorder="1" applyAlignment="1">
      <alignment vertical="center" shrinkToFit="1"/>
    </xf>
    <xf numFmtId="0" fontId="185" fillId="0" borderId="0" xfId="5360" applyFont="1" applyAlignment="1">
      <alignment horizontal="right" vertical="center"/>
    </xf>
    <xf numFmtId="0" fontId="186" fillId="0" borderId="0" xfId="5360" applyFont="1" applyAlignment="1">
      <alignment vertical="center"/>
    </xf>
    <xf numFmtId="3" fontId="187" fillId="0" borderId="0" xfId="5360" applyNumberFormat="1" applyFont="1" applyAlignment="1">
      <alignment horizontal="center" vertical="center" wrapText="1"/>
    </xf>
    <xf numFmtId="326" fontId="187" fillId="0" borderId="0" xfId="5360" applyNumberFormat="1" applyFont="1" applyAlignment="1">
      <alignment horizontal="center" vertical="center" wrapText="1"/>
    </xf>
    <xf numFmtId="327" fontId="187" fillId="0" borderId="0" xfId="5360" applyNumberFormat="1" applyFont="1" applyAlignment="1">
      <alignment horizontal="center" vertical="center" wrapText="1"/>
    </xf>
    <xf numFmtId="328" fontId="187" fillId="0" borderId="0" xfId="5360" applyNumberFormat="1" applyFont="1" applyAlignment="1">
      <alignment horizontal="center" vertical="center" wrapText="1"/>
    </xf>
    <xf numFmtId="329" fontId="187" fillId="0" borderId="0" xfId="5360" applyNumberFormat="1" applyFont="1" applyAlignment="1">
      <alignment horizontal="center" vertical="center" wrapText="1"/>
    </xf>
    <xf numFmtId="0" fontId="185" fillId="0" borderId="0" xfId="5360" applyFont="1" applyAlignment="1">
      <alignment vertical="center"/>
    </xf>
    <xf numFmtId="0" fontId="185" fillId="0" borderId="0" xfId="5360" applyFont="1" applyAlignment="1">
      <alignment horizontal="center" vertical="center"/>
    </xf>
    <xf numFmtId="0" fontId="186" fillId="0" borderId="24" xfId="5360" applyFont="1" applyBorder="1" applyAlignment="1">
      <alignment horizontal="center" vertical="center"/>
    </xf>
    <xf numFmtId="330" fontId="186" fillId="0" borderId="24" xfId="6114" applyNumberFormat="1" applyFont="1" applyFill="1" applyBorder="1" applyAlignment="1">
      <alignment horizontal="center" vertical="center"/>
    </xf>
    <xf numFmtId="330" fontId="189" fillId="4" borderId="24" xfId="6113" applyNumberFormat="1" applyFont="1" applyFill="1" applyBorder="1" applyAlignment="1">
      <alignment vertical="center"/>
    </xf>
    <xf numFmtId="0" fontId="186" fillId="38" borderId="24" xfId="5360" applyFont="1" applyFill="1" applyBorder="1" applyAlignment="1">
      <alignment horizontal="center" vertical="center"/>
    </xf>
    <xf numFmtId="330" fontId="186" fillId="38" borderId="24" xfId="6114" applyNumberFormat="1" applyFont="1" applyFill="1" applyBorder="1" applyAlignment="1">
      <alignment horizontal="center" vertical="center"/>
    </xf>
    <xf numFmtId="0" fontId="190" fillId="0" borderId="0" xfId="5360" applyFont="1" applyAlignment="1">
      <alignment vertical="center"/>
    </xf>
    <xf numFmtId="0" fontId="191" fillId="0" borderId="0" xfId="5360" applyFont="1" applyAlignment="1">
      <alignment vertical="center"/>
    </xf>
    <xf numFmtId="0" fontId="192" fillId="0" borderId="0" xfId="5360" applyFont="1" applyAlignment="1">
      <alignment vertical="center"/>
    </xf>
    <xf numFmtId="329" fontId="195" fillId="0" borderId="24" xfId="5360" applyNumberFormat="1" applyFont="1" applyBorder="1" applyAlignment="1">
      <alignment horizontal="center" vertical="center" wrapText="1"/>
    </xf>
    <xf numFmtId="320" fontId="170" fillId="0" borderId="15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19" xfId="0" applyBorder="1">
      <alignment vertical="center"/>
    </xf>
    <xf numFmtId="0" fontId="198" fillId="0" borderId="0" xfId="0" applyFont="1">
      <alignment vertical="center"/>
    </xf>
    <xf numFmtId="0" fontId="170" fillId="0" borderId="75" xfId="0" applyFont="1" applyBorder="1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0" fillId="0" borderId="62" xfId="0" applyBorder="1" applyAlignment="1">
      <alignment horizontal="center" vertical="center"/>
    </xf>
    <xf numFmtId="41" fontId="170" fillId="0" borderId="115" xfId="1" applyFont="1" applyFill="1" applyBorder="1" applyAlignment="1">
      <alignment horizontal="center" vertical="center"/>
    </xf>
    <xf numFmtId="0" fontId="170" fillId="0" borderId="122" xfId="0" applyFont="1" applyBorder="1" applyAlignment="1">
      <alignment horizontal="left" vertical="center"/>
    </xf>
    <xf numFmtId="0" fontId="170" fillId="0" borderId="133" xfId="0" applyFont="1" applyBorder="1" applyAlignment="1">
      <alignment horizontal="center" vertical="center"/>
    </xf>
    <xf numFmtId="0" fontId="170" fillId="0" borderId="133" xfId="0" applyFont="1" applyBorder="1" applyAlignment="1">
      <alignment horizontal="left" vertical="center"/>
    </xf>
    <xf numFmtId="0" fontId="170" fillId="0" borderId="135" xfId="0" applyFont="1" applyBorder="1" applyAlignment="1">
      <alignment horizontal="left" vertical="center"/>
    </xf>
    <xf numFmtId="41" fontId="170" fillId="36" borderId="112" xfId="1" applyFont="1" applyFill="1" applyBorder="1" applyAlignment="1">
      <alignment horizontal="center" vertical="center"/>
    </xf>
    <xf numFmtId="176" fontId="170" fillId="36" borderId="17" xfId="0" applyNumberFormat="1" applyFont="1" applyFill="1" applyBorder="1" applyAlignment="1">
      <alignment horizontal="center" vertical="center"/>
    </xf>
    <xf numFmtId="177" fontId="170" fillId="36" borderId="8" xfId="0" applyNumberFormat="1" applyFont="1" applyFill="1" applyBorder="1" applyAlignment="1">
      <alignment horizontal="center" vertical="center"/>
    </xf>
    <xf numFmtId="178" fontId="170" fillId="36" borderId="8" xfId="0" applyNumberFormat="1" applyFont="1" applyFill="1" applyBorder="1" applyAlignment="1">
      <alignment horizontal="center" vertical="center"/>
    </xf>
    <xf numFmtId="3" fontId="195" fillId="0" borderId="24" xfId="5360" applyNumberFormat="1" applyFont="1" applyBorder="1" applyAlignment="1">
      <alignment horizontal="center" vertical="center" wrapText="1"/>
    </xf>
    <xf numFmtId="0" fontId="200" fillId="0" borderId="0" xfId="5360" applyFont="1" applyAlignment="1">
      <alignment vertical="center"/>
    </xf>
    <xf numFmtId="0" fontId="11" fillId="38" borderId="75" xfId="5360" applyFill="1" applyBorder="1" applyAlignment="1">
      <alignment horizontal="center" vertical="center"/>
    </xf>
    <xf numFmtId="3" fontId="178" fillId="38" borderId="24" xfId="5360" applyNumberFormat="1" applyFont="1" applyFill="1" applyBorder="1" applyAlignment="1">
      <alignment horizontal="center" vertical="center" wrapText="1"/>
    </xf>
    <xf numFmtId="326" fontId="178" fillId="38" borderId="24" xfId="5360" applyNumberFormat="1" applyFont="1" applyFill="1" applyBorder="1" applyAlignment="1">
      <alignment horizontal="center" vertical="center" wrapText="1"/>
    </xf>
    <xf numFmtId="327" fontId="178" fillId="38" borderId="24" xfId="5360" applyNumberFormat="1" applyFont="1" applyFill="1" applyBorder="1" applyAlignment="1">
      <alignment horizontal="center" vertical="center" wrapText="1"/>
    </xf>
    <xf numFmtId="328" fontId="178" fillId="38" borderId="24" xfId="5360" applyNumberFormat="1" applyFont="1" applyFill="1" applyBorder="1" applyAlignment="1">
      <alignment horizontal="center" vertical="center" wrapText="1"/>
    </xf>
    <xf numFmtId="329" fontId="178" fillId="38" borderId="24" xfId="5360" applyNumberFormat="1" applyFont="1" applyFill="1" applyBorder="1" applyAlignment="1">
      <alignment horizontal="center" vertical="center" wrapText="1"/>
    </xf>
    <xf numFmtId="329" fontId="179" fillId="38" borderId="110" xfId="5360" applyNumberFormat="1" applyFont="1" applyFill="1" applyBorder="1" applyAlignment="1">
      <alignment horizontal="center" vertical="center"/>
    </xf>
    <xf numFmtId="0" fontId="201" fillId="40" borderId="76" xfId="3" applyFont="1" applyFill="1" applyBorder="1" applyAlignment="1">
      <alignment horizontal="center" vertical="center" wrapText="1"/>
    </xf>
    <xf numFmtId="0" fontId="201" fillId="40" borderId="109" xfId="3" applyFont="1" applyFill="1" applyBorder="1" applyAlignment="1">
      <alignment horizontal="center" vertical="center" wrapText="1"/>
    </xf>
    <xf numFmtId="198" fontId="202" fillId="41" borderId="14" xfId="3" applyNumberFormat="1" applyFont="1" applyFill="1" applyBorder="1" applyAlignment="1">
      <alignment horizontal="center" vertical="center" wrapText="1"/>
    </xf>
    <xf numFmtId="176" fontId="202" fillId="0" borderId="7" xfId="3" applyNumberFormat="1" applyFont="1" applyBorder="1" applyAlignment="1">
      <alignment horizontal="center" vertical="center" wrapText="1"/>
    </xf>
    <xf numFmtId="182" fontId="202" fillId="0" borderId="5" xfId="3" applyNumberFormat="1" applyFont="1" applyBorder="1" applyAlignment="1">
      <alignment horizontal="center" vertical="center" wrapText="1"/>
    </xf>
    <xf numFmtId="333" fontId="202" fillId="0" borderId="5" xfId="3" applyNumberFormat="1" applyFont="1" applyBorder="1" applyAlignment="1">
      <alignment horizontal="center" vertical="center" wrapText="1"/>
    </xf>
    <xf numFmtId="334" fontId="202" fillId="0" borderId="5" xfId="3" applyNumberFormat="1" applyFont="1" applyBorder="1" applyAlignment="1">
      <alignment horizontal="center" vertical="center" wrapText="1"/>
    </xf>
    <xf numFmtId="9" fontId="202" fillId="0" borderId="5" xfId="6283" applyFont="1" applyBorder="1" applyAlignment="1">
      <alignment horizontal="center" vertical="center" wrapText="1"/>
    </xf>
    <xf numFmtId="335" fontId="202" fillId="0" borderId="114" xfId="3" applyNumberFormat="1" applyFont="1" applyBorder="1" applyAlignment="1">
      <alignment horizontal="center" vertical="center" wrapText="1"/>
    </xf>
    <xf numFmtId="9" fontId="202" fillId="0" borderId="5" xfId="3" applyNumberFormat="1" applyFont="1" applyBorder="1" applyAlignment="1">
      <alignment horizontal="center" vertical="center" wrapText="1"/>
    </xf>
    <xf numFmtId="336" fontId="202" fillId="0" borderId="5" xfId="3" applyNumberFormat="1" applyFont="1" applyBorder="1" applyAlignment="1">
      <alignment horizontal="center" vertical="center" wrapText="1"/>
    </xf>
    <xf numFmtId="10" fontId="202" fillId="41" borderId="19" xfId="3" applyNumberFormat="1" applyFont="1" applyFill="1" applyBorder="1" applyAlignment="1">
      <alignment horizontal="center" vertical="center" wrapText="1"/>
    </xf>
    <xf numFmtId="337" fontId="202" fillId="0" borderId="5" xfId="3" applyNumberFormat="1" applyFont="1" applyBorder="1" applyAlignment="1">
      <alignment horizontal="center" vertical="center" wrapText="1"/>
    </xf>
    <xf numFmtId="242" fontId="202" fillId="0" borderId="5" xfId="3" applyNumberFormat="1" applyFont="1" applyBorder="1" applyAlignment="1">
      <alignment horizontal="center" vertical="center" wrapText="1"/>
    </xf>
    <xf numFmtId="338" fontId="202" fillId="0" borderId="5" xfId="3" applyNumberFormat="1" applyFont="1" applyBorder="1" applyAlignment="1">
      <alignment horizontal="center" vertical="center" wrapText="1"/>
    </xf>
    <xf numFmtId="339" fontId="202" fillId="0" borderId="5" xfId="3" applyNumberFormat="1" applyFont="1" applyBorder="1" applyAlignment="1">
      <alignment horizontal="center" vertical="center" wrapText="1"/>
    </xf>
    <xf numFmtId="340" fontId="202" fillId="0" borderId="5" xfId="3" applyNumberFormat="1" applyFont="1" applyBorder="1" applyAlignment="1">
      <alignment horizontal="center" vertical="center" wrapText="1"/>
    </xf>
    <xf numFmtId="182" fontId="202" fillId="0" borderId="133" xfId="3" applyNumberFormat="1" applyFont="1" applyBorder="1" applyAlignment="1">
      <alignment horizontal="center" vertical="center" wrapText="1"/>
    </xf>
    <xf numFmtId="341" fontId="202" fillId="0" borderId="134" xfId="3" applyNumberFormat="1" applyFont="1" applyBorder="1" applyAlignment="1">
      <alignment horizontal="center" vertical="center" wrapText="1"/>
    </xf>
    <xf numFmtId="0" fontId="202" fillId="0" borderId="114" xfId="3" applyFont="1" applyBorder="1" applyAlignment="1">
      <alignment horizontal="center" vertical="center" wrapText="1"/>
    </xf>
    <xf numFmtId="176" fontId="203" fillId="0" borderId="5" xfId="3" applyNumberFormat="1" applyFont="1" applyBorder="1" applyAlignment="1">
      <alignment horizontal="center" vertical="center" wrapText="1"/>
    </xf>
    <xf numFmtId="182" fontId="203" fillId="0" borderId="5" xfId="3" applyNumberFormat="1" applyFont="1" applyBorder="1" applyAlignment="1">
      <alignment horizontal="center" vertical="center" wrapText="1"/>
    </xf>
    <xf numFmtId="340" fontId="203" fillId="0" borderId="5" xfId="3" applyNumberFormat="1" applyFont="1" applyBorder="1" applyAlignment="1">
      <alignment horizontal="center" vertical="center" wrapText="1"/>
    </xf>
    <xf numFmtId="182" fontId="203" fillId="0" borderId="5" xfId="3" applyNumberFormat="1" applyFont="1" applyBorder="1" applyAlignment="1">
      <alignment vertical="center" wrapText="1"/>
    </xf>
    <xf numFmtId="182" fontId="203" fillId="0" borderId="114" xfId="3" applyNumberFormat="1" applyFont="1" applyBorder="1" applyAlignment="1">
      <alignment vertical="center" wrapText="1"/>
    </xf>
    <xf numFmtId="342" fontId="202" fillId="0" borderId="5" xfId="3" applyNumberFormat="1" applyFont="1" applyBorder="1" applyAlignment="1">
      <alignment horizontal="center" vertical="center" wrapText="1"/>
    </xf>
    <xf numFmtId="182" fontId="202" fillId="0" borderId="5" xfId="3" applyNumberFormat="1" applyFont="1" applyBorder="1" applyAlignment="1">
      <alignment vertical="center" wrapText="1"/>
    </xf>
    <xf numFmtId="182" fontId="202" fillId="0" borderId="114" xfId="3" applyNumberFormat="1" applyFont="1" applyBorder="1" applyAlignment="1">
      <alignment vertical="center" wrapText="1"/>
    </xf>
    <xf numFmtId="182" fontId="202" fillId="0" borderId="5" xfId="0" applyNumberFormat="1" applyFont="1" applyBorder="1" applyAlignment="1">
      <alignment horizontal="center" vertical="center" wrapText="1"/>
    </xf>
    <xf numFmtId="182" fontId="205" fillId="0" borderId="5" xfId="3" applyNumberFormat="1" applyFont="1" applyBorder="1" applyAlignment="1">
      <alignment horizontal="center" vertical="center" wrapText="1"/>
    </xf>
    <xf numFmtId="182" fontId="205" fillId="0" borderId="114" xfId="3" applyNumberFormat="1" applyFont="1" applyBorder="1" applyAlignment="1">
      <alignment horizontal="center" vertical="center" wrapText="1"/>
    </xf>
    <xf numFmtId="0" fontId="202" fillId="0" borderId="123" xfId="3" applyFont="1" applyBorder="1" applyAlignment="1">
      <alignment horizontal="center" vertical="center" wrapText="1"/>
    </xf>
    <xf numFmtId="0" fontId="202" fillId="0" borderId="33" xfId="3" applyFont="1" applyBorder="1" applyAlignment="1">
      <alignment horizontal="center" vertical="center" wrapText="1"/>
    </xf>
    <xf numFmtId="182" fontId="201" fillId="40" borderId="9" xfId="3" applyNumberFormat="1" applyFont="1" applyFill="1" applyBorder="1" applyAlignment="1">
      <alignment horizontal="center" vertical="center" wrapText="1"/>
    </xf>
    <xf numFmtId="10" fontId="201" fillId="40" borderId="25" xfId="6283" applyNumberFormat="1" applyFont="1" applyFill="1" applyBorder="1" applyAlignment="1">
      <alignment horizontal="center" vertical="center" wrapText="1"/>
    </xf>
    <xf numFmtId="10" fontId="202" fillId="4" borderId="25" xfId="3" applyNumberFormat="1" applyFont="1" applyFill="1" applyBorder="1" applyAlignment="1">
      <alignment horizontal="center" vertical="center" wrapText="1"/>
    </xf>
    <xf numFmtId="335" fontId="201" fillId="40" borderId="23" xfId="3" applyNumberFormat="1" applyFont="1" applyFill="1" applyBorder="1" applyAlignment="1">
      <alignment horizontal="center" vertical="center" wrapText="1"/>
    </xf>
    <xf numFmtId="41" fontId="201" fillId="40" borderId="83" xfId="1" applyFont="1" applyFill="1" applyBorder="1" applyAlignment="1">
      <alignment horizontal="center" vertical="center" wrapText="1"/>
    </xf>
    <xf numFmtId="343" fontId="203" fillId="0" borderId="5" xfId="3" applyNumberFormat="1" applyFont="1" applyBorder="1" applyAlignment="1">
      <alignment horizontal="center" vertical="center" wrapText="1"/>
    </xf>
    <xf numFmtId="333" fontId="203" fillId="0" borderId="5" xfId="3" applyNumberFormat="1" applyFont="1" applyBorder="1" applyAlignment="1">
      <alignment horizontal="center" vertical="center" wrapText="1"/>
    </xf>
    <xf numFmtId="344" fontId="202" fillId="0" borderId="5" xfId="3" applyNumberFormat="1" applyFont="1" applyBorder="1" applyAlignment="1">
      <alignment horizontal="center" vertical="center" wrapText="1"/>
    </xf>
    <xf numFmtId="340" fontId="202" fillId="0" borderId="5" xfId="0" applyNumberFormat="1" applyFont="1" applyBorder="1" applyAlignment="1">
      <alignment horizontal="center" vertical="center" wrapText="1"/>
    </xf>
    <xf numFmtId="0" fontId="201" fillId="40" borderId="107" xfId="3" applyFont="1" applyFill="1" applyBorder="1" applyAlignment="1">
      <alignment horizontal="center" vertical="center" wrapText="1"/>
    </xf>
    <xf numFmtId="0" fontId="202" fillId="0" borderId="29" xfId="3" applyFont="1" applyBorder="1" applyAlignment="1">
      <alignment horizontal="center" vertical="center" wrapText="1"/>
    </xf>
    <xf numFmtId="0" fontId="202" fillId="0" borderId="3" xfId="3" applyFont="1" applyBorder="1" applyAlignment="1">
      <alignment horizontal="center" vertical="center" wrapText="1"/>
    </xf>
    <xf numFmtId="0" fontId="202" fillId="0" borderId="5" xfId="3" applyFont="1" applyBorder="1" applyAlignment="1">
      <alignment horizontal="center" vertical="center" wrapText="1"/>
    </xf>
    <xf numFmtId="320" fontId="203" fillId="0" borderId="5" xfId="3" applyNumberFormat="1" applyFont="1" applyBorder="1" applyAlignment="1">
      <alignment horizontal="center" vertical="center" wrapText="1"/>
    </xf>
    <xf numFmtId="346" fontId="202" fillId="0" borderId="5" xfId="3" applyNumberFormat="1" applyFont="1" applyBorder="1" applyAlignment="1">
      <alignment horizontal="center" vertical="center" wrapText="1"/>
    </xf>
    <xf numFmtId="333" fontId="202" fillId="0" borderId="114" xfId="3" applyNumberFormat="1" applyFont="1" applyBorder="1" applyAlignment="1">
      <alignment horizontal="center" vertical="center" wrapText="1"/>
    </xf>
    <xf numFmtId="347" fontId="202" fillId="0" borderId="5" xfId="3" applyNumberFormat="1" applyFont="1" applyBorder="1" applyAlignment="1">
      <alignment horizontal="center" vertical="center" wrapText="1"/>
    </xf>
    <xf numFmtId="348" fontId="202" fillId="0" borderId="5" xfId="3" applyNumberFormat="1" applyFont="1" applyBorder="1" applyAlignment="1">
      <alignment horizontal="center" vertical="center" wrapText="1"/>
    </xf>
    <xf numFmtId="0" fontId="202" fillId="0" borderId="38" xfId="3" applyFont="1" applyBorder="1" applyAlignment="1">
      <alignment horizontal="center" vertical="center" wrapText="1"/>
    </xf>
    <xf numFmtId="0" fontId="202" fillId="0" borderId="133" xfId="3" applyFont="1" applyBorder="1" applyAlignment="1">
      <alignment horizontal="center" vertical="center" wrapText="1"/>
    </xf>
    <xf numFmtId="0" fontId="201" fillId="40" borderId="9" xfId="3" applyFont="1" applyFill="1" applyBorder="1" applyAlignment="1">
      <alignment horizontal="center" vertical="center" wrapText="1"/>
    </xf>
    <xf numFmtId="0" fontId="202" fillId="0" borderId="9" xfId="3" applyFont="1" applyBorder="1" applyAlignment="1">
      <alignment horizontal="center" vertical="center" wrapText="1"/>
    </xf>
    <xf numFmtId="0" fontId="201" fillId="40" borderId="82" xfId="3" applyFont="1" applyFill="1" applyBorder="1" applyAlignment="1">
      <alignment horizontal="center" vertical="center" wrapText="1"/>
    </xf>
    <xf numFmtId="182" fontId="202" fillId="0" borderId="29" xfId="3" applyNumberFormat="1" applyFont="1" applyBorder="1" applyAlignment="1">
      <alignment horizontal="center" vertical="center" wrapText="1"/>
    </xf>
    <xf numFmtId="0" fontId="202" fillId="0" borderId="148" xfId="3" applyFont="1" applyBorder="1" applyAlignment="1">
      <alignment horizontal="center" vertical="center" wrapText="1"/>
    </xf>
    <xf numFmtId="0" fontId="202" fillId="0" borderId="62" xfId="3" applyFont="1" applyBorder="1" applyAlignment="1">
      <alignment horizontal="center" vertical="center" wrapText="1"/>
    </xf>
    <xf numFmtId="41" fontId="201" fillId="40" borderId="77" xfId="1" applyFont="1" applyFill="1" applyBorder="1" applyAlignment="1">
      <alignment horizontal="center" vertical="center" wrapText="1"/>
    </xf>
    <xf numFmtId="41" fontId="201" fillId="41" borderId="13" xfId="1" applyFont="1" applyFill="1" applyBorder="1" applyAlignment="1">
      <alignment horizontal="right" vertical="center" wrapText="1"/>
    </xf>
    <xf numFmtId="41" fontId="202" fillId="0" borderId="21" xfId="1" applyFont="1" applyBorder="1" applyAlignment="1">
      <alignment horizontal="right" vertical="center" wrapText="1"/>
    </xf>
    <xf numFmtId="41" fontId="202" fillId="0" borderId="90" xfId="1" applyFont="1" applyBorder="1" applyAlignment="1">
      <alignment horizontal="right" vertical="center" wrapText="1"/>
    </xf>
    <xf numFmtId="41" fontId="201" fillId="41" borderId="18" xfId="1" applyFont="1" applyFill="1" applyBorder="1" applyAlignment="1">
      <alignment horizontal="right" vertical="center" wrapText="1"/>
    </xf>
    <xf numFmtId="41" fontId="203" fillId="0" borderId="21" xfId="1" applyFont="1" applyBorder="1" applyAlignment="1">
      <alignment horizontal="right" vertical="center" wrapText="1"/>
    </xf>
    <xf numFmtId="41" fontId="201" fillId="40" borderId="24" xfId="1" applyFont="1" applyFill="1" applyBorder="1" applyAlignment="1">
      <alignment horizontal="right" vertical="center" wrapText="1"/>
    </xf>
    <xf numFmtId="41" fontId="202" fillId="0" borderId="24" xfId="1" applyFont="1" applyBorder="1" applyAlignment="1">
      <alignment horizontal="right" vertical="center" wrapText="1"/>
    </xf>
    <xf numFmtId="41" fontId="201" fillId="40" borderId="35" xfId="1" applyFont="1" applyFill="1" applyBorder="1" applyAlignment="1">
      <alignment horizontal="right" vertical="center" wrapText="1"/>
    </xf>
    <xf numFmtId="41" fontId="165" fillId="0" borderId="0" xfId="1" applyFont="1" applyAlignment="1">
      <alignment horizontal="center" vertical="center" wrapText="1" shrinkToFit="1"/>
    </xf>
    <xf numFmtId="0" fontId="202" fillId="0" borderId="65" xfId="3" applyFont="1" applyBorder="1" applyAlignment="1">
      <alignment horizontal="center" vertical="center" wrapText="1"/>
    </xf>
    <xf numFmtId="0" fontId="202" fillId="0" borderId="31" xfId="3" applyFont="1" applyBorder="1" applyAlignment="1">
      <alignment horizontal="center" vertical="center" wrapText="1"/>
    </xf>
    <xf numFmtId="0" fontId="202" fillId="0" borderId="0" xfId="3" applyFont="1" applyAlignment="1">
      <alignment horizontal="center" vertical="center" wrapText="1"/>
    </xf>
    <xf numFmtId="0" fontId="202" fillId="0" borderId="30" xfId="3" applyFont="1" applyBorder="1" applyAlignment="1">
      <alignment horizontal="center" vertical="center" wrapText="1"/>
    </xf>
    <xf numFmtId="0" fontId="206" fillId="0" borderId="114" xfId="3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350" fontId="202" fillId="0" borderId="5" xfId="0" applyNumberFormat="1" applyFont="1" applyBorder="1" applyAlignment="1">
      <alignment horizontal="center" vertical="center" wrapText="1"/>
    </xf>
    <xf numFmtId="182" fontId="202" fillId="0" borderId="62" xfId="3" applyNumberFormat="1" applyFont="1" applyBorder="1" applyAlignment="1">
      <alignment horizontal="center" vertical="center" wrapText="1"/>
    </xf>
    <xf numFmtId="41" fontId="207" fillId="38" borderId="24" xfId="6145" applyFont="1" applyFill="1" applyBorder="1" applyAlignment="1">
      <alignment horizontal="center" vertical="center"/>
    </xf>
    <xf numFmtId="41" fontId="209" fillId="0" borderId="24" xfId="6145" applyFont="1" applyBorder="1" applyAlignment="1">
      <alignment horizontal="right" vertical="center"/>
    </xf>
    <xf numFmtId="180" fontId="209" fillId="0" borderId="24" xfId="5375" applyNumberFormat="1" applyFont="1" applyBorder="1" applyAlignment="1">
      <alignment horizontal="center" vertical="center"/>
    </xf>
    <xf numFmtId="41" fontId="209" fillId="0" borderId="24" xfId="1" applyFont="1" applyBorder="1" applyAlignment="1">
      <alignment horizontal="right" vertical="center"/>
    </xf>
    <xf numFmtId="180" fontId="209" fillId="42" borderId="24" xfId="5375" applyNumberFormat="1" applyFont="1" applyFill="1" applyBorder="1" applyAlignment="1">
      <alignment horizontal="center" vertical="center"/>
    </xf>
    <xf numFmtId="41" fontId="208" fillId="42" borderId="24" xfId="6145" applyFont="1" applyFill="1" applyBorder="1" applyAlignment="1">
      <alignment horizontal="right" vertical="center"/>
    </xf>
    <xf numFmtId="345" fontId="202" fillId="4" borderId="5" xfId="3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82" fontId="201" fillId="40" borderId="9" xfId="3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70" fillId="0" borderId="5" xfId="0" applyFont="1" applyBorder="1" applyAlignment="1">
      <alignment horizontal="center" vertical="center"/>
    </xf>
    <xf numFmtId="0" fontId="170" fillId="0" borderId="10" xfId="0" applyFont="1" applyBorder="1" applyAlignment="1">
      <alignment horizontal="center" vertical="center"/>
    </xf>
    <xf numFmtId="0" fontId="170" fillId="0" borderId="29" xfId="0" applyFont="1" applyBorder="1" applyAlignment="1">
      <alignment horizontal="center" vertical="center"/>
    </xf>
    <xf numFmtId="0" fontId="170" fillId="0" borderId="43" xfId="0" applyFont="1" applyBorder="1" applyAlignment="1">
      <alignment horizontal="center" vertical="center"/>
    </xf>
    <xf numFmtId="182" fontId="201" fillId="40" borderId="9" xfId="3" applyNumberFormat="1" applyFont="1" applyFill="1" applyBorder="1" applyAlignment="1">
      <alignment horizontal="center" vertical="center" wrapText="1"/>
    </xf>
    <xf numFmtId="0" fontId="202" fillId="0" borderId="148" xfId="3" applyFont="1" applyBorder="1" applyAlignment="1">
      <alignment horizontal="center" vertical="center" wrapText="1"/>
    </xf>
    <xf numFmtId="0" fontId="202" fillId="0" borderId="62" xfId="3" applyFont="1" applyBorder="1" applyAlignment="1">
      <alignment horizontal="center" vertical="center" wrapText="1"/>
    </xf>
    <xf numFmtId="182" fontId="202" fillId="0" borderId="29" xfId="3" applyNumberFormat="1" applyFont="1" applyBorder="1" applyAlignment="1">
      <alignment horizontal="center" vertical="center" wrapText="1"/>
    </xf>
    <xf numFmtId="182" fontId="202" fillId="0" borderId="44" xfId="3" applyNumberFormat="1" applyFont="1" applyBorder="1" applyAlignment="1">
      <alignment horizontal="center" vertical="center" wrapText="1"/>
    </xf>
    <xf numFmtId="0" fontId="176" fillId="4" borderId="139" xfId="5360" applyFont="1" applyFill="1" applyBorder="1" applyAlignment="1">
      <alignment horizontal="center" vertical="center" wrapText="1"/>
    </xf>
    <xf numFmtId="0" fontId="202" fillId="0" borderId="15" xfId="3" applyFont="1" applyBorder="1" applyAlignment="1">
      <alignment horizontal="center" vertical="center" wrapText="1"/>
    </xf>
    <xf numFmtId="329" fontId="177" fillId="38" borderId="130" xfId="536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70" fillId="0" borderId="5" xfId="0" applyFont="1" applyBorder="1" applyAlignment="1">
      <alignment horizontal="center" vertical="center"/>
    </xf>
    <xf numFmtId="0" fontId="170" fillId="0" borderId="29" xfId="0" applyFont="1" applyBorder="1" applyAlignment="1">
      <alignment horizontal="center" vertical="center"/>
    </xf>
    <xf numFmtId="182" fontId="205" fillId="0" borderId="5" xfId="3" applyNumberFormat="1" applyFont="1" applyBorder="1" applyAlignment="1">
      <alignment horizontal="center" vertical="center" wrapText="1"/>
    </xf>
    <xf numFmtId="182" fontId="205" fillId="0" borderId="114" xfId="3" applyNumberFormat="1" applyFont="1" applyBorder="1" applyAlignment="1">
      <alignment horizontal="center" vertical="center" wrapText="1"/>
    </xf>
    <xf numFmtId="182" fontId="201" fillId="40" borderId="9" xfId="3" applyNumberFormat="1" applyFont="1" applyFill="1" applyBorder="1" applyAlignment="1">
      <alignment horizontal="center" vertical="center" wrapText="1"/>
    </xf>
    <xf numFmtId="0" fontId="201" fillId="40" borderId="107" xfId="3" applyFont="1" applyFill="1" applyBorder="1" applyAlignment="1">
      <alignment horizontal="center" vertical="center" wrapText="1"/>
    </xf>
    <xf numFmtId="0" fontId="202" fillId="0" borderId="117" xfId="3" applyFont="1" applyBorder="1" applyAlignment="1">
      <alignment horizontal="center" vertical="center" wrapText="1"/>
    </xf>
    <xf numFmtId="340" fontId="202" fillId="0" borderId="5" xfId="3" applyNumberFormat="1" applyFont="1" applyBorder="1" applyAlignment="1">
      <alignment horizontal="center" vertical="center" wrapText="1"/>
    </xf>
    <xf numFmtId="323" fontId="170" fillId="0" borderId="5" xfId="5598" applyNumberFormat="1" applyFont="1" applyBorder="1" applyAlignment="1">
      <alignment horizontal="center" vertical="center"/>
    </xf>
    <xf numFmtId="41" fontId="170" fillId="0" borderId="21" xfId="5646" applyFont="1" applyBorder="1" applyAlignment="1">
      <alignment horizontal="center" vertical="center"/>
    </xf>
    <xf numFmtId="176" fontId="170" fillId="0" borderId="15" xfId="5598" applyNumberFormat="1" applyFont="1" applyBorder="1" applyAlignment="1">
      <alignment horizontal="center" vertical="center"/>
    </xf>
    <xf numFmtId="0" fontId="170" fillId="0" borderId="5" xfId="5598" applyFont="1" applyBorder="1" applyAlignment="1">
      <alignment horizontal="center" vertical="center"/>
    </xf>
    <xf numFmtId="177" fontId="170" fillId="0" borderId="5" xfId="5598" applyNumberFormat="1" applyFont="1" applyBorder="1" applyAlignment="1">
      <alignment horizontal="center" vertical="center"/>
    </xf>
    <xf numFmtId="178" fontId="170" fillId="0" borderId="5" xfId="5598" applyNumberFormat="1" applyFont="1" applyBorder="1" applyAlignment="1">
      <alignment horizontal="center" vertical="center"/>
    </xf>
    <xf numFmtId="0" fontId="170" fillId="0" borderId="5" xfId="5598" applyFont="1" applyBorder="1" applyAlignment="1">
      <alignment horizontal="left" vertical="center"/>
    </xf>
    <xf numFmtId="0" fontId="170" fillId="0" borderId="22" xfId="5598" applyFont="1" applyBorder="1" applyAlignment="1">
      <alignment horizontal="left" vertical="center"/>
    </xf>
    <xf numFmtId="304" fontId="170" fillId="0" borderId="100" xfId="5598" applyNumberFormat="1" applyFont="1" applyBorder="1" applyAlignment="1">
      <alignment horizontal="center" vertical="center"/>
    </xf>
    <xf numFmtId="181" fontId="170" fillId="0" borderId="101" xfId="5598" applyNumberFormat="1" applyFont="1" applyBorder="1" applyAlignment="1">
      <alignment horizontal="center" vertical="center"/>
    </xf>
    <xf numFmtId="0" fontId="170" fillId="0" borderId="101" xfId="5598" applyFont="1" applyBorder="1" applyAlignment="1">
      <alignment horizontal="center" vertical="center"/>
    </xf>
    <xf numFmtId="178" fontId="170" fillId="0" borderId="22" xfId="5598" applyNumberFormat="1" applyFont="1" applyBorder="1" applyAlignment="1">
      <alignment horizontal="center" vertical="center"/>
    </xf>
    <xf numFmtId="41" fontId="170" fillId="0" borderId="86" xfId="5646" applyFont="1" applyBorder="1" applyAlignment="1">
      <alignment horizontal="center" vertical="center"/>
    </xf>
    <xf numFmtId="0" fontId="170" fillId="0" borderId="10" xfId="5598" applyFont="1" applyBorder="1" applyAlignment="1">
      <alignment horizontal="center" vertical="center"/>
    </xf>
    <xf numFmtId="304" fontId="170" fillId="0" borderId="103" xfId="5598" applyNumberFormat="1" applyFont="1" applyBorder="1" applyAlignment="1">
      <alignment horizontal="center" vertical="center"/>
    </xf>
    <xf numFmtId="181" fontId="170" fillId="0" borderId="104" xfId="5598" applyNumberFormat="1" applyFont="1" applyBorder="1" applyAlignment="1">
      <alignment horizontal="center" vertical="center"/>
    </xf>
    <xf numFmtId="0" fontId="170" fillId="0" borderId="104" xfId="5598" applyFont="1" applyBorder="1" applyAlignment="1">
      <alignment horizontal="center" vertical="center"/>
    </xf>
    <xf numFmtId="178" fontId="170" fillId="0" borderId="84" xfId="5598" applyNumberFormat="1" applyFont="1" applyBorder="1" applyAlignment="1">
      <alignment horizontal="center" vertical="center"/>
    </xf>
    <xf numFmtId="0" fontId="170" fillId="0" borderId="29" xfId="6284" applyFont="1" applyBorder="1" applyAlignment="1">
      <alignment horizontal="center" vertical="center" shrinkToFit="1"/>
    </xf>
    <xf numFmtId="41" fontId="170" fillId="0" borderId="114" xfId="5645" applyFont="1" applyBorder="1" applyAlignment="1">
      <alignment horizontal="center" vertical="center"/>
    </xf>
    <xf numFmtId="41" fontId="170" fillId="0" borderId="21" xfId="5645" applyFont="1" applyBorder="1" applyAlignment="1">
      <alignment horizontal="center" vertical="center"/>
    </xf>
    <xf numFmtId="176" fontId="170" fillId="0" borderId="15" xfId="6284" applyNumberFormat="1" applyFont="1" applyBorder="1" applyAlignment="1">
      <alignment horizontal="center" vertical="center"/>
    </xf>
    <xf numFmtId="0" fontId="170" fillId="0" borderId="5" xfId="6284" applyFont="1" applyBorder="1" applyAlignment="1">
      <alignment horizontal="center" vertical="center"/>
    </xf>
    <xf numFmtId="180" fontId="170" fillId="0" borderId="5" xfId="6284" applyNumberFormat="1" applyFont="1" applyBorder="1" applyAlignment="1">
      <alignment horizontal="center" vertical="center"/>
    </xf>
    <xf numFmtId="0" fontId="5" fillId="0" borderId="133" xfId="6284" applyFont="1" applyBorder="1" applyAlignment="1">
      <alignment horizontal="left" vertical="center" shrinkToFit="1"/>
    </xf>
    <xf numFmtId="0" fontId="5" fillId="0" borderId="133" xfId="6284" applyFont="1" applyBorder="1" applyAlignment="1">
      <alignment vertical="center" shrinkToFit="1"/>
    </xf>
    <xf numFmtId="0" fontId="5" fillId="0" borderId="135" xfId="6284" applyFont="1" applyBorder="1" applyAlignment="1">
      <alignment vertical="center" shrinkToFit="1"/>
    </xf>
    <xf numFmtId="41" fontId="170" fillId="0" borderId="114" xfId="5645" applyFont="1" applyBorder="1" applyAlignment="1">
      <alignment horizontal="center" vertical="center" shrinkToFit="1"/>
    </xf>
    <xf numFmtId="0" fontId="1" fillId="0" borderId="7" xfId="6284" applyBorder="1">
      <alignment vertical="center"/>
    </xf>
    <xf numFmtId="0" fontId="170" fillId="0" borderId="114" xfId="6284" applyFont="1" applyBorder="1" applyAlignment="1">
      <alignment horizontal="center" vertical="center" wrapText="1" shrinkToFit="1"/>
    </xf>
    <xf numFmtId="323" fontId="170" fillId="0" borderId="5" xfId="6284" applyNumberFormat="1" applyFont="1" applyBorder="1" applyAlignment="1">
      <alignment horizontal="center" vertical="center"/>
    </xf>
    <xf numFmtId="176" fontId="170" fillId="0" borderId="5" xfId="6284" applyNumberFormat="1" applyFont="1" applyBorder="1" applyAlignment="1">
      <alignment horizontal="center" vertical="center"/>
    </xf>
    <xf numFmtId="321" fontId="170" fillId="0" borderId="5" xfId="6284" applyNumberFormat="1" applyFont="1" applyBorder="1" applyAlignment="1">
      <alignment horizontal="center" vertical="center"/>
    </xf>
    <xf numFmtId="178" fontId="170" fillId="0" borderId="22" xfId="6284" applyNumberFormat="1" applyFont="1" applyBorder="1" applyAlignment="1">
      <alignment horizontal="center" vertical="center"/>
    </xf>
    <xf numFmtId="0" fontId="170" fillId="0" borderId="5" xfId="6284" applyFont="1" applyBorder="1" applyAlignment="1">
      <alignment horizontal="center" vertical="center" shrinkToFit="1"/>
    </xf>
    <xf numFmtId="0" fontId="170" fillId="0" borderId="20" xfId="6284" applyFont="1" applyBorder="1" applyAlignment="1">
      <alignment horizontal="center" vertical="center" wrapText="1" shrinkToFit="1"/>
    </xf>
    <xf numFmtId="178" fontId="170" fillId="0" borderId="5" xfId="6284" applyNumberFormat="1" applyFont="1" applyBorder="1" applyAlignment="1">
      <alignment horizontal="center" vertical="center"/>
    </xf>
    <xf numFmtId="0" fontId="170" fillId="0" borderId="0" xfId="6284" applyFont="1" applyAlignment="1">
      <alignment horizontal="center" vertical="center" shrinkToFit="1"/>
    </xf>
    <xf numFmtId="0" fontId="170" fillId="0" borderId="166" xfId="6284" applyFont="1" applyBorder="1" applyAlignment="1">
      <alignment horizontal="center" vertical="center" wrapText="1" shrinkToFit="1"/>
    </xf>
    <xf numFmtId="41" fontId="170" fillId="0" borderId="27" xfId="5645" applyFont="1" applyBorder="1" applyAlignment="1">
      <alignment horizontal="center" vertical="center"/>
    </xf>
    <xf numFmtId="176" fontId="170" fillId="0" borderId="65" xfId="6284" applyNumberFormat="1" applyFont="1" applyBorder="1" applyAlignment="1">
      <alignment horizontal="center" vertical="center"/>
    </xf>
    <xf numFmtId="0" fontId="170" fillId="0" borderId="0" xfId="6284" applyFont="1" applyAlignment="1">
      <alignment horizontal="center" vertical="center"/>
    </xf>
    <xf numFmtId="178" fontId="170" fillId="0" borderId="0" xfId="6284" applyNumberFormat="1" applyFont="1" applyAlignment="1">
      <alignment horizontal="center" vertical="center"/>
    </xf>
    <xf numFmtId="176" fontId="170" fillId="0" borderId="0" xfId="6284" applyNumberFormat="1" applyFont="1" applyAlignment="1">
      <alignment horizontal="center" vertical="center"/>
    </xf>
    <xf numFmtId="321" fontId="170" fillId="0" borderId="0" xfId="6284" applyNumberFormat="1" applyFont="1" applyAlignment="1">
      <alignment horizontal="center" vertical="center"/>
    </xf>
    <xf numFmtId="178" fontId="170" fillId="0" borderId="124" xfId="6284" applyNumberFormat="1" applyFont="1" applyBorder="1" applyAlignment="1">
      <alignment horizontal="center" vertical="center"/>
    </xf>
    <xf numFmtId="0" fontId="167" fillId="0" borderId="0" xfId="0" applyFont="1" applyAlignment="1">
      <alignment horizontal="center" vertical="center"/>
    </xf>
    <xf numFmtId="0" fontId="168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3" fillId="37" borderId="0" xfId="0" applyFont="1" applyFill="1" applyAlignment="1">
      <alignment horizontal="center" vertical="center" wrapText="1"/>
    </xf>
    <xf numFmtId="0" fontId="196" fillId="0" borderId="0" xfId="0" applyFont="1" applyAlignment="1">
      <alignment horizontal="center" vertical="center"/>
    </xf>
    <xf numFmtId="0" fontId="209" fillId="0" borderId="110" xfId="5375" applyFont="1" applyBorder="1" applyAlignment="1">
      <alignment horizontal="left" vertical="center"/>
    </xf>
    <xf numFmtId="0" fontId="209" fillId="0" borderId="9" xfId="5375" applyFont="1" applyBorder="1" applyAlignment="1">
      <alignment horizontal="left" vertical="center"/>
    </xf>
    <xf numFmtId="0" fontId="209" fillId="0" borderId="23" xfId="5375" applyFont="1" applyBorder="1" applyAlignment="1">
      <alignment horizontal="left" vertical="center"/>
    </xf>
    <xf numFmtId="0" fontId="208" fillId="42" borderId="110" xfId="5375" applyFont="1" applyFill="1" applyBorder="1" applyAlignment="1">
      <alignment horizontal="center" vertical="center"/>
    </xf>
    <xf numFmtId="0" fontId="208" fillId="42" borderId="9" xfId="5375" applyFont="1" applyFill="1" applyBorder="1" applyAlignment="1">
      <alignment horizontal="center" vertical="center"/>
    </xf>
    <xf numFmtId="0" fontId="208" fillId="42" borderId="23" xfId="5375" applyFont="1" applyFill="1" applyBorder="1" applyAlignment="1">
      <alignment horizontal="center" vertical="center"/>
    </xf>
    <xf numFmtId="0" fontId="208" fillId="42" borderId="48" xfId="5375" applyFont="1" applyFill="1" applyBorder="1" applyAlignment="1">
      <alignment horizontal="center" vertical="center" wrapText="1"/>
    </xf>
    <xf numFmtId="0" fontId="208" fillId="42" borderId="27" xfId="5375" applyFont="1" applyFill="1" applyBorder="1" applyAlignment="1">
      <alignment horizontal="center" vertical="center" wrapText="1"/>
    </xf>
    <xf numFmtId="0" fontId="208" fillId="42" borderId="28" xfId="5375" applyFont="1" applyFill="1" applyBorder="1" applyAlignment="1">
      <alignment horizontal="center" vertical="center" wrapText="1"/>
    </xf>
    <xf numFmtId="0" fontId="209" fillId="0" borderId="24" xfId="5375" applyFont="1" applyBorder="1" applyAlignment="1">
      <alignment horizontal="left" vertical="center"/>
    </xf>
    <xf numFmtId="41" fontId="207" fillId="38" borderId="24" xfId="6145" applyFont="1" applyFill="1" applyBorder="1" applyAlignment="1">
      <alignment horizontal="center" vertical="center" wrapText="1"/>
    </xf>
    <xf numFmtId="41" fontId="197" fillId="0" borderId="0" xfId="6145" applyFont="1" applyAlignment="1">
      <alignment horizontal="center" vertical="center"/>
    </xf>
    <xf numFmtId="41" fontId="210" fillId="0" borderId="0" xfId="6145" applyFont="1" applyBorder="1" applyAlignment="1">
      <alignment horizontal="right" vertical="center"/>
    </xf>
    <xf numFmtId="41" fontId="207" fillId="38" borderId="24" xfId="6145" applyFont="1" applyFill="1" applyBorder="1" applyAlignment="1">
      <alignment horizontal="center" vertical="center"/>
    </xf>
    <xf numFmtId="0" fontId="149" fillId="0" borderId="2" xfId="0" applyFont="1" applyBorder="1" applyAlignment="1">
      <alignment horizontal="center" vertical="center"/>
    </xf>
    <xf numFmtId="0" fontId="170" fillId="0" borderId="115" xfId="0" applyFont="1" applyBorder="1" applyAlignment="1">
      <alignment horizontal="center" vertical="center"/>
    </xf>
    <xf numFmtId="0" fontId="170" fillId="0" borderId="27" xfId="0" applyFont="1" applyBorder="1" applyAlignment="1">
      <alignment horizontal="center" vertical="center"/>
    </xf>
    <xf numFmtId="0" fontId="170" fillId="0" borderId="28" xfId="0" applyFont="1" applyBorder="1" applyAlignment="1">
      <alignment horizontal="center" vertical="center"/>
    </xf>
    <xf numFmtId="0" fontId="171" fillId="36" borderId="106" xfId="0" applyFont="1" applyFill="1" applyBorder="1" applyAlignment="1">
      <alignment horizontal="center" vertical="center"/>
    </xf>
    <xf numFmtId="0" fontId="170" fillId="0" borderId="107" xfId="0" applyFont="1" applyBorder="1" applyAlignment="1">
      <alignment horizontal="center" vertical="center"/>
    </xf>
    <xf numFmtId="0" fontId="170" fillId="0" borderId="109" xfId="0" applyFont="1" applyBorder="1" applyAlignment="1">
      <alignment horizontal="center" vertical="center"/>
    </xf>
    <xf numFmtId="0" fontId="170" fillId="36" borderId="108" xfId="0" applyFont="1" applyFill="1" applyBorder="1" applyAlignment="1">
      <alignment horizontal="left" vertical="center"/>
    </xf>
    <xf numFmtId="0" fontId="170" fillId="0" borderId="6" xfId="0" applyFont="1" applyBorder="1">
      <alignment vertical="center"/>
    </xf>
    <xf numFmtId="0" fontId="170" fillId="0" borderId="14" xfId="0" applyFont="1" applyBorder="1">
      <alignment vertical="center"/>
    </xf>
    <xf numFmtId="0" fontId="170" fillId="0" borderId="80" xfId="0" applyFont="1" applyBorder="1" applyAlignment="1">
      <alignment horizontal="center" vertical="center"/>
    </xf>
    <xf numFmtId="0" fontId="170" fillId="0" borderId="75" xfId="0" applyFont="1" applyBorder="1" applyAlignment="1">
      <alignment horizontal="center" vertical="center"/>
    </xf>
    <xf numFmtId="0" fontId="170" fillId="0" borderId="21" xfId="0" applyFont="1" applyBorder="1" applyAlignment="1">
      <alignment horizontal="center" vertical="center"/>
    </xf>
    <xf numFmtId="0" fontId="170" fillId="0" borderId="86" xfId="0" applyFont="1" applyBorder="1" applyAlignment="1">
      <alignment horizontal="center" vertical="center"/>
    </xf>
    <xf numFmtId="0" fontId="170" fillId="36" borderId="108" xfId="0" applyFont="1" applyFill="1" applyBorder="1" applyAlignment="1">
      <alignment horizontal="center" vertical="center"/>
    </xf>
    <xf numFmtId="0" fontId="170" fillId="0" borderId="116" xfId="0" applyFont="1" applyBorder="1" applyAlignment="1">
      <alignment horizontal="center" vertical="center"/>
    </xf>
    <xf numFmtId="0" fontId="170" fillId="0" borderId="15" xfId="0" applyFont="1" applyBorder="1" applyAlignment="1">
      <alignment horizontal="center" vertical="center"/>
    </xf>
    <xf numFmtId="0" fontId="170" fillId="0" borderId="114" xfId="0" applyFont="1" applyBorder="1" applyAlignment="1">
      <alignment horizontal="center" vertical="center"/>
    </xf>
    <xf numFmtId="0" fontId="170" fillId="0" borderId="79" xfId="0" applyFont="1" applyBorder="1" applyAlignment="1">
      <alignment horizontal="center" vertical="center"/>
    </xf>
    <xf numFmtId="0" fontId="170" fillId="0" borderId="5" xfId="0" applyFont="1" applyBorder="1" applyAlignment="1">
      <alignment horizontal="left" vertical="center" shrinkToFit="1"/>
    </xf>
    <xf numFmtId="0" fontId="0" fillId="0" borderId="5" xfId="0" applyBorder="1">
      <alignment vertical="center"/>
    </xf>
    <xf numFmtId="0" fontId="0" fillId="0" borderId="22" xfId="0" applyBorder="1">
      <alignment vertical="center"/>
    </xf>
    <xf numFmtId="0" fontId="5" fillId="0" borderId="5" xfId="0" applyFont="1" applyBorder="1" applyAlignment="1">
      <alignment horizontal="left" vertical="center" shrinkToFit="1"/>
    </xf>
    <xf numFmtId="0" fontId="5" fillId="0" borderId="5" xfId="0" applyFont="1" applyBorder="1" applyAlignment="1">
      <alignment vertical="center" shrinkToFit="1"/>
    </xf>
    <xf numFmtId="0" fontId="5" fillId="0" borderId="22" xfId="0" applyFont="1" applyBorder="1" applyAlignment="1">
      <alignment vertical="center" shrinkToFit="1"/>
    </xf>
    <xf numFmtId="0" fontId="170" fillId="36" borderId="63" xfId="0" applyFont="1" applyFill="1" applyBorder="1" applyAlignment="1">
      <alignment horizontal="center" vertical="center"/>
    </xf>
    <xf numFmtId="0" fontId="170" fillId="36" borderId="9" xfId="0" applyFont="1" applyFill="1" applyBorder="1" applyAlignment="1">
      <alignment horizontal="center" vertical="center"/>
    </xf>
    <xf numFmtId="0" fontId="170" fillId="0" borderId="23" xfId="0" applyFont="1" applyBorder="1" applyAlignment="1">
      <alignment horizontal="center" vertical="center"/>
    </xf>
    <xf numFmtId="0" fontId="170" fillId="36" borderId="81" xfId="0" applyFont="1" applyFill="1" applyBorder="1" applyAlignment="1">
      <alignment horizontal="center" vertical="center"/>
    </xf>
    <xf numFmtId="0" fontId="170" fillId="36" borderId="82" xfId="0" applyFont="1" applyFill="1" applyBorder="1" applyAlignment="1">
      <alignment horizontal="center" vertical="center"/>
    </xf>
    <xf numFmtId="0" fontId="170" fillId="0" borderId="34" xfId="0" applyFont="1" applyBorder="1" applyAlignment="1">
      <alignment horizontal="center" vertical="center"/>
    </xf>
    <xf numFmtId="0" fontId="170" fillId="0" borderId="63" xfId="0" applyFont="1" applyBorder="1" applyAlignment="1">
      <alignment horizontal="center" vertical="center"/>
    </xf>
    <xf numFmtId="0" fontId="170" fillId="0" borderId="9" xfId="0" applyFont="1" applyBorder="1" applyAlignment="1">
      <alignment horizontal="center" vertical="center"/>
    </xf>
    <xf numFmtId="0" fontId="170" fillId="0" borderId="85" xfId="0" applyFont="1" applyBorder="1" applyAlignment="1">
      <alignment horizontal="center" vertical="center"/>
    </xf>
    <xf numFmtId="0" fontId="170" fillId="0" borderId="113" xfId="0" applyFont="1" applyBorder="1" applyAlignment="1">
      <alignment horizontal="center" vertical="center"/>
    </xf>
    <xf numFmtId="0" fontId="170" fillId="36" borderId="117" xfId="0" applyFont="1" applyFill="1" applyBorder="1" applyAlignment="1">
      <alignment horizontal="center" vertical="center"/>
    </xf>
    <xf numFmtId="0" fontId="170" fillId="0" borderId="118" xfId="0" applyFont="1" applyBorder="1" applyAlignment="1">
      <alignment horizontal="center" vertical="center"/>
    </xf>
    <xf numFmtId="0" fontId="150" fillId="0" borderId="2" xfId="0" applyFont="1" applyBorder="1" applyAlignment="1">
      <alignment horizontal="center" vertical="center"/>
    </xf>
    <xf numFmtId="0" fontId="171" fillId="36" borderId="77" xfId="0" applyFont="1" applyFill="1" applyBorder="1" applyAlignment="1">
      <alignment horizontal="center" vertical="center"/>
    </xf>
    <xf numFmtId="0" fontId="171" fillId="36" borderId="78" xfId="0" applyFont="1" applyFill="1" applyBorder="1" applyAlignment="1">
      <alignment horizontal="center" vertical="center"/>
    </xf>
    <xf numFmtId="0" fontId="170" fillId="36" borderId="6" xfId="0" applyFont="1" applyFill="1" applyBorder="1" applyAlignment="1">
      <alignment horizontal="center" vertical="center"/>
    </xf>
    <xf numFmtId="0" fontId="170" fillId="0" borderId="90" xfId="0" applyFont="1" applyBorder="1" applyAlignment="1">
      <alignment horizontal="center" vertical="center"/>
    </xf>
    <xf numFmtId="0" fontId="170" fillId="36" borderId="7" xfId="0" applyFont="1" applyFill="1" applyBorder="1" applyAlignment="1">
      <alignment horizontal="center" vertical="center"/>
    </xf>
    <xf numFmtId="0" fontId="170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170" fillId="36" borderId="64" xfId="0" applyFont="1" applyFill="1" applyBorder="1" applyAlignment="1">
      <alignment horizontal="center" vertical="center"/>
    </xf>
    <xf numFmtId="0" fontId="170" fillId="0" borderId="45" xfId="0" applyFont="1" applyBorder="1" applyAlignment="1">
      <alignment horizontal="center" vertical="center"/>
    </xf>
    <xf numFmtId="0" fontId="170" fillId="0" borderId="5" xfId="0" applyFont="1" applyBorder="1" applyAlignment="1">
      <alignment vertical="center" shrinkToFit="1"/>
    </xf>
    <xf numFmtId="0" fontId="170" fillId="36" borderId="17" xfId="0" applyFont="1" applyFill="1" applyBorder="1" applyAlignment="1">
      <alignment horizontal="center" vertical="center"/>
    </xf>
    <xf numFmtId="0" fontId="170" fillId="0" borderId="112" xfId="0" applyFont="1" applyBorder="1" applyAlignment="1">
      <alignment horizontal="center" vertical="center"/>
    </xf>
    <xf numFmtId="0" fontId="170" fillId="36" borderId="6" xfId="0" applyFont="1" applyFill="1" applyBorder="1">
      <alignment vertical="center"/>
    </xf>
    <xf numFmtId="0" fontId="170" fillId="36" borderId="14" xfId="0" applyFont="1" applyFill="1" applyBorder="1">
      <alignment vertical="center"/>
    </xf>
    <xf numFmtId="0" fontId="170" fillId="36" borderId="79" xfId="0" applyFont="1" applyFill="1" applyBorder="1" applyAlignment="1">
      <alignment horizontal="center" vertical="center"/>
    </xf>
    <xf numFmtId="0" fontId="170" fillId="36" borderId="116" xfId="0" applyFont="1" applyFill="1" applyBorder="1" applyAlignment="1">
      <alignment horizontal="center" vertical="center"/>
    </xf>
    <xf numFmtId="0" fontId="170" fillId="36" borderId="118" xfId="0" applyFont="1" applyFill="1" applyBorder="1" applyAlignment="1">
      <alignment horizontal="center" vertical="center"/>
    </xf>
    <xf numFmtId="0" fontId="170" fillId="36" borderId="34" xfId="0" applyFont="1" applyFill="1" applyBorder="1" applyAlignment="1">
      <alignment horizontal="center" vertical="center"/>
    </xf>
    <xf numFmtId="0" fontId="170" fillId="36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170" fillId="36" borderId="61" xfId="0" applyFont="1" applyFill="1" applyBorder="1" applyAlignment="1">
      <alignment horizontal="center" vertical="center"/>
    </xf>
    <xf numFmtId="0" fontId="170" fillId="0" borderId="10" xfId="0" applyFont="1" applyBorder="1" applyAlignment="1">
      <alignment horizontal="center" vertical="center"/>
    </xf>
    <xf numFmtId="0" fontId="4" fillId="36" borderId="106" xfId="0" applyFont="1" applyFill="1" applyBorder="1" applyAlignment="1">
      <alignment horizontal="center" vertical="center"/>
    </xf>
    <xf numFmtId="0" fontId="4" fillId="36" borderId="77" xfId="0" applyFont="1" applyFill="1" applyBorder="1" applyAlignment="1">
      <alignment horizontal="center" vertical="center"/>
    </xf>
    <xf numFmtId="0" fontId="4" fillId="36" borderId="78" xfId="0" applyFont="1" applyFill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36" borderId="6" xfId="0" applyFill="1" applyBorder="1" applyAlignment="1">
      <alignment horizontal="center" vertical="center"/>
    </xf>
    <xf numFmtId="0" fontId="164" fillId="36" borderId="108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6" borderId="81" xfId="0" applyFill="1" applyBorder="1" applyAlignment="1">
      <alignment horizontal="center" vertical="center"/>
    </xf>
    <xf numFmtId="0" fontId="0" fillId="36" borderId="82" xfId="0" applyFill="1" applyBorder="1" applyAlignment="1">
      <alignment horizontal="center" vertical="center"/>
    </xf>
    <xf numFmtId="0" fontId="0" fillId="36" borderId="34" xfId="0" applyFill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0" fontId="0" fillId="36" borderId="8" xfId="0" applyFill="1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9" xfId="0" applyFill="1" applyBorder="1" applyAlignment="1">
      <alignment horizontal="center" vertical="center"/>
    </xf>
    <xf numFmtId="0" fontId="0" fillId="36" borderId="23" xfId="0" applyFill="1" applyBorder="1" applyAlignment="1">
      <alignment horizontal="center" vertical="center"/>
    </xf>
    <xf numFmtId="176" fontId="170" fillId="0" borderId="15" xfId="0" applyNumberFormat="1" applyFont="1" applyBorder="1" applyAlignment="1">
      <alignment horizontal="left" vertical="center"/>
    </xf>
    <xf numFmtId="176" fontId="170" fillId="0" borderId="5" xfId="0" applyNumberFormat="1" applyFont="1" applyBorder="1" applyAlignment="1">
      <alignment horizontal="left" vertical="center"/>
    </xf>
    <xf numFmtId="176" fontId="170" fillId="0" borderId="22" xfId="0" applyNumberFormat="1" applyFont="1" applyBorder="1" applyAlignment="1">
      <alignment horizontal="left" vertical="center"/>
    </xf>
    <xf numFmtId="0" fontId="170" fillId="36" borderId="8" xfId="0" applyFont="1" applyFill="1" applyBorder="1" applyAlignment="1">
      <alignment horizontal="center" vertical="center"/>
    </xf>
    <xf numFmtId="0" fontId="170" fillId="0" borderId="91" xfId="0" applyFont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19" xfId="0" applyBorder="1">
      <alignment vertical="center"/>
    </xf>
    <xf numFmtId="0" fontId="170" fillId="0" borderId="29" xfId="0" applyFont="1" applyBorder="1" applyAlignment="1">
      <alignment horizontal="center" vertical="center"/>
    </xf>
    <xf numFmtId="0" fontId="170" fillId="0" borderId="43" xfId="0" applyFont="1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134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5" fillId="0" borderId="118" xfId="0" applyFont="1" applyBorder="1" applyAlignment="1">
      <alignment horizontal="center" vertical="center" shrinkToFit="1"/>
    </xf>
    <xf numFmtId="0" fontId="0" fillId="0" borderId="1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8" fontId="170" fillId="0" borderId="133" xfId="0" applyNumberFormat="1" applyFont="1" applyBorder="1" applyAlignment="1">
      <alignment horizontal="left" vertical="center"/>
    </xf>
    <xf numFmtId="0" fontId="0" fillId="0" borderId="133" xfId="0" applyBorder="1">
      <alignment vertical="center"/>
    </xf>
    <xf numFmtId="178" fontId="170" fillId="0" borderId="0" xfId="0" applyNumberFormat="1" applyFont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1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14" xfId="0" applyBorder="1" applyAlignment="1">
      <alignment horizontal="center" vertical="center" shrinkToFit="1"/>
    </xf>
    <xf numFmtId="0" fontId="201" fillId="40" borderId="157" xfId="3" applyFont="1" applyFill="1" applyBorder="1" applyAlignment="1">
      <alignment horizontal="center" vertical="center" wrapText="1"/>
    </xf>
    <xf numFmtId="0" fontId="201" fillId="40" borderId="158" xfId="3" applyFont="1" applyFill="1" applyBorder="1" applyAlignment="1">
      <alignment horizontal="center" vertical="center" wrapText="1"/>
    </xf>
    <xf numFmtId="0" fontId="201" fillId="40" borderId="163" xfId="3" applyFont="1" applyFill="1" applyBorder="1" applyAlignment="1">
      <alignment horizontal="center" vertical="center" wrapText="1"/>
    </xf>
    <xf numFmtId="182" fontId="201" fillId="40" borderId="82" xfId="3" applyNumberFormat="1" applyFont="1" applyFill="1" applyBorder="1" applyAlignment="1">
      <alignment horizontal="left" vertical="center" wrapText="1"/>
    </xf>
    <xf numFmtId="182" fontId="201" fillId="40" borderId="34" xfId="3" applyNumberFormat="1" applyFont="1" applyFill="1" applyBorder="1" applyAlignment="1">
      <alignment horizontal="left" vertical="center" wrapText="1"/>
    </xf>
    <xf numFmtId="349" fontId="201" fillId="40" borderId="82" xfId="3" applyNumberFormat="1" applyFont="1" applyFill="1" applyBorder="1" applyAlignment="1">
      <alignment horizontal="left" vertical="center" wrapText="1"/>
    </xf>
    <xf numFmtId="349" fontId="201" fillId="40" borderId="34" xfId="3" applyNumberFormat="1" applyFont="1" applyFill="1" applyBorder="1" applyAlignment="1">
      <alignment horizontal="left" vertical="center" wrapText="1"/>
    </xf>
    <xf numFmtId="182" fontId="202" fillId="0" borderId="9" xfId="3" applyNumberFormat="1" applyFont="1" applyBorder="1" applyAlignment="1">
      <alignment horizontal="left" vertical="center" wrapText="1" indent="1"/>
    </xf>
    <xf numFmtId="182" fontId="202" fillId="0" borderId="23" xfId="3" applyNumberFormat="1" applyFont="1" applyBorder="1" applyAlignment="1">
      <alignment horizontal="left" vertical="center" wrapText="1" indent="1"/>
    </xf>
    <xf numFmtId="0" fontId="202" fillId="0" borderId="155" xfId="3" applyFont="1" applyBorder="1" applyAlignment="1">
      <alignment horizontal="center" vertical="center" wrapText="1"/>
    </xf>
    <xf numFmtId="0" fontId="202" fillId="0" borderId="156" xfId="3" applyFont="1" applyBorder="1" applyAlignment="1">
      <alignment horizontal="center" vertical="center" wrapText="1"/>
    </xf>
    <xf numFmtId="0" fontId="202" fillId="0" borderId="162" xfId="3" applyFont="1" applyBorder="1" applyAlignment="1">
      <alignment horizontal="center" vertical="center" wrapText="1"/>
    </xf>
    <xf numFmtId="182" fontId="202" fillId="0" borderId="9" xfId="3" applyNumberFormat="1" applyFont="1" applyBorder="1" applyAlignment="1">
      <alignment horizontal="left" vertical="center" wrapText="1"/>
    </xf>
    <xf numFmtId="182" fontId="202" fillId="0" borderId="23" xfId="3" applyNumberFormat="1" applyFont="1" applyBorder="1" applyAlignment="1">
      <alignment horizontal="left" vertical="center" wrapText="1"/>
    </xf>
    <xf numFmtId="0" fontId="204" fillId="0" borderId="148" xfId="3" applyFont="1" applyBorder="1" applyAlignment="1">
      <alignment horizontal="center" vertical="center" wrapText="1"/>
    </xf>
    <xf numFmtId="0" fontId="204" fillId="0" borderId="149" xfId="3" applyFont="1" applyBorder="1" applyAlignment="1">
      <alignment horizontal="center" vertical="center" wrapText="1"/>
    </xf>
    <xf numFmtId="0" fontId="202" fillId="0" borderId="29" xfId="3" applyFont="1" applyBorder="1" applyAlignment="1">
      <alignment horizontal="center" vertical="center" wrapText="1"/>
    </xf>
    <xf numFmtId="0" fontId="202" fillId="0" borderId="43" xfId="3" applyFont="1" applyBorder="1" applyAlignment="1">
      <alignment horizontal="center" vertical="center" wrapText="1"/>
    </xf>
    <xf numFmtId="182" fontId="205" fillId="0" borderId="5" xfId="3" applyNumberFormat="1" applyFont="1" applyBorder="1" applyAlignment="1">
      <alignment horizontal="center" vertical="center" wrapText="1"/>
    </xf>
    <xf numFmtId="182" fontId="205" fillId="0" borderId="114" xfId="3" applyNumberFormat="1" applyFont="1" applyBorder="1" applyAlignment="1">
      <alignment horizontal="center" vertical="center" wrapText="1"/>
    </xf>
    <xf numFmtId="182" fontId="201" fillId="40" borderId="9" xfId="3" applyNumberFormat="1" applyFont="1" applyFill="1" applyBorder="1" applyAlignment="1">
      <alignment horizontal="center" vertical="center" wrapText="1"/>
    </xf>
    <xf numFmtId="182" fontId="201" fillId="40" borderId="23" xfId="3" applyNumberFormat="1" applyFont="1" applyFill="1" applyBorder="1" applyAlignment="1">
      <alignment horizontal="center" vertical="center" wrapText="1"/>
    </xf>
    <xf numFmtId="0" fontId="202" fillId="0" borderId="148" xfId="3" applyFont="1" applyBorder="1" applyAlignment="1">
      <alignment horizontal="center" vertical="center" wrapText="1"/>
    </xf>
    <xf numFmtId="0" fontId="202" fillId="0" borderId="149" xfId="3" applyFont="1" applyBorder="1" applyAlignment="1">
      <alignment horizontal="center" vertical="center" wrapText="1"/>
    </xf>
    <xf numFmtId="0" fontId="202" fillId="0" borderId="150" xfId="3" applyFont="1" applyBorder="1" applyAlignment="1">
      <alignment horizontal="center" vertical="center" wrapText="1"/>
    </xf>
    <xf numFmtId="0" fontId="201" fillId="0" borderId="127" xfId="3" applyFont="1" applyBorder="1" applyAlignment="1">
      <alignment horizontal="center" vertical="center" wrapText="1" readingOrder="1"/>
    </xf>
    <xf numFmtId="0" fontId="201" fillId="0" borderId="128" xfId="3" applyFont="1" applyBorder="1" applyAlignment="1">
      <alignment horizontal="center" vertical="center" wrapText="1" readingOrder="1"/>
    </xf>
    <xf numFmtId="0" fontId="201" fillId="41" borderId="17" xfId="3" applyFont="1" applyFill="1" applyBorder="1" applyAlignment="1">
      <alignment horizontal="center" vertical="center" wrapText="1"/>
    </xf>
    <xf numFmtId="0" fontId="201" fillId="41" borderId="8" xfId="3" applyFont="1" applyFill="1" applyBorder="1" applyAlignment="1">
      <alignment horizontal="center" vertical="center" wrapText="1"/>
    </xf>
    <xf numFmtId="0" fontId="201" fillId="41" borderId="112" xfId="3" applyFont="1" applyFill="1" applyBorder="1" applyAlignment="1">
      <alignment horizontal="center" vertical="center" wrapText="1"/>
    </xf>
    <xf numFmtId="182" fontId="201" fillId="41" borderId="8" xfId="3" applyNumberFormat="1" applyFont="1" applyFill="1" applyBorder="1" applyAlignment="1">
      <alignment horizontal="center" vertical="center" wrapText="1"/>
    </xf>
    <xf numFmtId="182" fontId="201" fillId="41" borderId="112" xfId="3" applyNumberFormat="1" applyFont="1" applyFill="1" applyBorder="1" applyAlignment="1">
      <alignment horizontal="center" vertical="center" wrapText="1"/>
    </xf>
    <xf numFmtId="182" fontId="202" fillId="0" borderId="4" xfId="3" applyNumberFormat="1" applyFont="1" applyBorder="1" applyAlignment="1">
      <alignment horizontal="center" vertical="center" wrapText="1"/>
    </xf>
    <xf numFmtId="182" fontId="202" fillId="0" borderId="114" xfId="3" applyNumberFormat="1" applyFont="1" applyBorder="1" applyAlignment="1">
      <alignment horizontal="center" vertical="center" wrapText="1"/>
    </xf>
    <xf numFmtId="182" fontId="202" fillId="0" borderId="160" xfId="3" applyNumberFormat="1" applyFont="1" applyBorder="1" applyAlignment="1">
      <alignment horizontal="center" vertical="center" wrapText="1"/>
    </xf>
    <xf numFmtId="182" fontId="202" fillId="0" borderId="113" xfId="3" applyNumberFormat="1" applyFont="1" applyBorder="1" applyAlignment="1">
      <alignment horizontal="center" vertical="center" wrapText="1"/>
    </xf>
    <xf numFmtId="0" fontId="202" fillId="0" borderId="4" xfId="3" applyFont="1" applyBorder="1" applyAlignment="1">
      <alignment horizontal="center" vertical="center" wrapText="1"/>
    </xf>
    <xf numFmtId="0" fontId="202" fillId="0" borderId="114" xfId="3" applyFont="1" applyBorder="1" applyAlignment="1">
      <alignment horizontal="center" vertical="center" wrapText="1"/>
    </xf>
    <xf numFmtId="0" fontId="202" fillId="0" borderId="161" xfId="3" applyFont="1" applyBorder="1" applyAlignment="1">
      <alignment horizontal="center" vertical="center" wrapText="1"/>
    </xf>
    <xf numFmtId="0" fontId="202" fillId="0" borderId="134" xfId="3" applyFont="1" applyBorder="1" applyAlignment="1">
      <alignment horizontal="center" vertical="center" wrapText="1"/>
    </xf>
    <xf numFmtId="0" fontId="202" fillId="0" borderId="62" xfId="3" applyFont="1" applyBorder="1" applyAlignment="1">
      <alignment horizontal="center" vertical="center" wrapText="1"/>
    </xf>
    <xf numFmtId="0" fontId="202" fillId="0" borderId="16" xfId="3" applyFont="1" applyBorder="1" applyAlignment="1">
      <alignment horizontal="center" vertical="center" wrapText="1"/>
    </xf>
    <xf numFmtId="0" fontId="201" fillId="0" borderId="151" xfId="3" applyFont="1" applyBorder="1" applyAlignment="1">
      <alignment horizontal="center" vertical="center" wrapText="1"/>
    </xf>
    <xf numFmtId="0" fontId="201" fillId="0" borderId="154" xfId="3" applyFont="1" applyBorder="1" applyAlignment="1">
      <alignment horizontal="center" vertical="center" wrapText="1"/>
    </xf>
    <xf numFmtId="0" fontId="201" fillId="40" borderId="155" xfId="3" applyFont="1" applyFill="1" applyBorder="1" applyAlignment="1">
      <alignment horizontal="center" vertical="center" wrapText="1"/>
    </xf>
    <xf numFmtId="0" fontId="201" fillId="40" borderId="156" xfId="3" applyFont="1" applyFill="1" applyBorder="1" applyAlignment="1">
      <alignment horizontal="center" vertical="center" wrapText="1"/>
    </xf>
    <xf numFmtId="0" fontId="201" fillId="40" borderId="162" xfId="3" applyFont="1" applyFill="1" applyBorder="1" applyAlignment="1">
      <alignment horizontal="center" vertical="center" wrapText="1"/>
    </xf>
    <xf numFmtId="0" fontId="201" fillId="40" borderId="142" xfId="3" applyFont="1" applyFill="1" applyBorder="1" applyAlignment="1">
      <alignment horizontal="center" vertical="center" wrapText="1"/>
    </xf>
    <xf numFmtId="0" fontId="201" fillId="40" borderId="144" xfId="3" applyFont="1" applyFill="1" applyBorder="1" applyAlignment="1">
      <alignment horizontal="center" vertical="center" wrapText="1"/>
    </xf>
    <xf numFmtId="0" fontId="201" fillId="40" borderId="143" xfId="3" applyFont="1" applyFill="1" applyBorder="1" applyAlignment="1">
      <alignment horizontal="center" vertical="center" wrapText="1"/>
    </xf>
    <xf numFmtId="0" fontId="201" fillId="0" borderId="145" xfId="3" applyFont="1" applyBorder="1" applyAlignment="1">
      <alignment horizontal="center" vertical="center" wrapText="1"/>
    </xf>
    <xf numFmtId="0" fontId="201" fillId="0" borderId="128" xfId="3" applyFont="1" applyBorder="1" applyAlignment="1">
      <alignment horizontal="center" vertical="center" wrapText="1"/>
    </xf>
    <xf numFmtId="0" fontId="201" fillId="0" borderId="26" xfId="3" applyFont="1" applyBorder="1" applyAlignment="1">
      <alignment horizontal="center" vertical="center" wrapText="1"/>
    </xf>
    <xf numFmtId="182" fontId="202" fillId="0" borderId="29" xfId="3" applyNumberFormat="1" applyFont="1" applyBorder="1" applyAlignment="1">
      <alignment horizontal="center" vertical="center" wrapText="1"/>
    </xf>
    <xf numFmtId="182" fontId="202" fillId="0" borderId="44" xfId="3" applyNumberFormat="1" applyFont="1" applyBorder="1" applyAlignment="1">
      <alignment horizontal="center" vertical="center" wrapText="1"/>
    </xf>
    <xf numFmtId="182" fontId="202" fillId="0" borderId="43" xfId="3" applyNumberFormat="1" applyFont="1" applyBorder="1" applyAlignment="1">
      <alignment horizontal="center" vertical="center" wrapText="1"/>
    </xf>
    <xf numFmtId="0" fontId="201" fillId="40" borderId="107" xfId="3" applyFont="1" applyFill="1" applyBorder="1" applyAlignment="1">
      <alignment horizontal="center" vertical="center" wrapText="1"/>
    </xf>
    <xf numFmtId="0" fontId="201" fillId="41" borderId="108" xfId="3" applyFont="1" applyFill="1" applyBorder="1" applyAlignment="1">
      <alignment horizontal="center" vertical="center" wrapText="1"/>
    </xf>
    <xf numFmtId="0" fontId="201" fillId="41" borderId="6" xfId="3" applyFont="1" applyFill="1" applyBorder="1" applyAlignment="1">
      <alignment horizontal="center" vertical="center" wrapText="1"/>
    </xf>
    <xf numFmtId="0" fontId="201" fillId="41" borderId="116" xfId="3" applyFont="1" applyFill="1" applyBorder="1" applyAlignment="1">
      <alignment horizontal="center" vertical="center" wrapText="1"/>
    </xf>
    <xf numFmtId="0" fontId="170" fillId="0" borderId="5" xfId="0" applyFont="1" applyBorder="1" applyAlignment="1">
      <alignment horizontal="center" vertical="center" shrinkToFit="1"/>
    </xf>
    <xf numFmtId="0" fontId="170" fillId="0" borderId="122" xfId="0" applyFont="1" applyBorder="1" applyAlignment="1">
      <alignment horizontal="center" vertical="center"/>
    </xf>
    <xf numFmtId="0" fontId="170" fillId="0" borderId="65" xfId="0" applyFont="1" applyBorder="1" applyAlignment="1">
      <alignment horizontal="center" vertical="center"/>
    </xf>
    <xf numFmtId="0" fontId="170" fillId="0" borderId="117" xfId="0" applyFont="1" applyBorder="1" applyAlignment="1">
      <alignment horizontal="center" vertical="center"/>
    </xf>
    <xf numFmtId="0" fontId="170" fillId="0" borderId="123" xfId="0" applyFont="1" applyBorder="1" applyAlignment="1">
      <alignment horizontal="center" vertical="center"/>
    </xf>
    <xf numFmtId="0" fontId="170" fillId="0" borderId="127" xfId="0" applyFont="1" applyBorder="1" applyAlignment="1">
      <alignment horizontal="center" vertical="center"/>
    </xf>
    <xf numFmtId="0" fontId="170" fillId="0" borderId="128" xfId="0" applyFont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70" fillId="0" borderId="26" xfId="0" applyFont="1" applyBorder="1" applyAlignment="1">
      <alignment horizontal="center" vertical="center"/>
    </xf>
    <xf numFmtId="0" fontId="170" fillId="0" borderId="62" xfId="0" applyFont="1" applyBorder="1" applyAlignment="1">
      <alignment horizontal="center" vertical="center"/>
    </xf>
    <xf numFmtId="0" fontId="170" fillId="0" borderId="16" xfId="0" applyFont="1" applyBorder="1" applyAlignment="1">
      <alignment horizontal="center" vertical="center"/>
    </xf>
    <xf numFmtId="0" fontId="170" fillId="0" borderId="89" xfId="0" applyFont="1" applyBorder="1" applyAlignment="1">
      <alignment horizontal="center" vertical="center"/>
    </xf>
    <xf numFmtId="0" fontId="170" fillId="0" borderId="44" xfId="0" applyFont="1" applyBorder="1" applyAlignment="1">
      <alignment horizontal="center" vertical="center"/>
    </xf>
    <xf numFmtId="0" fontId="170" fillId="0" borderId="92" xfId="0" applyFont="1" applyBorder="1" applyAlignment="1">
      <alignment horizontal="center" vertical="center"/>
    </xf>
    <xf numFmtId="0" fontId="170" fillId="0" borderId="93" xfId="0" applyFont="1" applyBorder="1" applyAlignment="1">
      <alignment horizontal="center" vertical="center"/>
    </xf>
    <xf numFmtId="0" fontId="0" fillId="36" borderId="7" xfId="0" applyFill="1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71" fillId="36" borderId="107" xfId="0" applyFont="1" applyFill="1" applyBorder="1" applyAlignment="1">
      <alignment horizontal="center" vertical="center"/>
    </xf>
    <xf numFmtId="0" fontId="202" fillId="0" borderId="44" xfId="3" applyFont="1" applyBorder="1" applyAlignment="1">
      <alignment horizontal="center" vertical="center" wrapText="1"/>
    </xf>
    <xf numFmtId="0" fontId="201" fillId="41" borderId="146" xfId="3" applyFont="1" applyFill="1" applyBorder="1" applyAlignment="1">
      <alignment horizontal="center" vertical="center" wrapText="1"/>
    </xf>
    <xf numFmtId="0" fontId="201" fillId="41" borderId="147" xfId="3" applyFont="1" applyFill="1" applyBorder="1" applyAlignment="1">
      <alignment horizontal="center" vertical="center" wrapText="1"/>
    </xf>
    <xf numFmtId="0" fontId="201" fillId="41" borderId="152" xfId="3" applyFont="1" applyFill="1" applyBorder="1" applyAlignment="1">
      <alignment horizontal="center" vertical="center" wrapText="1"/>
    </xf>
    <xf numFmtId="0" fontId="201" fillId="41" borderId="153" xfId="3" applyFont="1" applyFill="1" applyBorder="1" applyAlignment="1">
      <alignment horizontal="center" vertical="center" wrapText="1"/>
    </xf>
    <xf numFmtId="0" fontId="202" fillId="0" borderId="122" xfId="3" applyFont="1" applyBorder="1" applyAlignment="1">
      <alignment horizontal="center" vertical="center" wrapText="1"/>
    </xf>
    <xf numFmtId="0" fontId="202" fillId="0" borderId="117" xfId="3" applyFont="1" applyBorder="1" applyAlignment="1">
      <alignment horizontal="center" vertical="center" wrapText="1"/>
    </xf>
    <xf numFmtId="0" fontId="201" fillId="40" borderId="159" xfId="3" applyFont="1" applyFill="1" applyBorder="1" applyAlignment="1">
      <alignment horizontal="center" vertical="center" wrapText="1"/>
    </xf>
    <xf numFmtId="351" fontId="201" fillId="40" borderId="82" xfId="3" applyNumberFormat="1" applyFont="1" applyFill="1" applyBorder="1" applyAlignment="1">
      <alignment horizontal="left" vertical="center" wrapText="1"/>
    </xf>
    <xf numFmtId="351" fontId="201" fillId="40" borderId="34" xfId="3" applyNumberFormat="1" applyFont="1" applyFill="1" applyBorder="1" applyAlignment="1">
      <alignment horizontal="left" vertical="center" wrapText="1"/>
    </xf>
    <xf numFmtId="0" fontId="201" fillId="40" borderId="42" xfId="3" applyFont="1" applyFill="1" applyBorder="1" applyAlignment="1">
      <alignment horizontal="center" vertical="center" wrapText="1"/>
    </xf>
    <xf numFmtId="0" fontId="202" fillId="0" borderId="42" xfId="3" applyFont="1" applyBorder="1" applyAlignment="1">
      <alignment horizontal="center" vertical="center" wrapText="1"/>
    </xf>
    <xf numFmtId="340" fontId="202" fillId="0" borderId="5" xfId="3" applyNumberFormat="1" applyFont="1" applyBorder="1" applyAlignment="1">
      <alignment horizontal="center" vertical="center" wrapText="1"/>
    </xf>
    <xf numFmtId="340" fontId="202" fillId="0" borderId="114" xfId="3" applyNumberFormat="1" applyFont="1" applyBorder="1" applyAlignment="1">
      <alignment horizontal="center" vertical="center" wrapText="1"/>
    </xf>
    <xf numFmtId="0" fontId="202" fillId="0" borderId="65" xfId="3" applyFont="1" applyBorder="1" applyAlignment="1">
      <alignment horizontal="center" vertical="center" wrapText="1"/>
    </xf>
    <xf numFmtId="0" fontId="202" fillId="0" borderId="123" xfId="3" applyFont="1" applyBorder="1" applyAlignment="1">
      <alignment horizontal="center" vertical="center" wrapText="1"/>
    </xf>
    <xf numFmtId="0" fontId="170" fillId="0" borderId="115" xfId="6284" applyFont="1" applyBorder="1" applyAlignment="1">
      <alignment horizontal="center" vertical="center" shrinkToFit="1"/>
    </xf>
    <xf numFmtId="0" fontId="1" fillId="0" borderId="27" xfId="6284" applyBorder="1" applyAlignment="1">
      <alignment horizontal="center" vertical="center"/>
    </xf>
    <xf numFmtId="0" fontId="1" fillId="0" borderId="90" xfId="6284" applyBorder="1" applyAlignment="1">
      <alignment horizontal="center" vertical="center"/>
    </xf>
    <xf numFmtId="0" fontId="1" fillId="0" borderId="0" xfId="6284">
      <alignment vertical="center"/>
    </xf>
    <xf numFmtId="0" fontId="1" fillId="0" borderId="124" xfId="6284" applyBorder="1">
      <alignment vertical="center"/>
    </xf>
    <xf numFmtId="0" fontId="1" fillId="0" borderId="7" xfId="6284" applyBorder="1">
      <alignment vertical="center"/>
    </xf>
    <xf numFmtId="0" fontId="1" fillId="0" borderId="119" xfId="6284" applyBorder="1">
      <alignment vertical="center"/>
    </xf>
    <xf numFmtId="0" fontId="1" fillId="0" borderId="28" xfId="6284" applyBorder="1" applyAlignment="1">
      <alignment horizontal="center" vertical="center"/>
    </xf>
    <xf numFmtId="182" fontId="201" fillId="40" borderId="110" xfId="3" applyNumberFormat="1" applyFont="1" applyFill="1" applyBorder="1" applyAlignment="1">
      <alignment horizontal="center" vertical="center" wrapText="1"/>
    </xf>
    <xf numFmtId="0" fontId="1" fillId="0" borderId="15" xfId="5598" applyBorder="1" applyAlignment="1">
      <alignment horizontal="center" vertical="center"/>
    </xf>
    <xf numFmtId="0" fontId="1" fillId="0" borderId="114" xfId="5598" applyBorder="1" applyAlignment="1">
      <alignment horizontal="center" vertical="center"/>
    </xf>
    <xf numFmtId="0" fontId="1" fillId="0" borderId="85" xfId="5598" applyBorder="1" applyAlignment="1">
      <alignment horizontal="center" vertical="center"/>
    </xf>
    <xf numFmtId="0" fontId="1" fillId="0" borderId="113" xfId="5598" applyBorder="1" applyAlignment="1">
      <alignment horizontal="center" vertical="center"/>
    </xf>
    <xf numFmtId="0" fontId="202" fillId="0" borderId="165" xfId="3" applyFont="1" applyBorder="1" applyAlignment="1">
      <alignment horizontal="center" vertical="center" wrapText="1"/>
    </xf>
    <xf numFmtId="0" fontId="202" fillId="0" borderId="164" xfId="3" applyFont="1" applyBorder="1" applyAlignment="1">
      <alignment horizontal="center" vertical="center" wrapText="1"/>
    </xf>
    <xf numFmtId="0" fontId="202" fillId="0" borderId="31" xfId="3" applyFont="1" applyBorder="1" applyAlignment="1">
      <alignment horizontal="center" vertical="center" wrapText="1"/>
    </xf>
    <xf numFmtId="0" fontId="199" fillId="0" borderId="74" xfId="5360" applyFont="1" applyBorder="1" applyAlignment="1">
      <alignment horizontal="center" vertical="center"/>
    </xf>
    <xf numFmtId="0" fontId="5" fillId="0" borderId="74" xfId="0" applyFont="1" applyBorder="1">
      <alignment vertical="center"/>
    </xf>
    <xf numFmtId="0" fontId="176" fillId="4" borderId="137" xfId="5360" applyFont="1" applyFill="1" applyBorder="1" applyAlignment="1">
      <alignment horizontal="center" vertical="center" wrapText="1"/>
    </xf>
    <xf numFmtId="0" fontId="176" fillId="4" borderId="75" xfId="5360" applyFont="1" applyFill="1" applyBorder="1" applyAlignment="1">
      <alignment horizontal="center" vertical="center" wrapText="1"/>
    </xf>
    <xf numFmtId="0" fontId="176" fillId="4" borderId="138" xfId="5360" applyFont="1" applyFill="1" applyBorder="1" applyAlignment="1">
      <alignment horizontal="center" vertical="center" wrapText="1"/>
    </xf>
    <xf numFmtId="0" fontId="176" fillId="4" borderId="139" xfId="5360" applyFont="1" applyFill="1" applyBorder="1" applyAlignment="1">
      <alignment horizontal="center" vertical="center" wrapText="1"/>
    </xf>
    <xf numFmtId="0" fontId="176" fillId="4" borderId="140" xfId="5360" applyFont="1" applyFill="1" applyBorder="1" applyAlignment="1">
      <alignment horizontal="center" vertical="center" wrapText="1"/>
    </xf>
    <xf numFmtId="0" fontId="176" fillId="4" borderId="123" xfId="5360" applyFont="1" applyFill="1" applyBorder="1" applyAlignment="1">
      <alignment horizontal="center" vertical="center" wrapText="1"/>
    </xf>
    <xf numFmtId="0" fontId="177" fillId="4" borderId="129" xfId="5360" applyFont="1" applyFill="1" applyBorder="1" applyAlignment="1">
      <alignment horizontal="center" vertical="center" wrapText="1"/>
    </xf>
    <xf numFmtId="0" fontId="177" fillId="4" borderId="130" xfId="5360" applyFont="1" applyFill="1" applyBorder="1" applyAlignment="1">
      <alignment horizontal="center" vertical="center"/>
    </xf>
    <xf numFmtId="0" fontId="175" fillId="0" borderId="74" xfId="5360" applyFont="1" applyBorder="1" applyAlignment="1">
      <alignment horizontal="center" vertical="center"/>
    </xf>
    <xf numFmtId="0" fontId="0" fillId="0" borderId="74" xfId="0" applyBorder="1">
      <alignment vertical="center"/>
    </xf>
    <xf numFmtId="0" fontId="170" fillId="0" borderId="15" xfId="0" applyFont="1" applyBorder="1" applyAlignment="1">
      <alignment horizontal="center" vertical="center" shrinkToFit="1"/>
    </xf>
    <xf numFmtId="321" fontId="170" fillId="0" borderId="5" xfId="0" applyNumberFormat="1" applyFont="1" applyBorder="1" applyAlignment="1">
      <alignment horizontal="left" vertical="center" shrinkToFit="1"/>
    </xf>
    <xf numFmtId="0" fontId="193" fillId="0" borderId="125" xfId="0" applyFont="1" applyBorder="1" applyAlignment="1">
      <alignment horizontal="center" vertical="center" wrapText="1"/>
    </xf>
    <xf numFmtId="0" fontId="193" fillId="0" borderId="0" xfId="0" applyFont="1" applyAlignment="1">
      <alignment horizontal="center" vertical="center" wrapText="1"/>
    </xf>
    <xf numFmtId="0" fontId="170" fillId="0" borderId="22" xfId="0" applyFont="1" applyBorder="1" applyAlignment="1">
      <alignment horizontal="left" vertical="center" shrinkToFit="1"/>
    </xf>
    <xf numFmtId="0" fontId="0" fillId="0" borderId="21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</cellXfs>
  <cellStyles count="6285">
    <cellStyle name=" " xfId="6081" xr:uid="{00000000-0005-0000-0000-000000000000}"/>
    <cellStyle name="#,##0" xfId="2361" xr:uid="{00000000-0005-0000-0000-000001000000}"/>
    <cellStyle name="#,##0 2" xfId="2417" xr:uid="{00000000-0005-0000-0000-000002000000}"/>
    <cellStyle name="$" xfId="2362" xr:uid="{00000000-0005-0000-0000-000003000000}"/>
    <cellStyle name="$_Book1" xfId="6080" xr:uid="{00000000-0005-0000-0000-000004000000}"/>
    <cellStyle name="$_db진흥" xfId="2363" xr:uid="{00000000-0005-0000-0000-000005000000}"/>
    <cellStyle name="$_db진흥 2" xfId="2418" xr:uid="{00000000-0005-0000-0000-000006000000}"/>
    <cellStyle name="$_db진흥 2 2" xfId="5776" xr:uid="{00000000-0005-0000-0000-000007000000}"/>
    <cellStyle name="$_SE40" xfId="2364" xr:uid="{00000000-0005-0000-0000-000008000000}"/>
    <cellStyle name="$_SE40 2" xfId="2419" xr:uid="{00000000-0005-0000-0000-000009000000}"/>
    <cellStyle name="$_Sheet1" xfId="2365" xr:uid="{00000000-0005-0000-0000-00000A000000}"/>
    <cellStyle name="$_Sheet2" xfId="2366" xr:uid="{00000000-0005-0000-0000-00000B000000}"/>
    <cellStyle name="$_강릉재료집계" xfId="2367" xr:uid="{00000000-0005-0000-0000-00000C000000}"/>
    <cellStyle name="$_견적2" xfId="2368" xr:uid="{00000000-0005-0000-0000-00000D000000}"/>
    <cellStyle name="$_견적2 2" xfId="2420" xr:uid="{00000000-0005-0000-0000-00000E000000}"/>
    <cellStyle name="$_교동지탄집계(최종)" xfId="2369" xr:uid="{00000000-0005-0000-0000-00000F000000}"/>
    <cellStyle name="$_기아" xfId="2370" xr:uid="{00000000-0005-0000-0000-000010000000}"/>
    <cellStyle name="$_기아 2" xfId="2421" xr:uid="{00000000-0005-0000-0000-000011000000}"/>
    <cellStyle name="$_단암양수장재료계산" xfId="2371" xr:uid="{00000000-0005-0000-0000-000012000000}"/>
    <cellStyle name="$_단암토적계산" xfId="2372" xr:uid="{00000000-0005-0000-0000-000013000000}"/>
    <cellStyle name="$_동물탈출통로(1)" xfId="2373" xr:uid="{00000000-0005-0000-0000-000014000000}"/>
    <cellStyle name="$_보청수지예산서(수정)" xfId="2374" xr:uid="{00000000-0005-0000-0000-000015000000}"/>
    <cellStyle name="$_복사본 수원공1" xfId="2375" xr:uid="{00000000-0005-0000-0000-000016000000}"/>
    <cellStyle name="$_수원공 재료계산" xfId="2376" xr:uid="{00000000-0005-0000-0000-000017000000}"/>
    <cellStyle name="$_수원공제계산서" xfId="2377" xr:uid="{00000000-0005-0000-0000-000018000000}"/>
    <cellStyle name="$_운반거리표" xfId="2378" xr:uid="{00000000-0005-0000-0000-000019000000}"/>
    <cellStyle name="$_의동수지예산서(최종)" xfId="2379" xr:uid="{00000000-0005-0000-0000-00001A000000}"/>
    <cellStyle name="$_창산지여수토재료계산(05.29)" xfId="2380" xr:uid="{00000000-0005-0000-0000-00001B000000}"/>
    <cellStyle name="$_총괄취합" xfId="6079" xr:uid="{00000000-0005-0000-0000-00001C000000}"/>
    <cellStyle name="$_추풍지재료집계" xfId="2381" xr:uid="{00000000-0005-0000-0000-00001D000000}"/>
    <cellStyle name="$_토적계산(평야부)" xfId="2382" xr:uid="{00000000-0005-0000-0000-00001E000000}"/>
    <cellStyle name="$_평야부 재료계산(2005)" xfId="2383" xr:uid="{00000000-0005-0000-0000-00001F000000}"/>
    <cellStyle name="$_평야부총(최종)" xfId="2384" xr:uid="{00000000-0005-0000-0000-000020000000}"/>
    <cellStyle name="$_평야부총4" xfId="2385" xr:uid="{00000000-0005-0000-0000-000021000000}"/>
    <cellStyle name="$_폐기물" xfId="2386" xr:uid="{00000000-0005-0000-0000-000022000000}"/>
    <cellStyle name="$_표준단가표" xfId="6078" xr:uid="{00000000-0005-0000-0000-000023000000}"/>
    <cellStyle name="$_풍강1양수장(토목보완)" xfId="6077" xr:uid="{00000000-0005-0000-0000-000024000000}"/>
    <cellStyle name="$_풍서수지예산서" xfId="6076" xr:uid="{00000000-0005-0000-0000-000025000000}"/>
    <cellStyle name="$_풍서지구 (표지)" xfId="6075" xr:uid="{00000000-0005-0000-0000-000026000000}"/>
    <cellStyle name="$_피치,벌목재료(최종)" xfId="2387" xr:uid="{00000000-0005-0000-0000-000027000000}"/>
    <cellStyle name="$_피치로드재료" xfId="2388" xr:uid="{00000000-0005-0000-0000-000028000000}"/>
    <cellStyle name="&amp;A" xfId="2422" xr:uid="{00000000-0005-0000-0000-000029000000}"/>
    <cellStyle name="(△콤마)" xfId="6074" xr:uid="{00000000-0005-0000-0000-00002A000000}"/>
    <cellStyle name="(백분율)" xfId="6073" xr:uid="{00000000-0005-0000-0000-00002B000000}"/>
    <cellStyle name="(콤마)" xfId="6072" xr:uid="{00000000-0005-0000-0000-00002C000000}"/>
    <cellStyle name="(표준)" xfId="2389" xr:uid="{00000000-0005-0000-0000-00002D000000}"/>
    <cellStyle name=")" xfId="2423" xr:uid="{00000000-0005-0000-0000-00002E000000}"/>
    <cellStyle name=";;;" xfId="2390" xr:uid="{00000000-0005-0000-0000-00002F000000}"/>
    <cellStyle name="?" xfId="2424" xr:uid="{00000000-0005-0000-0000-000030000000}"/>
    <cellStyle name="??&amp;O?&amp;H?_x0008__x000f__x0007_?_x0007__x0001__x0001_" xfId="2391" xr:uid="{00000000-0005-0000-0000-000031000000}"/>
    <cellStyle name="??&amp;O?&amp;H?_x0008_??_x0007__x0001__x0001_" xfId="2392" xr:uid="{00000000-0005-0000-0000-000032000000}"/>
    <cellStyle name="?W?_laroux" xfId="2393" xr:uid="{00000000-0005-0000-0000-000033000000}"/>
    <cellStyle name="_%ea%b8%88%ec%96%91%ec%b4%8807(1).11.30" xfId="6071" xr:uid="{00000000-0005-0000-0000-000034000000}"/>
    <cellStyle name="_(5)부대공" xfId="6070" xr:uid="{00000000-0005-0000-0000-000035000000}"/>
    <cellStyle name="_00깨기" xfId="2425" xr:uid="{00000000-0005-0000-0000-000036000000}"/>
    <cellStyle name="_01.수량(쌍전도로1공구)" xfId="6069" xr:uid="{00000000-0005-0000-0000-000037000000}"/>
    <cellStyle name="_01.수량(쌍전도로1공구)_(5)부대공" xfId="6068" xr:uid="{00000000-0005-0000-0000-000038000000}"/>
    <cellStyle name="_01.총자재집계" xfId="6067" xr:uid="{00000000-0005-0000-0000-000039000000}"/>
    <cellStyle name="_01.총자재집계_(5)부대공" xfId="6066" xr:uid="{00000000-0005-0000-0000-00003A000000}"/>
    <cellStyle name="_01.측구공사" xfId="2426" xr:uid="{00000000-0005-0000-0000-00003B000000}"/>
    <cellStyle name="_01.측구공사_00.오수공(최종)" xfId="2427" xr:uid="{00000000-0005-0000-0000-00003C000000}"/>
    <cellStyle name="_01.측구공사_00.오수공(최종)_07.부대공사" xfId="2428" xr:uid="{00000000-0005-0000-0000-00003D000000}"/>
    <cellStyle name="_01.측구공사_00.오수공(최종)_07.부대공사_07.부대공사" xfId="2429" xr:uid="{00000000-0005-0000-0000-00003E000000}"/>
    <cellStyle name="_01.측구공사_00.오수공(최종)_07.포장공" xfId="2430" xr:uid="{00000000-0005-0000-0000-00003F000000}"/>
    <cellStyle name="_01.측구공사_00.우수공" xfId="2431" xr:uid="{00000000-0005-0000-0000-000040000000}"/>
    <cellStyle name="_01.측구공사_00.우수공_07.부대공사" xfId="2432" xr:uid="{00000000-0005-0000-0000-000041000000}"/>
    <cellStyle name="_01.측구공사_00.우수공_07.부대공사_07.부대공사" xfId="2433" xr:uid="{00000000-0005-0000-0000-000042000000}"/>
    <cellStyle name="_01.측구공사_00.우수공_07.포장공" xfId="2434" xr:uid="{00000000-0005-0000-0000-000043000000}"/>
    <cellStyle name="_01.측구공사_04.우수공(단지부)" xfId="2435" xr:uid="{00000000-0005-0000-0000-000044000000}"/>
    <cellStyle name="_01.측구공사_04.우수공(단지부)_07.부대공사" xfId="2436" xr:uid="{00000000-0005-0000-0000-000045000000}"/>
    <cellStyle name="_01.측구공사_04.우수공(단지부)_07.부대공사_07.부대공사" xfId="2437" xr:uid="{00000000-0005-0000-0000-000046000000}"/>
    <cellStyle name="_01.측구공사_04.우수공(단지부)_07.포장공" xfId="2438" xr:uid="{00000000-0005-0000-0000-000047000000}"/>
    <cellStyle name="_01.측구공사_05.오수공" xfId="2439" xr:uid="{00000000-0005-0000-0000-000048000000}"/>
    <cellStyle name="_01.측구공사_05.오수공_07.부대공사" xfId="2440" xr:uid="{00000000-0005-0000-0000-000049000000}"/>
    <cellStyle name="_01.측구공사_05.오수공_07.부대공사_07.부대공사" xfId="2441" xr:uid="{00000000-0005-0000-0000-00004A000000}"/>
    <cellStyle name="_01.측구공사_05.오수공_07.포장공" xfId="2442" xr:uid="{00000000-0005-0000-0000-00004B000000}"/>
    <cellStyle name="_01.측구공사_07.부대공사" xfId="2443" xr:uid="{00000000-0005-0000-0000-00004C000000}"/>
    <cellStyle name="_01.측구공사_07.부대공사_07.부대공사" xfId="2444" xr:uid="{00000000-0005-0000-0000-00004D000000}"/>
    <cellStyle name="_01.측구공사_07.포장공" xfId="2445" xr:uid="{00000000-0005-0000-0000-00004E000000}"/>
    <cellStyle name="_01082173" xfId="2446" xr:uid="{00000000-0005-0000-0000-00004F000000}"/>
    <cellStyle name="_01수량산출서(송정1공구)" xfId="2394" xr:uid="{00000000-0005-0000-0000-000050000000}"/>
    <cellStyle name="_02..배수공" xfId="6065" xr:uid="{00000000-0005-0000-0000-000051000000}"/>
    <cellStyle name="_02.수량(1공구)" xfId="6064" xr:uid="{00000000-0005-0000-0000-000052000000}"/>
    <cellStyle name="_02.수량(1공구)_(5)부대공" xfId="6063" xr:uid="{00000000-0005-0000-0000-000053000000}"/>
    <cellStyle name="_02.주응제수량(1공구)" xfId="6062" xr:uid="{00000000-0005-0000-0000-000054000000}"/>
    <cellStyle name="_02.주응제수량(1공구)_(5)부대공" xfId="6061" xr:uid="{00000000-0005-0000-0000-000055000000}"/>
    <cellStyle name="_02.주응제수량(2공구)" xfId="6060" xr:uid="{00000000-0005-0000-0000-000056000000}"/>
    <cellStyle name="_02.주응제수량(2공구)_(5)부대공" xfId="5869" xr:uid="{00000000-0005-0000-0000-000057000000}"/>
    <cellStyle name="_02-15작업(건총)" xfId="2395" xr:uid="{00000000-0005-0000-0000-000058000000}"/>
    <cellStyle name="_02옹기공원상수공" xfId="2396" xr:uid="{00000000-0005-0000-0000-000059000000}"/>
    <cellStyle name="_03.구조물공 수량산출(1)" xfId="2397" xr:uid="{00000000-0005-0000-0000-00005A000000}"/>
    <cellStyle name="_03.구조물공 수량산출(2)" xfId="2398" xr:uid="{00000000-0005-0000-0000-00005B000000}"/>
    <cellStyle name="_03.수량(2공구)" xfId="5762" xr:uid="{00000000-0005-0000-0000-00005C000000}"/>
    <cellStyle name="_03.수량(2공구)_(5)부대공" xfId="5761" xr:uid="{00000000-0005-0000-0000-00005D000000}"/>
    <cellStyle name="_03.주응제수량(2공구)" xfId="5868" xr:uid="{00000000-0005-0000-0000-00005E000000}"/>
    <cellStyle name="_03.주응제수량(2공구)_(5)부대공" xfId="5760" xr:uid="{00000000-0005-0000-0000-00005F000000}"/>
    <cellStyle name="_03.주응제수량(3공구)" xfId="5759" xr:uid="{00000000-0005-0000-0000-000060000000}"/>
    <cellStyle name="_03.주응제수량(3공구)_(5)부대공" xfId="5758" xr:uid="{00000000-0005-0000-0000-000061000000}"/>
    <cellStyle name="_03.측구공사" xfId="2447" xr:uid="{00000000-0005-0000-0000-000062000000}"/>
    <cellStyle name="_03.측구공사_00.오수공(최종)" xfId="2448" xr:uid="{00000000-0005-0000-0000-000063000000}"/>
    <cellStyle name="_03.측구공사_00.오수공(최종)_07.부대공사" xfId="2449" xr:uid="{00000000-0005-0000-0000-000064000000}"/>
    <cellStyle name="_03.측구공사_00.오수공(최종)_07.부대공사_07.부대공사" xfId="2450" xr:uid="{00000000-0005-0000-0000-000065000000}"/>
    <cellStyle name="_03.측구공사_00.오수공(최종)_07.포장공" xfId="2451" xr:uid="{00000000-0005-0000-0000-000066000000}"/>
    <cellStyle name="_03.측구공사_00.우수공" xfId="2452" xr:uid="{00000000-0005-0000-0000-000067000000}"/>
    <cellStyle name="_03.측구공사_00.우수공_07.부대공사" xfId="2453" xr:uid="{00000000-0005-0000-0000-000068000000}"/>
    <cellStyle name="_03.측구공사_00.우수공_07.부대공사_07.부대공사" xfId="2454" xr:uid="{00000000-0005-0000-0000-000069000000}"/>
    <cellStyle name="_03.측구공사_00.우수공_07.포장공" xfId="2455" xr:uid="{00000000-0005-0000-0000-00006A000000}"/>
    <cellStyle name="_03.측구공사_04.우수공(단지부)" xfId="2456" xr:uid="{00000000-0005-0000-0000-00006B000000}"/>
    <cellStyle name="_03.측구공사_04.우수공(단지부)_07.부대공사" xfId="2457" xr:uid="{00000000-0005-0000-0000-00006C000000}"/>
    <cellStyle name="_03.측구공사_04.우수공(단지부)_07.부대공사_07.부대공사" xfId="2458" xr:uid="{00000000-0005-0000-0000-00006D000000}"/>
    <cellStyle name="_03.측구공사_04.우수공(단지부)_07.포장공" xfId="2459" xr:uid="{00000000-0005-0000-0000-00006E000000}"/>
    <cellStyle name="_03.측구공사_05.오수공" xfId="2460" xr:uid="{00000000-0005-0000-0000-00006F000000}"/>
    <cellStyle name="_03.측구공사_05.오수공_07.부대공사" xfId="2461" xr:uid="{00000000-0005-0000-0000-000070000000}"/>
    <cellStyle name="_03.측구공사_05.오수공_07.부대공사_07.부대공사" xfId="2462" xr:uid="{00000000-0005-0000-0000-000071000000}"/>
    <cellStyle name="_03.측구공사_05.오수공_07.포장공" xfId="2463" xr:uid="{00000000-0005-0000-0000-000072000000}"/>
    <cellStyle name="_03.측구공사_07.부대공사" xfId="2464" xr:uid="{00000000-0005-0000-0000-000073000000}"/>
    <cellStyle name="_03.측구공사_07.부대공사_07.부대공사" xfId="2465" xr:uid="{00000000-0005-0000-0000-000074000000}"/>
    <cellStyle name="_03.측구공사_07.포장공" xfId="2466" xr:uid="{00000000-0005-0000-0000-000075000000}"/>
    <cellStyle name="_03소락교기존구조물깨기수량" xfId="2467" xr:uid="{00000000-0005-0000-0000-000076000000}"/>
    <cellStyle name="_03수량산출서(신명2-2공구)구조물" xfId="2399" xr:uid="{00000000-0005-0000-0000-000077000000}"/>
    <cellStyle name="_04.반중력식옹벽" xfId="5867" xr:uid="{00000000-0005-0000-0000-000078000000}"/>
    <cellStyle name="_04.반중력식옹벽_(5)부대공" xfId="5866" xr:uid="{00000000-0005-0000-0000-000079000000}"/>
    <cellStyle name="_04.수량(3공구)" xfId="5865" xr:uid="{00000000-0005-0000-0000-00007A000000}"/>
    <cellStyle name="_04.수량(3공구)_(5)부대공" xfId="5864" xr:uid="{00000000-0005-0000-0000-00007B000000}"/>
    <cellStyle name="_04.수량(법면유실2)" xfId="6059" xr:uid="{00000000-0005-0000-0000-00007C000000}"/>
    <cellStyle name="_04.우수공" xfId="2468" xr:uid="{00000000-0005-0000-0000-00007D000000}"/>
    <cellStyle name="_04.추가수량" xfId="6043" xr:uid="{00000000-0005-0000-0000-00007E000000}"/>
    <cellStyle name="_04.추가수량_(5)부대공" xfId="6058" xr:uid="{00000000-0005-0000-0000-00007F000000}"/>
    <cellStyle name="_04소락1교가도공수량" xfId="2469" xr:uid="{00000000-0005-0000-0000-000080000000}"/>
    <cellStyle name="_04-소락1교-가시설수량" xfId="2470" xr:uid="{00000000-0005-0000-0000-000081000000}"/>
    <cellStyle name="_05.부대공 수량산출" xfId="2400" xr:uid="{00000000-0005-0000-0000-000082000000}"/>
    <cellStyle name="_05.수량산출" xfId="2471" xr:uid="{00000000-0005-0000-0000-000083000000}"/>
    <cellStyle name="_06 맹암거" xfId="2472" xr:uid="{00000000-0005-0000-0000-000084000000}"/>
    <cellStyle name="_06 맹암거_P포장공" xfId="2473" xr:uid="{00000000-0005-0000-0000-000085000000}"/>
    <cellStyle name="_06 맹암거_P포장공_전체집계및진입로포장수량(수정)" xfId="2474" xr:uid="{00000000-0005-0000-0000-000086000000}"/>
    <cellStyle name="_06 맹암거_P포장공_전체집계및진입로포장수량(수정)_전체집계및진입로포장수량(수정)" xfId="2475" xr:uid="{00000000-0005-0000-0000-000087000000}"/>
    <cellStyle name="_06 맹암거_전체집계및진입로포장수량(수정)" xfId="2476" xr:uid="{00000000-0005-0000-0000-000088000000}"/>
    <cellStyle name="_06 맹암거_전체집계및진입로포장수량(수정)_전체집계및진입로포장수량(수정)" xfId="2477" xr:uid="{00000000-0005-0000-0000-000089000000}"/>
    <cellStyle name="_06 맹암거_포장공" xfId="2478" xr:uid="{00000000-0005-0000-0000-00008A000000}"/>
    <cellStyle name="_06 맹암거_포장공_전체집계및진입로포장수량(수정)" xfId="2479" xr:uid="{00000000-0005-0000-0000-00008B000000}"/>
    <cellStyle name="_06 맹암거_포장공_전체집계및진입로포장수량(수정)_전체집계및진입로포장수량(수정)" xfId="2480" xr:uid="{00000000-0005-0000-0000-00008C000000}"/>
    <cellStyle name="_06.일반수량(교량)" xfId="6057" xr:uid="{00000000-0005-0000-0000-00008D000000}"/>
    <cellStyle name="_06-광재교-부대공수량" xfId="2481" xr:uid="{00000000-0005-0000-0000-00008E000000}"/>
    <cellStyle name="_07 집수정" xfId="2482" xr:uid="{00000000-0005-0000-0000-00008F000000}"/>
    <cellStyle name="_07 집수정_P포장공" xfId="2483" xr:uid="{00000000-0005-0000-0000-000090000000}"/>
    <cellStyle name="_07 집수정_P포장공_전체집계및진입로포장수량(수정)" xfId="2484" xr:uid="{00000000-0005-0000-0000-000091000000}"/>
    <cellStyle name="_07 집수정_P포장공_전체집계및진입로포장수량(수정)_전체집계및진입로포장수량(수정)" xfId="2485" xr:uid="{00000000-0005-0000-0000-000092000000}"/>
    <cellStyle name="_07 집수정_전체집계및진입로포장수량(수정)" xfId="2486" xr:uid="{00000000-0005-0000-0000-000093000000}"/>
    <cellStyle name="_07 집수정_전체집계및진입로포장수량(수정)_전체집계및진입로포장수량(수정)" xfId="2487" xr:uid="{00000000-0005-0000-0000-000094000000}"/>
    <cellStyle name="_07 집수정_포장공" xfId="2488" xr:uid="{00000000-0005-0000-0000-000095000000}"/>
    <cellStyle name="_07 집수정_포장공_전체집계및진입로포장수량(수정)" xfId="2489" xr:uid="{00000000-0005-0000-0000-000096000000}"/>
    <cellStyle name="_07 집수정_포장공_전체집계및진입로포장수량(수정)_전체집계및진입로포장수량(수정)" xfId="2490" xr:uid="{00000000-0005-0000-0000-000097000000}"/>
    <cellStyle name="_0706-01-7358-합정1구역 종전자산의 평가 - 토지평가서" xfId="2491" xr:uid="{00000000-0005-0000-0000-000098000000}"/>
    <cellStyle name="_07년조달견적(10월16일)" xfId="6056" xr:uid="{00000000-0005-0000-0000-000099000000}"/>
    <cellStyle name="_08.부대공" xfId="2492" xr:uid="{00000000-0005-0000-0000-00009A000000}"/>
    <cellStyle name="_08-02-광천교-하부공수량" xfId="2493" xr:uid="{00000000-0005-0000-0000-00009B000000}"/>
    <cellStyle name="_08-02-광천교-하부공수량_총괄수량총괄집계" xfId="2494" xr:uid="{00000000-0005-0000-0000-00009C000000}"/>
    <cellStyle name="_08-02-광천교-하부공수량_총괄수량총괄집계_총괄수량총괄집계" xfId="2495" xr:uid="{00000000-0005-0000-0000-00009D000000}"/>
    <cellStyle name="_08-03-광천교-교각일반수량" xfId="2496" xr:uid="{00000000-0005-0000-0000-00009E000000}"/>
    <cellStyle name="_08-03-광천교-교각일반수량_총괄수량총괄집계" xfId="2497" xr:uid="{00000000-0005-0000-0000-00009F000000}"/>
    <cellStyle name="_08-03-광천교-교각일반수량_총괄수량총괄집계_총괄수량총괄집계" xfId="2498" xr:uid="{00000000-0005-0000-0000-0000A0000000}"/>
    <cellStyle name="_08-08-광천교-부대공" xfId="2499" xr:uid="{00000000-0005-0000-0000-0000A1000000}"/>
    <cellStyle name="_08-08-광천교-부대공_총괄수량총괄집계" xfId="2500" xr:uid="{00000000-0005-0000-0000-0000A2000000}"/>
    <cellStyle name="_08-08-광천교-부대공_총괄수량총괄집계_총괄수량총괄집계" xfId="2501" xr:uid="{00000000-0005-0000-0000-0000A3000000}"/>
    <cellStyle name="_1.배수시설" xfId="2502" xr:uid="{00000000-0005-0000-0000-0000A4000000}"/>
    <cellStyle name="_1.측구공사" xfId="2503" xr:uid="{00000000-0005-0000-0000-0000A5000000}"/>
    <cellStyle name="_1.측구공사_00.오수공(최종)" xfId="2504" xr:uid="{00000000-0005-0000-0000-0000A6000000}"/>
    <cellStyle name="_1.측구공사_00.오수공(최종)_07.부대공사" xfId="2505" xr:uid="{00000000-0005-0000-0000-0000A7000000}"/>
    <cellStyle name="_1.측구공사_00.오수공(최종)_07.부대공사_07.부대공사" xfId="2506" xr:uid="{00000000-0005-0000-0000-0000A8000000}"/>
    <cellStyle name="_1.측구공사_00.오수공(최종)_07.포장공" xfId="2507" xr:uid="{00000000-0005-0000-0000-0000A9000000}"/>
    <cellStyle name="_1.측구공사_00.우수공" xfId="2508" xr:uid="{00000000-0005-0000-0000-0000AA000000}"/>
    <cellStyle name="_1.측구공사_00.우수공_07.부대공사" xfId="2509" xr:uid="{00000000-0005-0000-0000-0000AB000000}"/>
    <cellStyle name="_1.측구공사_00.우수공_07.부대공사_07.부대공사" xfId="2510" xr:uid="{00000000-0005-0000-0000-0000AC000000}"/>
    <cellStyle name="_1.측구공사_00.우수공_07.포장공" xfId="2511" xr:uid="{00000000-0005-0000-0000-0000AD000000}"/>
    <cellStyle name="_1.측구공사_01.측구공사" xfId="2512" xr:uid="{00000000-0005-0000-0000-0000AE000000}"/>
    <cellStyle name="_1.측구공사_01.측구공사_00.오수공(최종)" xfId="2513" xr:uid="{00000000-0005-0000-0000-0000AF000000}"/>
    <cellStyle name="_1.측구공사_01.측구공사_00.오수공(최종)_07.부대공사" xfId="2514" xr:uid="{00000000-0005-0000-0000-0000B0000000}"/>
    <cellStyle name="_1.측구공사_01.측구공사_00.오수공(최종)_07.부대공사_07.부대공사" xfId="2515" xr:uid="{00000000-0005-0000-0000-0000B1000000}"/>
    <cellStyle name="_1.측구공사_01.측구공사_00.오수공(최종)_07.포장공" xfId="2516" xr:uid="{00000000-0005-0000-0000-0000B2000000}"/>
    <cellStyle name="_1.측구공사_01.측구공사_00.우수공" xfId="2517" xr:uid="{00000000-0005-0000-0000-0000B3000000}"/>
    <cellStyle name="_1.측구공사_01.측구공사_00.우수공_07.부대공사" xfId="2518" xr:uid="{00000000-0005-0000-0000-0000B4000000}"/>
    <cellStyle name="_1.측구공사_01.측구공사_00.우수공_07.부대공사_07.부대공사" xfId="2519" xr:uid="{00000000-0005-0000-0000-0000B5000000}"/>
    <cellStyle name="_1.측구공사_01.측구공사_00.우수공_07.포장공" xfId="2520" xr:uid="{00000000-0005-0000-0000-0000B6000000}"/>
    <cellStyle name="_1.측구공사_01.측구공사_04.우수공(단지부)" xfId="2521" xr:uid="{00000000-0005-0000-0000-0000B7000000}"/>
    <cellStyle name="_1.측구공사_01.측구공사_04.우수공(단지부)_07.부대공사" xfId="2522" xr:uid="{00000000-0005-0000-0000-0000B8000000}"/>
    <cellStyle name="_1.측구공사_01.측구공사_04.우수공(단지부)_07.부대공사_07.부대공사" xfId="2523" xr:uid="{00000000-0005-0000-0000-0000B9000000}"/>
    <cellStyle name="_1.측구공사_01.측구공사_04.우수공(단지부)_07.포장공" xfId="2524" xr:uid="{00000000-0005-0000-0000-0000BA000000}"/>
    <cellStyle name="_1.측구공사_01.측구공사_05.오수공" xfId="2525" xr:uid="{00000000-0005-0000-0000-0000BB000000}"/>
    <cellStyle name="_1.측구공사_01.측구공사_05.오수공_07.부대공사" xfId="2526" xr:uid="{00000000-0005-0000-0000-0000BC000000}"/>
    <cellStyle name="_1.측구공사_01.측구공사_05.오수공_07.부대공사_07.부대공사" xfId="2527" xr:uid="{00000000-0005-0000-0000-0000BD000000}"/>
    <cellStyle name="_1.측구공사_01.측구공사_05.오수공_07.포장공" xfId="2528" xr:uid="{00000000-0005-0000-0000-0000BE000000}"/>
    <cellStyle name="_1.측구공사_01.측구공사_07.부대공사" xfId="2529" xr:uid="{00000000-0005-0000-0000-0000BF000000}"/>
    <cellStyle name="_1.측구공사_01.측구공사_07.부대공사_07.부대공사" xfId="2530" xr:uid="{00000000-0005-0000-0000-0000C0000000}"/>
    <cellStyle name="_1.측구공사_01.측구공사_07.포장공" xfId="2531" xr:uid="{00000000-0005-0000-0000-0000C1000000}"/>
    <cellStyle name="_1.측구공사_03.그린 조성공사" xfId="2532" xr:uid="{00000000-0005-0000-0000-0000C2000000}"/>
    <cellStyle name="_1.측구공사_03.그린 조성공사_00.오수공(최종)" xfId="2533" xr:uid="{00000000-0005-0000-0000-0000C3000000}"/>
    <cellStyle name="_1.측구공사_03.그린 조성공사_00.오수공(최종)_07.부대공사" xfId="2534" xr:uid="{00000000-0005-0000-0000-0000C4000000}"/>
    <cellStyle name="_1.측구공사_03.그린 조성공사_00.오수공(최종)_07.부대공사_07.부대공사" xfId="2535" xr:uid="{00000000-0005-0000-0000-0000C5000000}"/>
    <cellStyle name="_1.측구공사_03.그린 조성공사_00.오수공(최종)_07.포장공" xfId="2536" xr:uid="{00000000-0005-0000-0000-0000C6000000}"/>
    <cellStyle name="_1.측구공사_03.그린 조성공사_00.우수공" xfId="2537" xr:uid="{00000000-0005-0000-0000-0000C7000000}"/>
    <cellStyle name="_1.측구공사_03.그린 조성공사_00.우수공_07.부대공사" xfId="2538" xr:uid="{00000000-0005-0000-0000-0000C8000000}"/>
    <cellStyle name="_1.측구공사_03.그린 조성공사_00.우수공_07.부대공사_07.부대공사" xfId="2539" xr:uid="{00000000-0005-0000-0000-0000C9000000}"/>
    <cellStyle name="_1.측구공사_03.그린 조성공사_00.우수공_07.포장공" xfId="2540" xr:uid="{00000000-0005-0000-0000-0000CA000000}"/>
    <cellStyle name="_1.측구공사_03.그린 조성공사_04.우수공(단지부)" xfId="2541" xr:uid="{00000000-0005-0000-0000-0000CB000000}"/>
    <cellStyle name="_1.측구공사_03.그린 조성공사_04.우수공(단지부)_07.부대공사" xfId="2542" xr:uid="{00000000-0005-0000-0000-0000CC000000}"/>
    <cellStyle name="_1.측구공사_03.그린 조성공사_04.우수공(단지부)_07.부대공사_07.부대공사" xfId="2543" xr:uid="{00000000-0005-0000-0000-0000CD000000}"/>
    <cellStyle name="_1.측구공사_03.그린 조성공사_04.우수공(단지부)_07.포장공" xfId="2544" xr:uid="{00000000-0005-0000-0000-0000CE000000}"/>
    <cellStyle name="_1.측구공사_03.그린 조성공사_05.오수공" xfId="2545" xr:uid="{00000000-0005-0000-0000-0000CF000000}"/>
    <cellStyle name="_1.측구공사_03.그린 조성공사_05.오수공_07.부대공사" xfId="2546" xr:uid="{00000000-0005-0000-0000-0000D0000000}"/>
    <cellStyle name="_1.측구공사_03.그린 조성공사_05.오수공_07.부대공사_07.부대공사" xfId="2547" xr:uid="{00000000-0005-0000-0000-0000D1000000}"/>
    <cellStyle name="_1.측구공사_03.그린 조성공사_05.오수공_07.포장공" xfId="2548" xr:uid="{00000000-0005-0000-0000-0000D2000000}"/>
    <cellStyle name="_1.측구공사_03.그린 조성공사_07.부대공사" xfId="2549" xr:uid="{00000000-0005-0000-0000-0000D3000000}"/>
    <cellStyle name="_1.측구공사_03.그린 조성공사_07.부대공사_07.부대공사" xfId="2550" xr:uid="{00000000-0005-0000-0000-0000D4000000}"/>
    <cellStyle name="_1.측구공사_03.그린 조성공사_07.포장공" xfId="2551" xr:uid="{00000000-0005-0000-0000-0000D5000000}"/>
    <cellStyle name="_1.측구공사_04.우수공(단지부)" xfId="2552" xr:uid="{00000000-0005-0000-0000-0000D6000000}"/>
    <cellStyle name="_1.측구공사_04.우수공(단지부)_07.부대공사" xfId="2553" xr:uid="{00000000-0005-0000-0000-0000D7000000}"/>
    <cellStyle name="_1.측구공사_04.우수공(단지부)_07.부대공사_07.부대공사" xfId="2554" xr:uid="{00000000-0005-0000-0000-0000D8000000}"/>
    <cellStyle name="_1.측구공사_04.우수공(단지부)_07.포장공" xfId="2555" xr:uid="{00000000-0005-0000-0000-0000D9000000}"/>
    <cellStyle name="_1.측구공사_04.표면 배수공사" xfId="2556" xr:uid="{00000000-0005-0000-0000-0000DA000000}"/>
    <cellStyle name="_1.측구공사_04.표면 배수공사_00.오수공(최종)" xfId="2557" xr:uid="{00000000-0005-0000-0000-0000DB000000}"/>
    <cellStyle name="_1.측구공사_04.표면 배수공사_00.오수공(최종)_07.부대공사" xfId="2558" xr:uid="{00000000-0005-0000-0000-0000DC000000}"/>
    <cellStyle name="_1.측구공사_04.표면 배수공사_00.오수공(최종)_07.부대공사_07.부대공사" xfId="2559" xr:uid="{00000000-0005-0000-0000-0000DD000000}"/>
    <cellStyle name="_1.측구공사_04.표면 배수공사_00.오수공(최종)_07.포장공" xfId="2560" xr:uid="{00000000-0005-0000-0000-0000DE000000}"/>
    <cellStyle name="_1.측구공사_04.표면 배수공사_00.우수공" xfId="2561" xr:uid="{00000000-0005-0000-0000-0000DF000000}"/>
    <cellStyle name="_1.측구공사_04.표면 배수공사_00.우수공_07.부대공사" xfId="2562" xr:uid="{00000000-0005-0000-0000-0000E0000000}"/>
    <cellStyle name="_1.측구공사_04.표면 배수공사_00.우수공_07.부대공사_07.부대공사" xfId="2563" xr:uid="{00000000-0005-0000-0000-0000E1000000}"/>
    <cellStyle name="_1.측구공사_04.표면 배수공사_00.우수공_07.포장공" xfId="2564" xr:uid="{00000000-0005-0000-0000-0000E2000000}"/>
    <cellStyle name="_1.측구공사_04.표면 배수공사_04.우수공(단지부)" xfId="2565" xr:uid="{00000000-0005-0000-0000-0000E3000000}"/>
    <cellStyle name="_1.측구공사_04.표면 배수공사_04.우수공(단지부)_07.부대공사" xfId="2566" xr:uid="{00000000-0005-0000-0000-0000E4000000}"/>
    <cellStyle name="_1.측구공사_04.표면 배수공사_04.우수공(단지부)_07.부대공사_07.부대공사" xfId="2567" xr:uid="{00000000-0005-0000-0000-0000E5000000}"/>
    <cellStyle name="_1.측구공사_04.표면 배수공사_04.우수공(단지부)_07.포장공" xfId="2568" xr:uid="{00000000-0005-0000-0000-0000E6000000}"/>
    <cellStyle name="_1.측구공사_04.표면 배수공사_05.오수공" xfId="2569" xr:uid="{00000000-0005-0000-0000-0000E7000000}"/>
    <cellStyle name="_1.측구공사_04.표면 배수공사_05.오수공_07.부대공사" xfId="2570" xr:uid="{00000000-0005-0000-0000-0000E8000000}"/>
    <cellStyle name="_1.측구공사_04.표면 배수공사_05.오수공_07.부대공사_07.부대공사" xfId="2571" xr:uid="{00000000-0005-0000-0000-0000E9000000}"/>
    <cellStyle name="_1.측구공사_04.표면 배수공사_05.오수공_07.포장공" xfId="2572" xr:uid="{00000000-0005-0000-0000-0000EA000000}"/>
    <cellStyle name="_1.측구공사_04.표면 배수공사_07.부대공사" xfId="2573" xr:uid="{00000000-0005-0000-0000-0000EB000000}"/>
    <cellStyle name="_1.측구공사_04.표면 배수공사_07.부대공사_07.부대공사" xfId="2574" xr:uid="{00000000-0005-0000-0000-0000EC000000}"/>
    <cellStyle name="_1.측구공사_04.표면 배수공사_07.포장공" xfId="2575" xr:uid="{00000000-0005-0000-0000-0000ED000000}"/>
    <cellStyle name="_1.측구공사_05.그린 조성공사" xfId="2576" xr:uid="{00000000-0005-0000-0000-0000EE000000}"/>
    <cellStyle name="_1.측구공사_05.그린 조성공사_00.오수공(최종)" xfId="2577" xr:uid="{00000000-0005-0000-0000-0000EF000000}"/>
    <cellStyle name="_1.측구공사_05.그린 조성공사_00.오수공(최종)_07.부대공사" xfId="2578" xr:uid="{00000000-0005-0000-0000-0000F0000000}"/>
    <cellStyle name="_1.측구공사_05.그린 조성공사_00.오수공(최종)_07.부대공사_07.부대공사" xfId="2579" xr:uid="{00000000-0005-0000-0000-0000F1000000}"/>
    <cellStyle name="_1.측구공사_05.그린 조성공사_00.오수공(최종)_07.포장공" xfId="2580" xr:uid="{00000000-0005-0000-0000-0000F2000000}"/>
    <cellStyle name="_1.측구공사_05.그린 조성공사_00.우수공" xfId="2581" xr:uid="{00000000-0005-0000-0000-0000F3000000}"/>
    <cellStyle name="_1.측구공사_05.그린 조성공사_00.우수공_07.부대공사" xfId="2582" xr:uid="{00000000-0005-0000-0000-0000F4000000}"/>
    <cellStyle name="_1.측구공사_05.그린 조성공사_00.우수공_07.부대공사_07.부대공사" xfId="2583" xr:uid="{00000000-0005-0000-0000-0000F5000000}"/>
    <cellStyle name="_1.측구공사_05.그린 조성공사_00.우수공_07.포장공" xfId="2584" xr:uid="{00000000-0005-0000-0000-0000F6000000}"/>
    <cellStyle name="_1.측구공사_05.그린 조성공사_04.우수공(단지부)" xfId="2585" xr:uid="{00000000-0005-0000-0000-0000F7000000}"/>
    <cellStyle name="_1.측구공사_05.그린 조성공사_04.우수공(단지부)_07.부대공사" xfId="2586" xr:uid="{00000000-0005-0000-0000-0000F8000000}"/>
    <cellStyle name="_1.측구공사_05.그린 조성공사_04.우수공(단지부)_07.부대공사_07.부대공사" xfId="2587" xr:uid="{00000000-0005-0000-0000-0000F9000000}"/>
    <cellStyle name="_1.측구공사_05.그린 조성공사_04.우수공(단지부)_07.포장공" xfId="2588" xr:uid="{00000000-0005-0000-0000-0000FA000000}"/>
    <cellStyle name="_1.측구공사_05.그린 조성공사_05.오수공" xfId="2589" xr:uid="{00000000-0005-0000-0000-0000FB000000}"/>
    <cellStyle name="_1.측구공사_05.그린 조성공사_05.오수공_07.부대공사" xfId="2590" xr:uid="{00000000-0005-0000-0000-0000FC000000}"/>
    <cellStyle name="_1.측구공사_05.그린 조성공사_05.오수공_07.부대공사_07.부대공사" xfId="2591" xr:uid="{00000000-0005-0000-0000-0000FD000000}"/>
    <cellStyle name="_1.측구공사_05.그린 조성공사_05.오수공_07.포장공" xfId="2592" xr:uid="{00000000-0005-0000-0000-0000FE000000}"/>
    <cellStyle name="_1.측구공사_05.그린 조성공사_07.부대공사" xfId="2593" xr:uid="{00000000-0005-0000-0000-0000FF000000}"/>
    <cellStyle name="_1.측구공사_05.그린 조성공사_07.부대공사_07.부대공사" xfId="2594" xr:uid="{00000000-0005-0000-0000-000000010000}"/>
    <cellStyle name="_1.측구공사_05.그린 조성공사_07.포장공" xfId="2595" xr:uid="{00000000-0005-0000-0000-000001010000}"/>
    <cellStyle name="_1.측구공사_05.오수공" xfId="2596" xr:uid="{00000000-0005-0000-0000-000002010000}"/>
    <cellStyle name="_1.측구공사_05.오수공_07.부대공사" xfId="2597" xr:uid="{00000000-0005-0000-0000-000003010000}"/>
    <cellStyle name="_1.측구공사_05.오수공_07.부대공사_07.부대공사" xfId="2598" xr:uid="{00000000-0005-0000-0000-000004010000}"/>
    <cellStyle name="_1.측구공사_05.오수공_07.포장공" xfId="2599" xr:uid="{00000000-0005-0000-0000-000005010000}"/>
    <cellStyle name="_1.측구공사_07.부대공사" xfId="2600" xr:uid="{00000000-0005-0000-0000-000006010000}"/>
    <cellStyle name="_1.측구공사_07.부대공사_07.부대공사" xfId="2601" xr:uid="{00000000-0005-0000-0000-000007010000}"/>
    <cellStyle name="_1.측구공사_07.포장공" xfId="2602" xr:uid="{00000000-0005-0000-0000-000008010000}"/>
    <cellStyle name="_1.측구공사_1" xfId="2603" xr:uid="{00000000-0005-0000-0000-000009010000}"/>
    <cellStyle name="_1.측구공사_1.측구공사" xfId="2604" xr:uid="{00000000-0005-0000-0000-00000A010000}"/>
    <cellStyle name="_1.측구공사_1.측구공사_00.오수공(최종)" xfId="2605" xr:uid="{00000000-0005-0000-0000-00000B010000}"/>
    <cellStyle name="_1.측구공사_1.측구공사_00.오수공(최종)_07.부대공사" xfId="2606" xr:uid="{00000000-0005-0000-0000-00000C010000}"/>
    <cellStyle name="_1.측구공사_1.측구공사_00.오수공(최종)_07.부대공사_07.부대공사" xfId="2607" xr:uid="{00000000-0005-0000-0000-00000D010000}"/>
    <cellStyle name="_1.측구공사_1.측구공사_00.오수공(최종)_07.포장공" xfId="2608" xr:uid="{00000000-0005-0000-0000-00000E010000}"/>
    <cellStyle name="_1.측구공사_1.측구공사_00.우수공" xfId="2609" xr:uid="{00000000-0005-0000-0000-00000F010000}"/>
    <cellStyle name="_1.측구공사_1.측구공사_00.우수공_07.부대공사" xfId="2610" xr:uid="{00000000-0005-0000-0000-000010010000}"/>
    <cellStyle name="_1.측구공사_1.측구공사_00.우수공_07.부대공사_07.부대공사" xfId="2611" xr:uid="{00000000-0005-0000-0000-000011010000}"/>
    <cellStyle name="_1.측구공사_1.측구공사_00.우수공_07.포장공" xfId="2612" xr:uid="{00000000-0005-0000-0000-000012010000}"/>
    <cellStyle name="_1.측구공사_1.측구공사_04.우수공(단지부)" xfId="2613" xr:uid="{00000000-0005-0000-0000-000013010000}"/>
    <cellStyle name="_1.측구공사_1.측구공사_04.우수공(단지부)_07.부대공사" xfId="2614" xr:uid="{00000000-0005-0000-0000-000014010000}"/>
    <cellStyle name="_1.측구공사_1.측구공사_04.우수공(단지부)_07.부대공사_07.부대공사" xfId="2615" xr:uid="{00000000-0005-0000-0000-000015010000}"/>
    <cellStyle name="_1.측구공사_1.측구공사_04.우수공(단지부)_07.포장공" xfId="2616" xr:uid="{00000000-0005-0000-0000-000016010000}"/>
    <cellStyle name="_1.측구공사_1.측구공사_05.오수공" xfId="2617" xr:uid="{00000000-0005-0000-0000-000017010000}"/>
    <cellStyle name="_1.측구공사_1.측구공사_05.오수공_07.부대공사" xfId="2618" xr:uid="{00000000-0005-0000-0000-000018010000}"/>
    <cellStyle name="_1.측구공사_1.측구공사_05.오수공_07.부대공사_07.부대공사" xfId="2619" xr:uid="{00000000-0005-0000-0000-000019010000}"/>
    <cellStyle name="_1.측구공사_1.측구공사_05.오수공_07.포장공" xfId="2620" xr:uid="{00000000-0005-0000-0000-00001A010000}"/>
    <cellStyle name="_1.측구공사_1.측구공사_07.부대공사" xfId="2621" xr:uid="{00000000-0005-0000-0000-00001B010000}"/>
    <cellStyle name="_1.측구공사_1.측구공사_07.부대공사_07.부대공사" xfId="2622" xr:uid="{00000000-0005-0000-0000-00001C010000}"/>
    <cellStyle name="_1.측구공사_1.측구공사_07.포장공" xfId="2623" xr:uid="{00000000-0005-0000-0000-00001D010000}"/>
    <cellStyle name="_1.측구공사_1.측구공사-0" xfId="2624" xr:uid="{00000000-0005-0000-0000-00001E010000}"/>
    <cellStyle name="_1.측구공사_1.측구공사-0_00.오수공(최종)" xfId="2625" xr:uid="{00000000-0005-0000-0000-00001F010000}"/>
    <cellStyle name="_1.측구공사_1.측구공사-0_00.오수공(최종)_07.부대공사" xfId="2626" xr:uid="{00000000-0005-0000-0000-000020010000}"/>
    <cellStyle name="_1.측구공사_1.측구공사-0_00.오수공(최종)_07.부대공사_07.부대공사" xfId="2627" xr:uid="{00000000-0005-0000-0000-000021010000}"/>
    <cellStyle name="_1.측구공사_1.측구공사-0_00.오수공(최종)_07.포장공" xfId="2628" xr:uid="{00000000-0005-0000-0000-000022010000}"/>
    <cellStyle name="_1.측구공사_1.측구공사-0_00.우수공" xfId="2629" xr:uid="{00000000-0005-0000-0000-000023010000}"/>
    <cellStyle name="_1.측구공사_1.측구공사-0_00.우수공_07.부대공사" xfId="2630" xr:uid="{00000000-0005-0000-0000-000024010000}"/>
    <cellStyle name="_1.측구공사_1.측구공사-0_00.우수공_07.부대공사_07.부대공사" xfId="2631" xr:uid="{00000000-0005-0000-0000-000025010000}"/>
    <cellStyle name="_1.측구공사_1.측구공사-0_00.우수공_07.포장공" xfId="2632" xr:uid="{00000000-0005-0000-0000-000026010000}"/>
    <cellStyle name="_1.측구공사_1.측구공사-0_04.우수공(단지부)" xfId="2633" xr:uid="{00000000-0005-0000-0000-000027010000}"/>
    <cellStyle name="_1.측구공사_1.측구공사-0_04.우수공(단지부)_07.부대공사" xfId="2634" xr:uid="{00000000-0005-0000-0000-000028010000}"/>
    <cellStyle name="_1.측구공사_1.측구공사-0_04.우수공(단지부)_07.부대공사_07.부대공사" xfId="2635" xr:uid="{00000000-0005-0000-0000-000029010000}"/>
    <cellStyle name="_1.측구공사_1.측구공사-0_04.우수공(단지부)_07.포장공" xfId="2636" xr:uid="{00000000-0005-0000-0000-00002A010000}"/>
    <cellStyle name="_1.측구공사_1.측구공사-0_05.오수공" xfId="2637" xr:uid="{00000000-0005-0000-0000-00002B010000}"/>
    <cellStyle name="_1.측구공사_1.측구공사-0_05.오수공_07.부대공사" xfId="2638" xr:uid="{00000000-0005-0000-0000-00002C010000}"/>
    <cellStyle name="_1.측구공사_1.측구공사-0_05.오수공_07.부대공사_07.부대공사" xfId="2639" xr:uid="{00000000-0005-0000-0000-00002D010000}"/>
    <cellStyle name="_1.측구공사_1.측구공사-0_05.오수공_07.포장공" xfId="2640" xr:uid="{00000000-0005-0000-0000-00002E010000}"/>
    <cellStyle name="_1.측구공사_1.측구공사-0_07.부대공사" xfId="2641" xr:uid="{00000000-0005-0000-0000-00002F010000}"/>
    <cellStyle name="_1.측구공사_1.측구공사-0_07.부대공사_07.부대공사" xfId="2642" xr:uid="{00000000-0005-0000-0000-000030010000}"/>
    <cellStyle name="_1.측구공사_1.측구공사-0_07.포장공" xfId="2643" xr:uid="{00000000-0005-0000-0000-000031010000}"/>
    <cellStyle name="_1.측구공사_1_00.오수공(최종)" xfId="2644" xr:uid="{00000000-0005-0000-0000-000032010000}"/>
    <cellStyle name="_1.측구공사_1_00.오수공(최종)_07.부대공사" xfId="2645" xr:uid="{00000000-0005-0000-0000-000033010000}"/>
    <cellStyle name="_1.측구공사_1_00.오수공(최종)_07.부대공사_07.부대공사" xfId="2646" xr:uid="{00000000-0005-0000-0000-000034010000}"/>
    <cellStyle name="_1.측구공사_1_00.오수공(최종)_07.포장공" xfId="2647" xr:uid="{00000000-0005-0000-0000-000035010000}"/>
    <cellStyle name="_1.측구공사_1_00.우수공" xfId="2648" xr:uid="{00000000-0005-0000-0000-000036010000}"/>
    <cellStyle name="_1.측구공사_1_00.우수공_07.부대공사" xfId="2649" xr:uid="{00000000-0005-0000-0000-000037010000}"/>
    <cellStyle name="_1.측구공사_1_00.우수공_07.부대공사_07.부대공사" xfId="2650" xr:uid="{00000000-0005-0000-0000-000038010000}"/>
    <cellStyle name="_1.측구공사_1_00.우수공_07.포장공" xfId="2651" xr:uid="{00000000-0005-0000-0000-000039010000}"/>
    <cellStyle name="_1.측구공사_1_04.우수공(단지부)" xfId="2652" xr:uid="{00000000-0005-0000-0000-00003A010000}"/>
    <cellStyle name="_1.측구공사_1_04.우수공(단지부)_07.부대공사" xfId="2653" xr:uid="{00000000-0005-0000-0000-00003B010000}"/>
    <cellStyle name="_1.측구공사_1_04.우수공(단지부)_07.부대공사_07.부대공사" xfId="2654" xr:uid="{00000000-0005-0000-0000-00003C010000}"/>
    <cellStyle name="_1.측구공사_1_04.우수공(단지부)_07.포장공" xfId="2655" xr:uid="{00000000-0005-0000-0000-00003D010000}"/>
    <cellStyle name="_1.측구공사_1_05.오수공" xfId="2656" xr:uid="{00000000-0005-0000-0000-00003E010000}"/>
    <cellStyle name="_1.측구공사_1_05.오수공_07.부대공사" xfId="2657" xr:uid="{00000000-0005-0000-0000-00003F010000}"/>
    <cellStyle name="_1.측구공사_1_05.오수공_07.부대공사_07.부대공사" xfId="2658" xr:uid="{00000000-0005-0000-0000-000040010000}"/>
    <cellStyle name="_1.측구공사_1_05.오수공_07.포장공" xfId="2659" xr:uid="{00000000-0005-0000-0000-000041010000}"/>
    <cellStyle name="_1.측구공사_1_07.부대공사" xfId="2660" xr:uid="{00000000-0005-0000-0000-000042010000}"/>
    <cellStyle name="_1.측구공사_1_07.부대공사_07.부대공사" xfId="2661" xr:uid="{00000000-0005-0000-0000-000043010000}"/>
    <cellStyle name="_1.측구공사_1_07.포장공" xfId="2662" xr:uid="{00000000-0005-0000-0000-000044010000}"/>
    <cellStyle name="_1.측구공사_2.배수시설" xfId="2663" xr:uid="{00000000-0005-0000-0000-000045010000}"/>
    <cellStyle name="_1.측구공사_2.배수시설_00.오수공(최종)" xfId="2664" xr:uid="{00000000-0005-0000-0000-000046010000}"/>
    <cellStyle name="_1.측구공사_2.배수시설_00.오수공(최종)_07.부대공사" xfId="2665" xr:uid="{00000000-0005-0000-0000-000047010000}"/>
    <cellStyle name="_1.측구공사_2.배수시설_00.오수공(최종)_07.부대공사_07.부대공사" xfId="2666" xr:uid="{00000000-0005-0000-0000-000048010000}"/>
    <cellStyle name="_1.측구공사_2.배수시설_00.오수공(최종)_07.포장공" xfId="2667" xr:uid="{00000000-0005-0000-0000-000049010000}"/>
    <cellStyle name="_1.측구공사_2.배수시설_00.우수공" xfId="2668" xr:uid="{00000000-0005-0000-0000-00004A010000}"/>
    <cellStyle name="_1.측구공사_2.배수시설_00.우수공_07.부대공사" xfId="2669" xr:uid="{00000000-0005-0000-0000-00004B010000}"/>
    <cellStyle name="_1.측구공사_2.배수시설_00.우수공_07.부대공사_07.부대공사" xfId="2670" xr:uid="{00000000-0005-0000-0000-00004C010000}"/>
    <cellStyle name="_1.측구공사_2.배수시설_00.우수공_07.포장공" xfId="2671" xr:uid="{00000000-0005-0000-0000-00004D010000}"/>
    <cellStyle name="_1.측구공사_2.배수시설_01.측구공사" xfId="2672" xr:uid="{00000000-0005-0000-0000-00004E010000}"/>
    <cellStyle name="_1.측구공사_2.배수시설_01.측구공사_00.오수공(최종)" xfId="2673" xr:uid="{00000000-0005-0000-0000-00004F010000}"/>
    <cellStyle name="_1.측구공사_2.배수시설_01.측구공사_00.오수공(최종)_07.부대공사" xfId="2674" xr:uid="{00000000-0005-0000-0000-000050010000}"/>
    <cellStyle name="_1.측구공사_2.배수시설_01.측구공사_00.오수공(최종)_07.부대공사_07.부대공사" xfId="2675" xr:uid="{00000000-0005-0000-0000-000051010000}"/>
    <cellStyle name="_1.측구공사_2.배수시설_01.측구공사_00.오수공(최종)_07.포장공" xfId="2676" xr:uid="{00000000-0005-0000-0000-000052010000}"/>
    <cellStyle name="_1.측구공사_2.배수시설_01.측구공사_00.우수공" xfId="2677" xr:uid="{00000000-0005-0000-0000-000053010000}"/>
    <cellStyle name="_1.측구공사_2.배수시설_01.측구공사_00.우수공_07.부대공사" xfId="2678" xr:uid="{00000000-0005-0000-0000-000054010000}"/>
    <cellStyle name="_1.측구공사_2.배수시설_01.측구공사_00.우수공_07.부대공사_07.부대공사" xfId="2679" xr:uid="{00000000-0005-0000-0000-000055010000}"/>
    <cellStyle name="_1.측구공사_2.배수시설_01.측구공사_00.우수공_07.포장공" xfId="2680" xr:uid="{00000000-0005-0000-0000-000056010000}"/>
    <cellStyle name="_1.측구공사_2.배수시설_01.측구공사_04.우수공(단지부)" xfId="2681" xr:uid="{00000000-0005-0000-0000-000057010000}"/>
    <cellStyle name="_1.측구공사_2.배수시설_01.측구공사_04.우수공(단지부)_07.부대공사" xfId="2682" xr:uid="{00000000-0005-0000-0000-000058010000}"/>
    <cellStyle name="_1.측구공사_2.배수시설_01.측구공사_04.우수공(단지부)_07.부대공사_07.부대공사" xfId="2683" xr:uid="{00000000-0005-0000-0000-000059010000}"/>
    <cellStyle name="_1.측구공사_2.배수시설_01.측구공사_04.우수공(단지부)_07.포장공" xfId="2684" xr:uid="{00000000-0005-0000-0000-00005A010000}"/>
    <cellStyle name="_1.측구공사_2.배수시설_01.측구공사_05.오수공" xfId="2685" xr:uid="{00000000-0005-0000-0000-00005B010000}"/>
    <cellStyle name="_1.측구공사_2.배수시설_01.측구공사_05.오수공_07.부대공사" xfId="2686" xr:uid="{00000000-0005-0000-0000-00005C010000}"/>
    <cellStyle name="_1.측구공사_2.배수시설_01.측구공사_05.오수공_07.부대공사_07.부대공사" xfId="2687" xr:uid="{00000000-0005-0000-0000-00005D010000}"/>
    <cellStyle name="_1.측구공사_2.배수시설_01.측구공사_05.오수공_07.포장공" xfId="2688" xr:uid="{00000000-0005-0000-0000-00005E010000}"/>
    <cellStyle name="_1.측구공사_2.배수시설_01.측구공사_07.부대공사" xfId="2689" xr:uid="{00000000-0005-0000-0000-00005F010000}"/>
    <cellStyle name="_1.측구공사_2.배수시설_01.측구공사_07.부대공사_07.부대공사" xfId="2690" xr:uid="{00000000-0005-0000-0000-000060010000}"/>
    <cellStyle name="_1.측구공사_2.배수시설_01.측구공사_07.포장공" xfId="2691" xr:uid="{00000000-0005-0000-0000-000061010000}"/>
    <cellStyle name="_1.측구공사_2.배수시설_04.우수공(단지부)" xfId="2692" xr:uid="{00000000-0005-0000-0000-000062010000}"/>
    <cellStyle name="_1.측구공사_2.배수시설_04.우수공(단지부)_07.부대공사" xfId="2693" xr:uid="{00000000-0005-0000-0000-000063010000}"/>
    <cellStyle name="_1.측구공사_2.배수시설_04.우수공(단지부)_07.부대공사_07.부대공사" xfId="2694" xr:uid="{00000000-0005-0000-0000-000064010000}"/>
    <cellStyle name="_1.측구공사_2.배수시설_04.우수공(단지부)_07.포장공" xfId="2695" xr:uid="{00000000-0005-0000-0000-000065010000}"/>
    <cellStyle name="_1.측구공사_2.배수시설_05.오수공" xfId="2696" xr:uid="{00000000-0005-0000-0000-000066010000}"/>
    <cellStyle name="_1.측구공사_2.배수시설_05.오수공_07.부대공사" xfId="2697" xr:uid="{00000000-0005-0000-0000-000067010000}"/>
    <cellStyle name="_1.측구공사_2.배수시설_05.오수공_07.부대공사_07.부대공사" xfId="2698" xr:uid="{00000000-0005-0000-0000-000068010000}"/>
    <cellStyle name="_1.측구공사_2.배수시설_05.오수공_07.포장공" xfId="2699" xr:uid="{00000000-0005-0000-0000-000069010000}"/>
    <cellStyle name="_1.측구공사_2.배수시설_07.부대공사" xfId="2700" xr:uid="{00000000-0005-0000-0000-00006A010000}"/>
    <cellStyle name="_1.측구공사_2.배수시설_07.부대공사_07.부대공사" xfId="2701" xr:uid="{00000000-0005-0000-0000-00006B010000}"/>
    <cellStyle name="_1.측구공사_2.배수시설_07.포장공" xfId="2702" xr:uid="{00000000-0005-0000-0000-00006C010000}"/>
    <cellStyle name="_1.측구공사_2.배수시설_1.측구공사" xfId="2703" xr:uid="{00000000-0005-0000-0000-00006D010000}"/>
    <cellStyle name="_1.측구공사_2.배수시설_1.측구공사_00.오수공(최종)" xfId="2704" xr:uid="{00000000-0005-0000-0000-00006E010000}"/>
    <cellStyle name="_1.측구공사_2.배수시설_1.측구공사_00.오수공(최종)_07.부대공사" xfId="2705" xr:uid="{00000000-0005-0000-0000-00006F010000}"/>
    <cellStyle name="_1.측구공사_2.배수시설_1.측구공사_00.오수공(최종)_07.부대공사_07.부대공사" xfId="2706" xr:uid="{00000000-0005-0000-0000-000070010000}"/>
    <cellStyle name="_1.측구공사_2.배수시설_1.측구공사_00.오수공(최종)_07.포장공" xfId="2707" xr:uid="{00000000-0005-0000-0000-000071010000}"/>
    <cellStyle name="_1.측구공사_2.배수시설_1.측구공사_00.우수공" xfId="2708" xr:uid="{00000000-0005-0000-0000-000072010000}"/>
    <cellStyle name="_1.측구공사_2.배수시설_1.측구공사_00.우수공_07.부대공사" xfId="2709" xr:uid="{00000000-0005-0000-0000-000073010000}"/>
    <cellStyle name="_1.측구공사_2.배수시설_1.측구공사_00.우수공_07.부대공사_07.부대공사" xfId="2710" xr:uid="{00000000-0005-0000-0000-000074010000}"/>
    <cellStyle name="_1.측구공사_2.배수시설_1.측구공사_00.우수공_07.포장공" xfId="2711" xr:uid="{00000000-0005-0000-0000-000075010000}"/>
    <cellStyle name="_1.측구공사_2.배수시설_1.측구공사_04.우수공(단지부)" xfId="2712" xr:uid="{00000000-0005-0000-0000-000076010000}"/>
    <cellStyle name="_1.측구공사_2.배수시설_1.측구공사_04.우수공(단지부)_07.부대공사" xfId="2713" xr:uid="{00000000-0005-0000-0000-000077010000}"/>
    <cellStyle name="_1.측구공사_2.배수시설_1.측구공사_04.우수공(단지부)_07.부대공사_07.부대공사" xfId="2714" xr:uid="{00000000-0005-0000-0000-000078010000}"/>
    <cellStyle name="_1.측구공사_2.배수시설_1.측구공사_04.우수공(단지부)_07.포장공" xfId="2715" xr:uid="{00000000-0005-0000-0000-000079010000}"/>
    <cellStyle name="_1.측구공사_2.배수시설_1.측구공사_05.오수공" xfId="2716" xr:uid="{00000000-0005-0000-0000-00007A010000}"/>
    <cellStyle name="_1.측구공사_2.배수시설_1.측구공사_05.오수공_07.부대공사" xfId="2717" xr:uid="{00000000-0005-0000-0000-00007B010000}"/>
    <cellStyle name="_1.측구공사_2.배수시설_1.측구공사_05.오수공_07.부대공사_07.부대공사" xfId="2718" xr:uid="{00000000-0005-0000-0000-00007C010000}"/>
    <cellStyle name="_1.측구공사_2.배수시설_1.측구공사_05.오수공_07.포장공" xfId="2719" xr:uid="{00000000-0005-0000-0000-00007D010000}"/>
    <cellStyle name="_1.측구공사_2.배수시설_1.측구공사_07.부대공사" xfId="2720" xr:uid="{00000000-0005-0000-0000-00007E010000}"/>
    <cellStyle name="_1.측구공사_2.배수시설_1.측구공사_07.부대공사_07.부대공사" xfId="2721" xr:uid="{00000000-0005-0000-0000-00007F010000}"/>
    <cellStyle name="_1.측구공사_2.배수시설_1.측구공사_07.포장공" xfId="2722" xr:uid="{00000000-0005-0000-0000-000080010000}"/>
    <cellStyle name="_1.측구공사_2.배수시설_1.측구공사-0" xfId="2723" xr:uid="{00000000-0005-0000-0000-000081010000}"/>
    <cellStyle name="_1.측구공사_2.배수시설_1.측구공사-0_00.오수공(최종)" xfId="2724" xr:uid="{00000000-0005-0000-0000-000082010000}"/>
    <cellStyle name="_1.측구공사_2.배수시설_1.측구공사-0_00.오수공(최종)_07.부대공사" xfId="2725" xr:uid="{00000000-0005-0000-0000-000083010000}"/>
    <cellStyle name="_1.측구공사_2.배수시설_1.측구공사-0_00.오수공(최종)_07.부대공사_07.부대공사" xfId="2726" xr:uid="{00000000-0005-0000-0000-000084010000}"/>
    <cellStyle name="_1.측구공사_2.배수시설_1.측구공사-0_00.오수공(최종)_07.포장공" xfId="2727" xr:uid="{00000000-0005-0000-0000-000085010000}"/>
    <cellStyle name="_1.측구공사_2.배수시설_1.측구공사-0_00.우수공" xfId="2728" xr:uid="{00000000-0005-0000-0000-000086010000}"/>
    <cellStyle name="_1.측구공사_2.배수시설_1.측구공사-0_00.우수공_07.부대공사" xfId="2729" xr:uid="{00000000-0005-0000-0000-000087010000}"/>
    <cellStyle name="_1.측구공사_2.배수시설_1.측구공사-0_00.우수공_07.부대공사_07.부대공사" xfId="2730" xr:uid="{00000000-0005-0000-0000-000088010000}"/>
    <cellStyle name="_1.측구공사_2.배수시설_1.측구공사-0_00.우수공_07.포장공" xfId="2731" xr:uid="{00000000-0005-0000-0000-000089010000}"/>
    <cellStyle name="_1.측구공사_2.배수시설_1.측구공사-0_04.우수공(단지부)" xfId="2732" xr:uid="{00000000-0005-0000-0000-00008A010000}"/>
    <cellStyle name="_1.측구공사_2.배수시설_1.측구공사-0_04.우수공(단지부)_07.부대공사" xfId="2733" xr:uid="{00000000-0005-0000-0000-00008B010000}"/>
    <cellStyle name="_1.측구공사_2.배수시설_1.측구공사-0_04.우수공(단지부)_07.부대공사_07.부대공사" xfId="2734" xr:uid="{00000000-0005-0000-0000-00008C010000}"/>
    <cellStyle name="_1.측구공사_2.배수시설_1.측구공사-0_04.우수공(단지부)_07.포장공" xfId="2735" xr:uid="{00000000-0005-0000-0000-00008D010000}"/>
    <cellStyle name="_1.측구공사_2.배수시설_1.측구공사-0_05.오수공" xfId="2736" xr:uid="{00000000-0005-0000-0000-00008E010000}"/>
    <cellStyle name="_1.측구공사_2.배수시설_1.측구공사-0_05.오수공_07.부대공사" xfId="2737" xr:uid="{00000000-0005-0000-0000-00008F010000}"/>
    <cellStyle name="_1.측구공사_2.배수시설_1.측구공사-0_05.오수공_07.부대공사_07.부대공사" xfId="2738" xr:uid="{00000000-0005-0000-0000-000090010000}"/>
    <cellStyle name="_1.측구공사_2.배수시설_1.측구공사-0_05.오수공_07.포장공" xfId="2739" xr:uid="{00000000-0005-0000-0000-000091010000}"/>
    <cellStyle name="_1.측구공사_2.배수시설_1.측구공사-0_07.부대공사" xfId="2740" xr:uid="{00000000-0005-0000-0000-000092010000}"/>
    <cellStyle name="_1.측구공사_2.배수시설_1.측구공사-0_07.부대공사_07.부대공사" xfId="2741" xr:uid="{00000000-0005-0000-0000-000093010000}"/>
    <cellStyle name="_1.측구공사_2.배수시설_1.측구공사-0_07.포장공" xfId="2742" xr:uid="{00000000-0005-0000-0000-000094010000}"/>
    <cellStyle name="_1.측구공사_3.그린 조성공사" xfId="2743" xr:uid="{00000000-0005-0000-0000-000095010000}"/>
    <cellStyle name="_1.측구공사_3.그린 조성공사_00.오수공(최종)" xfId="2744" xr:uid="{00000000-0005-0000-0000-000096010000}"/>
    <cellStyle name="_1.측구공사_3.그린 조성공사_00.오수공(최종)_07.부대공사" xfId="2745" xr:uid="{00000000-0005-0000-0000-000097010000}"/>
    <cellStyle name="_1.측구공사_3.그린 조성공사_00.오수공(최종)_07.부대공사_07.부대공사" xfId="2746" xr:uid="{00000000-0005-0000-0000-000098010000}"/>
    <cellStyle name="_1.측구공사_3.그린 조성공사_00.오수공(최종)_07.포장공" xfId="2747" xr:uid="{00000000-0005-0000-0000-000099010000}"/>
    <cellStyle name="_1.측구공사_3.그린 조성공사_00.우수공" xfId="2748" xr:uid="{00000000-0005-0000-0000-00009A010000}"/>
    <cellStyle name="_1.측구공사_3.그린 조성공사_00.우수공_07.부대공사" xfId="2749" xr:uid="{00000000-0005-0000-0000-00009B010000}"/>
    <cellStyle name="_1.측구공사_3.그린 조성공사_00.우수공_07.부대공사_07.부대공사" xfId="2750" xr:uid="{00000000-0005-0000-0000-00009C010000}"/>
    <cellStyle name="_1.측구공사_3.그린 조성공사_00.우수공_07.포장공" xfId="2751" xr:uid="{00000000-0005-0000-0000-00009D010000}"/>
    <cellStyle name="_1.측구공사_3.그린 조성공사_04.우수공(단지부)" xfId="2752" xr:uid="{00000000-0005-0000-0000-00009E010000}"/>
    <cellStyle name="_1.측구공사_3.그린 조성공사_04.우수공(단지부)_07.부대공사" xfId="2753" xr:uid="{00000000-0005-0000-0000-00009F010000}"/>
    <cellStyle name="_1.측구공사_3.그린 조성공사_04.우수공(단지부)_07.부대공사_07.부대공사" xfId="2754" xr:uid="{00000000-0005-0000-0000-0000A0010000}"/>
    <cellStyle name="_1.측구공사_3.그린 조성공사_04.우수공(단지부)_07.포장공" xfId="2755" xr:uid="{00000000-0005-0000-0000-0000A1010000}"/>
    <cellStyle name="_1.측구공사_3.그린 조성공사_05.오수공" xfId="2756" xr:uid="{00000000-0005-0000-0000-0000A2010000}"/>
    <cellStyle name="_1.측구공사_3.그린 조성공사_05.오수공_07.부대공사" xfId="2757" xr:uid="{00000000-0005-0000-0000-0000A3010000}"/>
    <cellStyle name="_1.측구공사_3.그린 조성공사_05.오수공_07.부대공사_07.부대공사" xfId="2758" xr:uid="{00000000-0005-0000-0000-0000A4010000}"/>
    <cellStyle name="_1.측구공사_3.그린 조성공사_05.오수공_07.포장공" xfId="2759" xr:uid="{00000000-0005-0000-0000-0000A5010000}"/>
    <cellStyle name="_1.측구공사_3.그린 조성공사_07.부대공사" xfId="2760" xr:uid="{00000000-0005-0000-0000-0000A6010000}"/>
    <cellStyle name="_1.측구공사_3.그린 조성공사_07.부대공사_07.부대공사" xfId="2761" xr:uid="{00000000-0005-0000-0000-0000A7010000}"/>
    <cellStyle name="_1.측구공사_3.그린 조성공사_07.포장공" xfId="2762" xr:uid="{00000000-0005-0000-0000-0000A8010000}"/>
    <cellStyle name="_1.측구공사_3.그린 조성공사-0" xfId="2763" xr:uid="{00000000-0005-0000-0000-0000A9010000}"/>
    <cellStyle name="_1.측구공사_3.그린 조성공사-0_00.오수공(최종)" xfId="2764" xr:uid="{00000000-0005-0000-0000-0000AA010000}"/>
    <cellStyle name="_1.측구공사_3.그린 조성공사-0_00.오수공(최종)_07.부대공사" xfId="2765" xr:uid="{00000000-0005-0000-0000-0000AB010000}"/>
    <cellStyle name="_1.측구공사_3.그린 조성공사-0_00.오수공(최종)_07.부대공사_07.부대공사" xfId="2766" xr:uid="{00000000-0005-0000-0000-0000AC010000}"/>
    <cellStyle name="_1.측구공사_3.그린 조성공사-0_00.오수공(최종)_07.포장공" xfId="2767" xr:uid="{00000000-0005-0000-0000-0000AD010000}"/>
    <cellStyle name="_1.측구공사_3.그린 조성공사-0_00.우수공" xfId="2768" xr:uid="{00000000-0005-0000-0000-0000AE010000}"/>
    <cellStyle name="_1.측구공사_3.그린 조성공사-0_00.우수공_07.부대공사" xfId="2769" xr:uid="{00000000-0005-0000-0000-0000AF010000}"/>
    <cellStyle name="_1.측구공사_3.그린 조성공사-0_00.우수공_07.부대공사_07.부대공사" xfId="2770" xr:uid="{00000000-0005-0000-0000-0000B0010000}"/>
    <cellStyle name="_1.측구공사_3.그린 조성공사-0_00.우수공_07.포장공" xfId="2771" xr:uid="{00000000-0005-0000-0000-0000B1010000}"/>
    <cellStyle name="_1.측구공사_3.그린 조성공사-0_04.우수공(단지부)" xfId="2772" xr:uid="{00000000-0005-0000-0000-0000B2010000}"/>
    <cellStyle name="_1.측구공사_3.그린 조성공사-0_04.우수공(단지부)_07.부대공사" xfId="2773" xr:uid="{00000000-0005-0000-0000-0000B3010000}"/>
    <cellStyle name="_1.측구공사_3.그린 조성공사-0_04.우수공(단지부)_07.부대공사_07.부대공사" xfId="2774" xr:uid="{00000000-0005-0000-0000-0000B4010000}"/>
    <cellStyle name="_1.측구공사_3.그린 조성공사-0_04.우수공(단지부)_07.포장공" xfId="2775" xr:uid="{00000000-0005-0000-0000-0000B5010000}"/>
    <cellStyle name="_1.측구공사_3.그린 조성공사-0_05.오수공" xfId="2776" xr:uid="{00000000-0005-0000-0000-0000B6010000}"/>
    <cellStyle name="_1.측구공사_3.그린 조성공사-0_05.오수공_07.부대공사" xfId="2777" xr:uid="{00000000-0005-0000-0000-0000B7010000}"/>
    <cellStyle name="_1.측구공사_3.그린 조성공사-0_05.오수공_07.부대공사_07.부대공사" xfId="2778" xr:uid="{00000000-0005-0000-0000-0000B8010000}"/>
    <cellStyle name="_1.측구공사_3.그린 조성공사-0_05.오수공_07.포장공" xfId="2779" xr:uid="{00000000-0005-0000-0000-0000B9010000}"/>
    <cellStyle name="_1.측구공사_3.그린 조성공사-0_07.부대공사" xfId="2780" xr:uid="{00000000-0005-0000-0000-0000BA010000}"/>
    <cellStyle name="_1.측구공사_3.그린 조성공사-0_07.부대공사_07.부대공사" xfId="2781" xr:uid="{00000000-0005-0000-0000-0000BB010000}"/>
    <cellStyle name="_1.측구공사_3.그린 조성공사-0_07.포장공" xfId="2782" xr:uid="{00000000-0005-0000-0000-0000BC010000}"/>
    <cellStyle name="_1.측구공사_3.그린조성공사" xfId="2783" xr:uid="{00000000-0005-0000-0000-0000BD010000}"/>
    <cellStyle name="_1.측구공사_3.그린조성공사_00.오수공(최종)" xfId="2784" xr:uid="{00000000-0005-0000-0000-0000BE010000}"/>
    <cellStyle name="_1.측구공사_3.그린조성공사_00.오수공(최종)_07.부대공사" xfId="2785" xr:uid="{00000000-0005-0000-0000-0000BF010000}"/>
    <cellStyle name="_1.측구공사_3.그린조성공사_00.오수공(최종)_07.부대공사_07.부대공사" xfId="2786" xr:uid="{00000000-0005-0000-0000-0000C0010000}"/>
    <cellStyle name="_1.측구공사_3.그린조성공사_00.오수공(최종)_07.포장공" xfId="2787" xr:uid="{00000000-0005-0000-0000-0000C1010000}"/>
    <cellStyle name="_1.측구공사_3.그린조성공사_00.우수공" xfId="2788" xr:uid="{00000000-0005-0000-0000-0000C2010000}"/>
    <cellStyle name="_1.측구공사_3.그린조성공사_00.우수공_07.부대공사" xfId="2789" xr:uid="{00000000-0005-0000-0000-0000C3010000}"/>
    <cellStyle name="_1.측구공사_3.그린조성공사_00.우수공_07.부대공사_07.부대공사" xfId="2790" xr:uid="{00000000-0005-0000-0000-0000C4010000}"/>
    <cellStyle name="_1.측구공사_3.그린조성공사_00.우수공_07.포장공" xfId="2791" xr:uid="{00000000-0005-0000-0000-0000C5010000}"/>
    <cellStyle name="_1.측구공사_3.그린조성공사_04.우수공(단지부)" xfId="2792" xr:uid="{00000000-0005-0000-0000-0000C6010000}"/>
    <cellStyle name="_1.측구공사_3.그린조성공사_04.우수공(단지부)_07.부대공사" xfId="2793" xr:uid="{00000000-0005-0000-0000-0000C7010000}"/>
    <cellStyle name="_1.측구공사_3.그린조성공사_04.우수공(단지부)_07.부대공사_07.부대공사" xfId="2794" xr:uid="{00000000-0005-0000-0000-0000C8010000}"/>
    <cellStyle name="_1.측구공사_3.그린조성공사_04.우수공(단지부)_07.포장공" xfId="2795" xr:uid="{00000000-0005-0000-0000-0000C9010000}"/>
    <cellStyle name="_1.측구공사_3.그린조성공사_05.오수공" xfId="2796" xr:uid="{00000000-0005-0000-0000-0000CA010000}"/>
    <cellStyle name="_1.측구공사_3.그린조성공사_05.오수공_07.부대공사" xfId="2797" xr:uid="{00000000-0005-0000-0000-0000CB010000}"/>
    <cellStyle name="_1.측구공사_3.그린조성공사_05.오수공_07.부대공사_07.부대공사" xfId="2798" xr:uid="{00000000-0005-0000-0000-0000CC010000}"/>
    <cellStyle name="_1.측구공사_3.그린조성공사_05.오수공_07.포장공" xfId="2799" xr:uid="{00000000-0005-0000-0000-0000CD010000}"/>
    <cellStyle name="_1.측구공사_3.그린조성공사_07.부대공사" xfId="2800" xr:uid="{00000000-0005-0000-0000-0000CE010000}"/>
    <cellStyle name="_1.측구공사_3.그린조성공사_07.부대공사_07.부대공사" xfId="2801" xr:uid="{00000000-0005-0000-0000-0000CF010000}"/>
    <cellStyle name="_1.측구공사_3.그린조성공사_07.포장공" xfId="2802" xr:uid="{00000000-0005-0000-0000-0000D0010000}"/>
    <cellStyle name="_1.측구공사_4.TEE조성" xfId="2803" xr:uid="{00000000-0005-0000-0000-0000D1010000}"/>
    <cellStyle name="_1.측구공사_4.TEE조성_00.오수공(최종)" xfId="2804" xr:uid="{00000000-0005-0000-0000-0000D2010000}"/>
    <cellStyle name="_1.측구공사_4.TEE조성_00.오수공(최종)_07.부대공사" xfId="2805" xr:uid="{00000000-0005-0000-0000-0000D3010000}"/>
    <cellStyle name="_1.측구공사_4.TEE조성_00.오수공(최종)_07.부대공사_07.부대공사" xfId="2806" xr:uid="{00000000-0005-0000-0000-0000D4010000}"/>
    <cellStyle name="_1.측구공사_4.TEE조성_00.오수공(최종)_07.포장공" xfId="2807" xr:uid="{00000000-0005-0000-0000-0000D5010000}"/>
    <cellStyle name="_1.측구공사_4.TEE조성_00.우수공" xfId="2808" xr:uid="{00000000-0005-0000-0000-0000D6010000}"/>
    <cellStyle name="_1.측구공사_4.TEE조성_00.우수공_07.부대공사" xfId="2809" xr:uid="{00000000-0005-0000-0000-0000D7010000}"/>
    <cellStyle name="_1.측구공사_4.TEE조성_00.우수공_07.부대공사_07.부대공사" xfId="2810" xr:uid="{00000000-0005-0000-0000-0000D8010000}"/>
    <cellStyle name="_1.측구공사_4.TEE조성_00.우수공_07.포장공" xfId="2811" xr:uid="{00000000-0005-0000-0000-0000D9010000}"/>
    <cellStyle name="_1.측구공사_4.TEE조성_04.우수공(단지부)" xfId="2812" xr:uid="{00000000-0005-0000-0000-0000DA010000}"/>
    <cellStyle name="_1.측구공사_4.TEE조성_04.우수공(단지부)_07.부대공사" xfId="2813" xr:uid="{00000000-0005-0000-0000-0000DB010000}"/>
    <cellStyle name="_1.측구공사_4.TEE조성_04.우수공(단지부)_07.부대공사_07.부대공사" xfId="2814" xr:uid="{00000000-0005-0000-0000-0000DC010000}"/>
    <cellStyle name="_1.측구공사_4.TEE조성_04.우수공(단지부)_07.포장공" xfId="2815" xr:uid="{00000000-0005-0000-0000-0000DD010000}"/>
    <cellStyle name="_1.측구공사_4.TEE조성_05.오수공" xfId="2816" xr:uid="{00000000-0005-0000-0000-0000DE010000}"/>
    <cellStyle name="_1.측구공사_4.TEE조성_05.오수공_07.부대공사" xfId="2817" xr:uid="{00000000-0005-0000-0000-0000DF010000}"/>
    <cellStyle name="_1.측구공사_4.TEE조성_05.오수공_07.부대공사_07.부대공사" xfId="2818" xr:uid="{00000000-0005-0000-0000-0000E0010000}"/>
    <cellStyle name="_1.측구공사_4.TEE조성_05.오수공_07.포장공" xfId="2819" xr:uid="{00000000-0005-0000-0000-0000E1010000}"/>
    <cellStyle name="_1.측구공사_4.TEE조성_07.부대공사" xfId="2820" xr:uid="{00000000-0005-0000-0000-0000E2010000}"/>
    <cellStyle name="_1.측구공사_4.TEE조성_07.부대공사_07.부대공사" xfId="2821" xr:uid="{00000000-0005-0000-0000-0000E3010000}"/>
    <cellStyle name="_1.측구공사_4.TEE조성_07.포장공" xfId="2822" xr:uid="{00000000-0005-0000-0000-0000E4010000}"/>
    <cellStyle name="_1.측구공사_Book2" xfId="2823" xr:uid="{00000000-0005-0000-0000-0000E5010000}"/>
    <cellStyle name="_1.측구공사_Book2_00.오수공(최종)" xfId="2824" xr:uid="{00000000-0005-0000-0000-0000E6010000}"/>
    <cellStyle name="_1.측구공사_Book2_00.오수공(최종)_07.부대공사" xfId="2825" xr:uid="{00000000-0005-0000-0000-0000E7010000}"/>
    <cellStyle name="_1.측구공사_Book2_00.오수공(최종)_07.부대공사_07.부대공사" xfId="2826" xr:uid="{00000000-0005-0000-0000-0000E8010000}"/>
    <cellStyle name="_1.측구공사_Book2_00.오수공(최종)_07.포장공" xfId="2827" xr:uid="{00000000-0005-0000-0000-0000E9010000}"/>
    <cellStyle name="_1.측구공사_Book2_00.우수공" xfId="2828" xr:uid="{00000000-0005-0000-0000-0000EA010000}"/>
    <cellStyle name="_1.측구공사_Book2_00.우수공_07.부대공사" xfId="2829" xr:uid="{00000000-0005-0000-0000-0000EB010000}"/>
    <cellStyle name="_1.측구공사_Book2_00.우수공_07.부대공사_07.부대공사" xfId="2830" xr:uid="{00000000-0005-0000-0000-0000EC010000}"/>
    <cellStyle name="_1.측구공사_Book2_00.우수공_07.포장공" xfId="2831" xr:uid="{00000000-0005-0000-0000-0000ED010000}"/>
    <cellStyle name="_1.측구공사_Book2_04.우수공(단지부)" xfId="2832" xr:uid="{00000000-0005-0000-0000-0000EE010000}"/>
    <cellStyle name="_1.측구공사_Book2_04.우수공(단지부)_07.부대공사" xfId="2833" xr:uid="{00000000-0005-0000-0000-0000EF010000}"/>
    <cellStyle name="_1.측구공사_Book2_04.우수공(단지부)_07.부대공사_07.부대공사" xfId="2834" xr:uid="{00000000-0005-0000-0000-0000F0010000}"/>
    <cellStyle name="_1.측구공사_Book2_04.우수공(단지부)_07.포장공" xfId="2835" xr:uid="{00000000-0005-0000-0000-0000F1010000}"/>
    <cellStyle name="_1.측구공사_Book2_05.오수공" xfId="2836" xr:uid="{00000000-0005-0000-0000-0000F2010000}"/>
    <cellStyle name="_1.측구공사_Book2_05.오수공_07.부대공사" xfId="2837" xr:uid="{00000000-0005-0000-0000-0000F3010000}"/>
    <cellStyle name="_1.측구공사_Book2_05.오수공_07.부대공사_07.부대공사" xfId="2838" xr:uid="{00000000-0005-0000-0000-0000F4010000}"/>
    <cellStyle name="_1.측구공사_Book2_05.오수공_07.포장공" xfId="2839" xr:uid="{00000000-0005-0000-0000-0000F5010000}"/>
    <cellStyle name="_1.측구공사_Book2_07.부대공사" xfId="2840" xr:uid="{00000000-0005-0000-0000-0000F6010000}"/>
    <cellStyle name="_1.측구공사_Book2_07.부대공사_07.부대공사" xfId="2841" xr:uid="{00000000-0005-0000-0000-0000F7010000}"/>
    <cellStyle name="_1.측구공사_Book2_07.포장공" xfId="2842" xr:uid="{00000000-0005-0000-0000-0000F8010000}"/>
    <cellStyle name="_1.측구공사-0" xfId="2843" xr:uid="{00000000-0005-0000-0000-0000F9010000}"/>
    <cellStyle name="_1.측구공사-0_00.오수공(최종)" xfId="2844" xr:uid="{00000000-0005-0000-0000-0000FA010000}"/>
    <cellStyle name="_1.측구공사-0_00.오수공(최종)_07.부대공사" xfId="2845" xr:uid="{00000000-0005-0000-0000-0000FB010000}"/>
    <cellStyle name="_1.측구공사-0_00.오수공(최종)_07.부대공사_07.부대공사" xfId="2846" xr:uid="{00000000-0005-0000-0000-0000FC010000}"/>
    <cellStyle name="_1.측구공사-0_00.오수공(최종)_07.포장공" xfId="2847" xr:uid="{00000000-0005-0000-0000-0000FD010000}"/>
    <cellStyle name="_1.측구공사-0_00.우수공" xfId="2848" xr:uid="{00000000-0005-0000-0000-0000FE010000}"/>
    <cellStyle name="_1.측구공사-0_00.우수공_07.부대공사" xfId="2849" xr:uid="{00000000-0005-0000-0000-0000FF010000}"/>
    <cellStyle name="_1.측구공사-0_00.우수공_07.부대공사_07.부대공사" xfId="2850" xr:uid="{00000000-0005-0000-0000-000000020000}"/>
    <cellStyle name="_1.측구공사-0_00.우수공_07.포장공" xfId="2851" xr:uid="{00000000-0005-0000-0000-000001020000}"/>
    <cellStyle name="_1.측구공사-0_04.우수공(단지부)" xfId="2852" xr:uid="{00000000-0005-0000-0000-000002020000}"/>
    <cellStyle name="_1.측구공사-0_04.우수공(단지부)_07.부대공사" xfId="2853" xr:uid="{00000000-0005-0000-0000-000003020000}"/>
    <cellStyle name="_1.측구공사-0_04.우수공(단지부)_07.부대공사_07.부대공사" xfId="2854" xr:uid="{00000000-0005-0000-0000-000004020000}"/>
    <cellStyle name="_1.측구공사-0_04.우수공(단지부)_07.포장공" xfId="2855" xr:uid="{00000000-0005-0000-0000-000005020000}"/>
    <cellStyle name="_1.측구공사-0_05.오수공" xfId="2856" xr:uid="{00000000-0005-0000-0000-000006020000}"/>
    <cellStyle name="_1.측구공사-0_05.오수공_07.부대공사" xfId="2857" xr:uid="{00000000-0005-0000-0000-000007020000}"/>
    <cellStyle name="_1.측구공사-0_05.오수공_07.부대공사_07.부대공사" xfId="2858" xr:uid="{00000000-0005-0000-0000-000008020000}"/>
    <cellStyle name="_1.측구공사-0_05.오수공_07.포장공" xfId="2859" xr:uid="{00000000-0005-0000-0000-000009020000}"/>
    <cellStyle name="_1.측구공사-0_07.부대공사" xfId="2860" xr:uid="{00000000-0005-0000-0000-00000A020000}"/>
    <cellStyle name="_1.측구공사-0_07.부대공사_07.부대공사" xfId="2861" xr:uid="{00000000-0005-0000-0000-00000B020000}"/>
    <cellStyle name="_1.측구공사-0_07.포장공" xfId="2862" xr:uid="{00000000-0005-0000-0000-00000C020000}"/>
    <cellStyle name="_10 맹암거" xfId="2863" xr:uid="{00000000-0005-0000-0000-00000D020000}"/>
    <cellStyle name="_10 맹암거_P포장공" xfId="2864" xr:uid="{00000000-0005-0000-0000-00000E020000}"/>
    <cellStyle name="_10 맹암거_P포장공_전체집계및진입로포장수량(수정)" xfId="2865" xr:uid="{00000000-0005-0000-0000-00000F020000}"/>
    <cellStyle name="_10 맹암거_P포장공_전체집계및진입로포장수량(수정)_전체집계및진입로포장수량(수정)" xfId="2866" xr:uid="{00000000-0005-0000-0000-000010020000}"/>
    <cellStyle name="_10 맹암거_전체집계및진입로포장수량(수정)" xfId="2867" xr:uid="{00000000-0005-0000-0000-000011020000}"/>
    <cellStyle name="_10 맹암거_전체집계및진입로포장수량(수정)_전체집계및진입로포장수량(수정)" xfId="2868" xr:uid="{00000000-0005-0000-0000-000012020000}"/>
    <cellStyle name="_10 맹암거_포장공" xfId="2869" xr:uid="{00000000-0005-0000-0000-000013020000}"/>
    <cellStyle name="_10 맹암거_포장공_전체집계및진입로포장수량(수정)" xfId="2870" xr:uid="{00000000-0005-0000-0000-000014020000}"/>
    <cellStyle name="_10 맹암거_포장공_전체집계및진입로포장수량(수정)_전체집계및진입로포장수량(수정)" xfId="2871" xr:uid="{00000000-0005-0000-0000-000015020000}"/>
    <cellStyle name="_10.부대공_진입도로-2" xfId="2872" xr:uid="{00000000-0005-0000-0000-000016020000}"/>
    <cellStyle name="_10-02-구산교-교대일반수량" xfId="2873" xr:uid="{00000000-0005-0000-0000-000017020000}"/>
    <cellStyle name="_10-02-구산교-교대일반수량_10-03-구산교-하부공일반수량" xfId="2874" xr:uid="{00000000-0005-0000-0000-000018020000}"/>
    <cellStyle name="_10-02-구산교-교대일반수량_10-03-구산교-하부공일반수량_총괄수량총괄집계" xfId="2875" xr:uid="{00000000-0005-0000-0000-000019020000}"/>
    <cellStyle name="_10-02-구산교-교대일반수량_10-03-구산교-하부공일반수량_총괄수량총괄집계_총괄수량총괄집계" xfId="2876" xr:uid="{00000000-0005-0000-0000-00001A020000}"/>
    <cellStyle name="_10-02-구산교-교대일반수량_총괄수량총괄집계" xfId="2877" xr:uid="{00000000-0005-0000-0000-00001B020000}"/>
    <cellStyle name="_10-02-구산교-교대일반수량_총괄수량총괄집계_총괄수량총괄집계" xfId="2878" xr:uid="{00000000-0005-0000-0000-00001C020000}"/>
    <cellStyle name="_10-05-구산교-부대공수량" xfId="2879" xr:uid="{00000000-0005-0000-0000-00001D020000}"/>
    <cellStyle name="_10-05-구산교-부대공수량_총괄수량총괄집계" xfId="2880" xr:uid="{00000000-0005-0000-0000-00001E020000}"/>
    <cellStyle name="_10-05-구산교-부대공수량_총괄수량총괄집계_총괄수량총괄집계" xfId="2881" xr:uid="{00000000-0005-0000-0000-00001F020000}"/>
    <cellStyle name="_111집계표" xfId="2401" xr:uid="{00000000-0005-0000-0000-000020020000}"/>
    <cellStyle name="_13.공구" xfId="6055" xr:uid="{00000000-0005-0000-0000-000021020000}"/>
    <cellStyle name="_13.공구_(5)부대공" xfId="6054" xr:uid="{00000000-0005-0000-0000-000022020000}"/>
    <cellStyle name="_2,2배수공-반송" xfId="2402" xr:uid="{00000000-0005-0000-0000-000023020000}"/>
    <cellStyle name="_2.배수시설" xfId="2882" xr:uid="{00000000-0005-0000-0000-000024020000}"/>
    <cellStyle name="_2-4.상반기실적부문별요약" xfId="2403" xr:uid="{00000000-0005-0000-0000-000025020000}"/>
    <cellStyle name="_2-4.상반기실적부문별요약(표지및목차포함)" xfId="2404" xr:uid="{00000000-0005-0000-0000-000026020000}"/>
    <cellStyle name="_2-4.상반기실적부문별요약(표지및목차포함)_1" xfId="2405" xr:uid="{00000000-0005-0000-0000-000027020000}"/>
    <cellStyle name="_2-4.상반기실적부문별요약_1" xfId="2406" xr:uid="{00000000-0005-0000-0000-000028020000}"/>
    <cellStyle name="_28공구" xfId="6053" xr:uid="{00000000-0005-0000-0000-000029020000}"/>
    <cellStyle name="_28공구_(5)부대공" xfId="6052" xr:uid="{00000000-0005-0000-0000-00002A020000}"/>
    <cellStyle name="_2공구" xfId="6051" xr:uid="{00000000-0005-0000-0000-00002B020000}"/>
    <cellStyle name="_2배수공" xfId="6050" xr:uid="{00000000-0005-0000-0000-00002C020000}"/>
    <cellStyle name="_2배수공_(5)부대공" xfId="6049" xr:uid="{00000000-0005-0000-0000-00002D020000}"/>
    <cellStyle name="_3.옹벽공" xfId="2883" xr:uid="{00000000-0005-0000-0000-00002E020000}"/>
    <cellStyle name="_3-1공구" xfId="6048" xr:uid="{00000000-0005-0000-0000-00002F020000}"/>
    <cellStyle name="_3-2공구" xfId="6047" xr:uid="{00000000-0005-0000-0000-000030020000}"/>
    <cellStyle name="_3공구" xfId="6046" xr:uid="{00000000-0005-0000-0000-000031020000}"/>
    <cellStyle name="_4공구" xfId="6045" xr:uid="{00000000-0005-0000-0000-000032020000}"/>
    <cellStyle name="_601수량" xfId="2884" xr:uid="{00000000-0005-0000-0000-000033020000}"/>
    <cellStyle name="_'99상반기경영개선활동결과(게시용)" xfId="2010" xr:uid="{00000000-0005-0000-0000-000034020000}"/>
    <cellStyle name="_Book1" xfId="2885" xr:uid="{00000000-0005-0000-0000-000035020000}"/>
    <cellStyle name="_Book1_1" xfId="2886" xr:uid="{00000000-0005-0000-0000-000036020000}"/>
    <cellStyle name="_Book1_내역서적용수량(참고)" xfId="2887" xr:uid="{00000000-0005-0000-0000-000037020000}"/>
    <cellStyle name="_Book2" xfId="6044" xr:uid="{00000000-0005-0000-0000-000038020000}"/>
    <cellStyle name="_P포장공" xfId="2888" xr:uid="{00000000-0005-0000-0000-000039020000}"/>
    <cellStyle name="_P포장공_전체집계및진입로포장수량(수정)" xfId="2889" xr:uid="{00000000-0005-0000-0000-00003A020000}"/>
    <cellStyle name="_P포장공_전체집계및진입로포장수량(수정)_전체집계및진입로포장수량(수정)" xfId="2890" xr:uid="{00000000-0005-0000-0000-00003B020000}"/>
    <cellStyle name="_RESULTS" xfId="2011" xr:uid="{00000000-0005-0000-0000-00003C020000}"/>
    <cellStyle name="_THP관설치" xfId="5757" xr:uid="{00000000-0005-0000-0000-00003D020000}"/>
    <cellStyle name="_THP관설치_(5)부대공" xfId="6042" xr:uid="{00000000-0005-0000-0000-00003E020000}"/>
    <cellStyle name="_가로등+점검등산출" xfId="2891" xr:uid="{00000000-0005-0000-0000-00003F020000}"/>
    <cellStyle name="_감곡지구(설계내역서-1018)" xfId="20" xr:uid="{00000000-0005-0000-0000-000040020000}"/>
    <cellStyle name="_감애소하천수량" xfId="6041" xr:uid="{00000000-0005-0000-0000-000041020000}"/>
    <cellStyle name="_감애소하천수량_(5)부대공" xfId="5863" xr:uid="{00000000-0005-0000-0000-000042020000}"/>
    <cellStyle name="_강릉대학술정보지원센터총괄(월드2낙찰)" xfId="2012" xr:uid="{00000000-0005-0000-0000-000043020000}"/>
    <cellStyle name="_개  거" xfId="5756" xr:uid="{00000000-0005-0000-0000-000044020000}"/>
    <cellStyle name="_개  거_(5)부대공" xfId="6040" xr:uid="{00000000-0005-0000-0000-000045020000}"/>
    <cellStyle name="_개거(0.5x0.4)" xfId="21" xr:uid="{00000000-0005-0000-0000-000046020000}"/>
    <cellStyle name="_견본" xfId="2892" xr:uid="{00000000-0005-0000-0000-000047020000}"/>
    <cellStyle name="_견본 (2)" xfId="2893" xr:uid="{00000000-0005-0000-0000-000048020000}"/>
    <cellStyle name="_견본 (2) 2" xfId="5478" xr:uid="{00000000-0005-0000-0000-000049020000}"/>
    <cellStyle name="_견본 (2) 2 2" xfId="6184" xr:uid="{00000000-0005-0000-0000-000049020000}"/>
    <cellStyle name="_견본 (2) 3" xfId="6133" xr:uid="{00000000-0005-0000-0000-000048020000}"/>
    <cellStyle name="_견본 (2)_1" xfId="2894" xr:uid="{00000000-0005-0000-0000-00004A020000}"/>
    <cellStyle name="_견본 2" xfId="5477" xr:uid="{00000000-0005-0000-0000-00004B020000}"/>
    <cellStyle name="_견본 2 2" xfId="6183" xr:uid="{00000000-0005-0000-0000-00004B020000}"/>
    <cellStyle name="_견본 3" xfId="6132" xr:uid="{00000000-0005-0000-0000-000047020000}"/>
    <cellStyle name="_견본_1" xfId="2895" xr:uid="{00000000-0005-0000-0000-00004C020000}"/>
    <cellStyle name="_경비" xfId="6039" xr:uid="{00000000-0005-0000-0000-00004D020000}"/>
    <cellStyle name="_경비_1회기성내역서(6월)" xfId="6038" xr:uid="{00000000-0005-0000-0000-00004E020000}"/>
    <cellStyle name="_경비_내역서(1차변경)" xfId="6037" xr:uid="{00000000-0005-0000-0000-00004F020000}"/>
    <cellStyle name="_경비_실행(당초)" xfId="6036" xr:uid="{00000000-0005-0000-0000-000050020000}"/>
    <cellStyle name="_경영개선활동상반기실적(990708)" xfId="2013" xr:uid="{00000000-0005-0000-0000-000051020000}"/>
    <cellStyle name="_경영개선활동상반기실적(990708)_1" xfId="2014" xr:uid="{00000000-0005-0000-0000-000052020000}"/>
    <cellStyle name="_경영개선활동상반기실적(990708)_2" xfId="2015" xr:uid="{00000000-0005-0000-0000-000053020000}"/>
    <cellStyle name="_경영개선활성화방안(990802)" xfId="2016" xr:uid="{00000000-0005-0000-0000-000054020000}"/>
    <cellStyle name="_경영개선활성화방안(990802)_1" xfId="2017" xr:uid="{00000000-0005-0000-0000-000055020000}"/>
    <cellStyle name="_골마소하천(보강토)" xfId="6035" xr:uid="{00000000-0005-0000-0000-000056020000}"/>
    <cellStyle name="_공내역서-3(1)(1). 조경" xfId="2018" xr:uid="{00000000-0005-0000-0000-000057020000}"/>
    <cellStyle name="_공문 " xfId="2019" xr:uid="{00000000-0005-0000-0000-000058020000}"/>
    <cellStyle name="_공문 _내역서" xfId="2020" xr:uid="{00000000-0005-0000-0000-000059020000}"/>
    <cellStyle name="_공문양식" xfId="2021" xr:uid="{00000000-0005-0000-0000-00005A020000}"/>
    <cellStyle name="_구조물공 수량산출" xfId="22" xr:uid="{00000000-0005-0000-0000-00005B020000}"/>
    <cellStyle name="_구즉내역서" xfId="2022" xr:uid="{00000000-0005-0000-0000-00005C020000}"/>
    <cellStyle name="_국도23호선영암연소지구내역서" xfId="2023" xr:uid="{00000000-0005-0000-0000-00005D020000}"/>
    <cellStyle name="_국도38호선통리지구내역서" xfId="2024" xr:uid="{00000000-0005-0000-0000-00005E020000}"/>
    <cellStyle name="_국도42호선여량지구오르막차로" xfId="2025" xr:uid="{00000000-0005-0000-0000-00005F020000}"/>
    <cellStyle name="_국수교수량" xfId="23" xr:uid="{00000000-0005-0000-0000-000060020000}"/>
    <cellStyle name="_국수교수량_03소락교기존구조물깨기수량" xfId="2896" xr:uid="{00000000-0005-0000-0000-000061020000}"/>
    <cellStyle name="_국수교수량_04소락1교가도공수량" xfId="2897" xr:uid="{00000000-0005-0000-0000-000062020000}"/>
    <cellStyle name="_국수교수량_05-소락1교-부대공수량" xfId="2898" xr:uid="{00000000-0005-0000-0000-000063020000}"/>
    <cellStyle name="_국수교수량_06 맹암거" xfId="2899" xr:uid="{00000000-0005-0000-0000-000064020000}"/>
    <cellStyle name="_국수교수량_06 맹암거_P포장공" xfId="2900" xr:uid="{00000000-0005-0000-0000-000065020000}"/>
    <cellStyle name="_국수교수량_06 맹암거_P포장공_전체집계및진입로포장수량(수정)" xfId="2901" xr:uid="{00000000-0005-0000-0000-000066020000}"/>
    <cellStyle name="_국수교수량_06 맹암거_P포장공_전체집계및진입로포장수량(수정)_전체집계및진입로포장수량(수정)" xfId="2902" xr:uid="{00000000-0005-0000-0000-000067020000}"/>
    <cellStyle name="_국수교수량_06 맹암거_전체집계및진입로포장수량(수정)" xfId="2903" xr:uid="{00000000-0005-0000-0000-000068020000}"/>
    <cellStyle name="_국수교수량_06 맹암거_전체집계및진입로포장수량(수정)_전체집계및진입로포장수량(수정)" xfId="2904" xr:uid="{00000000-0005-0000-0000-000069020000}"/>
    <cellStyle name="_국수교수량_06 맹암거_포장공" xfId="2905" xr:uid="{00000000-0005-0000-0000-00006A020000}"/>
    <cellStyle name="_국수교수량_06 맹암거_포장공_전체집계및진입로포장수량(수정)" xfId="2906" xr:uid="{00000000-0005-0000-0000-00006B020000}"/>
    <cellStyle name="_국수교수량_06 맹암거_포장공_전체집계및진입로포장수량(수정)_전체집계및진입로포장수량(수정)" xfId="2907" xr:uid="{00000000-0005-0000-0000-00006C020000}"/>
    <cellStyle name="_국수교수량_06-광재교-부대공수량" xfId="2908" xr:uid="{00000000-0005-0000-0000-00006D020000}"/>
    <cellStyle name="_국수교수량_07 집수정" xfId="2909" xr:uid="{00000000-0005-0000-0000-00006E020000}"/>
    <cellStyle name="_국수교수량_07 집수정_P포장공" xfId="2910" xr:uid="{00000000-0005-0000-0000-00006F020000}"/>
    <cellStyle name="_국수교수량_07 집수정_P포장공_전체집계및진입로포장수량(수정)" xfId="2911" xr:uid="{00000000-0005-0000-0000-000070020000}"/>
    <cellStyle name="_국수교수량_07 집수정_P포장공_전체집계및진입로포장수량(수정)_전체집계및진입로포장수량(수정)" xfId="2912" xr:uid="{00000000-0005-0000-0000-000071020000}"/>
    <cellStyle name="_국수교수량_07 집수정_전체집계및진입로포장수량(수정)" xfId="2913" xr:uid="{00000000-0005-0000-0000-000072020000}"/>
    <cellStyle name="_국수교수량_07 집수정_전체집계및진입로포장수량(수정)_전체집계및진입로포장수량(수정)" xfId="2914" xr:uid="{00000000-0005-0000-0000-000073020000}"/>
    <cellStyle name="_국수교수량_07 집수정_포장공" xfId="2915" xr:uid="{00000000-0005-0000-0000-000074020000}"/>
    <cellStyle name="_국수교수량_07 집수정_포장공_전체집계및진입로포장수량(수정)" xfId="2916" xr:uid="{00000000-0005-0000-0000-000075020000}"/>
    <cellStyle name="_국수교수량_07 집수정_포장공_전체집계및진입로포장수량(수정)_전체집계및진입로포장수량(수정)" xfId="2917" xr:uid="{00000000-0005-0000-0000-000076020000}"/>
    <cellStyle name="_국수교수량_08-02-광천교-하부공수량" xfId="2918" xr:uid="{00000000-0005-0000-0000-000077020000}"/>
    <cellStyle name="_국수교수량_08-02-광천교-하부공수량_총괄수량총괄집계" xfId="2919" xr:uid="{00000000-0005-0000-0000-000078020000}"/>
    <cellStyle name="_국수교수량_08-02-광천교-하부공수량_총괄수량총괄집계_총괄수량총괄집계" xfId="2920" xr:uid="{00000000-0005-0000-0000-000079020000}"/>
    <cellStyle name="_국수교수량_08-03-광천교-교각일반수량" xfId="2921" xr:uid="{00000000-0005-0000-0000-00007A020000}"/>
    <cellStyle name="_국수교수량_08-03-광천교-교각일반수량_총괄수량총괄집계" xfId="2922" xr:uid="{00000000-0005-0000-0000-00007B020000}"/>
    <cellStyle name="_국수교수량_08-03-광천교-교각일반수량_총괄수량총괄집계_총괄수량총괄집계" xfId="2923" xr:uid="{00000000-0005-0000-0000-00007C020000}"/>
    <cellStyle name="_국수교수량_08-08-광천교-부대공" xfId="2924" xr:uid="{00000000-0005-0000-0000-00007D020000}"/>
    <cellStyle name="_국수교수량_08-08-광천교-부대공_총괄수량총괄집계" xfId="2925" xr:uid="{00000000-0005-0000-0000-00007E020000}"/>
    <cellStyle name="_국수교수량_08-08-광천교-부대공_총괄수량총괄집계_총괄수량총괄집계" xfId="2926" xr:uid="{00000000-0005-0000-0000-00007F020000}"/>
    <cellStyle name="_국수교수량_10 맹암거" xfId="2927" xr:uid="{00000000-0005-0000-0000-000080020000}"/>
    <cellStyle name="_국수교수량_10 맹암거_P포장공" xfId="2928" xr:uid="{00000000-0005-0000-0000-000081020000}"/>
    <cellStyle name="_국수교수량_10 맹암거_P포장공_전체집계및진입로포장수량(수정)" xfId="2929" xr:uid="{00000000-0005-0000-0000-000082020000}"/>
    <cellStyle name="_국수교수량_10 맹암거_P포장공_전체집계및진입로포장수량(수정)_전체집계및진입로포장수량(수정)" xfId="2930" xr:uid="{00000000-0005-0000-0000-000083020000}"/>
    <cellStyle name="_국수교수량_10 맹암거_전체집계및진입로포장수량(수정)" xfId="2931" xr:uid="{00000000-0005-0000-0000-000084020000}"/>
    <cellStyle name="_국수교수량_10 맹암거_전체집계및진입로포장수량(수정)_전체집계및진입로포장수량(수정)" xfId="2932" xr:uid="{00000000-0005-0000-0000-000085020000}"/>
    <cellStyle name="_국수교수량_10 맹암거_포장공" xfId="2933" xr:uid="{00000000-0005-0000-0000-000086020000}"/>
    <cellStyle name="_국수교수량_10 맹암거_포장공_전체집계및진입로포장수량(수정)" xfId="2934" xr:uid="{00000000-0005-0000-0000-000087020000}"/>
    <cellStyle name="_국수교수량_10 맹암거_포장공_전체집계및진입로포장수량(수정)_전체집계및진입로포장수량(수정)" xfId="2935" xr:uid="{00000000-0005-0000-0000-000088020000}"/>
    <cellStyle name="_국수교수량_10-02-구산교-교대일반수량" xfId="2936" xr:uid="{00000000-0005-0000-0000-000089020000}"/>
    <cellStyle name="_국수교수량_10-02-구산교-교대일반수량_10-03-구산교-하부공일반수량" xfId="2937" xr:uid="{00000000-0005-0000-0000-00008A020000}"/>
    <cellStyle name="_국수교수량_10-02-구산교-교대일반수량_10-03-구산교-하부공일반수량_총괄수량총괄집계" xfId="2938" xr:uid="{00000000-0005-0000-0000-00008B020000}"/>
    <cellStyle name="_국수교수량_10-02-구산교-교대일반수량_10-03-구산교-하부공일반수량_총괄수량총괄집계_총괄수량총괄집계" xfId="2939" xr:uid="{00000000-0005-0000-0000-00008C020000}"/>
    <cellStyle name="_국수교수량_10-02-구산교-교대일반수량_총괄수량총괄집계" xfId="2940" xr:uid="{00000000-0005-0000-0000-00008D020000}"/>
    <cellStyle name="_국수교수량_10-02-구산교-교대일반수량_총괄수량총괄집계_총괄수량총괄집계" xfId="2941" xr:uid="{00000000-0005-0000-0000-00008E020000}"/>
    <cellStyle name="_국수교수량_10-05-구산교-부대공수량" xfId="2942" xr:uid="{00000000-0005-0000-0000-00008F020000}"/>
    <cellStyle name="_국수교수량_10-05-구산교-부대공수량_총괄수량총괄집계" xfId="2943" xr:uid="{00000000-0005-0000-0000-000090020000}"/>
    <cellStyle name="_국수교수량_10-05-구산교-부대공수량_총괄수량총괄집계_총괄수량총괄집계" xfId="2944" xr:uid="{00000000-0005-0000-0000-000091020000}"/>
    <cellStyle name="_국수교수량_P포장공" xfId="2945" xr:uid="{00000000-0005-0000-0000-000092020000}"/>
    <cellStyle name="_국수교수량_P포장공_전체집계및진입로포장수량(수정)" xfId="2946" xr:uid="{00000000-0005-0000-0000-000093020000}"/>
    <cellStyle name="_국수교수량_P포장공_전체집계및진입로포장수량(수정)_전체집계및진입로포장수량(수정)" xfId="2947" xr:uid="{00000000-0005-0000-0000-000094020000}"/>
    <cellStyle name="_국수교수량_맹암거" xfId="2948" xr:uid="{00000000-0005-0000-0000-000095020000}"/>
    <cellStyle name="_국수교수량_맹암거_P포장공" xfId="2949" xr:uid="{00000000-0005-0000-0000-000096020000}"/>
    <cellStyle name="_국수교수량_맹암거_P포장공_전체집계및진입로포장수량(수정)" xfId="2950" xr:uid="{00000000-0005-0000-0000-000097020000}"/>
    <cellStyle name="_국수교수량_맹암거_P포장공_전체집계및진입로포장수량(수정)_전체집계및진입로포장수량(수정)" xfId="2951" xr:uid="{00000000-0005-0000-0000-000098020000}"/>
    <cellStyle name="_국수교수량_맹암거_전체집계및진입로포장수량(수정)" xfId="2952" xr:uid="{00000000-0005-0000-0000-000099020000}"/>
    <cellStyle name="_국수교수량_맹암거_전체집계및진입로포장수량(수정)_전체집계및진입로포장수량(수정)" xfId="2953" xr:uid="{00000000-0005-0000-0000-00009A020000}"/>
    <cellStyle name="_국수교수량_맹암거_포장공" xfId="2954" xr:uid="{00000000-0005-0000-0000-00009B020000}"/>
    <cellStyle name="_국수교수량_맹암거_포장공_전체집계및진입로포장수량(수정)" xfId="2955" xr:uid="{00000000-0005-0000-0000-00009C020000}"/>
    <cellStyle name="_국수교수량_맹암거_포장공_전체집계및진입로포장수량(수정)_전체집계및진입로포장수량(수정)" xfId="2956" xr:uid="{00000000-0005-0000-0000-00009D020000}"/>
    <cellStyle name="_국수교수량_연제구측 연결로 수량산출" xfId="24" xr:uid="{00000000-0005-0000-0000-00009E020000}"/>
    <cellStyle name="_국수교수량_연제구측 연결로 수량산출_00.수영4호교 도로공 구조물 자재집계" xfId="25" xr:uid="{00000000-0005-0000-0000-00009F020000}"/>
    <cellStyle name="_국수교수량_연제구측 연결로 수량산출_01.연제구측 연결로 수량산출" xfId="26" xr:uid="{00000000-0005-0000-0000-0000A0020000}"/>
    <cellStyle name="_국수교수량_연제구측 연결로 수량산출_03.구조물공 수량산출" xfId="27" xr:uid="{00000000-0005-0000-0000-0000A1020000}"/>
    <cellStyle name="_국수교수량_연제구측 연결로 수량산출_구조물공 수량산출" xfId="28" xr:uid="{00000000-0005-0000-0000-0000A2020000}"/>
    <cellStyle name="_국수교수량_우수관공" xfId="2957" xr:uid="{00000000-0005-0000-0000-0000A3020000}"/>
    <cellStyle name="_국수교수량_우수관공_P포장공" xfId="2958" xr:uid="{00000000-0005-0000-0000-0000A4020000}"/>
    <cellStyle name="_국수교수량_우수관공_P포장공_전체집계및진입로포장수량(수정)" xfId="2959" xr:uid="{00000000-0005-0000-0000-0000A5020000}"/>
    <cellStyle name="_국수교수량_우수관공_P포장공_전체집계및진입로포장수량(수정)_전체집계및진입로포장수량(수정)" xfId="2960" xr:uid="{00000000-0005-0000-0000-0000A6020000}"/>
    <cellStyle name="_국수교수량_우수관공_전체집계및진입로포장수량(수정)" xfId="2961" xr:uid="{00000000-0005-0000-0000-0000A7020000}"/>
    <cellStyle name="_국수교수량_우수관공_전체집계및진입로포장수량(수정)_전체집계및진입로포장수량(수정)" xfId="2962" xr:uid="{00000000-0005-0000-0000-0000A8020000}"/>
    <cellStyle name="_국수교수량_우수관공_포장공" xfId="2963" xr:uid="{00000000-0005-0000-0000-0000A9020000}"/>
    <cellStyle name="_국수교수량_우수관공_포장공_전체집계및진입로포장수량(수정)" xfId="2964" xr:uid="{00000000-0005-0000-0000-0000AA020000}"/>
    <cellStyle name="_국수교수량_우수관공_포장공_전체집계및진입로포장수량(수정)_전체집계및진입로포장수량(수정)" xfId="2965" xr:uid="{00000000-0005-0000-0000-0000AB020000}"/>
    <cellStyle name="_국수교수량_우수관공1" xfId="2966" xr:uid="{00000000-0005-0000-0000-0000AC020000}"/>
    <cellStyle name="_국수교수량_우수관공1_P포장공" xfId="2967" xr:uid="{00000000-0005-0000-0000-0000AD020000}"/>
    <cellStyle name="_국수교수량_우수관공1_P포장공_전체집계및진입로포장수량(수정)" xfId="2968" xr:uid="{00000000-0005-0000-0000-0000AE020000}"/>
    <cellStyle name="_국수교수량_우수관공1_P포장공_전체집계및진입로포장수량(수정)_전체집계및진입로포장수량(수정)" xfId="2969" xr:uid="{00000000-0005-0000-0000-0000AF020000}"/>
    <cellStyle name="_국수교수량_우수관공1_전체집계및진입로포장수량(수정)" xfId="2970" xr:uid="{00000000-0005-0000-0000-0000B0020000}"/>
    <cellStyle name="_국수교수량_우수관공1_전체집계및진입로포장수량(수정)_전체집계및진입로포장수량(수정)" xfId="2971" xr:uid="{00000000-0005-0000-0000-0000B1020000}"/>
    <cellStyle name="_국수교수량_우수관공1_포장공" xfId="2972" xr:uid="{00000000-0005-0000-0000-0000B2020000}"/>
    <cellStyle name="_국수교수량_우수관공1_포장공_전체집계및진입로포장수량(수정)" xfId="2973" xr:uid="{00000000-0005-0000-0000-0000B3020000}"/>
    <cellStyle name="_국수교수량_우수관공1_포장공_전체집계및진입로포장수량(수정)_전체집계및진입로포장수량(수정)" xfId="2974" xr:uid="{00000000-0005-0000-0000-0000B4020000}"/>
    <cellStyle name="_국수교수량_전체집계및진입로포장수량(수정)" xfId="2975" xr:uid="{00000000-0005-0000-0000-0000B5020000}"/>
    <cellStyle name="_국수교수량_전체집계및진입로포장수량(수정)_전체집계및진입로포장수량(수정)" xfId="2976" xr:uid="{00000000-0005-0000-0000-0000B6020000}"/>
    <cellStyle name="_국수교수량_지하차도 수량산출" xfId="29" xr:uid="{00000000-0005-0000-0000-0000B7020000}"/>
    <cellStyle name="_국수교수량_총괄수량총괄집계" xfId="2977" xr:uid="{00000000-0005-0000-0000-0000B8020000}"/>
    <cellStyle name="_국수교수량_총괄수량총괄집계_총괄수량총괄집계" xfId="2978" xr:uid="{00000000-0005-0000-0000-0000B9020000}"/>
    <cellStyle name="_국수교수량_포장공" xfId="2979" xr:uid="{00000000-0005-0000-0000-0000BA020000}"/>
    <cellStyle name="_국수교수량_포장공_전체집계및진입로포장수량(수정)" xfId="2980" xr:uid="{00000000-0005-0000-0000-0000BB020000}"/>
    <cellStyle name="_국수교수량_포장공_전체집계및진입로포장수량(수정)_전체집계및진입로포장수량(수정)" xfId="2981" xr:uid="{00000000-0005-0000-0000-0000BC020000}"/>
    <cellStyle name="_금강Ⅱ지구김제2-2공구토목공사(동도)" xfId="2026" xr:uid="{00000000-0005-0000-0000-0000BD020000}"/>
    <cellStyle name="_금구초.중 공 내역서0" xfId="2027" xr:uid="{00000000-0005-0000-0000-0000BE020000}"/>
    <cellStyle name="_금산제수량" xfId="6034" xr:uid="{00000000-0005-0000-0000-0000BF020000}"/>
    <cellStyle name="_금산제수량(70m)" xfId="6033" xr:uid="{00000000-0005-0000-0000-0000C0020000}"/>
    <cellStyle name="_금산제수량(70m)_(5)부대공" xfId="6032" xr:uid="{00000000-0005-0000-0000-0000C1020000}"/>
    <cellStyle name="_금산제수량(전체최종)" xfId="6031" xr:uid="{00000000-0005-0000-0000-0000C2020000}"/>
    <cellStyle name="_금산제수량(전체최종)_(5)부대공" xfId="6030" xr:uid="{00000000-0005-0000-0000-0000C3020000}"/>
    <cellStyle name="_금산제수량_(5)부대공" xfId="6029" xr:uid="{00000000-0005-0000-0000-0000C4020000}"/>
    <cellStyle name="_금산제수량산출서" xfId="6028" xr:uid="{00000000-0005-0000-0000-0000C5020000}"/>
    <cellStyle name="_금산제수량산출서_(5)부대공" xfId="6027" xr:uid="{00000000-0005-0000-0000-0000C6020000}"/>
    <cellStyle name="_금천청소년수련관(토목林)" xfId="2028" xr:uid="{00000000-0005-0000-0000-0000C7020000}"/>
    <cellStyle name="_기성검사원" xfId="2029" xr:uid="{00000000-0005-0000-0000-0000C8020000}"/>
    <cellStyle name="_기성검사원_내역서" xfId="2030" xr:uid="{00000000-0005-0000-0000-0000C9020000}"/>
    <cellStyle name="_기안용지,인사기록형식" xfId="2982" xr:uid="{00000000-0005-0000-0000-0000CA020000}"/>
    <cellStyle name="_기안용지,인사기록형식_00.오수공(최종)" xfId="2983" xr:uid="{00000000-0005-0000-0000-0000CB020000}"/>
    <cellStyle name="_기안용지,인사기록형식_00.오수공(최종)_07.부대공사" xfId="2984" xr:uid="{00000000-0005-0000-0000-0000CC020000}"/>
    <cellStyle name="_기안용지,인사기록형식_00.오수공(최종)_07.부대공사_07.부대공사" xfId="2985" xr:uid="{00000000-0005-0000-0000-0000CD020000}"/>
    <cellStyle name="_기안용지,인사기록형식_00.오수공(최종)_07.포장공" xfId="2986" xr:uid="{00000000-0005-0000-0000-0000CE020000}"/>
    <cellStyle name="_기안용지,인사기록형식_00.우수공" xfId="2987" xr:uid="{00000000-0005-0000-0000-0000CF020000}"/>
    <cellStyle name="_기안용지,인사기록형식_00.우수공_07.부대공사" xfId="2988" xr:uid="{00000000-0005-0000-0000-0000D0020000}"/>
    <cellStyle name="_기안용지,인사기록형식_00.우수공_07.부대공사_07.부대공사" xfId="2989" xr:uid="{00000000-0005-0000-0000-0000D1020000}"/>
    <cellStyle name="_기안용지,인사기록형식_00.우수공_07.포장공" xfId="2990" xr:uid="{00000000-0005-0000-0000-0000D2020000}"/>
    <cellStyle name="_기안용지,인사기록형식_01.측구공사" xfId="2991" xr:uid="{00000000-0005-0000-0000-0000D3020000}"/>
    <cellStyle name="_기안용지,인사기록형식_01.측구공사_00.오수공(최종)" xfId="2992" xr:uid="{00000000-0005-0000-0000-0000D4020000}"/>
    <cellStyle name="_기안용지,인사기록형식_01.측구공사_00.오수공(최종)_07.부대공사" xfId="2993" xr:uid="{00000000-0005-0000-0000-0000D5020000}"/>
    <cellStyle name="_기안용지,인사기록형식_01.측구공사_00.오수공(최종)_07.부대공사_07.부대공사" xfId="2994" xr:uid="{00000000-0005-0000-0000-0000D6020000}"/>
    <cellStyle name="_기안용지,인사기록형식_01.측구공사_00.오수공(최종)_07.포장공" xfId="2995" xr:uid="{00000000-0005-0000-0000-0000D7020000}"/>
    <cellStyle name="_기안용지,인사기록형식_01.측구공사_00.우수공" xfId="2996" xr:uid="{00000000-0005-0000-0000-0000D8020000}"/>
    <cellStyle name="_기안용지,인사기록형식_01.측구공사_00.우수공_07.부대공사" xfId="2997" xr:uid="{00000000-0005-0000-0000-0000D9020000}"/>
    <cellStyle name="_기안용지,인사기록형식_01.측구공사_00.우수공_07.부대공사_07.부대공사" xfId="2998" xr:uid="{00000000-0005-0000-0000-0000DA020000}"/>
    <cellStyle name="_기안용지,인사기록형식_01.측구공사_00.우수공_07.포장공" xfId="2999" xr:uid="{00000000-0005-0000-0000-0000DB020000}"/>
    <cellStyle name="_기안용지,인사기록형식_01.측구공사_04.우수공(단지부)" xfId="3000" xr:uid="{00000000-0005-0000-0000-0000DC020000}"/>
    <cellStyle name="_기안용지,인사기록형식_01.측구공사_04.우수공(단지부)_07.부대공사" xfId="3001" xr:uid="{00000000-0005-0000-0000-0000DD020000}"/>
    <cellStyle name="_기안용지,인사기록형식_01.측구공사_04.우수공(단지부)_07.부대공사_07.부대공사" xfId="3002" xr:uid="{00000000-0005-0000-0000-0000DE020000}"/>
    <cellStyle name="_기안용지,인사기록형식_01.측구공사_04.우수공(단지부)_07.포장공" xfId="3003" xr:uid="{00000000-0005-0000-0000-0000DF020000}"/>
    <cellStyle name="_기안용지,인사기록형식_01.측구공사_05.오수공" xfId="3004" xr:uid="{00000000-0005-0000-0000-0000E0020000}"/>
    <cellStyle name="_기안용지,인사기록형식_01.측구공사_05.오수공_07.부대공사" xfId="3005" xr:uid="{00000000-0005-0000-0000-0000E1020000}"/>
    <cellStyle name="_기안용지,인사기록형식_01.측구공사_05.오수공_07.부대공사_07.부대공사" xfId="3006" xr:uid="{00000000-0005-0000-0000-0000E2020000}"/>
    <cellStyle name="_기안용지,인사기록형식_01.측구공사_05.오수공_07.포장공" xfId="3007" xr:uid="{00000000-0005-0000-0000-0000E3020000}"/>
    <cellStyle name="_기안용지,인사기록형식_01.측구공사_07.부대공사" xfId="3008" xr:uid="{00000000-0005-0000-0000-0000E4020000}"/>
    <cellStyle name="_기안용지,인사기록형식_01.측구공사_07.부대공사_07.부대공사" xfId="3009" xr:uid="{00000000-0005-0000-0000-0000E5020000}"/>
    <cellStyle name="_기안용지,인사기록형식_01.측구공사_07.포장공" xfId="3010" xr:uid="{00000000-0005-0000-0000-0000E6020000}"/>
    <cellStyle name="_기안용지,인사기록형식_03.그린 조성공사" xfId="3011" xr:uid="{00000000-0005-0000-0000-0000E7020000}"/>
    <cellStyle name="_기안용지,인사기록형식_03.그린 조성공사_00.오수공(최종)" xfId="3012" xr:uid="{00000000-0005-0000-0000-0000E8020000}"/>
    <cellStyle name="_기안용지,인사기록형식_03.그린 조성공사_00.오수공(최종)_07.부대공사" xfId="3013" xr:uid="{00000000-0005-0000-0000-0000E9020000}"/>
    <cellStyle name="_기안용지,인사기록형식_03.그린 조성공사_00.오수공(최종)_07.부대공사_07.부대공사" xfId="3014" xr:uid="{00000000-0005-0000-0000-0000EA020000}"/>
    <cellStyle name="_기안용지,인사기록형식_03.그린 조성공사_00.오수공(최종)_07.포장공" xfId="3015" xr:uid="{00000000-0005-0000-0000-0000EB020000}"/>
    <cellStyle name="_기안용지,인사기록형식_03.그린 조성공사_00.우수공" xfId="3016" xr:uid="{00000000-0005-0000-0000-0000EC020000}"/>
    <cellStyle name="_기안용지,인사기록형식_03.그린 조성공사_00.우수공_07.부대공사" xfId="3017" xr:uid="{00000000-0005-0000-0000-0000ED020000}"/>
    <cellStyle name="_기안용지,인사기록형식_03.그린 조성공사_00.우수공_07.부대공사_07.부대공사" xfId="3018" xr:uid="{00000000-0005-0000-0000-0000EE020000}"/>
    <cellStyle name="_기안용지,인사기록형식_03.그린 조성공사_00.우수공_07.포장공" xfId="3019" xr:uid="{00000000-0005-0000-0000-0000EF020000}"/>
    <cellStyle name="_기안용지,인사기록형식_03.그린 조성공사_04.우수공(단지부)" xfId="3020" xr:uid="{00000000-0005-0000-0000-0000F0020000}"/>
    <cellStyle name="_기안용지,인사기록형식_03.그린 조성공사_04.우수공(단지부)_07.부대공사" xfId="3021" xr:uid="{00000000-0005-0000-0000-0000F1020000}"/>
    <cellStyle name="_기안용지,인사기록형식_03.그린 조성공사_04.우수공(단지부)_07.부대공사_07.부대공사" xfId="3022" xr:uid="{00000000-0005-0000-0000-0000F2020000}"/>
    <cellStyle name="_기안용지,인사기록형식_03.그린 조성공사_04.우수공(단지부)_07.포장공" xfId="3023" xr:uid="{00000000-0005-0000-0000-0000F3020000}"/>
    <cellStyle name="_기안용지,인사기록형식_03.그린 조성공사_05.오수공" xfId="3024" xr:uid="{00000000-0005-0000-0000-0000F4020000}"/>
    <cellStyle name="_기안용지,인사기록형식_03.그린 조성공사_05.오수공_07.부대공사" xfId="3025" xr:uid="{00000000-0005-0000-0000-0000F5020000}"/>
    <cellStyle name="_기안용지,인사기록형식_03.그린 조성공사_05.오수공_07.부대공사_07.부대공사" xfId="3026" xr:uid="{00000000-0005-0000-0000-0000F6020000}"/>
    <cellStyle name="_기안용지,인사기록형식_03.그린 조성공사_05.오수공_07.포장공" xfId="3027" xr:uid="{00000000-0005-0000-0000-0000F7020000}"/>
    <cellStyle name="_기안용지,인사기록형식_03.그린 조성공사_07.부대공사" xfId="3028" xr:uid="{00000000-0005-0000-0000-0000F8020000}"/>
    <cellStyle name="_기안용지,인사기록형식_03.그린 조성공사_07.부대공사_07.부대공사" xfId="3029" xr:uid="{00000000-0005-0000-0000-0000F9020000}"/>
    <cellStyle name="_기안용지,인사기록형식_03.그린 조성공사_07.포장공" xfId="3030" xr:uid="{00000000-0005-0000-0000-0000FA020000}"/>
    <cellStyle name="_기안용지,인사기록형식_04.우수공(단지부)" xfId="3031" xr:uid="{00000000-0005-0000-0000-0000FB020000}"/>
    <cellStyle name="_기안용지,인사기록형식_04.우수공(단지부)_07.부대공사" xfId="3032" xr:uid="{00000000-0005-0000-0000-0000FC020000}"/>
    <cellStyle name="_기안용지,인사기록형식_04.우수공(단지부)_07.부대공사_07.부대공사" xfId="3033" xr:uid="{00000000-0005-0000-0000-0000FD020000}"/>
    <cellStyle name="_기안용지,인사기록형식_04.우수공(단지부)_07.포장공" xfId="3034" xr:uid="{00000000-0005-0000-0000-0000FE020000}"/>
    <cellStyle name="_기안용지,인사기록형식_04.표면 배수공사" xfId="3035" xr:uid="{00000000-0005-0000-0000-0000FF020000}"/>
    <cellStyle name="_기안용지,인사기록형식_04.표면 배수공사_00.오수공(최종)" xfId="3036" xr:uid="{00000000-0005-0000-0000-000000030000}"/>
    <cellStyle name="_기안용지,인사기록형식_04.표면 배수공사_00.오수공(최종)_07.부대공사" xfId="3037" xr:uid="{00000000-0005-0000-0000-000001030000}"/>
    <cellStyle name="_기안용지,인사기록형식_04.표면 배수공사_00.오수공(최종)_07.부대공사_07.부대공사" xfId="3038" xr:uid="{00000000-0005-0000-0000-000002030000}"/>
    <cellStyle name="_기안용지,인사기록형식_04.표면 배수공사_00.오수공(최종)_07.포장공" xfId="3039" xr:uid="{00000000-0005-0000-0000-000003030000}"/>
    <cellStyle name="_기안용지,인사기록형식_04.표면 배수공사_00.우수공" xfId="3040" xr:uid="{00000000-0005-0000-0000-000004030000}"/>
    <cellStyle name="_기안용지,인사기록형식_04.표면 배수공사_00.우수공_07.부대공사" xfId="3041" xr:uid="{00000000-0005-0000-0000-000005030000}"/>
    <cellStyle name="_기안용지,인사기록형식_04.표면 배수공사_00.우수공_07.부대공사_07.부대공사" xfId="3042" xr:uid="{00000000-0005-0000-0000-000006030000}"/>
    <cellStyle name="_기안용지,인사기록형식_04.표면 배수공사_00.우수공_07.포장공" xfId="3043" xr:uid="{00000000-0005-0000-0000-000007030000}"/>
    <cellStyle name="_기안용지,인사기록형식_04.표면 배수공사_04.우수공(단지부)" xfId="3044" xr:uid="{00000000-0005-0000-0000-000008030000}"/>
    <cellStyle name="_기안용지,인사기록형식_04.표면 배수공사_04.우수공(단지부)_07.부대공사" xfId="3045" xr:uid="{00000000-0005-0000-0000-000009030000}"/>
    <cellStyle name="_기안용지,인사기록형식_04.표면 배수공사_04.우수공(단지부)_07.부대공사_07.부대공사" xfId="3046" xr:uid="{00000000-0005-0000-0000-00000A030000}"/>
    <cellStyle name="_기안용지,인사기록형식_04.표면 배수공사_04.우수공(단지부)_07.포장공" xfId="3047" xr:uid="{00000000-0005-0000-0000-00000B030000}"/>
    <cellStyle name="_기안용지,인사기록형식_04.표면 배수공사_05.오수공" xfId="3048" xr:uid="{00000000-0005-0000-0000-00000C030000}"/>
    <cellStyle name="_기안용지,인사기록형식_04.표면 배수공사_05.오수공_07.부대공사" xfId="3049" xr:uid="{00000000-0005-0000-0000-00000D030000}"/>
    <cellStyle name="_기안용지,인사기록형식_04.표면 배수공사_05.오수공_07.부대공사_07.부대공사" xfId="3050" xr:uid="{00000000-0005-0000-0000-00000E030000}"/>
    <cellStyle name="_기안용지,인사기록형식_04.표면 배수공사_05.오수공_07.포장공" xfId="3051" xr:uid="{00000000-0005-0000-0000-00000F030000}"/>
    <cellStyle name="_기안용지,인사기록형식_04.표면 배수공사_07.부대공사" xfId="3052" xr:uid="{00000000-0005-0000-0000-000010030000}"/>
    <cellStyle name="_기안용지,인사기록형식_04.표면 배수공사_07.부대공사_07.부대공사" xfId="3053" xr:uid="{00000000-0005-0000-0000-000011030000}"/>
    <cellStyle name="_기안용지,인사기록형식_04.표면 배수공사_07.포장공" xfId="3054" xr:uid="{00000000-0005-0000-0000-000012030000}"/>
    <cellStyle name="_기안용지,인사기록형식_05.그린 조성공사" xfId="3055" xr:uid="{00000000-0005-0000-0000-000013030000}"/>
    <cellStyle name="_기안용지,인사기록형식_05.그린 조성공사_00.오수공(최종)" xfId="3056" xr:uid="{00000000-0005-0000-0000-000014030000}"/>
    <cellStyle name="_기안용지,인사기록형식_05.그린 조성공사_00.오수공(최종)_07.부대공사" xfId="3057" xr:uid="{00000000-0005-0000-0000-000015030000}"/>
    <cellStyle name="_기안용지,인사기록형식_05.그린 조성공사_00.오수공(최종)_07.부대공사_07.부대공사" xfId="3058" xr:uid="{00000000-0005-0000-0000-000016030000}"/>
    <cellStyle name="_기안용지,인사기록형식_05.그린 조성공사_00.오수공(최종)_07.포장공" xfId="3059" xr:uid="{00000000-0005-0000-0000-000017030000}"/>
    <cellStyle name="_기안용지,인사기록형식_05.그린 조성공사_00.우수공" xfId="3060" xr:uid="{00000000-0005-0000-0000-000018030000}"/>
    <cellStyle name="_기안용지,인사기록형식_05.그린 조성공사_00.우수공_07.부대공사" xfId="3061" xr:uid="{00000000-0005-0000-0000-000019030000}"/>
    <cellStyle name="_기안용지,인사기록형식_05.그린 조성공사_00.우수공_07.부대공사_07.부대공사" xfId="3062" xr:uid="{00000000-0005-0000-0000-00001A030000}"/>
    <cellStyle name="_기안용지,인사기록형식_05.그린 조성공사_00.우수공_07.포장공" xfId="3063" xr:uid="{00000000-0005-0000-0000-00001B030000}"/>
    <cellStyle name="_기안용지,인사기록형식_05.그린 조성공사_04.우수공(단지부)" xfId="3064" xr:uid="{00000000-0005-0000-0000-00001C030000}"/>
    <cellStyle name="_기안용지,인사기록형식_05.그린 조성공사_04.우수공(단지부)_07.부대공사" xfId="3065" xr:uid="{00000000-0005-0000-0000-00001D030000}"/>
    <cellStyle name="_기안용지,인사기록형식_05.그린 조성공사_04.우수공(단지부)_07.부대공사_07.부대공사" xfId="3066" xr:uid="{00000000-0005-0000-0000-00001E030000}"/>
    <cellStyle name="_기안용지,인사기록형식_05.그린 조성공사_04.우수공(단지부)_07.포장공" xfId="3067" xr:uid="{00000000-0005-0000-0000-00001F030000}"/>
    <cellStyle name="_기안용지,인사기록형식_05.그린 조성공사_05.오수공" xfId="3068" xr:uid="{00000000-0005-0000-0000-000020030000}"/>
    <cellStyle name="_기안용지,인사기록형식_05.그린 조성공사_05.오수공_07.부대공사" xfId="3069" xr:uid="{00000000-0005-0000-0000-000021030000}"/>
    <cellStyle name="_기안용지,인사기록형식_05.그린 조성공사_05.오수공_07.부대공사_07.부대공사" xfId="3070" xr:uid="{00000000-0005-0000-0000-000022030000}"/>
    <cellStyle name="_기안용지,인사기록형식_05.그린 조성공사_05.오수공_07.포장공" xfId="3071" xr:uid="{00000000-0005-0000-0000-000023030000}"/>
    <cellStyle name="_기안용지,인사기록형식_05.그린 조성공사_07.부대공사" xfId="3072" xr:uid="{00000000-0005-0000-0000-000024030000}"/>
    <cellStyle name="_기안용지,인사기록형식_05.그린 조성공사_07.부대공사_07.부대공사" xfId="3073" xr:uid="{00000000-0005-0000-0000-000025030000}"/>
    <cellStyle name="_기안용지,인사기록형식_05.그린 조성공사_07.포장공" xfId="3074" xr:uid="{00000000-0005-0000-0000-000026030000}"/>
    <cellStyle name="_기안용지,인사기록형식_05.오수공" xfId="3075" xr:uid="{00000000-0005-0000-0000-000027030000}"/>
    <cellStyle name="_기안용지,인사기록형식_05.오수공_07.부대공사" xfId="3076" xr:uid="{00000000-0005-0000-0000-000028030000}"/>
    <cellStyle name="_기안용지,인사기록형식_05.오수공_07.부대공사_07.부대공사" xfId="3077" xr:uid="{00000000-0005-0000-0000-000029030000}"/>
    <cellStyle name="_기안용지,인사기록형식_05.오수공_07.포장공" xfId="3078" xr:uid="{00000000-0005-0000-0000-00002A030000}"/>
    <cellStyle name="_기안용지,인사기록형식_07.부대공사" xfId="3079" xr:uid="{00000000-0005-0000-0000-00002B030000}"/>
    <cellStyle name="_기안용지,인사기록형식_07.부대공사_07.부대공사" xfId="3080" xr:uid="{00000000-0005-0000-0000-00002C030000}"/>
    <cellStyle name="_기안용지,인사기록형식_07.포장공" xfId="3081" xr:uid="{00000000-0005-0000-0000-00002D030000}"/>
    <cellStyle name="_기안용지,인사기록형식_07.포장공(중2-57)" xfId="3082" xr:uid="{00000000-0005-0000-0000-00002E030000}"/>
    <cellStyle name="_기안용지,인사기록형식_1.측구공사" xfId="3083" xr:uid="{00000000-0005-0000-0000-00002F030000}"/>
    <cellStyle name="_기안용지,인사기록형식_1.측구공사_00.오수공(최종)" xfId="3084" xr:uid="{00000000-0005-0000-0000-000030030000}"/>
    <cellStyle name="_기안용지,인사기록형식_1.측구공사_00.오수공(최종)_07.부대공사" xfId="3085" xr:uid="{00000000-0005-0000-0000-000031030000}"/>
    <cellStyle name="_기안용지,인사기록형식_1.측구공사_00.오수공(최종)_07.부대공사_07.부대공사" xfId="3086" xr:uid="{00000000-0005-0000-0000-000032030000}"/>
    <cellStyle name="_기안용지,인사기록형식_1.측구공사_00.오수공(최종)_07.포장공" xfId="3087" xr:uid="{00000000-0005-0000-0000-000033030000}"/>
    <cellStyle name="_기안용지,인사기록형식_1.측구공사_00.우수공" xfId="3088" xr:uid="{00000000-0005-0000-0000-000034030000}"/>
    <cellStyle name="_기안용지,인사기록형식_1.측구공사_00.우수공_07.부대공사" xfId="3089" xr:uid="{00000000-0005-0000-0000-000035030000}"/>
    <cellStyle name="_기안용지,인사기록형식_1.측구공사_00.우수공_07.부대공사_07.부대공사" xfId="3090" xr:uid="{00000000-0005-0000-0000-000036030000}"/>
    <cellStyle name="_기안용지,인사기록형식_1.측구공사_00.우수공_07.포장공" xfId="3091" xr:uid="{00000000-0005-0000-0000-000037030000}"/>
    <cellStyle name="_기안용지,인사기록형식_1.측구공사_04.우수공(단지부)" xfId="3092" xr:uid="{00000000-0005-0000-0000-000038030000}"/>
    <cellStyle name="_기안용지,인사기록형식_1.측구공사_04.우수공(단지부)_07.부대공사" xfId="3093" xr:uid="{00000000-0005-0000-0000-000039030000}"/>
    <cellStyle name="_기안용지,인사기록형식_1.측구공사_04.우수공(단지부)_07.부대공사_07.부대공사" xfId="3094" xr:uid="{00000000-0005-0000-0000-00003A030000}"/>
    <cellStyle name="_기안용지,인사기록형식_1.측구공사_04.우수공(단지부)_07.포장공" xfId="3095" xr:uid="{00000000-0005-0000-0000-00003B030000}"/>
    <cellStyle name="_기안용지,인사기록형식_1.측구공사_05.오수공" xfId="3096" xr:uid="{00000000-0005-0000-0000-00003C030000}"/>
    <cellStyle name="_기안용지,인사기록형식_1.측구공사_05.오수공_07.부대공사" xfId="3097" xr:uid="{00000000-0005-0000-0000-00003D030000}"/>
    <cellStyle name="_기안용지,인사기록형식_1.측구공사_05.오수공_07.부대공사_07.부대공사" xfId="3098" xr:uid="{00000000-0005-0000-0000-00003E030000}"/>
    <cellStyle name="_기안용지,인사기록형식_1.측구공사_05.오수공_07.포장공" xfId="3099" xr:uid="{00000000-0005-0000-0000-00003F030000}"/>
    <cellStyle name="_기안용지,인사기록형식_1.측구공사_07.부대공사" xfId="3100" xr:uid="{00000000-0005-0000-0000-000040030000}"/>
    <cellStyle name="_기안용지,인사기록형식_1.측구공사_07.부대공사_07.부대공사" xfId="3101" xr:uid="{00000000-0005-0000-0000-000041030000}"/>
    <cellStyle name="_기안용지,인사기록형식_1.측구공사_07.포장공" xfId="3102" xr:uid="{00000000-0005-0000-0000-000042030000}"/>
    <cellStyle name="_기안용지,인사기록형식_1.측구공사-0" xfId="3103" xr:uid="{00000000-0005-0000-0000-000043030000}"/>
    <cellStyle name="_기안용지,인사기록형식_1.측구공사-0_00.오수공(최종)" xfId="3104" xr:uid="{00000000-0005-0000-0000-000044030000}"/>
    <cellStyle name="_기안용지,인사기록형식_1.측구공사-0_00.오수공(최종)_07.부대공사" xfId="3105" xr:uid="{00000000-0005-0000-0000-000045030000}"/>
    <cellStyle name="_기안용지,인사기록형식_1.측구공사-0_00.오수공(최종)_07.부대공사_07.부대공사" xfId="3106" xr:uid="{00000000-0005-0000-0000-000046030000}"/>
    <cellStyle name="_기안용지,인사기록형식_1.측구공사-0_00.오수공(최종)_07.포장공" xfId="3107" xr:uid="{00000000-0005-0000-0000-000047030000}"/>
    <cellStyle name="_기안용지,인사기록형식_1.측구공사-0_00.우수공" xfId="3108" xr:uid="{00000000-0005-0000-0000-000048030000}"/>
    <cellStyle name="_기안용지,인사기록형식_1.측구공사-0_00.우수공_07.부대공사" xfId="3109" xr:uid="{00000000-0005-0000-0000-000049030000}"/>
    <cellStyle name="_기안용지,인사기록형식_1.측구공사-0_00.우수공_07.부대공사_07.부대공사" xfId="3110" xr:uid="{00000000-0005-0000-0000-00004A030000}"/>
    <cellStyle name="_기안용지,인사기록형식_1.측구공사-0_00.우수공_07.포장공" xfId="3111" xr:uid="{00000000-0005-0000-0000-00004B030000}"/>
    <cellStyle name="_기안용지,인사기록형식_1.측구공사-0_04.우수공(단지부)" xfId="3112" xr:uid="{00000000-0005-0000-0000-00004C030000}"/>
    <cellStyle name="_기안용지,인사기록형식_1.측구공사-0_04.우수공(단지부)_07.부대공사" xfId="3113" xr:uid="{00000000-0005-0000-0000-00004D030000}"/>
    <cellStyle name="_기안용지,인사기록형식_1.측구공사-0_04.우수공(단지부)_07.부대공사_07.부대공사" xfId="3114" xr:uid="{00000000-0005-0000-0000-00004E030000}"/>
    <cellStyle name="_기안용지,인사기록형식_1.측구공사-0_04.우수공(단지부)_07.포장공" xfId="3115" xr:uid="{00000000-0005-0000-0000-00004F030000}"/>
    <cellStyle name="_기안용지,인사기록형식_1.측구공사-0_05.오수공" xfId="3116" xr:uid="{00000000-0005-0000-0000-000050030000}"/>
    <cellStyle name="_기안용지,인사기록형식_1.측구공사-0_05.오수공_07.부대공사" xfId="3117" xr:uid="{00000000-0005-0000-0000-000051030000}"/>
    <cellStyle name="_기안용지,인사기록형식_1.측구공사-0_05.오수공_07.부대공사_07.부대공사" xfId="3118" xr:uid="{00000000-0005-0000-0000-000052030000}"/>
    <cellStyle name="_기안용지,인사기록형식_1.측구공사-0_05.오수공_07.포장공" xfId="3119" xr:uid="{00000000-0005-0000-0000-000053030000}"/>
    <cellStyle name="_기안용지,인사기록형식_1.측구공사-0_07.부대공사" xfId="3120" xr:uid="{00000000-0005-0000-0000-000054030000}"/>
    <cellStyle name="_기안용지,인사기록형식_1.측구공사-0_07.부대공사_07.부대공사" xfId="3121" xr:uid="{00000000-0005-0000-0000-000055030000}"/>
    <cellStyle name="_기안용지,인사기록형식_1.측구공사-0_07.포장공" xfId="3122" xr:uid="{00000000-0005-0000-0000-000056030000}"/>
    <cellStyle name="_기안용지,인사기록형식_2.배수시설" xfId="3123" xr:uid="{00000000-0005-0000-0000-000057030000}"/>
    <cellStyle name="_기안용지,인사기록형식_2.배수시설_00.오수공(최종)" xfId="3124" xr:uid="{00000000-0005-0000-0000-000058030000}"/>
    <cellStyle name="_기안용지,인사기록형식_2.배수시설_00.오수공(최종)_07.부대공사" xfId="3125" xr:uid="{00000000-0005-0000-0000-000059030000}"/>
    <cellStyle name="_기안용지,인사기록형식_2.배수시설_00.오수공(최종)_07.부대공사_07.부대공사" xfId="3126" xr:uid="{00000000-0005-0000-0000-00005A030000}"/>
    <cellStyle name="_기안용지,인사기록형식_2.배수시설_00.오수공(최종)_07.포장공" xfId="3127" xr:uid="{00000000-0005-0000-0000-00005B030000}"/>
    <cellStyle name="_기안용지,인사기록형식_2.배수시설_00.우수공" xfId="3128" xr:uid="{00000000-0005-0000-0000-00005C030000}"/>
    <cellStyle name="_기안용지,인사기록형식_2.배수시설_00.우수공_07.부대공사" xfId="3129" xr:uid="{00000000-0005-0000-0000-00005D030000}"/>
    <cellStyle name="_기안용지,인사기록형식_2.배수시설_00.우수공_07.부대공사_07.부대공사" xfId="3130" xr:uid="{00000000-0005-0000-0000-00005E030000}"/>
    <cellStyle name="_기안용지,인사기록형식_2.배수시설_00.우수공_07.포장공" xfId="3131" xr:uid="{00000000-0005-0000-0000-00005F030000}"/>
    <cellStyle name="_기안용지,인사기록형식_2.배수시설_01.측구공사" xfId="3132" xr:uid="{00000000-0005-0000-0000-000060030000}"/>
    <cellStyle name="_기안용지,인사기록형식_2.배수시설_01.측구공사_00.오수공(최종)" xfId="3133" xr:uid="{00000000-0005-0000-0000-000061030000}"/>
    <cellStyle name="_기안용지,인사기록형식_2.배수시설_01.측구공사_00.오수공(최종)_07.부대공사" xfId="3134" xr:uid="{00000000-0005-0000-0000-000062030000}"/>
    <cellStyle name="_기안용지,인사기록형식_2.배수시설_01.측구공사_00.오수공(최종)_07.부대공사_07.부대공사" xfId="3135" xr:uid="{00000000-0005-0000-0000-000063030000}"/>
    <cellStyle name="_기안용지,인사기록형식_2.배수시설_01.측구공사_00.오수공(최종)_07.포장공" xfId="3136" xr:uid="{00000000-0005-0000-0000-000064030000}"/>
    <cellStyle name="_기안용지,인사기록형식_2.배수시설_01.측구공사_00.우수공" xfId="3137" xr:uid="{00000000-0005-0000-0000-000065030000}"/>
    <cellStyle name="_기안용지,인사기록형식_2.배수시설_01.측구공사_00.우수공_07.부대공사" xfId="3138" xr:uid="{00000000-0005-0000-0000-000066030000}"/>
    <cellStyle name="_기안용지,인사기록형식_2.배수시설_01.측구공사_00.우수공_07.부대공사_07.부대공사" xfId="3139" xr:uid="{00000000-0005-0000-0000-000067030000}"/>
    <cellStyle name="_기안용지,인사기록형식_2.배수시설_01.측구공사_00.우수공_07.포장공" xfId="3140" xr:uid="{00000000-0005-0000-0000-000068030000}"/>
    <cellStyle name="_기안용지,인사기록형식_2.배수시설_01.측구공사_04.우수공(단지부)" xfId="3141" xr:uid="{00000000-0005-0000-0000-000069030000}"/>
    <cellStyle name="_기안용지,인사기록형식_2.배수시설_01.측구공사_04.우수공(단지부)_07.부대공사" xfId="3142" xr:uid="{00000000-0005-0000-0000-00006A030000}"/>
    <cellStyle name="_기안용지,인사기록형식_2.배수시설_01.측구공사_04.우수공(단지부)_07.부대공사_07.부대공사" xfId="3143" xr:uid="{00000000-0005-0000-0000-00006B030000}"/>
    <cellStyle name="_기안용지,인사기록형식_2.배수시설_01.측구공사_04.우수공(단지부)_07.포장공" xfId="3144" xr:uid="{00000000-0005-0000-0000-00006C030000}"/>
    <cellStyle name="_기안용지,인사기록형식_2.배수시설_01.측구공사_05.오수공" xfId="3145" xr:uid="{00000000-0005-0000-0000-00006D030000}"/>
    <cellStyle name="_기안용지,인사기록형식_2.배수시설_01.측구공사_05.오수공_07.부대공사" xfId="3146" xr:uid="{00000000-0005-0000-0000-00006E030000}"/>
    <cellStyle name="_기안용지,인사기록형식_2.배수시설_01.측구공사_05.오수공_07.부대공사_07.부대공사" xfId="3147" xr:uid="{00000000-0005-0000-0000-00006F030000}"/>
    <cellStyle name="_기안용지,인사기록형식_2.배수시설_01.측구공사_05.오수공_07.포장공" xfId="3148" xr:uid="{00000000-0005-0000-0000-000070030000}"/>
    <cellStyle name="_기안용지,인사기록형식_2.배수시설_01.측구공사_07.부대공사" xfId="3149" xr:uid="{00000000-0005-0000-0000-000071030000}"/>
    <cellStyle name="_기안용지,인사기록형식_2.배수시설_01.측구공사_07.부대공사_07.부대공사" xfId="3150" xr:uid="{00000000-0005-0000-0000-000072030000}"/>
    <cellStyle name="_기안용지,인사기록형식_2.배수시설_01.측구공사_07.포장공" xfId="3151" xr:uid="{00000000-0005-0000-0000-000073030000}"/>
    <cellStyle name="_기안용지,인사기록형식_2.배수시설_04.우수공(단지부)" xfId="3152" xr:uid="{00000000-0005-0000-0000-000074030000}"/>
    <cellStyle name="_기안용지,인사기록형식_2.배수시설_04.우수공(단지부)_07.부대공사" xfId="3153" xr:uid="{00000000-0005-0000-0000-000075030000}"/>
    <cellStyle name="_기안용지,인사기록형식_2.배수시설_04.우수공(단지부)_07.부대공사_07.부대공사" xfId="3154" xr:uid="{00000000-0005-0000-0000-000076030000}"/>
    <cellStyle name="_기안용지,인사기록형식_2.배수시설_04.우수공(단지부)_07.포장공" xfId="3155" xr:uid="{00000000-0005-0000-0000-000077030000}"/>
    <cellStyle name="_기안용지,인사기록형식_2.배수시설_05.오수공" xfId="3156" xr:uid="{00000000-0005-0000-0000-000078030000}"/>
    <cellStyle name="_기안용지,인사기록형식_2.배수시설_05.오수공_07.부대공사" xfId="3157" xr:uid="{00000000-0005-0000-0000-000079030000}"/>
    <cellStyle name="_기안용지,인사기록형식_2.배수시설_05.오수공_07.부대공사_07.부대공사" xfId="3158" xr:uid="{00000000-0005-0000-0000-00007A030000}"/>
    <cellStyle name="_기안용지,인사기록형식_2.배수시설_05.오수공_07.포장공" xfId="3159" xr:uid="{00000000-0005-0000-0000-00007B030000}"/>
    <cellStyle name="_기안용지,인사기록형식_2.배수시설_07.부대공사" xfId="3160" xr:uid="{00000000-0005-0000-0000-00007C030000}"/>
    <cellStyle name="_기안용지,인사기록형식_2.배수시설_07.부대공사_07.부대공사" xfId="3161" xr:uid="{00000000-0005-0000-0000-00007D030000}"/>
    <cellStyle name="_기안용지,인사기록형식_2.배수시설_07.포장공" xfId="3162" xr:uid="{00000000-0005-0000-0000-00007E030000}"/>
    <cellStyle name="_기안용지,인사기록형식_2.배수시설_1.측구공사" xfId="3163" xr:uid="{00000000-0005-0000-0000-00007F030000}"/>
    <cellStyle name="_기안용지,인사기록형식_2.배수시설_1.측구공사_00.오수공(최종)" xfId="3164" xr:uid="{00000000-0005-0000-0000-000080030000}"/>
    <cellStyle name="_기안용지,인사기록형식_2.배수시설_1.측구공사_00.오수공(최종)_07.부대공사" xfId="3165" xr:uid="{00000000-0005-0000-0000-000081030000}"/>
    <cellStyle name="_기안용지,인사기록형식_2.배수시설_1.측구공사_00.오수공(최종)_07.부대공사_07.부대공사" xfId="3166" xr:uid="{00000000-0005-0000-0000-000082030000}"/>
    <cellStyle name="_기안용지,인사기록형식_2.배수시설_1.측구공사_00.오수공(최종)_07.포장공" xfId="3167" xr:uid="{00000000-0005-0000-0000-000083030000}"/>
    <cellStyle name="_기안용지,인사기록형식_2.배수시설_1.측구공사_00.우수공" xfId="3168" xr:uid="{00000000-0005-0000-0000-000084030000}"/>
    <cellStyle name="_기안용지,인사기록형식_2.배수시설_1.측구공사_00.우수공_07.부대공사" xfId="3169" xr:uid="{00000000-0005-0000-0000-000085030000}"/>
    <cellStyle name="_기안용지,인사기록형식_2.배수시설_1.측구공사_00.우수공_07.부대공사_07.부대공사" xfId="3170" xr:uid="{00000000-0005-0000-0000-000086030000}"/>
    <cellStyle name="_기안용지,인사기록형식_2.배수시설_1.측구공사_00.우수공_07.포장공" xfId="3171" xr:uid="{00000000-0005-0000-0000-000087030000}"/>
    <cellStyle name="_기안용지,인사기록형식_2.배수시설_1.측구공사_04.우수공(단지부)" xfId="3172" xr:uid="{00000000-0005-0000-0000-000088030000}"/>
    <cellStyle name="_기안용지,인사기록형식_2.배수시설_1.측구공사_04.우수공(단지부)_07.부대공사" xfId="3173" xr:uid="{00000000-0005-0000-0000-000089030000}"/>
    <cellStyle name="_기안용지,인사기록형식_2.배수시설_1.측구공사_04.우수공(단지부)_07.부대공사_07.부대공사" xfId="3174" xr:uid="{00000000-0005-0000-0000-00008A030000}"/>
    <cellStyle name="_기안용지,인사기록형식_2.배수시설_1.측구공사_04.우수공(단지부)_07.포장공" xfId="3175" xr:uid="{00000000-0005-0000-0000-00008B030000}"/>
    <cellStyle name="_기안용지,인사기록형식_2.배수시설_1.측구공사_05.오수공" xfId="3176" xr:uid="{00000000-0005-0000-0000-00008C030000}"/>
    <cellStyle name="_기안용지,인사기록형식_2.배수시설_1.측구공사_05.오수공_07.부대공사" xfId="3177" xr:uid="{00000000-0005-0000-0000-00008D030000}"/>
    <cellStyle name="_기안용지,인사기록형식_2.배수시설_1.측구공사_05.오수공_07.부대공사_07.부대공사" xfId="3178" xr:uid="{00000000-0005-0000-0000-00008E030000}"/>
    <cellStyle name="_기안용지,인사기록형식_2.배수시설_1.측구공사_05.오수공_07.포장공" xfId="3179" xr:uid="{00000000-0005-0000-0000-00008F030000}"/>
    <cellStyle name="_기안용지,인사기록형식_2.배수시설_1.측구공사_07.부대공사" xfId="3180" xr:uid="{00000000-0005-0000-0000-000090030000}"/>
    <cellStyle name="_기안용지,인사기록형식_2.배수시설_1.측구공사_07.부대공사_07.부대공사" xfId="3181" xr:uid="{00000000-0005-0000-0000-000091030000}"/>
    <cellStyle name="_기안용지,인사기록형식_2.배수시설_1.측구공사_07.포장공" xfId="3182" xr:uid="{00000000-0005-0000-0000-000092030000}"/>
    <cellStyle name="_기안용지,인사기록형식_2.배수시설_1.측구공사-0" xfId="3183" xr:uid="{00000000-0005-0000-0000-000093030000}"/>
    <cellStyle name="_기안용지,인사기록형식_2.배수시설_1.측구공사-0_00.오수공(최종)" xfId="3184" xr:uid="{00000000-0005-0000-0000-000094030000}"/>
    <cellStyle name="_기안용지,인사기록형식_2.배수시설_1.측구공사-0_00.오수공(최종)_07.부대공사" xfId="3185" xr:uid="{00000000-0005-0000-0000-000095030000}"/>
    <cellStyle name="_기안용지,인사기록형식_2.배수시설_1.측구공사-0_00.오수공(최종)_07.부대공사_07.부대공사" xfId="3186" xr:uid="{00000000-0005-0000-0000-000096030000}"/>
    <cellStyle name="_기안용지,인사기록형식_2.배수시설_1.측구공사-0_00.오수공(최종)_07.포장공" xfId="3187" xr:uid="{00000000-0005-0000-0000-000097030000}"/>
    <cellStyle name="_기안용지,인사기록형식_2.배수시설_1.측구공사-0_00.우수공" xfId="3188" xr:uid="{00000000-0005-0000-0000-000098030000}"/>
    <cellStyle name="_기안용지,인사기록형식_2.배수시설_1.측구공사-0_00.우수공_07.부대공사" xfId="3189" xr:uid="{00000000-0005-0000-0000-000099030000}"/>
    <cellStyle name="_기안용지,인사기록형식_2.배수시설_1.측구공사-0_00.우수공_07.부대공사_07.부대공사" xfId="3190" xr:uid="{00000000-0005-0000-0000-00009A030000}"/>
    <cellStyle name="_기안용지,인사기록형식_2.배수시설_1.측구공사-0_00.우수공_07.포장공" xfId="3191" xr:uid="{00000000-0005-0000-0000-00009B030000}"/>
    <cellStyle name="_기안용지,인사기록형식_2.배수시설_1.측구공사-0_04.우수공(단지부)" xfId="3192" xr:uid="{00000000-0005-0000-0000-00009C030000}"/>
    <cellStyle name="_기안용지,인사기록형식_2.배수시설_1.측구공사-0_04.우수공(단지부)_07.부대공사" xfId="3193" xr:uid="{00000000-0005-0000-0000-00009D030000}"/>
    <cellStyle name="_기안용지,인사기록형식_2.배수시설_1.측구공사-0_04.우수공(단지부)_07.부대공사_07.부대공사" xfId="3194" xr:uid="{00000000-0005-0000-0000-00009E030000}"/>
    <cellStyle name="_기안용지,인사기록형식_2.배수시설_1.측구공사-0_04.우수공(단지부)_07.포장공" xfId="3195" xr:uid="{00000000-0005-0000-0000-00009F030000}"/>
    <cellStyle name="_기안용지,인사기록형식_2.배수시설_1.측구공사-0_05.오수공" xfId="3196" xr:uid="{00000000-0005-0000-0000-0000A0030000}"/>
    <cellStyle name="_기안용지,인사기록형식_2.배수시설_1.측구공사-0_05.오수공_07.부대공사" xfId="3197" xr:uid="{00000000-0005-0000-0000-0000A1030000}"/>
    <cellStyle name="_기안용지,인사기록형식_2.배수시설_1.측구공사-0_05.오수공_07.부대공사_07.부대공사" xfId="3198" xr:uid="{00000000-0005-0000-0000-0000A2030000}"/>
    <cellStyle name="_기안용지,인사기록형식_2.배수시설_1.측구공사-0_05.오수공_07.포장공" xfId="3199" xr:uid="{00000000-0005-0000-0000-0000A3030000}"/>
    <cellStyle name="_기안용지,인사기록형식_2.배수시설_1.측구공사-0_07.부대공사" xfId="3200" xr:uid="{00000000-0005-0000-0000-0000A4030000}"/>
    <cellStyle name="_기안용지,인사기록형식_2.배수시설_1.측구공사-0_07.부대공사_07.부대공사" xfId="3201" xr:uid="{00000000-0005-0000-0000-0000A5030000}"/>
    <cellStyle name="_기안용지,인사기록형식_2.배수시설_1.측구공사-0_07.포장공" xfId="3202" xr:uid="{00000000-0005-0000-0000-0000A6030000}"/>
    <cellStyle name="_기안용지,인사기록형식_3.그린 조성공사" xfId="3203" xr:uid="{00000000-0005-0000-0000-0000A7030000}"/>
    <cellStyle name="_기안용지,인사기록형식_3.그린 조성공사_00.오수공(최종)" xfId="3204" xr:uid="{00000000-0005-0000-0000-0000A8030000}"/>
    <cellStyle name="_기안용지,인사기록형식_3.그린 조성공사_00.오수공(최종)_07.부대공사" xfId="3205" xr:uid="{00000000-0005-0000-0000-0000A9030000}"/>
    <cellStyle name="_기안용지,인사기록형식_3.그린 조성공사_00.오수공(최종)_07.부대공사_07.부대공사" xfId="3206" xr:uid="{00000000-0005-0000-0000-0000AA030000}"/>
    <cellStyle name="_기안용지,인사기록형식_3.그린 조성공사_00.오수공(최종)_07.포장공" xfId="3207" xr:uid="{00000000-0005-0000-0000-0000AB030000}"/>
    <cellStyle name="_기안용지,인사기록형식_3.그린 조성공사_00.우수공" xfId="3208" xr:uid="{00000000-0005-0000-0000-0000AC030000}"/>
    <cellStyle name="_기안용지,인사기록형식_3.그린 조성공사_00.우수공_07.부대공사" xfId="3209" xr:uid="{00000000-0005-0000-0000-0000AD030000}"/>
    <cellStyle name="_기안용지,인사기록형식_3.그린 조성공사_00.우수공_07.부대공사_07.부대공사" xfId="3210" xr:uid="{00000000-0005-0000-0000-0000AE030000}"/>
    <cellStyle name="_기안용지,인사기록형식_3.그린 조성공사_00.우수공_07.포장공" xfId="3211" xr:uid="{00000000-0005-0000-0000-0000AF030000}"/>
    <cellStyle name="_기안용지,인사기록형식_3.그린 조성공사_04.우수공(단지부)" xfId="3212" xr:uid="{00000000-0005-0000-0000-0000B0030000}"/>
    <cellStyle name="_기안용지,인사기록형식_3.그린 조성공사_04.우수공(단지부)_07.부대공사" xfId="3213" xr:uid="{00000000-0005-0000-0000-0000B1030000}"/>
    <cellStyle name="_기안용지,인사기록형식_3.그린 조성공사_04.우수공(단지부)_07.부대공사_07.부대공사" xfId="3214" xr:uid="{00000000-0005-0000-0000-0000B2030000}"/>
    <cellStyle name="_기안용지,인사기록형식_3.그린 조성공사_04.우수공(단지부)_07.포장공" xfId="3215" xr:uid="{00000000-0005-0000-0000-0000B3030000}"/>
    <cellStyle name="_기안용지,인사기록형식_3.그린 조성공사_05.오수공" xfId="3216" xr:uid="{00000000-0005-0000-0000-0000B4030000}"/>
    <cellStyle name="_기안용지,인사기록형식_3.그린 조성공사_05.오수공_07.부대공사" xfId="3217" xr:uid="{00000000-0005-0000-0000-0000B5030000}"/>
    <cellStyle name="_기안용지,인사기록형식_3.그린 조성공사_05.오수공_07.부대공사_07.부대공사" xfId="3218" xr:uid="{00000000-0005-0000-0000-0000B6030000}"/>
    <cellStyle name="_기안용지,인사기록형식_3.그린 조성공사_05.오수공_07.포장공" xfId="3219" xr:uid="{00000000-0005-0000-0000-0000B7030000}"/>
    <cellStyle name="_기안용지,인사기록형식_3.그린 조성공사_07.부대공사" xfId="3220" xr:uid="{00000000-0005-0000-0000-0000B8030000}"/>
    <cellStyle name="_기안용지,인사기록형식_3.그린 조성공사_07.부대공사_07.부대공사" xfId="3221" xr:uid="{00000000-0005-0000-0000-0000B9030000}"/>
    <cellStyle name="_기안용지,인사기록형식_3.그린 조성공사_07.포장공" xfId="3222" xr:uid="{00000000-0005-0000-0000-0000BA030000}"/>
    <cellStyle name="_기안용지,인사기록형식_3.그린 조성공사-0" xfId="3223" xr:uid="{00000000-0005-0000-0000-0000BB030000}"/>
    <cellStyle name="_기안용지,인사기록형식_3.그린 조성공사-0_00.오수공(최종)" xfId="3224" xr:uid="{00000000-0005-0000-0000-0000BC030000}"/>
    <cellStyle name="_기안용지,인사기록형식_3.그린 조성공사-0_00.오수공(최종)_07.부대공사" xfId="3225" xr:uid="{00000000-0005-0000-0000-0000BD030000}"/>
    <cellStyle name="_기안용지,인사기록형식_3.그린 조성공사-0_00.오수공(최종)_07.부대공사_07.부대공사" xfId="3226" xr:uid="{00000000-0005-0000-0000-0000BE030000}"/>
    <cellStyle name="_기안용지,인사기록형식_3.그린 조성공사-0_00.오수공(최종)_07.포장공" xfId="3227" xr:uid="{00000000-0005-0000-0000-0000BF030000}"/>
    <cellStyle name="_기안용지,인사기록형식_3.그린 조성공사-0_00.우수공" xfId="3228" xr:uid="{00000000-0005-0000-0000-0000C0030000}"/>
    <cellStyle name="_기안용지,인사기록형식_3.그린 조성공사-0_00.우수공_07.부대공사" xfId="3229" xr:uid="{00000000-0005-0000-0000-0000C1030000}"/>
    <cellStyle name="_기안용지,인사기록형식_3.그린 조성공사-0_00.우수공_07.부대공사_07.부대공사" xfId="3230" xr:uid="{00000000-0005-0000-0000-0000C2030000}"/>
    <cellStyle name="_기안용지,인사기록형식_3.그린 조성공사-0_00.우수공_07.포장공" xfId="3231" xr:uid="{00000000-0005-0000-0000-0000C3030000}"/>
    <cellStyle name="_기안용지,인사기록형식_3.그린 조성공사-0_04.우수공(단지부)" xfId="3232" xr:uid="{00000000-0005-0000-0000-0000C4030000}"/>
    <cellStyle name="_기안용지,인사기록형식_3.그린 조성공사-0_04.우수공(단지부)_07.부대공사" xfId="3233" xr:uid="{00000000-0005-0000-0000-0000C5030000}"/>
    <cellStyle name="_기안용지,인사기록형식_3.그린 조성공사-0_04.우수공(단지부)_07.부대공사_07.부대공사" xfId="3234" xr:uid="{00000000-0005-0000-0000-0000C6030000}"/>
    <cellStyle name="_기안용지,인사기록형식_3.그린 조성공사-0_04.우수공(단지부)_07.포장공" xfId="3235" xr:uid="{00000000-0005-0000-0000-0000C7030000}"/>
    <cellStyle name="_기안용지,인사기록형식_3.그린 조성공사-0_05.오수공" xfId="3236" xr:uid="{00000000-0005-0000-0000-0000C8030000}"/>
    <cellStyle name="_기안용지,인사기록형식_3.그린 조성공사-0_05.오수공_07.부대공사" xfId="3237" xr:uid="{00000000-0005-0000-0000-0000C9030000}"/>
    <cellStyle name="_기안용지,인사기록형식_3.그린 조성공사-0_05.오수공_07.부대공사_07.부대공사" xfId="3238" xr:uid="{00000000-0005-0000-0000-0000CA030000}"/>
    <cellStyle name="_기안용지,인사기록형식_3.그린 조성공사-0_05.오수공_07.포장공" xfId="3239" xr:uid="{00000000-0005-0000-0000-0000CB030000}"/>
    <cellStyle name="_기안용지,인사기록형식_3.그린 조성공사-0_07.부대공사" xfId="3240" xr:uid="{00000000-0005-0000-0000-0000CC030000}"/>
    <cellStyle name="_기안용지,인사기록형식_3.그린 조성공사-0_07.부대공사_07.부대공사" xfId="3241" xr:uid="{00000000-0005-0000-0000-0000CD030000}"/>
    <cellStyle name="_기안용지,인사기록형식_3.그린 조성공사-0_07.포장공" xfId="3242" xr:uid="{00000000-0005-0000-0000-0000CE030000}"/>
    <cellStyle name="_기안용지,인사기록형식_3.그린조성공사" xfId="3243" xr:uid="{00000000-0005-0000-0000-0000CF030000}"/>
    <cellStyle name="_기안용지,인사기록형식_3.그린조성공사_00.오수공(최종)" xfId="3244" xr:uid="{00000000-0005-0000-0000-0000D0030000}"/>
    <cellStyle name="_기안용지,인사기록형식_3.그린조성공사_00.오수공(최종)_07.부대공사" xfId="3245" xr:uid="{00000000-0005-0000-0000-0000D1030000}"/>
    <cellStyle name="_기안용지,인사기록형식_3.그린조성공사_00.오수공(최종)_07.부대공사_07.부대공사" xfId="3246" xr:uid="{00000000-0005-0000-0000-0000D2030000}"/>
    <cellStyle name="_기안용지,인사기록형식_3.그린조성공사_00.오수공(최종)_07.포장공" xfId="3247" xr:uid="{00000000-0005-0000-0000-0000D3030000}"/>
    <cellStyle name="_기안용지,인사기록형식_3.그린조성공사_00.우수공" xfId="3248" xr:uid="{00000000-0005-0000-0000-0000D4030000}"/>
    <cellStyle name="_기안용지,인사기록형식_3.그린조성공사_00.우수공_07.부대공사" xfId="3249" xr:uid="{00000000-0005-0000-0000-0000D5030000}"/>
    <cellStyle name="_기안용지,인사기록형식_3.그린조성공사_00.우수공_07.부대공사_07.부대공사" xfId="3250" xr:uid="{00000000-0005-0000-0000-0000D6030000}"/>
    <cellStyle name="_기안용지,인사기록형식_3.그린조성공사_00.우수공_07.포장공" xfId="3251" xr:uid="{00000000-0005-0000-0000-0000D7030000}"/>
    <cellStyle name="_기안용지,인사기록형식_3.그린조성공사_04.우수공(단지부)" xfId="3252" xr:uid="{00000000-0005-0000-0000-0000D8030000}"/>
    <cellStyle name="_기안용지,인사기록형식_3.그린조성공사_04.우수공(단지부)_07.부대공사" xfId="3253" xr:uid="{00000000-0005-0000-0000-0000D9030000}"/>
    <cellStyle name="_기안용지,인사기록형식_3.그린조성공사_04.우수공(단지부)_07.부대공사_07.부대공사" xfId="3254" xr:uid="{00000000-0005-0000-0000-0000DA030000}"/>
    <cellStyle name="_기안용지,인사기록형식_3.그린조성공사_04.우수공(단지부)_07.포장공" xfId="3255" xr:uid="{00000000-0005-0000-0000-0000DB030000}"/>
    <cellStyle name="_기안용지,인사기록형식_3.그린조성공사_05.오수공" xfId="3256" xr:uid="{00000000-0005-0000-0000-0000DC030000}"/>
    <cellStyle name="_기안용지,인사기록형식_3.그린조성공사_05.오수공_07.부대공사" xfId="3257" xr:uid="{00000000-0005-0000-0000-0000DD030000}"/>
    <cellStyle name="_기안용지,인사기록형식_3.그린조성공사_05.오수공_07.부대공사_07.부대공사" xfId="3258" xr:uid="{00000000-0005-0000-0000-0000DE030000}"/>
    <cellStyle name="_기안용지,인사기록형식_3.그린조성공사_05.오수공_07.포장공" xfId="3259" xr:uid="{00000000-0005-0000-0000-0000DF030000}"/>
    <cellStyle name="_기안용지,인사기록형식_3.그린조성공사_07.부대공사" xfId="3260" xr:uid="{00000000-0005-0000-0000-0000E0030000}"/>
    <cellStyle name="_기안용지,인사기록형식_3.그린조성공사_07.부대공사_07.부대공사" xfId="3261" xr:uid="{00000000-0005-0000-0000-0000E1030000}"/>
    <cellStyle name="_기안용지,인사기록형식_3.그린조성공사_07.포장공" xfId="3262" xr:uid="{00000000-0005-0000-0000-0000E2030000}"/>
    <cellStyle name="_기안용지,인사기록형식_4.TEE조성" xfId="3263" xr:uid="{00000000-0005-0000-0000-0000E3030000}"/>
    <cellStyle name="_기안용지,인사기록형식_4.TEE조성_00.오수공(최종)" xfId="3264" xr:uid="{00000000-0005-0000-0000-0000E4030000}"/>
    <cellStyle name="_기안용지,인사기록형식_4.TEE조성_00.오수공(최종)_07.부대공사" xfId="3265" xr:uid="{00000000-0005-0000-0000-0000E5030000}"/>
    <cellStyle name="_기안용지,인사기록형식_4.TEE조성_00.오수공(최종)_07.부대공사_07.부대공사" xfId="3266" xr:uid="{00000000-0005-0000-0000-0000E6030000}"/>
    <cellStyle name="_기안용지,인사기록형식_4.TEE조성_00.오수공(최종)_07.포장공" xfId="3267" xr:uid="{00000000-0005-0000-0000-0000E7030000}"/>
    <cellStyle name="_기안용지,인사기록형식_4.TEE조성_00.우수공" xfId="3268" xr:uid="{00000000-0005-0000-0000-0000E8030000}"/>
    <cellStyle name="_기안용지,인사기록형식_4.TEE조성_00.우수공_07.부대공사" xfId="3269" xr:uid="{00000000-0005-0000-0000-0000E9030000}"/>
    <cellStyle name="_기안용지,인사기록형식_4.TEE조성_00.우수공_07.부대공사_07.부대공사" xfId="3270" xr:uid="{00000000-0005-0000-0000-0000EA030000}"/>
    <cellStyle name="_기안용지,인사기록형식_4.TEE조성_00.우수공_07.포장공" xfId="3271" xr:uid="{00000000-0005-0000-0000-0000EB030000}"/>
    <cellStyle name="_기안용지,인사기록형식_4.TEE조성_04.우수공(단지부)" xfId="3272" xr:uid="{00000000-0005-0000-0000-0000EC030000}"/>
    <cellStyle name="_기안용지,인사기록형식_4.TEE조성_04.우수공(단지부)_07.부대공사" xfId="3273" xr:uid="{00000000-0005-0000-0000-0000ED030000}"/>
    <cellStyle name="_기안용지,인사기록형식_4.TEE조성_04.우수공(단지부)_07.부대공사_07.부대공사" xfId="3274" xr:uid="{00000000-0005-0000-0000-0000EE030000}"/>
    <cellStyle name="_기안용지,인사기록형식_4.TEE조성_04.우수공(단지부)_07.포장공" xfId="3275" xr:uid="{00000000-0005-0000-0000-0000EF030000}"/>
    <cellStyle name="_기안용지,인사기록형식_4.TEE조성_05.오수공" xfId="3276" xr:uid="{00000000-0005-0000-0000-0000F0030000}"/>
    <cellStyle name="_기안용지,인사기록형식_4.TEE조성_05.오수공_07.부대공사" xfId="3277" xr:uid="{00000000-0005-0000-0000-0000F1030000}"/>
    <cellStyle name="_기안용지,인사기록형식_4.TEE조성_05.오수공_07.부대공사_07.부대공사" xfId="3278" xr:uid="{00000000-0005-0000-0000-0000F2030000}"/>
    <cellStyle name="_기안용지,인사기록형식_4.TEE조성_05.오수공_07.포장공" xfId="3279" xr:uid="{00000000-0005-0000-0000-0000F3030000}"/>
    <cellStyle name="_기안용지,인사기록형식_4.TEE조성_07.부대공사" xfId="3280" xr:uid="{00000000-0005-0000-0000-0000F4030000}"/>
    <cellStyle name="_기안용지,인사기록형식_4.TEE조성_07.부대공사_07.부대공사" xfId="3281" xr:uid="{00000000-0005-0000-0000-0000F5030000}"/>
    <cellStyle name="_기안용지,인사기록형식_4.TEE조성_07.포장공" xfId="3282" xr:uid="{00000000-0005-0000-0000-0000F6030000}"/>
    <cellStyle name="_기안용지,인사기록형식_Book2" xfId="3283" xr:uid="{00000000-0005-0000-0000-0000F7030000}"/>
    <cellStyle name="_기안용지,인사기록형식_Book2_00.오수공(최종)" xfId="3284" xr:uid="{00000000-0005-0000-0000-0000F8030000}"/>
    <cellStyle name="_기안용지,인사기록형식_Book2_00.오수공(최종)_07.부대공사" xfId="3285" xr:uid="{00000000-0005-0000-0000-0000F9030000}"/>
    <cellStyle name="_기안용지,인사기록형식_Book2_00.오수공(최종)_07.부대공사_07.부대공사" xfId="3286" xr:uid="{00000000-0005-0000-0000-0000FA030000}"/>
    <cellStyle name="_기안용지,인사기록형식_Book2_00.오수공(최종)_07.포장공" xfId="3287" xr:uid="{00000000-0005-0000-0000-0000FB030000}"/>
    <cellStyle name="_기안용지,인사기록형식_Book2_00.우수공" xfId="3288" xr:uid="{00000000-0005-0000-0000-0000FC030000}"/>
    <cellStyle name="_기안용지,인사기록형식_Book2_00.우수공_07.부대공사" xfId="3289" xr:uid="{00000000-0005-0000-0000-0000FD030000}"/>
    <cellStyle name="_기안용지,인사기록형식_Book2_00.우수공_07.부대공사_07.부대공사" xfId="3290" xr:uid="{00000000-0005-0000-0000-0000FE030000}"/>
    <cellStyle name="_기안용지,인사기록형식_Book2_00.우수공_07.포장공" xfId="3291" xr:uid="{00000000-0005-0000-0000-0000FF030000}"/>
    <cellStyle name="_기안용지,인사기록형식_Book2_04.우수공(단지부)" xfId="3292" xr:uid="{00000000-0005-0000-0000-000000040000}"/>
    <cellStyle name="_기안용지,인사기록형식_Book2_04.우수공(단지부)_07.부대공사" xfId="3293" xr:uid="{00000000-0005-0000-0000-000001040000}"/>
    <cellStyle name="_기안용지,인사기록형식_Book2_04.우수공(단지부)_07.부대공사_07.부대공사" xfId="3294" xr:uid="{00000000-0005-0000-0000-000002040000}"/>
    <cellStyle name="_기안용지,인사기록형식_Book2_04.우수공(단지부)_07.포장공" xfId="3295" xr:uid="{00000000-0005-0000-0000-000003040000}"/>
    <cellStyle name="_기안용지,인사기록형식_Book2_05.오수공" xfId="3296" xr:uid="{00000000-0005-0000-0000-000004040000}"/>
    <cellStyle name="_기안용지,인사기록형식_Book2_05.오수공_07.부대공사" xfId="3297" xr:uid="{00000000-0005-0000-0000-000005040000}"/>
    <cellStyle name="_기안용지,인사기록형식_Book2_05.오수공_07.부대공사_07.부대공사" xfId="3298" xr:uid="{00000000-0005-0000-0000-000006040000}"/>
    <cellStyle name="_기안용지,인사기록형식_Book2_05.오수공_07.포장공" xfId="3299" xr:uid="{00000000-0005-0000-0000-000007040000}"/>
    <cellStyle name="_기안용지,인사기록형식_Book2_07.부대공사" xfId="3300" xr:uid="{00000000-0005-0000-0000-000008040000}"/>
    <cellStyle name="_기안용지,인사기록형식_Book2_07.부대공사_07.부대공사" xfId="3301" xr:uid="{00000000-0005-0000-0000-000009040000}"/>
    <cellStyle name="_기안용지,인사기록형식_Book2_07.포장공" xfId="3302" xr:uid="{00000000-0005-0000-0000-00000A040000}"/>
    <cellStyle name="_기안용지,인사기록형식_조직표" xfId="3303" xr:uid="{00000000-0005-0000-0000-00000B040000}"/>
    <cellStyle name="_기안용지,인사기록형식_조직표_00.오수공(최종)" xfId="3304" xr:uid="{00000000-0005-0000-0000-00000C040000}"/>
    <cellStyle name="_기안용지,인사기록형식_조직표_00.오수공(최종)_07.부대공사" xfId="3305" xr:uid="{00000000-0005-0000-0000-00000D040000}"/>
    <cellStyle name="_기안용지,인사기록형식_조직표_00.오수공(최종)_07.부대공사_07.부대공사" xfId="3306" xr:uid="{00000000-0005-0000-0000-00000E040000}"/>
    <cellStyle name="_기안용지,인사기록형식_조직표_00.오수공(최종)_07.포장공" xfId="3307" xr:uid="{00000000-0005-0000-0000-00000F040000}"/>
    <cellStyle name="_기안용지,인사기록형식_조직표_00.우수공" xfId="3308" xr:uid="{00000000-0005-0000-0000-000010040000}"/>
    <cellStyle name="_기안용지,인사기록형식_조직표_00.우수공_07.부대공사" xfId="3309" xr:uid="{00000000-0005-0000-0000-000011040000}"/>
    <cellStyle name="_기안용지,인사기록형식_조직표_00.우수공_07.부대공사_07.부대공사" xfId="3310" xr:uid="{00000000-0005-0000-0000-000012040000}"/>
    <cellStyle name="_기안용지,인사기록형식_조직표_00.우수공_07.포장공" xfId="3311" xr:uid="{00000000-0005-0000-0000-000013040000}"/>
    <cellStyle name="_기안용지,인사기록형식_조직표_01.측구공사" xfId="3312" xr:uid="{00000000-0005-0000-0000-000014040000}"/>
    <cellStyle name="_기안용지,인사기록형식_조직표_01.측구공사_00.오수공(최종)" xfId="3313" xr:uid="{00000000-0005-0000-0000-000015040000}"/>
    <cellStyle name="_기안용지,인사기록형식_조직표_01.측구공사_00.오수공(최종)_07.부대공사" xfId="3314" xr:uid="{00000000-0005-0000-0000-000016040000}"/>
    <cellStyle name="_기안용지,인사기록형식_조직표_01.측구공사_00.오수공(최종)_07.부대공사_07.부대공사" xfId="3315" xr:uid="{00000000-0005-0000-0000-000017040000}"/>
    <cellStyle name="_기안용지,인사기록형식_조직표_01.측구공사_00.오수공(최종)_07.포장공" xfId="3316" xr:uid="{00000000-0005-0000-0000-000018040000}"/>
    <cellStyle name="_기안용지,인사기록형식_조직표_01.측구공사_00.우수공" xfId="3317" xr:uid="{00000000-0005-0000-0000-000019040000}"/>
    <cellStyle name="_기안용지,인사기록형식_조직표_01.측구공사_00.우수공_07.부대공사" xfId="3318" xr:uid="{00000000-0005-0000-0000-00001A040000}"/>
    <cellStyle name="_기안용지,인사기록형식_조직표_01.측구공사_00.우수공_07.부대공사_07.부대공사" xfId="3319" xr:uid="{00000000-0005-0000-0000-00001B040000}"/>
    <cellStyle name="_기안용지,인사기록형식_조직표_01.측구공사_00.우수공_07.포장공" xfId="3320" xr:uid="{00000000-0005-0000-0000-00001C040000}"/>
    <cellStyle name="_기안용지,인사기록형식_조직표_01.측구공사_04.우수공(단지부)" xfId="3321" xr:uid="{00000000-0005-0000-0000-00001D040000}"/>
    <cellStyle name="_기안용지,인사기록형식_조직표_01.측구공사_04.우수공(단지부)_07.부대공사" xfId="3322" xr:uid="{00000000-0005-0000-0000-00001E040000}"/>
    <cellStyle name="_기안용지,인사기록형식_조직표_01.측구공사_04.우수공(단지부)_07.부대공사_07.부대공사" xfId="3323" xr:uid="{00000000-0005-0000-0000-00001F040000}"/>
    <cellStyle name="_기안용지,인사기록형식_조직표_01.측구공사_04.우수공(단지부)_07.포장공" xfId="3324" xr:uid="{00000000-0005-0000-0000-000020040000}"/>
    <cellStyle name="_기안용지,인사기록형식_조직표_01.측구공사_05.오수공" xfId="3325" xr:uid="{00000000-0005-0000-0000-000021040000}"/>
    <cellStyle name="_기안용지,인사기록형식_조직표_01.측구공사_05.오수공_07.부대공사" xfId="3326" xr:uid="{00000000-0005-0000-0000-000022040000}"/>
    <cellStyle name="_기안용지,인사기록형식_조직표_01.측구공사_05.오수공_07.부대공사_07.부대공사" xfId="3327" xr:uid="{00000000-0005-0000-0000-000023040000}"/>
    <cellStyle name="_기안용지,인사기록형식_조직표_01.측구공사_05.오수공_07.포장공" xfId="3328" xr:uid="{00000000-0005-0000-0000-000024040000}"/>
    <cellStyle name="_기안용지,인사기록형식_조직표_01.측구공사_07.부대공사" xfId="3329" xr:uid="{00000000-0005-0000-0000-000025040000}"/>
    <cellStyle name="_기안용지,인사기록형식_조직표_01.측구공사_07.부대공사_07.부대공사" xfId="3330" xr:uid="{00000000-0005-0000-0000-000026040000}"/>
    <cellStyle name="_기안용지,인사기록형식_조직표_01.측구공사_07.포장공" xfId="3331" xr:uid="{00000000-0005-0000-0000-000027040000}"/>
    <cellStyle name="_기안용지,인사기록형식_조직표_03.그린 조성공사" xfId="3332" xr:uid="{00000000-0005-0000-0000-000028040000}"/>
    <cellStyle name="_기안용지,인사기록형식_조직표_03.그린 조성공사_00.오수공(최종)" xfId="3333" xr:uid="{00000000-0005-0000-0000-000029040000}"/>
    <cellStyle name="_기안용지,인사기록형식_조직표_03.그린 조성공사_00.오수공(최종)_07.부대공사" xfId="3334" xr:uid="{00000000-0005-0000-0000-00002A040000}"/>
    <cellStyle name="_기안용지,인사기록형식_조직표_03.그린 조성공사_00.오수공(최종)_07.부대공사_07.부대공사" xfId="3335" xr:uid="{00000000-0005-0000-0000-00002B040000}"/>
    <cellStyle name="_기안용지,인사기록형식_조직표_03.그린 조성공사_00.오수공(최종)_07.포장공" xfId="3336" xr:uid="{00000000-0005-0000-0000-00002C040000}"/>
    <cellStyle name="_기안용지,인사기록형식_조직표_03.그린 조성공사_00.우수공" xfId="3337" xr:uid="{00000000-0005-0000-0000-00002D040000}"/>
    <cellStyle name="_기안용지,인사기록형식_조직표_03.그린 조성공사_00.우수공_07.부대공사" xfId="3338" xr:uid="{00000000-0005-0000-0000-00002E040000}"/>
    <cellStyle name="_기안용지,인사기록형식_조직표_03.그린 조성공사_00.우수공_07.부대공사_07.부대공사" xfId="3339" xr:uid="{00000000-0005-0000-0000-00002F040000}"/>
    <cellStyle name="_기안용지,인사기록형식_조직표_03.그린 조성공사_00.우수공_07.포장공" xfId="3340" xr:uid="{00000000-0005-0000-0000-000030040000}"/>
    <cellStyle name="_기안용지,인사기록형식_조직표_03.그린 조성공사_04.우수공(단지부)" xfId="3341" xr:uid="{00000000-0005-0000-0000-000031040000}"/>
    <cellStyle name="_기안용지,인사기록형식_조직표_03.그린 조성공사_04.우수공(단지부)_07.부대공사" xfId="3342" xr:uid="{00000000-0005-0000-0000-000032040000}"/>
    <cellStyle name="_기안용지,인사기록형식_조직표_03.그린 조성공사_04.우수공(단지부)_07.부대공사_07.부대공사" xfId="3343" xr:uid="{00000000-0005-0000-0000-000033040000}"/>
    <cellStyle name="_기안용지,인사기록형식_조직표_03.그린 조성공사_04.우수공(단지부)_07.포장공" xfId="3344" xr:uid="{00000000-0005-0000-0000-000034040000}"/>
    <cellStyle name="_기안용지,인사기록형식_조직표_03.그린 조성공사_05.오수공" xfId="3345" xr:uid="{00000000-0005-0000-0000-000035040000}"/>
    <cellStyle name="_기안용지,인사기록형식_조직표_03.그린 조성공사_05.오수공_07.부대공사" xfId="3346" xr:uid="{00000000-0005-0000-0000-000036040000}"/>
    <cellStyle name="_기안용지,인사기록형식_조직표_03.그린 조성공사_05.오수공_07.부대공사_07.부대공사" xfId="3347" xr:uid="{00000000-0005-0000-0000-000037040000}"/>
    <cellStyle name="_기안용지,인사기록형식_조직표_03.그린 조성공사_05.오수공_07.포장공" xfId="3348" xr:uid="{00000000-0005-0000-0000-000038040000}"/>
    <cellStyle name="_기안용지,인사기록형식_조직표_03.그린 조성공사_07.부대공사" xfId="3349" xr:uid="{00000000-0005-0000-0000-000039040000}"/>
    <cellStyle name="_기안용지,인사기록형식_조직표_03.그린 조성공사_07.부대공사_07.부대공사" xfId="3350" xr:uid="{00000000-0005-0000-0000-00003A040000}"/>
    <cellStyle name="_기안용지,인사기록형식_조직표_03.그린 조성공사_07.포장공" xfId="3351" xr:uid="{00000000-0005-0000-0000-00003B040000}"/>
    <cellStyle name="_기안용지,인사기록형식_조직표_04.우수공(단지부)" xfId="3352" xr:uid="{00000000-0005-0000-0000-00003C040000}"/>
    <cellStyle name="_기안용지,인사기록형식_조직표_04.우수공(단지부)_07.부대공사" xfId="3353" xr:uid="{00000000-0005-0000-0000-00003D040000}"/>
    <cellStyle name="_기안용지,인사기록형식_조직표_04.우수공(단지부)_07.부대공사_07.부대공사" xfId="3354" xr:uid="{00000000-0005-0000-0000-00003E040000}"/>
    <cellStyle name="_기안용지,인사기록형식_조직표_04.우수공(단지부)_07.포장공" xfId="3355" xr:uid="{00000000-0005-0000-0000-00003F040000}"/>
    <cellStyle name="_기안용지,인사기록형식_조직표_04.표면 배수공사" xfId="3356" xr:uid="{00000000-0005-0000-0000-000040040000}"/>
    <cellStyle name="_기안용지,인사기록형식_조직표_04.표면 배수공사_00.오수공(최종)" xfId="3357" xr:uid="{00000000-0005-0000-0000-000041040000}"/>
    <cellStyle name="_기안용지,인사기록형식_조직표_04.표면 배수공사_00.오수공(최종)_07.부대공사" xfId="3358" xr:uid="{00000000-0005-0000-0000-000042040000}"/>
    <cellStyle name="_기안용지,인사기록형식_조직표_04.표면 배수공사_00.오수공(최종)_07.부대공사_07.부대공사" xfId="3359" xr:uid="{00000000-0005-0000-0000-000043040000}"/>
    <cellStyle name="_기안용지,인사기록형식_조직표_04.표면 배수공사_00.오수공(최종)_07.포장공" xfId="3360" xr:uid="{00000000-0005-0000-0000-000044040000}"/>
    <cellStyle name="_기안용지,인사기록형식_조직표_04.표면 배수공사_00.우수공" xfId="3361" xr:uid="{00000000-0005-0000-0000-000045040000}"/>
    <cellStyle name="_기안용지,인사기록형식_조직표_04.표면 배수공사_00.우수공_07.부대공사" xfId="3362" xr:uid="{00000000-0005-0000-0000-000046040000}"/>
    <cellStyle name="_기안용지,인사기록형식_조직표_04.표면 배수공사_00.우수공_07.부대공사_07.부대공사" xfId="3363" xr:uid="{00000000-0005-0000-0000-000047040000}"/>
    <cellStyle name="_기안용지,인사기록형식_조직표_04.표면 배수공사_00.우수공_07.포장공" xfId="3364" xr:uid="{00000000-0005-0000-0000-000048040000}"/>
    <cellStyle name="_기안용지,인사기록형식_조직표_04.표면 배수공사_04.우수공(단지부)" xfId="3365" xr:uid="{00000000-0005-0000-0000-000049040000}"/>
    <cellStyle name="_기안용지,인사기록형식_조직표_04.표면 배수공사_04.우수공(단지부)_07.부대공사" xfId="3366" xr:uid="{00000000-0005-0000-0000-00004A040000}"/>
    <cellStyle name="_기안용지,인사기록형식_조직표_04.표면 배수공사_04.우수공(단지부)_07.부대공사_07.부대공사" xfId="3367" xr:uid="{00000000-0005-0000-0000-00004B040000}"/>
    <cellStyle name="_기안용지,인사기록형식_조직표_04.표면 배수공사_04.우수공(단지부)_07.포장공" xfId="3368" xr:uid="{00000000-0005-0000-0000-00004C040000}"/>
    <cellStyle name="_기안용지,인사기록형식_조직표_04.표면 배수공사_05.오수공" xfId="3369" xr:uid="{00000000-0005-0000-0000-00004D040000}"/>
    <cellStyle name="_기안용지,인사기록형식_조직표_04.표면 배수공사_05.오수공_07.부대공사" xfId="3370" xr:uid="{00000000-0005-0000-0000-00004E040000}"/>
    <cellStyle name="_기안용지,인사기록형식_조직표_04.표면 배수공사_05.오수공_07.부대공사_07.부대공사" xfId="3371" xr:uid="{00000000-0005-0000-0000-00004F040000}"/>
    <cellStyle name="_기안용지,인사기록형식_조직표_04.표면 배수공사_05.오수공_07.포장공" xfId="3372" xr:uid="{00000000-0005-0000-0000-000050040000}"/>
    <cellStyle name="_기안용지,인사기록형식_조직표_04.표면 배수공사_07.부대공사" xfId="3373" xr:uid="{00000000-0005-0000-0000-000051040000}"/>
    <cellStyle name="_기안용지,인사기록형식_조직표_04.표면 배수공사_07.부대공사_07.부대공사" xfId="3374" xr:uid="{00000000-0005-0000-0000-000052040000}"/>
    <cellStyle name="_기안용지,인사기록형식_조직표_04.표면 배수공사_07.포장공" xfId="3375" xr:uid="{00000000-0005-0000-0000-000053040000}"/>
    <cellStyle name="_기안용지,인사기록형식_조직표_05.그린 조성공사" xfId="3376" xr:uid="{00000000-0005-0000-0000-000054040000}"/>
    <cellStyle name="_기안용지,인사기록형식_조직표_05.그린 조성공사_00.오수공(최종)" xfId="3377" xr:uid="{00000000-0005-0000-0000-000055040000}"/>
    <cellStyle name="_기안용지,인사기록형식_조직표_05.그린 조성공사_00.오수공(최종)_07.부대공사" xfId="3378" xr:uid="{00000000-0005-0000-0000-000056040000}"/>
    <cellStyle name="_기안용지,인사기록형식_조직표_05.그린 조성공사_00.오수공(최종)_07.부대공사_07.부대공사" xfId="3379" xr:uid="{00000000-0005-0000-0000-000057040000}"/>
    <cellStyle name="_기안용지,인사기록형식_조직표_05.그린 조성공사_00.오수공(최종)_07.포장공" xfId="3380" xr:uid="{00000000-0005-0000-0000-000058040000}"/>
    <cellStyle name="_기안용지,인사기록형식_조직표_05.그린 조성공사_00.우수공" xfId="3381" xr:uid="{00000000-0005-0000-0000-000059040000}"/>
    <cellStyle name="_기안용지,인사기록형식_조직표_05.그린 조성공사_00.우수공_07.부대공사" xfId="3382" xr:uid="{00000000-0005-0000-0000-00005A040000}"/>
    <cellStyle name="_기안용지,인사기록형식_조직표_05.그린 조성공사_00.우수공_07.부대공사_07.부대공사" xfId="3383" xr:uid="{00000000-0005-0000-0000-00005B040000}"/>
    <cellStyle name="_기안용지,인사기록형식_조직표_05.그린 조성공사_00.우수공_07.포장공" xfId="3384" xr:uid="{00000000-0005-0000-0000-00005C040000}"/>
    <cellStyle name="_기안용지,인사기록형식_조직표_05.그린 조성공사_04.우수공(단지부)" xfId="3385" xr:uid="{00000000-0005-0000-0000-00005D040000}"/>
    <cellStyle name="_기안용지,인사기록형식_조직표_05.그린 조성공사_04.우수공(단지부)_07.부대공사" xfId="3386" xr:uid="{00000000-0005-0000-0000-00005E040000}"/>
    <cellStyle name="_기안용지,인사기록형식_조직표_05.그린 조성공사_04.우수공(단지부)_07.부대공사_07.부대공사" xfId="3387" xr:uid="{00000000-0005-0000-0000-00005F040000}"/>
    <cellStyle name="_기안용지,인사기록형식_조직표_05.그린 조성공사_04.우수공(단지부)_07.포장공" xfId="3388" xr:uid="{00000000-0005-0000-0000-000060040000}"/>
    <cellStyle name="_기안용지,인사기록형식_조직표_05.그린 조성공사_05.오수공" xfId="3389" xr:uid="{00000000-0005-0000-0000-000061040000}"/>
    <cellStyle name="_기안용지,인사기록형식_조직표_05.그린 조성공사_05.오수공_07.부대공사" xfId="3390" xr:uid="{00000000-0005-0000-0000-000062040000}"/>
    <cellStyle name="_기안용지,인사기록형식_조직표_05.그린 조성공사_05.오수공_07.부대공사_07.부대공사" xfId="3391" xr:uid="{00000000-0005-0000-0000-000063040000}"/>
    <cellStyle name="_기안용지,인사기록형식_조직표_05.그린 조성공사_05.오수공_07.포장공" xfId="3392" xr:uid="{00000000-0005-0000-0000-000064040000}"/>
    <cellStyle name="_기안용지,인사기록형식_조직표_05.그린 조성공사_07.부대공사" xfId="3393" xr:uid="{00000000-0005-0000-0000-000065040000}"/>
    <cellStyle name="_기안용지,인사기록형식_조직표_05.그린 조성공사_07.부대공사_07.부대공사" xfId="3394" xr:uid="{00000000-0005-0000-0000-000066040000}"/>
    <cellStyle name="_기안용지,인사기록형식_조직표_05.그린 조성공사_07.포장공" xfId="3395" xr:uid="{00000000-0005-0000-0000-000067040000}"/>
    <cellStyle name="_기안용지,인사기록형식_조직표_05.오수공" xfId="3396" xr:uid="{00000000-0005-0000-0000-000068040000}"/>
    <cellStyle name="_기안용지,인사기록형식_조직표_05.오수공_07.부대공사" xfId="3397" xr:uid="{00000000-0005-0000-0000-000069040000}"/>
    <cellStyle name="_기안용지,인사기록형식_조직표_05.오수공_07.부대공사_07.부대공사" xfId="3398" xr:uid="{00000000-0005-0000-0000-00006A040000}"/>
    <cellStyle name="_기안용지,인사기록형식_조직표_05.오수공_07.포장공" xfId="3399" xr:uid="{00000000-0005-0000-0000-00006B040000}"/>
    <cellStyle name="_기안용지,인사기록형식_조직표_07.부대공사" xfId="3400" xr:uid="{00000000-0005-0000-0000-00006C040000}"/>
    <cellStyle name="_기안용지,인사기록형식_조직표_07.부대공사_07.부대공사" xfId="3401" xr:uid="{00000000-0005-0000-0000-00006D040000}"/>
    <cellStyle name="_기안용지,인사기록형식_조직표_07.포장공" xfId="3402" xr:uid="{00000000-0005-0000-0000-00006E040000}"/>
    <cellStyle name="_기안용지,인사기록형식_조직표_07.포장공(중2-57)" xfId="3403" xr:uid="{00000000-0005-0000-0000-00006F040000}"/>
    <cellStyle name="_기안용지,인사기록형식_조직표_1.측구공사" xfId="3404" xr:uid="{00000000-0005-0000-0000-000070040000}"/>
    <cellStyle name="_기안용지,인사기록형식_조직표_1.측구공사_00.오수공(최종)" xfId="3405" xr:uid="{00000000-0005-0000-0000-000071040000}"/>
    <cellStyle name="_기안용지,인사기록형식_조직표_1.측구공사_00.오수공(최종)_07.부대공사" xfId="3406" xr:uid="{00000000-0005-0000-0000-000072040000}"/>
    <cellStyle name="_기안용지,인사기록형식_조직표_1.측구공사_00.오수공(최종)_07.부대공사_07.부대공사" xfId="3407" xr:uid="{00000000-0005-0000-0000-000073040000}"/>
    <cellStyle name="_기안용지,인사기록형식_조직표_1.측구공사_00.오수공(최종)_07.포장공" xfId="3408" xr:uid="{00000000-0005-0000-0000-000074040000}"/>
    <cellStyle name="_기안용지,인사기록형식_조직표_1.측구공사_00.우수공" xfId="3409" xr:uid="{00000000-0005-0000-0000-000075040000}"/>
    <cellStyle name="_기안용지,인사기록형식_조직표_1.측구공사_00.우수공_07.부대공사" xfId="3410" xr:uid="{00000000-0005-0000-0000-000076040000}"/>
    <cellStyle name="_기안용지,인사기록형식_조직표_1.측구공사_00.우수공_07.부대공사_07.부대공사" xfId="3411" xr:uid="{00000000-0005-0000-0000-000077040000}"/>
    <cellStyle name="_기안용지,인사기록형식_조직표_1.측구공사_00.우수공_07.포장공" xfId="3412" xr:uid="{00000000-0005-0000-0000-000078040000}"/>
    <cellStyle name="_기안용지,인사기록형식_조직표_1.측구공사_04.우수공(단지부)" xfId="3413" xr:uid="{00000000-0005-0000-0000-000079040000}"/>
    <cellStyle name="_기안용지,인사기록형식_조직표_1.측구공사_04.우수공(단지부)_07.부대공사" xfId="3414" xr:uid="{00000000-0005-0000-0000-00007A040000}"/>
    <cellStyle name="_기안용지,인사기록형식_조직표_1.측구공사_04.우수공(단지부)_07.부대공사_07.부대공사" xfId="3415" xr:uid="{00000000-0005-0000-0000-00007B040000}"/>
    <cellStyle name="_기안용지,인사기록형식_조직표_1.측구공사_04.우수공(단지부)_07.포장공" xfId="3416" xr:uid="{00000000-0005-0000-0000-00007C040000}"/>
    <cellStyle name="_기안용지,인사기록형식_조직표_1.측구공사_05.오수공" xfId="3417" xr:uid="{00000000-0005-0000-0000-00007D040000}"/>
    <cellStyle name="_기안용지,인사기록형식_조직표_1.측구공사_05.오수공_07.부대공사" xfId="3418" xr:uid="{00000000-0005-0000-0000-00007E040000}"/>
    <cellStyle name="_기안용지,인사기록형식_조직표_1.측구공사_05.오수공_07.부대공사_07.부대공사" xfId="3419" xr:uid="{00000000-0005-0000-0000-00007F040000}"/>
    <cellStyle name="_기안용지,인사기록형식_조직표_1.측구공사_05.오수공_07.포장공" xfId="3420" xr:uid="{00000000-0005-0000-0000-000080040000}"/>
    <cellStyle name="_기안용지,인사기록형식_조직표_1.측구공사_07.부대공사" xfId="3421" xr:uid="{00000000-0005-0000-0000-000081040000}"/>
    <cellStyle name="_기안용지,인사기록형식_조직표_1.측구공사_07.부대공사_07.부대공사" xfId="3422" xr:uid="{00000000-0005-0000-0000-000082040000}"/>
    <cellStyle name="_기안용지,인사기록형식_조직표_1.측구공사_07.포장공" xfId="3423" xr:uid="{00000000-0005-0000-0000-000083040000}"/>
    <cellStyle name="_기안용지,인사기록형식_조직표_1.측구공사-0" xfId="3424" xr:uid="{00000000-0005-0000-0000-000084040000}"/>
    <cellStyle name="_기안용지,인사기록형식_조직표_1.측구공사-0_00.오수공(최종)" xfId="3425" xr:uid="{00000000-0005-0000-0000-000085040000}"/>
    <cellStyle name="_기안용지,인사기록형식_조직표_1.측구공사-0_00.오수공(최종)_07.부대공사" xfId="3426" xr:uid="{00000000-0005-0000-0000-000086040000}"/>
    <cellStyle name="_기안용지,인사기록형식_조직표_1.측구공사-0_00.오수공(최종)_07.부대공사_07.부대공사" xfId="3427" xr:uid="{00000000-0005-0000-0000-000087040000}"/>
    <cellStyle name="_기안용지,인사기록형식_조직표_1.측구공사-0_00.오수공(최종)_07.포장공" xfId="3428" xr:uid="{00000000-0005-0000-0000-000088040000}"/>
    <cellStyle name="_기안용지,인사기록형식_조직표_1.측구공사-0_00.우수공" xfId="3429" xr:uid="{00000000-0005-0000-0000-000089040000}"/>
    <cellStyle name="_기안용지,인사기록형식_조직표_1.측구공사-0_00.우수공_07.부대공사" xfId="3430" xr:uid="{00000000-0005-0000-0000-00008A040000}"/>
    <cellStyle name="_기안용지,인사기록형식_조직표_1.측구공사-0_00.우수공_07.부대공사_07.부대공사" xfId="3431" xr:uid="{00000000-0005-0000-0000-00008B040000}"/>
    <cellStyle name="_기안용지,인사기록형식_조직표_1.측구공사-0_00.우수공_07.포장공" xfId="3432" xr:uid="{00000000-0005-0000-0000-00008C040000}"/>
    <cellStyle name="_기안용지,인사기록형식_조직표_1.측구공사-0_04.우수공(단지부)" xfId="3433" xr:uid="{00000000-0005-0000-0000-00008D040000}"/>
    <cellStyle name="_기안용지,인사기록형식_조직표_1.측구공사-0_04.우수공(단지부)_07.부대공사" xfId="3434" xr:uid="{00000000-0005-0000-0000-00008E040000}"/>
    <cellStyle name="_기안용지,인사기록형식_조직표_1.측구공사-0_04.우수공(단지부)_07.부대공사_07.부대공사" xfId="3435" xr:uid="{00000000-0005-0000-0000-00008F040000}"/>
    <cellStyle name="_기안용지,인사기록형식_조직표_1.측구공사-0_04.우수공(단지부)_07.포장공" xfId="3436" xr:uid="{00000000-0005-0000-0000-000090040000}"/>
    <cellStyle name="_기안용지,인사기록형식_조직표_1.측구공사-0_05.오수공" xfId="3437" xr:uid="{00000000-0005-0000-0000-000091040000}"/>
    <cellStyle name="_기안용지,인사기록형식_조직표_1.측구공사-0_05.오수공_07.부대공사" xfId="3438" xr:uid="{00000000-0005-0000-0000-000092040000}"/>
    <cellStyle name="_기안용지,인사기록형식_조직표_1.측구공사-0_05.오수공_07.부대공사_07.부대공사" xfId="3439" xr:uid="{00000000-0005-0000-0000-000093040000}"/>
    <cellStyle name="_기안용지,인사기록형식_조직표_1.측구공사-0_05.오수공_07.포장공" xfId="3440" xr:uid="{00000000-0005-0000-0000-000094040000}"/>
    <cellStyle name="_기안용지,인사기록형식_조직표_1.측구공사-0_07.부대공사" xfId="3441" xr:uid="{00000000-0005-0000-0000-000095040000}"/>
    <cellStyle name="_기안용지,인사기록형식_조직표_1.측구공사-0_07.부대공사_07.부대공사" xfId="3442" xr:uid="{00000000-0005-0000-0000-000096040000}"/>
    <cellStyle name="_기안용지,인사기록형식_조직표_1.측구공사-0_07.포장공" xfId="3443" xr:uid="{00000000-0005-0000-0000-000097040000}"/>
    <cellStyle name="_기안용지,인사기록형식_조직표_2.배수시설" xfId="3444" xr:uid="{00000000-0005-0000-0000-000098040000}"/>
    <cellStyle name="_기안용지,인사기록형식_조직표_2.배수시설_00.오수공(최종)" xfId="3445" xr:uid="{00000000-0005-0000-0000-000099040000}"/>
    <cellStyle name="_기안용지,인사기록형식_조직표_2.배수시설_00.오수공(최종)_07.부대공사" xfId="3446" xr:uid="{00000000-0005-0000-0000-00009A040000}"/>
    <cellStyle name="_기안용지,인사기록형식_조직표_2.배수시설_00.오수공(최종)_07.부대공사_07.부대공사" xfId="3447" xr:uid="{00000000-0005-0000-0000-00009B040000}"/>
    <cellStyle name="_기안용지,인사기록형식_조직표_2.배수시설_00.오수공(최종)_07.포장공" xfId="3448" xr:uid="{00000000-0005-0000-0000-00009C040000}"/>
    <cellStyle name="_기안용지,인사기록형식_조직표_2.배수시설_00.우수공" xfId="3449" xr:uid="{00000000-0005-0000-0000-00009D040000}"/>
    <cellStyle name="_기안용지,인사기록형식_조직표_2.배수시설_00.우수공_07.부대공사" xfId="3450" xr:uid="{00000000-0005-0000-0000-00009E040000}"/>
    <cellStyle name="_기안용지,인사기록형식_조직표_2.배수시설_00.우수공_07.부대공사_07.부대공사" xfId="3451" xr:uid="{00000000-0005-0000-0000-00009F040000}"/>
    <cellStyle name="_기안용지,인사기록형식_조직표_2.배수시설_00.우수공_07.포장공" xfId="3452" xr:uid="{00000000-0005-0000-0000-0000A0040000}"/>
    <cellStyle name="_기안용지,인사기록형식_조직표_2.배수시설_01.측구공사" xfId="3453" xr:uid="{00000000-0005-0000-0000-0000A1040000}"/>
    <cellStyle name="_기안용지,인사기록형식_조직표_2.배수시설_01.측구공사_00.오수공(최종)" xfId="3454" xr:uid="{00000000-0005-0000-0000-0000A2040000}"/>
    <cellStyle name="_기안용지,인사기록형식_조직표_2.배수시설_01.측구공사_00.오수공(최종)_07.부대공사" xfId="3455" xr:uid="{00000000-0005-0000-0000-0000A3040000}"/>
    <cellStyle name="_기안용지,인사기록형식_조직표_2.배수시설_01.측구공사_00.오수공(최종)_07.부대공사_07.부대공사" xfId="3456" xr:uid="{00000000-0005-0000-0000-0000A4040000}"/>
    <cellStyle name="_기안용지,인사기록형식_조직표_2.배수시설_01.측구공사_00.오수공(최종)_07.포장공" xfId="3457" xr:uid="{00000000-0005-0000-0000-0000A5040000}"/>
    <cellStyle name="_기안용지,인사기록형식_조직표_2.배수시설_01.측구공사_00.우수공" xfId="3458" xr:uid="{00000000-0005-0000-0000-0000A6040000}"/>
    <cellStyle name="_기안용지,인사기록형식_조직표_2.배수시설_01.측구공사_00.우수공_07.부대공사" xfId="3459" xr:uid="{00000000-0005-0000-0000-0000A7040000}"/>
    <cellStyle name="_기안용지,인사기록형식_조직표_2.배수시설_01.측구공사_00.우수공_07.부대공사_07.부대공사" xfId="3460" xr:uid="{00000000-0005-0000-0000-0000A8040000}"/>
    <cellStyle name="_기안용지,인사기록형식_조직표_2.배수시설_01.측구공사_00.우수공_07.포장공" xfId="3461" xr:uid="{00000000-0005-0000-0000-0000A9040000}"/>
    <cellStyle name="_기안용지,인사기록형식_조직표_2.배수시설_01.측구공사_04.우수공(단지부)" xfId="3462" xr:uid="{00000000-0005-0000-0000-0000AA040000}"/>
    <cellStyle name="_기안용지,인사기록형식_조직표_2.배수시설_01.측구공사_04.우수공(단지부)_07.부대공사" xfId="3463" xr:uid="{00000000-0005-0000-0000-0000AB040000}"/>
    <cellStyle name="_기안용지,인사기록형식_조직표_2.배수시설_01.측구공사_04.우수공(단지부)_07.부대공사_07.부대공사" xfId="3464" xr:uid="{00000000-0005-0000-0000-0000AC040000}"/>
    <cellStyle name="_기안용지,인사기록형식_조직표_2.배수시설_01.측구공사_04.우수공(단지부)_07.포장공" xfId="3465" xr:uid="{00000000-0005-0000-0000-0000AD040000}"/>
    <cellStyle name="_기안용지,인사기록형식_조직표_2.배수시설_01.측구공사_05.오수공" xfId="3466" xr:uid="{00000000-0005-0000-0000-0000AE040000}"/>
    <cellStyle name="_기안용지,인사기록형식_조직표_2.배수시설_01.측구공사_05.오수공_07.부대공사" xfId="3467" xr:uid="{00000000-0005-0000-0000-0000AF040000}"/>
    <cellStyle name="_기안용지,인사기록형식_조직표_2.배수시설_01.측구공사_05.오수공_07.부대공사_07.부대공사" xfId="3468" xr:uid="{00000000-0005-0000-0000-0000B0040000}"/>
    <cellStyle name="_기안용지,인사기록형식_조직표_2.배수시설_01.측구공사_05.오수공_07.포장공" xfId="3469" xr:uid="{00000000-0005-0000-0000-0000B1040000}"/>
    <cellStyle name="_기안용지,인사기록형식_조직표_2.배수시설_01.측구공사_07.부대공사" xfId="3470" xr:uid="{00000000-0005-0000-0000-0000B2040000}"/>
    <cellStyle name="_기안용지,인사기록형식_조직표_2.배수시설_01.측구공사_07.부대공사_07.부대공사" xfId="3471" xr:uid="{00000000-0005-0000-0000-0000B3040000}"/>
    <cellStyle name="_기안용지,인사기록형식_조직표_2.배수시설_01.측구공사_07.포장공" xfId="3472" xr:uid="{00000000-0005-0000-0000-0000B4040000}"/>
    <cellStyle name="_기안용지,인사기록형식_조직표_2.배수시설_04.우수공(단지부)" xfId="3473" xr:uid="{00000000-0005-0000-0000-0000B5040000}"/>
    <cellStyle name="_기안용지,인사기록형식_조직표_2.배수시설_04.우수공(단지부)_07.부대공사" xfId="3474" xr:uid="{00000000-0005-0000-0000-0000B6040000}"/>
    <cellStyle name="_기안용지,인사기록형식_조직표_2.배수시설_04.우수공(단지부)_07.부대공사_07.부대공사" xfId="3475" xr:uid="{00000000-0005-0000-0000-0000B7040000}"/>
    <cellStyle name="_기안용지,인사기록형식_조직표_2.배수시설_04.우수공(단지부)_07.포장공" xfId="3476" xr:uid="{00000000-0005-0000-0000-0000B8040000}"/>
    <cellStyle name="_기안용지,인사기록형식_조직표_2.배수시설_05.오수공" xfId="3477" xr:uid="{00000000-0005-0000-0000-0000B9040000}"/>
    <cellStyle name="_기안용지,인사기록형식_조직표_2.배수시설_05.오수공_07.부대공사" xfId="3478" xr:uid="{00000000-0005-0000-0000-0000BA040000}"/>
    <cellStyle name="_기안용지,인사기록형식_조직표_2.배수시설_05.오수공_07.부대공사_07.부대공사" xfId="3479" xr:uid="{00000000-0005-0000-0000-0000BB040000}"/>
    <cellStyle name="_기안용지,인사기록형식_조직표_2.배수시설_05.오수공_07.포장공" xfId="3480" xr:uid="{00000000-0005-0000-0000-0000BC040000}"/>
    <cellStyle name="_기안용지,인사기록형식_조직표_2.배수시설_07.부대공사" xfId="3481" xr:uid="{00000000-0005-0000-0000-0000BD040000}"/>
    <cellStyle name="_기안용지,인사기록형식_조직표_2.배수시설_07.부대공사_07.부대공사" xfId="3482" xr:uid="{00000000-0005-0000-0000-0000BE040000}"/>
    <cellStyle name="_기안용지,인사기록형식_조직표_2.배수시설_07.포장공" xfId="3483" xr:uid="{00000000-0005-0000-0000-0000BF040000}"/>
    <cellStyle name="_기안용지,인사기록형식_조직표_2.배수시설_1.측구공사" xfId="3484" xr:uid="{00000000-0005-0000-0000-0000C0040000}"/>
    <cellStyle name="_기안용지,인사기록형식_조직표_2.배수시설_1.측구공사_00.오수공(최종)" xfId="3485" xr:uid="{00000000-0005-0000-0000-0000C1040000}"/>
    <cellStyle name="_기안용지,인사기록형식_조직표_2.배수시설_1.측구공사_00.오수공(최종)_07.부대공사" xfId="3486" xr:uid="{00000000-0005-0000-0000-0000C2040000}"/>
    <cellStyle name="_기안용지,인사기록형식_조직표_2.배수시설_1.측구공사_00.오수공(최종)_07.부대공사_07.부대공사" xfId="3487" xr:uid="{00000000-0005-0000-0000-0000C3040000}"/>
    <cellStyle name="_기안용지,인사기록형식_조직표_2.배수시설_1.측구공사_00.오수공(최종)_07.포장공" xfId="3488" xr:uid="{00000000-0005-0000-0000-0000C4040000}"/>
    <cellStyle name="_기안용지,인사기록형식_조직표_2.배수시설_1.측구공사_00.우수공" xfId="3489" xr:uid="{00000000-0005-0000-0000-0000C5040000}"/>
    <cellStyle name="_기안용지,인사기록형식_조직표_2.배수시설_1.측구공사_00.우수공_07.부대공사" xfId="3490" xr:uid="{00000000-0005-0000-0000-0000C6040000}"/>
    <cellStyle name="_기안용지,인사기록형식_조직표_2.배수시설_1.측구공사_00.우수공_07.부대공사_07.부대공사" xfId="3491" xr:uid="{00000000-0005-0000-0000-0000C7040000}"/>
    <cellStyle name="_기안용지,인사기록형식_조직표_2.배수시설_1.측구공사_00.우수공_07.포장공" xfId="3492" xr:uid="{00000000-0005-0000-0000-0000C8040000}"/>
    <cellStyle name="_기안용지,인사기록형식_조직표_2.배수시설_1.측구공사_04.우수공(단지부)" xfId="3493" xr:uid="{00000000-0005-0000-0000-0000C9040000}"/>
    <cellStyle name="_기안용지,인사기록형식_조직표_2.배수시설_1.측구공사_04.우수공(단지부)_07.부대공사" xfId="3494" xr:uid="{00000000-0005-0000-0000-0000CA040000}"/>
    <cellStyle name="_기안용지,인사기록형식_조직표_2.배수시설_1.측구공사_04.우수공(단지부)_07.부대공사_07.부대공사" xfId="3495" xr:uid="{00000000-0005-0000-0000-0000CB040000}"/>
    <cellStyle name="_기안용지,인사기록형식_조직표_2.배수시설_1.측구공사_04.우수공(단지부)_07.포장공" xfId="3496" xr:uid="{00000000-0005-0000-0000-0000CC040000}"/>
    <cellStyle name="_기안용지,인사기록형식_조직표_2.배수시설_1.측구공사_05.오수공" xfId="3497" xr:uid="{00000000-0005-0000-0000-0000CD040000}"/>
    <cellStyle name="_기안용지,인사기록형식_조직표_2.배수시설_1.측구공사_05.오수공_07.부대공사" xfId="3498" xr:uid="{00000000-0005-0000-0000-0000CE040000}"/>
    <cellStyle name="_기안용지,인사기록형식_조직표_2.배수시설_1.측구공사_05.오수공_07.부대공사_07.부대공사" xfId="3499" xr:uid="{00000000-0005-0000-0000-0000CF040000}"/>
    <cellStyle name="_기안용지,인사기록형식_조직표_2.배수시설_1.측구공사_05.오수공_07.포장공" xfId="3500" xr:uid="{00000000-0005-0000-0000-0000D0040000}"/>
    <cellStyle name="_기안용지,인사기록형식_조직표_2.배수시설_1.측구공사_07.부대공사" xfId="3501" xr:uid="{00000000-0005-0000-0000-0000D1040000}"/>
    <cellStyle name="_기안용지,인사기록형식_조직표_2.배수시설_1.측구공사_07.부대공사_07.부대공사" xfId="3502" xr:uid="{00000000-0005-0000-0000-0000D2040000}"/>
    <cellStyle name="_기안용지,인사기록형식_조직표_2.배수시설_1.측구공사_07.포장공" xfId="3503" xr:uid="{00000000-0005-0000-0000-0000D3040000}"/>
    <cellStyle name="_기안용지,인사기록형식_조직표_2.배수시설_1.측구공사-0" xfId="3504" xr:uid="{00000000-0005-0000-0000-0000D4040000}"/>
    <cellStyle name="_기안용지,인사기록형식_조직표_2.배수시설_1.측구공사-0_00.오수공(최종)" xfId="3505" xr:uid="{00000000-0005-0000-0000-0000D5040000}"/>
    <cellStyle name="_기안용지,인사기록형식_조직표_2.배수시설_1.측구공사-0_00.오수공(최종)_07.부대공사" xfId="3506" xr:uid="{00000000-0005-0000-0000-0000D6040000}"/>
    <cellStyle name="_기안용지,인사기록형식_조직표_2.배수시설_1.측구공사-0_00.오수공(최종)_07.부대공사_07.부대공사" xfId="3507" xr:uid="{00000000-0005-0000-0000-0000D7040000}"/>
    <cellStyle name="_기안용지,인사기록형식_조직표_2.배수시설_1.측구공사-0_00.오수공(최종)_07.포장공" xfId="3508" xr:uid="{00000000-0005-0000-0000-0000D8040000}"/>
    <cellStyle name="_기안용지,인사기록형식_조직표_2.배수시설_1.측구공사-0_00.우수공" xfId="3509" xr:uid="{00000000-0005-0000-0000-0000D9040000}"/>
    <cellStyle name="_기안용지,인사기록형식_조직표_2.배수시설_1.측구공사-0_00.우수공_07.부대공사" xfId="3510" xr:uid="{00000000-0005-0000-0000-0000DA040000}"/>
    <cellStyle name="_기안용지,인사기록형식_조직표_2.배수시설_1.측구공사-0_00.우수공_07.부대공사_07.부대공사" xfId="3511" xr:uid="{00000000-0005-0000-0000-0000DB040000}"/>
    <cellStyle name="_기안용지,인사기록형식_조직표_2.배수시설_1.측구공사-0_00.우수공_07.포장공" xfId="3512" xr:uid="{00000000-0005-0000-0000-0000DC040000}"/>
    <cellStyle name="_기안용지,인사기록형식_조직표_2.배수시설_1.측구공사-0_04.우수공(단지부)" xfId="3513" xr:uid="{00000000-0005-0000-0000-0000DD040000}"/>
    <cellStyle name="_기안용지,인사기록형식_조직표_2.배수시설_1.측구공사-0_04.우수공(단지부)_07.부대공사" xfId="3514" xr:uid="{00000000-0005-0000-0000-0000DE040000}"/>
    <cellStyle name="_기안용지,인사기록형식_조직표_2.배수시설_1.측구공사-0_04.우수공(단지부)_07.부대공사_07.부대공사" xfId="3515" xr:uid="{00000000-0005-0000-0000-0000DF040000}"/>
    <cellStyle name="_기안용지,인사기록형식_조직표_2.배수시설_1.측구공사-0_04.우수공(단지부)_07.포장공" xfId="3516" xr:uid="{00000000-0005-0000-0000-0000E0040000}"/>
    <cellStyle name="_기안용지,인사기록형식_조직표_2.배수시설_1.측구공사-0_05.오수공" xfId="3517" xr:uid="{00000000-0005-0000-0000-0000E1040000}"/>
    <cellStyle name="_기안용지,인사기록형식_조직표_2.배수시설_1.측구공사-0_05.오수공_07.부대공사" xfId="3518" xr:uid="{00000000-0005-0000-0000-0000E2040000}"/>
    <cellStyle name="_기안용지,인사기록형식_조직표_2.배수시설_1.측구공사-0_05.오수공_07.부대공사_07.부대공사" xfId="3519" xr:uid="{00000000-0005-0000-0000-0000E3040000}"/>
    <cellStyle name="_기안용지,인사기록형식_조직표_2.배수시설_1.측구공사-0_05.오수공_07.포장공" xfId="3520" xr:uid="{00000000-0005-0000-0000-0000E4040000}"/>
    <cellStyle name="_기안용지,인사기록형식_조직표_2.배수시설_1.측구공사-0_07.부대공사" xfId="3521" xr:uid="{00000000-0005-0000-0000-0000E5040000}"/>
    <cellStyle name="_기안용지,인사기록형식_조직표_2.배수시설_1.측구공사-0_07.부대공사_07.부대공사" xfId="3522" xr:uid="{00000000-0005-0000-0000-0000E6040000}"/>
    <cellStyle name="_기안용지,인사기록형식_조직표_2.배수시설_1.측구공사-0_07.포장공" xfId="3523" xr:uid="{00000000-0005-0000-0000-0000E7040000}"/>
    <cellStyle name="_기안용지,인사기록형식_조직표_3.그린 조성공사" xfId="3524" xr:uid="{00000000-0005-0000-0000-0000E8040000}"/>
    <cellStyle name="_기안용지,인사기록형식_조직표_3.그린 조성공사_00.오수공(최종)" xfId="3525" xr:uid="{00000000-0005-0000-0000-0000E9040000}"/>
    <cellStyle name="_기안용지,인사기록형식_조직표_3.그린 조성공사_00.오수공(최종)_07.부대공사" xfId="3526" xr:uid="{00000000-0005-0000-0000-0000EA040000}"/>
    <cellStyle name="_기안용지,인사기록형식_조직표_3.그린 조성공사_00.오수공(최종)_07.부대공사_07.부대공사" xfId="3527" xr:uid="{00000000-0005-0000-0000-0000EB040000}"/>
    <cellStyle name="_기안용지,인사기록형식_조직표_3.그린 조성공사_00.오수공(최종)_07.포장공" xfId="3528" xr:uid="{00000000-0005-0000-0000-0000EC040000}"/>
    <cellStyle name="_기안용지,인사기록형식_조직표_3.그린 조성공사_00.우수공" xfId="3529" xr:uid="{00000000-0005-0000-0000-0000ED040000}"/>
    <cellStyle name="_기안용지,인사기록형식_조직표_3.그린 조성공사_00.우수공_07.부대공사" xfId="3530" xr:uid="{00000000-0005-0000-0000-0000EE040000}"/>
    <cellStyle name="_기안용지,인사기록형식_조직표_3.그린 조성공사_00.우수공_07.부대공사_07.부대공사" xfId="3531" xr:uid="{00000000-0005-0000-0000-0000EF040000}"/>
    <cellStyle name="_기안용지,인사기록형식_조직표_3.그린 조성공사_00.우수공_07.포장공" xfId="3532" xr:uid="{00000000-0005-0000-0000-0000F0040000}"/>
    <cellStyle name="_기안용지,인사기록형식_조직표_3.그린 조성공사_04.우수공(단지부)" xfId="3533" xr:uid="{00000000-0005-0000-0000-0000F1040000}"/>
    <cellStyle name="_기안용지,인사기록형식_조직표_3.그린 조성공사_04.우수공(단지부)_07.부대공사" xfId="3534" xr:uid="{00000000-0005-0000-0000-0000F2040000}"/>
    <cellStyle name="_기안용지,인사기록형식_조직표_3.그린 조성공사_04.우수공(단지부)_07.부대공사_07.부대공사" xfId="3535" xr:uid="{00000000-0005-0000-0000-0000F3040000}"/>
    <cellStyle name="_기안용지,인사기록형식_조직표_3.그린 조성공사_04.우수공(단지부)_07.포장공" xfId="3536" xr:uid="{00000000-0005-0000-0000-0000F4040000}"/>
    <cellStyle name="_기안용지,인사기록형식_조직표_3.그린 조성공사_05.오수공" xfId="3537" xr:uid="{00000000-0005-0000-0000-0000F5040000}"/>
    <cellStyle name="_기안용지,인사기록형식_조직표_3.그린 조성공사_05.오수공_07.부대공사" xfId="3538" xr:uid="{00000000-0005-0000-0000-0000F6040000}"/>
    <cellStyle name="_기안용지,인사기록형식_조직표_3.그린 조성공사_05.오수공_07.부대공사_07.부대공사" xfId="3539" xr:uid="{00000000-0005-0000-0000-0000F7040000}"/>
    <cellStyle name="_기안용지,인사기록형식_조직표_3.그린 조성공사_05.오수공_07.포장공" xfId="3540" xr:uid="{00000000-0005-0000-0000-0000F8040000}"/>
    <cellStyle name="_기안용지,인사기록형식_조직표_3.그린 조성공사_07.부대공사" xfId="3541" xr:uid="{00000000-0005-0000-0000-0000F9040000}"/>
    <cellStyle name="_기안용지,인사기록형식_조직표_3.그린 조성공사_07.부대공사_07.부대공사" xfId="3542" xr:uid="{00000000-0005-0000-0000-0000FA040000}"/>
    <cellStyle name="_기안용지,인사기록형식_조직표_3.그린 조성공사_07.포장공" xfId="3543" xr:uid="{00000000-0005-0000-0000-0000FB040000}"/>
    <cellStyle name="_기안용지,인사기록형식_조직표_3.그린 조성공사-0" xfId="3544" xr:uid="{00000000-0005-0000-0000-0000FC040000}"/>
    <cellStyle name="_기안용지,인사기록형식_조직표_3.그린 조성공사-0_00.오수공(최종)" xfId="3545" xr:uid="{00000000-0005-0000-0000-0000FD040000}"/>
    <cellStyle name="_기안용지,인사기록형식_조직표_3.그린 조성공사-0_00.오수공(최종)_07.부대공사" xfId="3546" xr:uid="{00000000-0005-0000-0000-0000FE040000}"/>
    <cellStyle name="_기안용지,인사기록형식_조직표_3.그린 조성공사-0_00.오수공(최종)_07.부대공사_07.부대공사" xfId="3547" xr:uid="{00000000-0005-0000-0000-0000FF040000}"/>
    <cellStyle name="_기안용지,인사기록형식_조직표_3.그린 조성공사-0_00.오수공(최종)_07.포장공" xfId="3548" xr:uid="{00000000-0005-0000-0000-000000050000}"/>
    <cellStyle name="_기안용지,인사기록형식_조직표_3.그린 조성공사-0_00.우수공" xfId="3549" xr:uid="{00000000-0005-0000-0000-000001050000}"/>
    <cellStyle name="_기안용지,인사기록형식_조직표_3.그린 조성공사-0_00.우수공_07.부대공사" xfId="3550" xr:uid="{00000000-0005-0000-0000-000002050000}"/>
    <cellStyle name="_기안용지,인사기록형식_조직표_3.그린 조성공사-0_00.우수공_07.부대공사_07.부대공사" xfId="3551" xr:uid="{00000000-0005-0000-0000-000003050000}"/>
    <cellStyle name="_기안용지,인사기록형식_조직표_3.그린 조성공사-0_00.우수공_07.포장공" xfId="3552" xr:uid="{00000000-0005-0000-0000-000004050000}"/>
    <cellStyle name="_기안용지,인사기록형식_조직표_3.그린 조성공사-0_04.우수공(단지부)" xfId="3553" xr:uid="{00000000-0005-0000-0000-000005050000}"/>
    <cellStyle name="_기안용지,인사기록형식_조직표_3.그린 조성공사-0_04.우수공(단지부)_07.부대공사" xfId="3554" xr:uid="{00000000-0005-0000-0000-000006050000}"/>
    <cellStyle name="_기안용지,인사기록형식_조직표_3.그린 조성공사-0_04.우수공(단지부)_07.부대공사_07.부대공사" xfId="3555" xr:uid="{00000000-0005-0000-0000-000007050000}"/>
    <cellStyle name="_기안용지,인사기록형식_조직표_3.그린 조성공사-0_04.우수공(단지부)_07.포장공" xfId="3556" xr:uid="{00000000-0005-0000-0000-000008050000}"/>
    <cellStyle name="_기안용지,인사기록형식_조직표_3.그린 조성공사-0_05.오수공" xfId="3557" xr:uid="{00000000-0005-0000-0000-000009050000}"/>
    <cellStyle name="_기안용지,인사기록형식_조직표_3.그린 조성공사-0_05.오수공_07.부대공사" xfId="3558" xr:uid="{00000000-0005-0000-0000-00000A050000}"/>
    <cellStyle name="_기안용지,인사기록형식_조직표_3.그린 조성공사-0_05.오수공_07.부대공사_07.부대공사" xfId="3559" xr:uid="{00000000-0005-0000-0000-00000B050000}"/>
    <cellStyle name="_기안용지,인사기록형식_조직표_3.그린 조성공사-0_05.오수공_07.포장공" xfId="3560" xr:uid="{00000000-0005-0000-0000-00000C050000}"/>
    <cellStyle name="_기안용지,인사기록형식_조직표_3.그린 조성공사-0_07.부대공사" xfId="3561" xr:uid="{00000000-0005-0000-0000-00000D050000}"/>
    <cellStyle name="_기안용지,인사기록형식_조직표_3.그린 조성공사-0_07.부대공사_07.부대공사" xfId="3562" xr:uid="{00000000-0005-0000-0000-00000E050000}"/>
    <cellStyle name="_기안용지,인사기록형식_조직표_3.그린 조성공사-0_07.포장공" xfId="3563" xr:uid="{00000000-0005-0000-0000-00000F050000}"/>
    <cellStyle name="_기안용지,인사기록형식_조직표_3.그린조성공사" xfId="3564" xr:uid="{00000000-0005-0000-0000-000010050000}"/>
    <cellStyle name="_기안용지,인사기록형식_조직표_3.그린조성공사_00.오수공(최종)" xfId="3565" xr:uid="{00000000-0005-0000-0000-000011050000}"/>
    <cellStyle name="_기안용지,인사기록형식_조직표_3.그린조성공사_00.오수공(최종)_07.부대공사" xfId="3566" xr:uid="{00000000-0005-0000-0000-000012050000}"/>
    <cellStyle name="_기안용지,인사기록형식_조직표_3.그린조성공사_00.오수공(최종)_07.부대공사_07.부대공사" xfId="3567" xr:uid="{00000000-0005-0000-0000-000013050000}"/>
    <cellStyle name="_기안용지,인사기록형식_조직표_3.그린조성공사_00.오수공(최종)_07.포장공" xfId="3568" xr:uid="{00000000-0005-0000-0000-000014050000}"/>
    <cellStyle name="_기안용지,인사기록형식_조직표_3.그린조성공사_00.우수공" xfId="3569" xr:uid="{00000000-0005-0000-0000-000015050000}"/>
    <cellStyle name="_기안용지,인사기록형식_조직표_3.그린조성공사_00.우수공_07.부대공사" xfId="3570" xr:uid="{00000000-0005-0000-0000-000016050000}"/>
    <cellStyle name="_기안용지,인사기록형식_조직표_3.그린조성공사_00.우수공_07.부대공사_07.부대공사" xfId="3571" xr:uid="{00000000-0005-0000-0000-000017050000}"/>
    <cellStyle name="_기안용지,인사기록형식_조직표_3.그린조성공사_00.우수공_07.포장공" xfId="3572" xr:uid="{00000000-0005-0000-0000-000018050000}"/>
    <cellStyle name="_기안용지,인사기록형식_조직표_3.그린조성공사_04.우수공(단지부)" xfId="3573" xr:uid="{00000000-0005-0000-0000-000019050000}"/>
    <cellStyle name="_기안용지,인사기록형식_조직표_3.그린조성공사_04.우수공(단지부)_07.부대공사" xfId="3574" xr:uid="{00000000-0005-0000-0000-00001A050000}"/>
    <cellStyle name="_기안용지,인사기록형식_조직표_3.그린조성공사_04.우수공(단지부)_07.부대공사_07.부대공사" xfId="3575" xr:uid="{00000000-0005-0000-0000-00001B050000}"/>
    <cellStyle name="_기안용지,인사기록형식_조직표_3.그린조성공사_04.우수공(단지부)_07.포장공" xfId="3576" xr:uid="{00000000-0005-0000-0000-00001C050000}"/>
    <cellStyle name="_기안용지,인사기록형식_조직표_3.그린조성공사_05.오수공" xfId="3577" xr:uid="{00000000-0005-0000-0000-00001D050000}"/>
    <cellStyle name="_기안용지,인사기록형식_조직표_3.그린조성공사_05.오수공_07.부대공사" xfId="3578" xr:uid="{00000000-0005-0000-0000-00001E050000}"/>
    <cellStyle name="_기안용지,인사기록형식_조직표_3.그린조성공사_05.오수공_07.부대공사_07.부대공사" xfId="3579" xr:uid="{00000000-0005-0000-0000-00001F050000}"/>
    <cellStyle name="_기안용지,인사기록형식_조직표_3.그린조성공사_05.오수공_07.포장공" xfId="3580" xr:uid="{00000000-0005-0000-0000-000020050000}"/>
    <cellStyle name="_기안용지,인사기록형식_조직표_3.그린조성공사_07.부대공사" xfId="3581" xr:uid="{00000000-0005-0000-0000-000021050000}"/>
    <cellStyle name="_기안용지,인사기록형식_조직표_3.그린조성공사_07.부대공사_07.부대공사" xfId="3582" xr:uid="{00000000-0005-0000-0000-000022050000}"/>
    <cellStyle name="_기안용지,인사기록형식_조직표_3.그린조성공사_07.포장공" xfId="3583" xr:uid="{00000000-0005-0000-0000-000023050000}"/>
    <cellStyle name="_기안용지,인사기록형식_조직표_4.TEE조성" xfId="3584" xr:uid="{00000000-0005-0000-0000-000024050000}"/>
    <cellStyle name="_기안용지,인사기록형식_조직표_4.TEE조성_00.오수공(최종)" xfId="3585" xr:uid="{00000000-0005-0000-0000-000025050000}"/>
    <cellStyle name="_기안용지,인사기록형식_조직표_4.TEE조성_00.오수공(최종)_07.부대공사" xfId="3586" xr:uid="{00000000-0005-0000-0000-000026050000}"/>
    <cellStyle name="_기안용지,인사기록형식_조직표_4.TEE조성_00.오수공(최종)_07.부대공사_07.부대공사" xfId="3587" xr:uid="{00000000-0005-0000-0000-000027050000}"/>
    <cellStyle name="_기안용지,인사기록형식_조직표_4.TEE조성_00.오수공(최종)_07.포장공" xfId="3588" xr:uid="{00000000-0005-0000-0000-000028050000}"/>
    <cellStyle name="_기안용지,인사기록형식_조직표_4.TEE조성_00.우수공" xfId="3589" xr:uid="{00000000-0005-0000-0000-000029050000}"/>
    <cellStyle name="_기안용지,인사기록형식_조직표_4.TEE조성_00.우수공_07.부대공사" xfId="3590" xr:uid="{00000000-0005-0000-0000-00002A050000}"/>
    <cellStyle name="_기안용지,인사기록형식_조직표_4.TEE조성_00.우수공_07.부대공사_07.부대공사" xfId="3591" xr:uid="{00000000-0005-0000-0000-00002B050000}"/>
    <cellStyle name="_기안용지,인사기록형식_조직표_4.TEE조성_00.우수공_07.포장공" xfId="3592" xr:uid="{00000000-0005-0000-0000-00002C050000}"/>
    <cellStyle name="_기안용지,인사기록형식_조직표_4.TEE조성_04.우수공(단지부)" xfId="3593" xr:uid="{00000000-0005-0000-0000-00002D050000}"/>
    <cellStyle name="_기안용지,인사기록형식_조직표_4.TEE조성_04.우수공(단지부)_07.부대공사" xfId="3594" xr:uid="{00000000-0005-0000-0000-00002E050000}"/>
    <cellStyle name="_기안용지,인사기록형식_조직표_4.TEE조성_04.우수공(단지부)_07.부대공사_07.부대공사" xfId="3595" xr:uid="{00000000-0005-0000-0000-00002F050000}"/>
    <cellStyle name="_기안용지,인사기록형식_조직표_4.TEE조성_04.우수공(단지부)_07.포장공" xfId="3596" xr:uid="{00000000-0005-0000-0000-000030050000}"/>
    <cellStyle name="_기안용지,인사기록형식_조직표_4.TEE조성_05.오수공" xfId="3597" xr:uid="{00000000-0005-0000-0000-000031050000}"/>
    <cellStyle name="_기안용지,인사기록형식_조직표_4.TEE조성_05.오수공_07.부대공사" xfId="3598" xr:uid="{00000000-0005-0000-0000-000032050000}"/>
    <cellStyle name="_기안용지,인사기록형식_조직표_4.TEE조성_05.오수공_07.부대공사_07.부대공사" xfId="3599" xr:uid="{00000000-0005-0000-0000-000033050000}"/>
    <cellStyle name="_기안용지,인사기록형식_조직표_4.TEE조성_05.오수공_07.포장공" xfId="3600" xr:uid="{00000000-0005-0000-0000-000034050000}"/>
    <cellStyle name="_기안용지,인사기록형식_조직표_4.TEE조성_07.부대공사" xfId="3601" xr:uid="{00000000-0005-0000-0000-000035050000}"/>
    <cellStyle name="_기안용지,인사기록형식_조직표_4.TEE조성_07.부대공사_07.부대공사" xfId="3602" xr:uid="{00000000-0005-0000-0000-000036050000}"/>
    <cellStyle name="_기안용지,인사기록형식_조직표_4.TEE조성_07.포장공" xfId="3603" xr:uid="{00000000-0005-0000-0000-000037050000}"/>
    <cellStyle name="_기안용지,인사기록형식_조직표_Book2" xfId="3604" xr:uid="{00000000-0005-0000-0000-000038050000}"/>
    <cellStyle name="_기안용지,인사기록형식_조직표_Book2_00.오수공(최종)" xfId="3605" xr:uid="{00000000-0005-0000-0000-000039050000}"/>
    <cellStyle name="_기안용지,인사기록형식_조직표_Book2_00.오수공(최종)_07.부대공사" xfId="3606" xr:uid="{00000000-0005-0000-0000-00003A050000}"/>
    <cellStyle name="_기안용지,인사기록형식_조직표_Book2_00.오수공(최종)_07.부대공사_07.부대공사" xfId="3607" xr:uid="{00000000-0005-0000-0000-00003B050000}"/>
    <cellStyle name="_기안용지,인사기록형식_조직표_Book2_00.오수공(최종)_07.포장공" xfId="3608" xr:uid="{00000000-0005-0000-0000-00003C050000}"/>
    <cellStyle name="_기안용지,인사기록형식_조직표_Book2_00.우수공" xfId="3609" xr:uid="{00000000-0005-0000-0000-00003D050000}"/>
    <cellStyle name="_기안용지,인사기록형식_조직표_Book2_00.우수공_07.부대공사" xfId="3610" xr:uid="{00000000-0005-0000-0000-00003E050000}"/>
    <cellStyle name="_기안용지,인사기록형식_조직표_Book2_00.우수공_07.부대공사_07.부대공사" xfId="3611" xr:uid="{00000000-0005-0000-0000-00003F050000}"/>
    <cellStyle name="_기안용지,인사기록형식_조직표_Book2_00.우수공_07.포장공" xfId="3612" xr:uid="{00000000-0005-0000-0000-000040050000}"/>
    <cellStyle name="_기안용지,인사기록형식_조직표_Book2_04.우수공(단지부)" xfId="3613" xr:uid="{00000000-0005-0000-0000-000041050000}"/>
    <cellStyle name="_기안용지,인사기록형식_조직표_Book2_04.우수공(단지부)_07.부대공사" xfId="3614" xr:uid="{00000000-0005-0000-0000-000042050000}"/>
    <cellStyle name="_기안용지,인사기록형식_조직표_Book2_04.우수공(단지부)_07.부대공사_07.부대공사" xfId="3615" xr:uid="{00000000-0005-0000-0000-000043050000}"/>
    <cellStyle name="_기안용지,인사기록형식_조직표_Book2_04.우수공(단지부)_07.포장공" xfId="3616" xr:uid="{00000000-0005-0000-0000-000044050000}"/>
    <cellStyle name="_기안용지,인사기록형식_조직표_Book2_05.오수공" xfId="3617" xr:uid="{00000000-0005-0000-0000-000045050000}"/>
    <cellStyle name="_기안용지,인사기록형식_조직표_Book2_05.오수공_07.부대공사" xfId="3618" xr:uid="{00000000-0005-0000-0000-000046050000}"/>
    <cellStyle name="_기안용지,인사기록형식_조직표_Book2_05.오수공_07.부대공사_07.부대공사" xfId="3619" xr:uid="{00000000-0005-0000-0000-000047050000}"/>
    <cellStyle name="_기안용지,인사기록형식_조직표_Book2_05.오수공_07.포장공" xfId="3620" xr:uid="{00000000-0005-0000-0000-000048050000}"/>
    <cellStyle name="_기안용지,인사기록형식_조직표_Book2_07.부대공사" xfId="3621" xr:uid="{00000000-0005-0000-0000-000049050000}"/>
    <cellStyle name="_기안용지,인사기록형식_조직표_Book2_07.부대공사_07.부대공사" xfId="3622" xr:uid="{00000000-0005-0000-0000-00004A050000}"/>
    <cellStyle name="_기안용지,인사기록형식_조직표_Book2_07.포장공" xfId="3623" xr:uid="{00000000-0005-0000-0000-00004B050000}"/>
    <cellStyle name="_기안용지,인사기록형식_조직표_조직표" xfId="3624" xr:uid="{00000000-0005-0000-0000-00004C050000}"/>
    <cellStyle name="_기안용지,인사기록형식_조직표_조직표_00.오수공(최종)" xfId="3625" xr:uid="{00000000-0005-0000-0000-00004D050000}"/>
    <cellStyle name="_기안용지,인사기록형식_조직표_조직표_00.오수공(최종)_07.부대공사" xfId="3626" xr:uid="{00000000-0005-0000-0000-00004E050000}"/>
    <cellStyle name="_기안용지,인사기록형식_조직표_조직표_00.오수공(최종)_07.부대공사_07.부대공사" xfId="3627" xr:uid="{00000000-0005-0000-0000-00004F050000}"/>
    <cellStyle name="_기안용지,인사기록형식_조직표_조직표_00.오수공(최종)_07.포장공" xfId="3628" xr:uid="{00000000-0005-0000-0000-000050050000}"/>
    <cellStyle name="_기안용지,인사기록형식_조직표_조직표_00.우수공" xfId="3629" xr:uid="{00000000-0005-0000-0000-000051050000}"/>
    <cellStyle name="_기안용지,인사기록형식_조직표_조직표_00.우수공_07.부대공사" xfId="3630" xr:uid="{00000000-0005-0000-0000-000052050000}"/>
    <cellStyle name="_기안용지,인사기록형식_조직표_조직표_00.우수공_07.부대공사_07.부대공사" xfId="3631" xr:uid="{00000000-0005-0000-0000-000053050000}"/>
    <cellStyle name="_기안용지,인사기록형식_조직표_조직표_00.우수공_07.포장공" xfId="3632" xr:uid="{00000000-0005-0000-0000-000054050000}"/>
    <cellStyle name="_기안용지,인사기록형식_조직표_조직표_01.측구공사" xfId="3633" xr:uid="{00000000-0005-0000-0000-000055050000}"/>
    <cellStyle name="_기안용지,인사기록형식_조직표_조직표_01.측구공사_00.오수공(최종)" xfId="3634" xr:uid="{00000000-0005-0000-0000-000056050000}"/>
    <cellStyle name="_기안용지,인사기록형식_조직표_조직표_01.측구공사_00.오수공(최종)_07.부대공사" xfId="3635" xr:uid="{00000000-0005-0000-0000-000057050000}"/>
    <cellStyle name="_기안용지,인사기록형식_조직표_조직표_01.측구공사_00.오수공(최종)_07.부대공사_07.부대공사" xfId="3636" xr:uid="{00000000-0005-0000-0000-000058050000}"/>
    <cellStyle name="_기안용지,인사기록형식_조직표_조직표_01.측구공사_00.오수공(최종)_07.포장공" xfId="3637" xr:uid="{00000000-0005-0000-0000-000059050000}"/>
    <cellStyle name="_기안용지,인사기록형식_조직표_조직표_01.측구공사_00.우수공" xfId="3638" xr:uid="{00000000-0005-0000-0000-00005A050000}"/>
    <cellStyle name="_기안용지,인사기록형식_조직표_조직표_01.측구공사_00.우수공_07.부대공사" xfId="3639" xr:uid="{00000000-0005-0000-0000-00005B050000}"/>
    <cellStyle name="_기안용지,인사기록형식_조직표_조직표_01.측구공사_00.우수공_07.부대공사_07.부대공사" xfId="3640" xr:uid="{00000000-0005-0000-0000-00005C050000}"/>
    <cellStyle name="_기안용지,인사기록형식_조직표_조직표_01.측구공사_00.우수공_07.포장공" xfId="3641" xr:uid="{00000000-0005-0000-0000-00005D050000}"/>
    <cellStyle name="_기안용지,인사기록형식_조직표_조직표_01.측구공사_04.우수공(단지부)" xfId="3642" xr:uid="{00000000-0005-0000-0000-00005E050000}"/>
    <cellStyle name="_기안용지,인사기록형식_조직표_조직표_01.측구공사_04.우수공(단지부)_07.부대공사" xfId="3643" xr:uid="{00000000-0005-0000-0000-00005F050000}"/>
    <cellStyle name="_기안용지,인사기록형식_조직표_조직표_01.측구공사_04.우수공(단지부)_07.부대공사_07.부대공사" xfId="3644" xr:uid="{00000000-0005-0000-0000-000060050000}"/>
    <cellStyle name="_기안용지,인사기록형식_조직표_조직표_01.측구공사_04.우수공(단지부)_07.포장공" xfId="3645" xr:uid="{00000000-0005-0000-0000-000061050000}"/>
    <cellStyle name="_기안용지,인사기록형식_조직표_조직표_01.측구공사_05.오수공" xfId="3646" xr:uid="{00000000-0005-0000-0000-000062050000}"/>
    <cellStyle name="_기안용지,인사기록형식_조직표_조직표_01.측구공사_05.오수공_07.부대공사" xfId="3647" xr:uid="{00000000-0005-0000-0000-000063050000}"/>
    <cellStyle name="_기안용지,인사기록형식_조직표_조직표_01.측구공사_05.오수공_07.부대공사_07.부대공사" xfId="3648" xr:uid="{00000000-0005-0000-0000-000064050000}"/>
    <cellStyle name="_기안용지,인사기록형식_조직표_조직표_01.측구공사_05.오수공_07.포장공" xfId="3649" xr:uid="{00000000-0005-0000-0000-000065050000}"/>
    <cellStyle name="_기안용지,인사기록형식_조직표_조직표_01.측구공사_07.부대공사" xfId="3650" xr:uid="{00000000-0005-0000-0000-000066050000}"/>
    <cellStyle name="_기안용지,인사기록형식_조직표_조직표_01.측구공사_07.부대공사_07.부대공사" xfId="3651" xr:uid="{00000000-0005-0000-0000-000067050000}"/>
    <cellStyle name="_기안용지,인사기록형식_조직표_조직표_01.측구공사_07.포장공" xfId="3652" xr:uid="{00000000-0005-0000-0000-000068050000}"/>
    <cellStyle name="_기안용지,인사기록형식_조직표_조직표_03.그린 조성공사" xfId="3653" xr:uid="{00000000-0005-0000-0000-000069050000}"/>
    <cellStyle name="_기안용지,인사기록형식_조직표_조직표_03.그린 조성공사_00.오수공(최종)" xfId="3654" xr:uid="{00000000-0005-0000-0000-00006A050000}"/>
    <cellStyle name="_기안용지,인사기록형식_조직표_조직표_03.그린 조성공사_00.오수공(최종)_07.부대공사" xfId="3655" xr:uid="{00000000-0005-0000-0000-00006B050000}"/>
    <cellStyle name="_기안용지,인사기록형식_조직표_조직표_03.그린 조성공사_00.오수공(최종)_07.부대공사_07.부대공사" xfId="3656" xr:uid="{00000000-0005-0000-0000-00006C050000}"/>
    <cellStyle name="_기안용지,인사기록형식_조직표_조직표_03.그린 조성공사_00.오수공(최종)_07.포장공" xfId="3657" xr:uid="{00000000-0005-0000-0000-00006D050000}"/>
    <cellStyle name="_기안용지,인사기록형식_조직표_조직표_03.그린 조성공사_00.우수공" xfId="3658" xr:uid="{00000000-0005-0000-0000-00006E050000}"/>
    <cellStyle name="_기안용지,인사기록형식_조직표_조직표_03.그린 조성공사_00.우수공_07.부대공사" xfId="3659" xr:uid="{00000000-0005-0000-0000-00006F050000}"/>
    <cellStyle name="_기안용지,인사기록형식_조직표_조직표_03.그린 조성공사_00.우수공_07.부대공사_07.부대공사" xfId="3660" xr:uid="{00000000-0005-0000-0000-000070050000}"/>
    <cellStyle name="_기안용지,인사기록형식_조직표_조직표_03.그린 조성공사_00.우수공_07.포장공" xfId="3661" xr:uid="{00000000-0005-0000-0000-000071050000}"/>
    <cellStyle name="_기안용지,인사기록형식_조직표_조직표_03.그린 조성공사_04.우수공(단지부)" xfId="3662" xr:uid="{00000000-0005-0000-0000-000072050000}"/>
    <cellStyle name="_기안용지,인사기록형식_조직표_조직표_03.그린 조성공사_04.우수공(단지부)_07.부대공사" xfId="3663" xr:uid="{00000000-0005-0000-0000-000073050000}"/>
    <cellStyle name="_기안용지,인사기록형식_조직표_조직표_03.그린 조성공사_04.우수공(단지부)_07.부대공사_07.부대공사" xfId="3664" xr:uid="{00000000-0005-0000-0000-000074050000}"/>
    <cellStyle name="_기안용지,인사기록형식_조직표_조직표_03.그린 조성공사_04.우수공(단지부)_07.포장공" xfId="3665" xr:uid="{00000000-0005-0000-0000-000075050000}"/>
    <cellStyle name="_기안용지,인사기록형식_조직표_조직표_03.그린 조성공사_05.오수공" xfId="3666" xr:uid="{00000000-0005-0000-0000-000076050000}"/>
    <cellStyle name="_기안용지,인사기록형식_조직표_조직표_03.그린 조성공사_05.오수공_07.부대공사" xfId="3667" xr:uid="{00000000-0005-0000-0000-000077050000}"/>
    <cellStyle name="_기안용지,인사기록형식_조직표_조직표_03.그린 조성공사_05.오수공_07.부대공사_07.부대공사" xfId="3668" xr:uid="{00000000-0005-0000-0000-000078050000}"/>
    <cellStyle name="_기안용지,인사기록형식_조직표_조직표_03.그린 조성공사_05.오수공_07.포장공" xfId="3669" xr:uid="{00000000-0005-0000-0000-000079050000}"/>
    <cellStyle name="_기안용지,인사기록형식_조직표_조직표_03.그린 조성공사_07.부대공사" xfId="3670" xr:uid="{00000000-0005-0000-0000-00007A050000}"/>
    <cellStyle name="_기안용지,인사기록형식_조직표_조직표_03.그린 조성공사_07.부대공사_07.부대공사" xfId="3671" xr:uid="{00000000-0005-0000-0000-00007B050000}"/>
    <cellStyle name="_기안용지,인사기록형식_조직표_조직표_03.그린 조성공사_07.포장공" xfId="3672" xr:uid="{00000000-0005-0000-0000-00007C050000}"/>
    <cellStyle name="_기안용지,인사기록형식_조직표_조직표_04.우수공(단지부)" xfId="3673" xr:uid="{00000000-0005-0000-0000-00007D050000}"/>
    <cellStyle name="_기안용지,인사기록형식_조직표_조직표_04.우수공(단지부)_07.부대공사" xfId="3674" xr:uid="{00000000-0005-0000-0000-00007E050000}"/>
    <cellStyle name="_기안용지,인사기록형식_조직표_조직표_04.우수공(단지부)_07.부대공사_07.부대공사" xfId="3675" xr:uid="{00000000-0005-0000-0000-00007F050000}"/>
    <cellStyle name="_기안용지,인사기록형식_조직표_조직표_04.우수공(단지부)_07.포장공" xfId="3676" xr:uid="{00000000-0005-0000-0000-000080050000}"/>
    <cellStyle name="_기안용지,인사기록형식_조직표_조직표_04.표면 배수공사" xfId="3677" xr:uid="{00000000-0005-0000-0000-000081050000}"/>
    <cellStyle name="_기안용지,인사기록형식_조직표_조직표_04.표면 배수공사_00.오수공(최종)" xfId="3678" xr:uid="{00000000-0005-0000-0000-000082050000}"/>
    <cellStyle name="_기안용지,인사기록형식_조직표_조직표_04.표면 배수공사_00.오수공(최종)_07.부대공사" xfId="3679" xr:uid="{00000000-0005-0000-0000-000083050000}"/>
    <cellStyle name="_기안용지,인사기록형식_조직표_조직표_04.표면 배수공사_00.오수공(최종)_07.부대공사_07.부대공사" xfId="3680" xr:uid="{00000000-0005-0000-0000-000084050000}"/>
    <cellStyle name="_기안용지,인사기록형식_조직표_조직표_04.표면 배수공사_00.오수공(최종)_07.포장공" xfId="3681" xr:uid="{00000000-0005-0000-0000-000085050000}"/>
    <cellStyle name="_기안용지,인사기록형식_조직표_조직표_04.표면 배수공사_00.우수공" xfId="3682" xr:uid="{00000000-0005-0000-0000-000086050000}"/>
    <cellStyle name="_기안용지,인사기록형식_조직표_조직표_04.표면 배수공사_00.우수공_07.부대공사" xfId="3683" xr:uid="{00000000-0005-0000-0000-000087050000}"/>
    <cellStyle name="_기안용지,인사기록형식_조직표_조직표_04.표면 배수공사_00.우수공_07.부대공사_07.부대공사" xfId="3684" xr:uid="{00000000-0005-0000-0000-000088050000}"/>
    <cellStyle name="_기안용지,인사기록형식_조직표_조직표_04.표면 배수공사_00.우수공_07.포장공" xfId="3685" xr:uid="{00000000-0005-0000-0000-000089050000}"/>
    <cellStyle name="_기안용지,인사기록형식_조직표_조직표_04.표면 배수공사_04.우수공(단지부)" xfId="3686" xr:uid="{00000000-0005-0000-0000-00008A050000}"/>
    <cellStyle name="_기안용지,인사기록형식_조직표_조직표_04.표면 배수공사_04.우수공(단지부)_07.부대공사" xfId="3687" xr:uid="{00000000-0005-0000-0000-00008B050000}"/>
    <cellStyle name="_기안용지,인사기록형식_조직표_조직표_04.표면 배수공사_04.우수공(단지부)_07.부대공사_07.부대공사" xfId="3688" xr:uid="{00000000-0005-0000-0000-00008C050000}"/>
    <cellStyle name="_기안용지,인사기록형식_조직표_조직표_04.표면 배수공사_04.우수공(단지부)_07.포장공" xfId="3689" xr:uid="{00000000-0005-0000-0000-00008D050000}"/>
    <cellStyle name="_기안용지,인사기록형식_조직표_조직표_04.표면 배수공사_05.오수공" xfId="3690" xr:uid="{00000000-0005-0000-0000-00008E050000}"/>
    <cellStyle name="_기안용지,인사기록형식_조직표_조직표_04.표면 배수공사_05.오수공_07.부대공사" xfId="3691" xr:uid="{00000000-0005-0000-0000-00008F050000}"/>
    <cellStyle name="_기안용지,인사기록형식_조직표_조직표_04.표면 배수공사_05.오수공_07.부대공사_07.부대공사" xfId="3692" xr:uid="{00000000-0005-0000-0000-000090050000}"/>
    <cellStyle name="_기안용지,인사기록형식_조직표_조직표_04.표면 배수공사_05.오수공_07.포장공" xfId="3693" xr:uid="{00000000-0005-0000-0000-000091050000}"/>
    <cellStyle name="_기안용지,인사기록형식_조직표_조직표_04.표면 배수공사_07.부대공사" xfId="3694" xr:uid="{00000000-0005-0000-0000-000092050000}"/>
    <cellStyle name="_기안용지,인사기록형식_조직표_조직표_04.표면 배수공사_07.부대공사_07.부대공사" xfId="3695" xr:uid="{00000000-0005-0000-0000-000093050000}"/>
    <cellStyle name="_기안용지,인사기록형식_조직표_조직표_04.표면 배수공사_07.포장공" xfId="3696" xr:uid="{00000000-0005-0000-0000-000094050000}"/>
    <cellStyle name="_기안용지,인사기록형식_조직표_조직표_05.그린 조성공사" xfId="3697" xr:uid="{00000000-0005-0000-0000-000095050000}"/>
    <cellStyle name="_기안용지,인사기록형식_조직표_조직표_05.그린 조성공사_00.오수공(최종)" xfId="3698" xr:uid="{00000000-0005-0000-0000-000096050000}"/>
    <cellStyle name="_기안용지,인사기록형식_조직표_조직표_05.그린 조성공사_00.오수공(최종)_07.부대공사" xfId="3699" xr:uid="{00000000-0005-0000-0000-000097050000}"/>
    <cellStyle name="_기안용지,인사기록형식_조직표_조직표_05.그린 조성공사_00.오수공(최종)_07.부대공사_07.부대공사" xfId="3700" xr:uid="{00000000-0005-0000-0000-000098050000}"/>
    <cellStyle name="_기안용지,인사기록형식_조직표_조직표_05.그린 조성공사_00.오수공(최종)_07.포장공" xfId="3701" xr:uid="{00000000-0005-0000-0000-000099050000}"/>
    <cellStyle name="_기안용지,인사기록형식_조직표_조직표_05.그린 조성공사_00.우수공" xfId="3702" xr:uid="{00000000-0005-0000-0000-00009A050000}"/>
    <cellStyle name="_기안용지,인사기록형식_조직표_조직표_05.그린 조성공사_00.우수공_07.부대공사" xfId="3703" xr:uid="{00000000-0005-0000-0000-00009B050000}"/>
    <cellStyle name="_기안용지,인사기록형식_조직표_조직표_05.그린 조성공사_00.우수공_07.부대공사_07.부대공사" xfId="3704" xr:uid="{00000000-0005-0000-0000-00009C050000}"/>
    <cellStyle name="_기안용지,인사기록형식_조직표_조직표_05.그린 조성공사_00.우수공_07.포장공" xfId="3705" xr:uid="{00000000-0005-0000-0000-00009D050000}"/>
    <cellStyle name="_기안용지,인사기록형식_조직표_조직표_05.그린 조성공사_04.우수공(단지부)" xfId="3706" xr:uid="{00000000-0005-0000-0000-00009E050000}"/>
    <cellStyle name="_기안용지,인사기록형식_조직표_조직표_05.그린 조성공사_04.우수공(단지부)_07.부대공사" xfId="3707" xr:uid="{00000000-0005-0000-0000-00009F050000}"/>
    <cellStyle name="_기안용지,인사기록형식_조직표_조직표_05.그린 조성공사_04.우수공(단지부)_07.부대공사_07.부대공사" xfId="3708" xr:uid="{00000000-0005-0000-0000-0000A0050000}"/>
    <cellStyle name="_기안용지,인사기록형식_조직표_조직표_05.그린 조성공사_04.우수공(단지부)_07.포장공" xfId="3709" xr:uid="{00000000-0005-0000-0000-0000A1050000}"/>
    <cellStyle name="_기안용지,인사기록형식_조직표_조직표_05.그린 조성공사_05.오수공" xfId="3710" xr:uid="{00000000-0005-0000-0000-0000A2050000}"/>
    <cellStyle name="_기안용지,인사기록형식_조직표_조직표_05.그린 조성공사_05.오수공_07.부대공사" xfId="3711" xr:uid="{00000000-0005-0000-0000-0000A3050000}"/>
    <cellStyle name="_기안용지,인사기록형식_조직표_조직표_05.그린 조성공사_05.오수공_07.부대공사_07.부대공사" xfId="3712" xr:uid="{00000000-0005-0000-0000-0000A4050000}"/>
    <cellStyle name="_기안용지,인사기록형식_조직표_조직표_05.그린 조성공사_05.오수공_07.포장공" xfId="3713" xr:uid="{00000000-0005-0000-0000-0000A5050000}"/>
    <cellStyle name="_기안용지,인사기록형식_조직표_조직표_05.그린 조성공사_07.부대공사" xfId="3714" xr:uid="{00000000-0005-0000-0000-0000A6050000}"/>
    <cellStyle name="_기안용지,인사기록형식_조직표_조직표_05.그린 조성공사_07.부대공사_07.부대공사" xfId="3715" xr:uid="{00000000-0005-0000-0000-0000A7050000}"/>
    <cellStyle name="_기안용지,인사기록형식_조직표_조직표_05.그린 조성공사_07.포장공" xfId="3716" xr:uid="{00000000-0005-0000-0000-0000A8050000}"/>
    <cellStyle name="_기안용지,인사기록형식_조직표_조직표_05.오수공" xfId="3717" xr:uid="{00000000-0005-0000-0000-0000A9050000}"/>
    <cellStyle name="_기안용지,인사기록형식_조직표_조직표_05.오수공_07.부대공사" xfId="3718" xr:uid="{00000000-0005-0000-0000-0000AA050000}"/>
    <cellStyle name="_기안용지,인사기록형식_조직표_조직표_05.오수공_07.부대공사_07.부대공사" xfId="3719" xr:uid="{00000000-0005-0000-0000-0000AB050000}"/>
    <cellStyle name="_기안용지,인사기록형식_조직표_조직표_05.오수공_07.포장공" xfId="3720" xr:uid="{00000000-0005-0000-0000-0000AC050000}"/>
    <cellStyle name="_기안용지,인사기록형식_조직표_조직표_07.부대공사" xfId="3721" xr:uid="{00000000-0005-0000-0000-0000AD050000}"/>
    <cellStyle name="_기안용지,인사기록형식_조직표_조직표_07.부대공사_07.부대공사" xfId="3722" xr:uid="{00000000-0005-0000-0000-0000AE050000}"/>
    <cellStyle name="_기안용지,인사기록형식_조직표_조직표_07.포장공" xfId="3723" xr:uid="{00000000-0005-0000-0000-0000AF050000}"/>
    <cellStyle name="_기안용지,인사기록형식_조직표_조직표_07.포장공(중2-57)" xfId="3724" xr:uid="{00000000-0005-0000-0000-0000B0050000}"/>
    <cellStyle name="_기안용지,인사기록형식_조직표_조직표_1.측구공사" xfId="3725" xr:uid="{00000000-0005-0000-0000-0000B1050000}"/>
    <cellStyle name="_기안용지,인사기록형식_조직표_조직표_1.측구공사_00.오수공(최종)" xfId="3726" xr:uid="{00000000-0005-0000-0000-0000B2050000}"/>
    <cellStyle name="_기안용지,인사기록형식_조직표_조직표_1.측구공사_00.오수공(최종)_07.부대공사" xfId="3727" xr:uid="{00000000-0005-0000-0000-0000B3050000}"/>
    <cellStyle name="_기안용지,인사기록형식_조직표_조직표_1.측구공사_00.오수공(최종)_07.부대공사_07.부대공사" xfId="3728" xr:uid="{00000000-0005-0000-0000-0000B4050000}"/>
    <cellStyle name="_기안용지,인사기록형식_조직표_조직표_1.측구공사_00.오수공(최종)_07.포장공" xfId="3729" xr:uid="{00000000-0005-0000-0000-0000B5050000}"/>
    <cellStyle name="_기안용지,인사기록형식_조직표_조직표_1.측구공사_00.우수공" xfId="3730" xr:uid="{00000000-0005-0000-0000-0000B6050000}"/>
    <cellStyle name="_기안용지,인사기록형식_조직표_조직표_1.측구공사_00.우수공_07.부대공사" xfId="3731" xr:uid="{00000000-0005-0000-0000-0000B7050000}"/>
    <cellStyle name="_기안용지,인사기록형식_조직표_조직표_1.측구공사_00.우수공_07.부대공사_07.부대공사" xfId="3732" xr:uid="{00000000-0005-0000-0000-0000B8050000}"/>
    <cellStyle name="_기안용지,인사기록형식_조직표_조직표_1.측구공사_00.우수공_07.포장공" xfId="3733" xr:uid="{00000000-0005-0000-0000-0000B9050000}"/>
    <cellStyle name="_기안용지,인사기록형식_조직표_조직표_1.측구공사_04.우수공(단지부)" xfId="3734" xr:uid="{00000000-0005-0000-0000-0000BA050000}"/>
    <cellStyle name="_기안용지,인사기록형식_조직표_조직표_1.측구공사_04.우수공(단지부)_07.부대공사" xfId="3735" xr:uid="{00000000-0005-0000-0000-0000BB050000}"/>
    <cellStyle name="_기안용지,인사기록형식_조직표_조직표_1.측구공사_04.우수공(단지부)_07.부대공사_07.부대공사" xfId="3736" xr:uid="{00000000-0005-0000-0000-0000BC050000}"/>
    <cellStyle name="_기안용지,인사기록형식_조직표_조직표_1.측구공사_04.우수공(단지부)_07.포장공" xfId="3737" xr:uid="{00000000-0005-0000-0000-0000BD050000}"/>
    <cellStyle name="_기안용지,인사기록형식_조직표_조직표_1.측구공사_05.오수공" xfId="3738" xr:uid="{00000000-0005-0000-0000-0000BE050000}"/>
    <cellStyle name="_기안용지,인사기록형식_조직표_조직표_1.측구공사_05.오수공_07.부대공사" xfId="3739" xr:uid="{00000000-0005-0000-0000-0000BF050000}"/>
    <cellStyle name="_기안용지,인사기록형식_조직표_조직표_1.측구공사_05.오수공_07.부대공사_07.부대공사" xfId="3740" xr:uid="{00000000-0005-0000-0000-0000C0050000}"/>
    <cellStyle name="_기안용지,인사기록형식_조직표_조직표_1.측구공사_05.오수공_07.포장공" xfId="3741" xr:uid="{00000000-0005-0000-0000-0000C1050000}"/>
    <cellStyle name="_기안용지,인사기록형식_조직표_조직표_1.측구공사_07.부대공사" xfId="3742" xr:uid="{00000000-0005-0000-0000-0000C2050000}"/>
    <cellStyle name="_기안용지,인사기록형식_조직표_조직표_1.측구공사_07.부대공사_07.부대공사" xfId="3743" xr:uid="{00000000-0005-0000-0000-0000C3050000}"/>
    <cellStyle name="_기안용지,인사기록형식_조직표_조직표_1.측구공사_07.포장공" xfId="3744" xr:uid="{00000000-0005-0000-0000-0000C4050000}"/>
    <cellStyle name="_기안용지,인사기록형식_조직표_조직표_1.측구공사-0" xfId="3745" xr:uid="{00000000-0005-0000-0000-0000C5050000}"/>
    <cellStyle name="_기안용지,인사기록형식_조직표_조직표_1.측구공사-0_00.오수공(최종)" xfId="3746" xr:uid="{00000000-0005-0000-0000-0000C6050000}"/>
    <cellStyle name="_기안용지,인사기록형식_조직표_조직표_1.측구공사-0_00.오수공(최종)_07.부대공사" xfId="3747" xr:uid="{00000000-0005-0000-0000-0000C7050000}"/>
    <cellStyle name="_기안용지,인사기록형식_조직표_조직표_1.측구공사-0_00.오수공(최종)_07.부대공사_07.부대공사" xfId="3748" xr:uid="{00000000-0005-0000-0000-0000C8050000}"/>
    <cellStyle name="_기안용지,인사기록형식_조직표_조직표_1.측구공사-0_00.오수공(최종)_07.포장공" xfId="3749" xr:uid="{00000000-0005-0000-0000-0000C9050000}"/>
    <cellStyle name="_기안용지,인사기록형식_조직표_조직표_1.측구공사-0_00.우수공" xfId="3750" xr:uid="{00000000-0005-0000-0000-0000CA050000}"/>
    <cellStyle name="_기안용지,인사기록형식_조직표_조직표_1.측구공사-0_00.우수공_07.부대공사" xfId="3751" xr:uid="{00000000-0005-0000-0000-0000CB050000}"/>
    <cellStyle name="_기안용지,인사기록형식_조직표_조직표_1.측구공사-0_00.우수공_07.부대공사_07.부대공사" xfId="3752" xr:uid="{00000000-0005-0000-0000-0000CC050000}"/>
    <cellStyle name="_기안용지,인사기록형식_조직표_조직표_1.측구공사-0_00.우수공_07.포장공" xfId="3753" xr:uid="{00000000-0005-0000-0000-0000CD050000}"/>
    <cellStyle name="_기안용지,인사기록형식_조직표_조직표_1.측구공사-0_04.우수공(단지부)" xfId="3754" xr:uid="{00000000-0005-0000-0000-0000CE050000}"/>
    <cellStyle name="_기안용지,인사기록형식_조직표_조직표_1.측구공사-0_04.우수공(단지부)_07.부대공사" xfId="3755" xr:uid="{00000000-0005-0000-0000-0000CF050000}"/>
    <cellStyle name="_기안용지,인사기록형식_조직표_조직표_1.측구공사-0_04.우수공(단지부)_07.부대공사_07.부대공사" xfId="3756" xr:uid="{00000000-0005-0000-0000-0000D0050000}"/>
    <cellStyle name="_기안용지,인사기록형식_조직표_조직표_1.측구공사-0_04.우수공(단지부)_07.포장공" xfId="3757" xr:uid="{00000000-0005-0000-0000-0000D1050000}"/>
    <cellStyle name="_기안용지,인사기록형식_조직표_조직표_1.측구공사-0_05.오수공" xfId="3758" xr:uid="{00000000-0005-0000-0000-0000D2050000}"/>
    <cellStyle name="_기안용지,인사기록형식_조직표_조직표_1.측구공사-0_05.오수공_07.부대공사" xfId="3759" xr:uid="{00000000-0005-0000-0000-0000D3050000}"/>
    <cellStyle name="_기안용지,인사기록형식_조직표_조직표_1.측구공사-0_05.오수공_07.부대공사_07.부대공사" xfId="3760" xr:uid="{00000000-0005-0000-0000-0000D4050000}"/>
    <cellStyle name="_기안용지,인사기록형식_조직표_조직표_1.측구공사-0_05.오수공_07.포장공" xfId="3761" xr:uid="{00000000-0005-0000-0000-0000D5050000}"/>
    <cellStyle name="_기안용지,인사기록형식_조직표_조직표_1.측구공사-0_07.부대공사" xfId="3762" xr:uid="{00000000-0005-0000-0000-0000D6050000}"/>
    <cellStyle name="_기안용지,인사기록형식_조직표_조직표_1.측구공사-0_07.부대공사_07.부대공사" xfId="3763" xr:uid="{00000000-0005-0000-0000-0000D7050000}"/>
    <cellStyle name="_기안용지,인사기록형식_조직표_조직표_1.측구공사-0_07.포장공" xfId="3764" xr:uid="{00000000-0005-0000-0000-0000D8050000}"/>
    <cellStyle name="_기안용지,인사기록형식_조직표_조직표_2.배수시설" xfId="3765" xr:uid="{00000000-0005-0000-0000-0000D9050000}"/>
    <cellStyle name="_기안용지,인사기록형식_조직표_조직표_2.배수시설_00.오수공(최종)" xfId="3766" xr:uid="{00000000-0005-0000-0000-0000DA050000}"/>
    <cellStyle name="_기안용지,인사기록형식_조직표_조직표_2.배수시설_00.오수공(최종)_07.부대공사" xfId="3767" xr:uid="{00000000-0005-0000-0000-0000DB050000}"/>
    <cellStyle name="_기안용지,인사기록형식_조직표_조직표_2.배수시설_00.오수공(최종)_07.부대공사_07.부대공사" xfId="3768" xr:uid="{00000000-0005-0000-0000-0000DC050000}"/>
    <cellStyle name="_기안용지,인사기록형식_조직표_조직표_2.배수시설_00.오수공(최종)_07.포장공" xfId="3769" xr:uid="{00000000-0005-0000-0000-0000DD050000}"/>
    <cellStyle name="_기안용지,인사기록형식_조직표_조직표_2.배수시설_00.우수공" xfId="3770" xr:uid="{00000000-0005-0000-0000-0000DE050000}"/>
    <cellStyle name="_기안용지,인사기록형식_조직표_조직표_2.배수시설_00.우수공_07.부대공사" xfId="3771" xr:uid="{00000000-0005-0000-0000-0000DF050000}"/>
    <cellStyle name="_기안용지,인사기록형식_조직표_조직표_2.배수시설_00.우수공_07.부대공사_07.부대공사" xfId="3772" xr:uid="{00000000-0005-0000-0000-0000E0050000}"/>
    <cellStyle name="_기안용지,인사기록형식_조직표_조직표_2.배수시설_00.우수공_07.포장공" xfId="3773" xr:uid="{00000000-0005-0000-0000-0000E1050000}"/>
    <cellStyle name="_기안용지,인사기록형식_조직표_조직표_2.배수시설_01.측구공사" xfId="3774" xr:uid="{00000000-0005-0000-0000-0000E2050000}"/>
    <cellStyle name="_기안용지,인사기록형식_조직표_조직표_2.배수시설_01.측구공사_00.오수공(최종)" xfId="3775" xr:uid="{00000000-0005-0000-0000-0000E3050000}"/>
    <cellStyle name="_기안용지,인사기록형식_조직표_조직표_2.배수시설_01.측구공사_00.오수공(최종)_07.부대공사" xfId="3776" xr:uid="{00000000-0005-0000-0000-0000E4050000}"/>
    <cellStyle name="_기안용지,인사기록형식_조직표_조직표_2.배수시설_01.측구공사_00.오수공(최종)_07.부대공사_07.부대공사" xfId="3777" xr:uid="{00000000-0005-0000-0000-0000E5050000}"/>
    <cellStyle name="_기안용지,인사기록형식_조직표_조직표_2.배수시설_01.측구공사_00.오수공(최종)_07.포장공" xfId="3778" xr:uid="{00000000-0005-0000-0000-0000E6050000}"/>
    <cellStyle name="_기안용지,인사기록형식_조직표_조직표_2.배수시설_01.측구공사_00.우수공" xfId="3779" xr:uid="{00000000-0005-0000-0000-0000E7050000}"/>
    <cellStyle name="_기안용지,인사기록형식_조직표_조직표_2.배수시설_01.측구공사_00.우수공_07.부대공사" xfId="3780" xr:uid="{00000000-0005-0000-0000-0000E8050000}"/>
    <cellStyle name="_기안용지,인사기록형식_조직표_조직표_2.배수시설_01.측구공사_00.우수공_07.부대공사_07.부대공사" xfId="3781" xr:uid="{00000000-0005-0000-0000-0000E9050000}"/>
    <cellStyle name="_기안용지,인사기록형식_조직표_조직표_2.배수시설_01.측구공사_00.우수공_07.포장공" xfId="3782" xr:uid="{00000000-0005-0000-0000-0000EA050000}"/>
    <cellStyle name="_기안용지,인사기록형식_조직표_조직표_2.배수시설_01.측구공사_04.우수공(단지부)" xfId="3783" xr:uid="{00000000-0005-0000-0000-0000EB050000}"/>
    <cellStyle name="_기안용지,인사기록형식_조직표_조직표_2.배수시설_01.측구공사_04.우수공(단지부)_07.부대공사" xfId="3784" xr:uid="{00000000-0005-0000-0000-0000EC050000}"/>
    <cellStyle name="_기안용지,인사기록형식_조직표_조직표_2.배수시설_01.측구공사_04.우수공(단지부)_07.부대공사_07.부대공사" xfId="3785" xr:uid="{00000000-0005-0000-0000-0000ED050000}"/>
    <cellStyle name="_기안용지,인사기록형식_조직표_조직표_2.배수시설_01.측구공사_04.우수공(단지부)_07.포장공" xfId="3786" xr:uid="{00000000-0005-0000-0000-0000EE050000}"/>
    <cellStyle name="_기안용지,인사기록형식_조직표_조직표_2.배수시설_01.측구공사_05.오수공" xfId="3787" xr:uid="{00000000-0005-0000-0000-0000EF050000}"/>
    <cellStyle name="_기안용지,인사기록형식_조직표_조직표_2.배수시설_01.측구공사_05.오수공_07.부대공사" xfId="3788" xr:uid="{00000000-0005-0000-0000-0000F0050000}"/>
    <cellStyle name="_기안용지,인사기록형식_조직표_조직표_2.배수시설_01.측구공사_05.오수공_07.부대공사_07.부대공사" xfId="3789" xr:uid="{00000000-0005-0000-0000-0000F1050000}"/>
    <cellStyle name="_기안용지,인사기록형식_조직표_조직표_2.배수시설_01.측구공사_05.오수공_07.포장공" xfId="3790" xr:uid="{00000000-0005-0000-0000-0000F2050000}"/>
    <cellStyle name="_기안용지,인사기록형식_조직표_조직표_2.배수시설_01.측구공사_07.부대공사" xfId="3791" xr:uid="{00000000-0005-0000-0000-0000F3050000}"/>
    <cellStyle name="_기안용지,인사기록형식_조직표_조직표_2.배수시설_01.측구공사_07.부대공사_07.부대공사" xfId="3792" xr:uid="{00000000-0005-0000-0000-0000F4050000}"/>
    <cellStyle name="_기안용지,인사기록형식_조직표_조직표_2.배수시설_01.측구공사_07.포장공" xfId="3793" xr:uid="{00000000-0005-0000-0000-0000F5050000}"/>
    <cellStyle name="_기안용지,인사기록형식_조직표_조직표_2.배수시설_04.우수공(단지부)" xfId="3794" xr:uid="{00000000-0005-0000-0000-0000F6050000}"/>
    <cellStyle name="_기안용지,인사기록형식_조직표_조직표_2.배수시설_04.우수공(단지부)_07.부대공사" xfId="3795" xr:uid="{00000000-0005-0000-0000-0000F7050000}"/>
    <cellStyle name="_기안용지,인사기록형식_조직표_조직표_2.배수시설_04.우수공(단지부)_07.부대공사_07.부대공사" xfId="3796" xr:uid="{00000000-0005-0000-0000-0000F8050000}"/>
    <cellStyle name="_기안용지,인사기록형식_조직표_조직표_2.배수시설_04.우수공(단지부)_07.포장공" xfId="3797" xr:uid="{00000000-0005-0000-0000-0000F9050000}"/>
    <cellStyle name="_기안용지,인사기록형식_조직표_조직표_2.배수시설_05.오수공" xfId="3798" xr:uid="{00000000-0005-0000-0000-0000FA050000}"/>
    <cellStyle name="_기안용지,인사기록형식_조직표_조직표_2.배수시설_05.오수공_07.부대공사" xfId="3799" xr:uid="{00000000-0005-0000-0000-0000FB050000}"/>
    <cellStyle name="_기안용지,인사기록형식_조직표_조직표_2.배수시설_05.오수공_07.부대공사_07.부대공사" xfId="3800" xr:uid="{00000000-0005-0000-0000-0000FC050000}"/>
    <cellStyle name="_기안용지,인사기록형식_조직표_조직표_2.배수시설_05.오수공_07.포장공" xfId="3801" xr:uid="{00000000-0005-0000-0000-0000FD050000}"/>
    <cellStyle name="_기안용지,인사기록형식_조직표_조직표_2.배수시설_07.부대공사" xfId="3802" xr:uid="{00000000-0005-0000-0000-0000FE050000}"/>
    <cellStyle name="_기안용지,인사기록형식_조직표_조직표_2.배수시설_07.부대공사_07.부대공사" xfId="3803" xr:uid="{00000000-0005-0000-0000-0000FF050000}"/>
    <cellStyle name="_기안용지,인사기록형식_조직표_조직표_2.배수시설_07.포장공" xfId="3804" xr:uid="{00000000-0005-0000-0000-000000060000}"/>
    <cellStyle name="_기안용지,인사기록형식_조직표_조직표_2.배수시설_1.측구공사" xfId="3805" xr:uid="{00000000-0005-0000-0000-000001060000}"/>
    <cellStyle name="_기안용지,인사기록형식_조직표_조직표_2.배수시설_1.측구공사_00.오수공(최종)" xfId="3806" xr:uid="{00000000-0005-0000-0000-000002060000}"/>
    <cellStyle name="_기안용지,인사기록형식_조직표_조직표_2.배수시설_1.측구공사_00.오수공(최종)_07.부대공사" xfId="3807" xr:uid="{00000000-0005-0000-0000-000003060000}"/>
    <cellStyle name="_기안용지,인사기록형식_조직표_조직표_2.배수시설_1.측구공사_00.오수공(최종)_07.부대공사_07.부대공사" xfId="3808" xr:uid="{00000000-0005-0000-0000-000004060000}"/>
    <cellStyle name="_기안용지,인사기록형식_조직표_조직표_2.배수시설_1.측구공사_00.오수공(최종)_07.포장공" xfId="3809" xr:uid="{00000000-0005-0000-0000-000005060000}"/>
    <cellStyle name="_기안용지,인사기록형식_조직표_조직표_2.배수시설_1.측구공사_00.우수공" xfId="3810" xr:uid="{00000000-0005-0000-0000-000006060000}"/>
    <cellStyle name="_기안용지,인사기록형식_조직표_조직표_2.배수시설_1.측구공사_00.우수공_07.부대공사" xfId="3811" xr:uid="{00000000-0005-0000-0000-000007060000}"/>
    <cellStyle name="_기안용지,인사기록형식_조직표_조직표_2.배수시설_1.측구공사_00.우수공_07.부대공사_07.부대공사" xfId="3812" xr:uid="{00000000-0005-0000-0000-000008060000}"/>
    <cellStyle name="_기안용지,인사기록형식_조직표_조직표_2.배수시설_1.측구공사_00.우수공_07.포장공" xfId="3813" xr:uid="{00000000-0005-0000-0000-000009060000}"/>
    <cellStyle name="_기안용지,인사기록형식_조직표_조직표_2.배수시설_1.측구공사_04.우수공(단지부)" xfId="3814" xr:uid="{00000000-0005-0000-0000-00000A060000}"/>
    <cellStyle name="_기안용지,인사기록형식_조직표_조직표_2.배수시설_1.측구공사_04.우수공(단지부)_07.부대공사" xfId="3815" xr:uid="{00000000-0005-0000-0000-00000B060000}"/>
    <cellStyle name="_기안용지,인사기록형식_조직표_조직표_2.배수시설_1.측구공사_04.우수공(단지부)_07.부대공사_07.부대공사" xfId="3816" xr:uid="{00000000-0005-0000-0000-00000C060000}"/>
    <cellStyle name="_기안용지,인사기록형식_조직표_조직표_2.배수시설_1.측구공사_04.우수공(단지부)_07.포장공" xfId="3817" xr:uid="{00000000-0005-0000-0000-00000D060000}"/>
    <cellStyle name="_기안용지,인사기록형식_조직표_조직표_2.배수시설_1.측구공사_05.오수공" xfId="3818" xr:uid="{00000000-0005-0000-0000-00000E060000}"/>
    <cellStyle name="_기안용지,인사기록형식_조직표_조직표_2.배수시설_1.측구공사_05.오수공_07.부대공사" xfId="3819" xr:uid="{00000000-0005-0000-0000-00000F060000}"/>
    <cellStyle name="_기안용지,인사기록형식_조직표_조직표_2.배수시설_1.측구공사_05.오수공_07.부대공사_07.부대공사" xfId="3820" xr:uid="{00000000-0005-0000-0000-000010060000}"/>
    <cellStyle name="_기안용지,인사기록형식_조직표_조직표_2.배수시설_1.측구공사_05.오수공_07.포장공" xfId="3821" xr:uid="{00000000-0005-0000-0000-000011060000}"/>
    <cellStyle name="_기안용지,인사기록형식_조직표_조직표_2.배수시설_1.측구공사_07.부대공사" xfId="3822" xr:uid="{00000000-0005-0000-0000-000012060000}"/>
    <cellStyle name="_기안용지,인사기록형식_조직표_조직표_2.배수시설_1.측구공사_07.부대공사_07.부대공사" xfId="3823" xr:uid="{00000000-0005-0000-0000-000013060000}"/>
    <cellStyle name="_기안용지,인사기록형식_조직표_조직표_2.배수시설_1.측구공사_07.포장공" xfId="3824" xr:uid="{00000000-0005-0000-0000-000014060000}"/>
    <cellStyle name="_기안용지,인사기록형식_조직표_조직표_2.배수시설_1.측구공사-0" xfId="3825" xr:uid="{00000000-0005-0000-0000-000015060000}"/>
    <cellStyle name="_기안용지,인사기록형식_조직표_조직표_2.배수시설_1.측구공사-0_00.오수공(최종)" xfId="3826" xr:uid="{00000000-0005-0000-0000-000016060000}"/>
    <cellStyle name="_기안용지,인사기록형식_조직표_조직표_2.배수시설_1.측구공사-0_00.오수공(최종)_07.부대공사" xfId="3827" xr:uid="{00000000-0005-0000-0000-000017060000}"/>
    <cellStyle name="_기안용지,인사기록형식_조직표_조직표_2.배수시설_1.측구공사-0_00.오수공(최종)_07.부대공사_07.부대공사" xfId="3828" xr:uid="{00000000-0005-0000-0000-000018060000}"/>
    <cellStyle name="_기안용지,인사기록형식_조직표_조직표_2.배수시설_1.측구공사-0_00.오수공(최종)_07.포장공" xfId="3829" xr:uid="{00000000-0005-0000-0000-000019060000}"/>
    <cellStyle name="_기안용지,인사기록형식_조직표_조직표_2.배수시설_1.측구공사-0_00.우수공" xfId="3830" xr:uid="{00000000-0005-0000-0000-00001A060000}"/>
    <cellStyle name="_기안용지,인사기록형식_조직표_조직표_2.배수시설_1.측구공사-0_00.우수공_07.부대공사" xfId="3831" xr:uid="{00000000-0005-0000-0000-00001B060000}"/>
    <cellStyle name="_기안용지,인사기록형식_조직표_조직표_2.배수시설_1.측구공사-0_00.우수공_07.부대공사_07.부대공사" xfId="3832" xr:uid="{00000000-0005-0000-0000-00001C060000}"/>
    <cellStyle name="_기안용지,인사기록형식_조직표_조직표_2.배수시설_1.측구공사-0_00.우수공_07.포장공" xfId="3833" xr:uid="{00000000-0005-0000-0000-00001D060000}"/>
    <cellStyle name="_기안용지,인사기록형식_조직표_조직표_2.배수시설_1.측구공사-0_04.우수공(단지부)" xfId="3834" xr:uid="{00000000-0005-0000-0000-00001E060000}"/>
    <cellStyle name="_기안용지,인사기록형식_조직표_조직표_2.배수시설_1.측구공사-0_04.우수공(단지부)_07.부대공사" xfId="3835" xr:uid="{00000000-0005-0000-0000-00001F060000}"/>
    <cellStyle name="_기안용지,인사기록형식_조직표_조직표_2.배수시설_1.측구공사-0_04.우수공(단지부)_07.부대공사_07.부대공사" xfId="3836" xr:uid="{00000000-0005-0000-0000-000020060000}"/>
    <cellStyle name="_기안용지,인사기록형식_조직표_조직표_2.배수시설_1.측구공사-0_04.우수공(단지부)_07.포장공" xfId="3837" xr:uid="{00000000-0005-0000-0000-000021060000}"/>
    <cellStyle name="_기안용지,인사기록형식_조직표_조직표_2.배수시설_1.측구공사-0_05.오수공" xfId="3838" xr:uid="{00000000-0005-0000-0000-000022060000}"/>
    <cellStyle name="_기안용지,인사기록형식_조직표_조직표_2.배수시설_1.측구공사-0_05.오수공_07.부대공사" xfId="3839" xr:uid="{00000000-0005-0000-0000-000023060000}"/>
    <cellStyle name="_기안용지,인사기록형식_조직표_조직표_2.배수시설_1.측구공사-0_05.오수공_07.부대공사_07.부대공사" xfId="3840" xr:uid="{00000000-0005-0000-0000-000024060000}"/>
    <cellStyle name="_기안용지,인사기록형식_조직표_조직표_2.배수시설_1.측구공사-0_05.오수공_07.포장공" xfId="3841" xr:uid="{00000000-0005-0000-0000-000025060000}"/>
    <cellStyle name="_기안용지,인사기록형식_조직표_조직표_2.배수시설_1.측구공사-0_07.부대공사" xfId="3842" xr:uid="{00000000-0005-0000-0000-000026060000}"/>
    <cellStyle name="_기안용지,인사기록형식_조직표_조직표_2.배수시설_1.측구공사-0_07.부대공사_07.부대공사" xfId="3843" xr:uid="{00000000-0005-0000-0000-000027060000}"/>
    <cellStyle name="_기안용지,인사기록형식_조직표_조직표_2.배수시설_1.측구공사-0_07.포장공" xfId="3844" xr:uid="{00000000-0005-0000-0000-000028060000}"/>
    <cellStyle name="_기안용지,인사기록형식_조직표_조직표_3.그린 조성공사" xfId="3845" xr:uid="{00000000-0005-0000-0000-000029060000}"/>
    <cellStyle name="_기안용지,인사기록형식_조직표_조직표_3.그린 조성공사_00.오수공(최종)" xfId="3846" xr:uid="{00000000-0005-0000-0000-00002A060000}"/>
    <cellStyle name="_기안용지,인사기록형식_조직표_조직표_3.그린 조성공사_00.오수공(최종)_07.부대공사" xfId="3847" xr:uid="{00000000-0005-0000-0000-00002B060000}"/>
    <cellStyle name="_기안용지,인사기록형식_조직표_조직표_3.그린 조성공사_00.오수공(최종)_07.부대공사_07.부대공사" xfId="3848" xr:uid="{00000000-0005-0000-0000-00002C060000}"/>
    <cellStyle name="_기안용지,인사기록형식_조직표_조직표_3.그린 조성공사_00.오수공(최종)_07.포장공" xfId="3849" xr:uid="{00000000-0005-0000-0000-00002D060000}"/>
    <cellStyle name="_기안용지,인사기록형식_조직표_조직표_3.그린 조성공사_00.우수공" xfId="3850" xr:uid="{00000000-0005-0000-0000-00002E060000}"/>
    <cellStyle name="_기안용지,인사기록형식_조직표_조직표_3.그린 조성공사_00.우수공_07.부대공사" xfId="3851" xr:uid="{00000000-0005-0000-0000-00002F060000}"/>
    <cellStyle name="_기안용지,인사기록형식_조직표_조직표_3.그린 조성공사_00.우수공_07.부대공사_07.부대공사" xfId="3852" xr:uid="{00000000-0005-0000-0000-000030060000}"/>
    <cellStyle name="_기안용지,인사기록형식_조직표_조직표_3.그린 조성공사_00.우수공_07.포장공" xfId="3853" xr:uid="{00000000-0005-0000-0000-000031060000}"/>
    <cellStyle name="_기안용지,인사기록형식_조직표_조직표_3.그린 조성공사_04.우수공(단지부)" xfId="3854" xr:uid="{00000000-0005-0000-0000-000032060000}"/>
    <cellStyle name="_기안용지,인사기록형식_조직표_조직표_3.그린 조성공사_04.우수공(단지부)_07.부대공사" xfId="3855" xr:uid="{00000000-0005-0000-0000-000033060000}"/>
    <cellStyle name="_기안용지,인사기록형식_조직표_조직표_3.그린 조성공사_04.우수공(단지부)_07.부대공사_07.부대공사" xfId="3856" xr:uid="{00000000-0005-0000-0000-000034060000}"/>
    <cellStyle name="_기안용지,인사기록형식_조직표_조직표_3.그린 조성공사_04.우수공(단지부)_07.포장공" xfId="3857" xr:uid="{00000000-0005-0000-0000-000035060000}"/>
    <cellStyle name="_기안용지,인사기록형식_조직표_조직표_3.그린 조성공사_05.오수공" xfId="3858" xr:uid="{00000000-0005-0000-0000-000036060000}"/>
    <cellStyle name="_기안용지,인사기록형식_조직표_조직표_3.그린 조성공사_05.오수공_07.부대공사" xfId="3859" xr:uid="{00000000-0005-0000-0000-000037060000}"/>
    <cellStyle name="_기안용지,인사기록형식_조직표_조직표_3.그린 조성공사_05.오수공_07.부대공사_07.부대공사" xfId="3860" xr:uid="{00000000-0005-0000-0000-000038060000}"/>
    <cellStyle name="_기안용지,인사기록형식_조직표_조직표_3.그린 조성공사_05.오수공_07.포장공" xfId="3861" xr:uid="{00000000-0005-0000-0000-000039060000}"/>
    <cellStyle name="_기안용지,인사기록형식_조직표_조직표_3.그린 조성공사_07.부대공사" xfId="3862" xr:uid="{00000000-0005-0000-0000-00003A060000}"/>
    <cellStyle name="_기안용지,인사기록형식_조직표_조직표_3.그린 조성공사_07.부대공사_07.부대공사" xfId="3863" xr:uid="{00000000-0005-0000-0000-00003B060000}"/>
    <cellStyle name="_기안용지,인사기록형식_조직표_조직표_3.그린 조성공사_07.포장공" xfId="3864" xr:uid="{00000000-0005-0000-0000-00003C060000}"/>
    <cellStyle name="_기안용지,인사기록형식_조직표_조직표_3.그린 조성공사-0" xfId="3865" xr:uid="{00000000-0005-0000-0000-00003D060000}"/>
    <cellStyle name="_기안용지,인사기록형식_조직표_조직표_3.그린 조성공사-0_00.오수공(최종)" xfId="3866" xr:uid="{00000000-0005-0000-0000-00003E060000}"/>
    <cellStyle name="_기안용지,인사기록형식_조직표_조직표_3.그린 조성공사-0_00.오수공(최종)_07.부대공사" xfId="3867" xr:uid="{00000000-0005-0000-0000-00003F060000}"/>
    <cellStyle name="_기안용지,인사기록형식_조직표_조직표_3.그린 조성공사-0_00.오수공(최종)_07.부대공사_07.부대공사" xfId="3868" xr:uid="{00000000-0005-0000-0000-000040060000}"/>
    <cellStyle name="_기안용지,인사기록형식_조직표_조직표_3.그린 조성공사-0_00.오수공(최종)_07.포장공" xfId="3869" xr:uid="{00000000-0005-0000-0000-000041060000}"/>
    <cellStyle name="_기안용지,인사기록형식_조직표_조직표_3.그린 조성공사-0_00.우수공" xfId="3870" xr:uid="{00000000-0005-0000-0000-000042060000}"/>
    <cellStyle name="_기안용지,인사기록형식_조직표_조직표_3.그린 조성공사-0_00.우수공_07.부대공사" xfId="3871" xr:uid="{00000000-0005-0000-0000-000043060000}"/>
    <cellStyle name="_기안용지,인사기록형식_조직표_조직표_3.그린 조성공사-0_00.우수공_07.부대공사_07.부대공사" xfId="3872" xr:uid="{00000000-0005-0000-0000-000044060000}"/>
    <cellStyle name="_기안용지,인사기록형식_조직표_조직표_3.그린 조성공사-0_00.우수공_07.포장공" xfId="3873" xr:uid="{00000000-0005-0000-0000-000045060000}"/>
    <cellStyle name="_기안용지,인사기록형식_조직표_조직표_3.그린 조성공사-0_04.우수공(단지부)" xfId="3874" xr:uid="{00000000-0005-0000-0000-000046060000}"/>
    <cellStyle name="_기안용지,인사기록형식_조직표_조직표_3.그린 조성공사-0_04.우수공(단지부)_07.부대공사" xfId="3875" xr:uid="{00000000-0005-0000-0000-000047060000}"/>
    <cellStyle name="_기안용지,인사기록형식_조직표_조직표_3.그린 조성공사-0_04.우수공(단지부)_07.부대공사_07.부대공사" xfId="3876" xr:uid="{00000000-0005-0000-0000-000048060000}"/>
    <cellStyle name="_기안용지,인사기록형식_조직표_조직표_3.그린 조성공사-0_04.우수공(단지부)_07.포장공" xfId="3877" xr:uid="{00000000-0005-0000-0000-000049060000}"/>
    <cellStyle name="_기안용지,인사기록형식_조직표_조직표_3.그린 조성공사-0_05.오수공" xfId="3878" xr:uid="{00000000-0005-0000-0000-00004A060000}"/>
    <cellStyle name="_기안용지,인사기록형식_조직표_조직표_3.그린 조성공사-0_05.오수공_07.부대공사" xfId="3879" xr:uid="{00000000-0005-0000-0000-00004B060000}"/>
    <cellStyle name="_기안용지,인사기록형식_조직표_조직표_3.그린 조성공사-0_05.오수공_07.부대공사_07.부대공사" xfId="3880" xr:uid="{00000000-0005-0000-0000-00004C060000}"/>
    <cellStyle name="_기안용지,인사기록형식_조직표_조직표_3.그린 조성공사-0_05.오수공_07.포장공" xfId="3881" xr:uid="{00000000-0005-0000-0000-00004D060000}"/>
    <cellStyle name="_기안용지,인사기록형식_조직표_조직표_3.그린 조성공사-0_07.부대공사" xfId="3882" xr:uid="{00000000-0005-0000-0000-00004E060000}"/>
    <cellStyle name="_기안용지,인사기록형식_조직표_조직표_3.그린 조성공사-0_07.부대공사_07.부대공사" xfId="3883" xr:uid="{00000000-0005-0000-0000-00004F060000}"/>
    <cellStyle name="_기안용지,인사기록형식_조직표_조직표_3.그린 조성공사-0_07.포장공" xfId="3884" xr:uid="{00000000-0005-0000-0000-000050060000}"/>
    <cellStyle name="_기안용지,인사기록형식_조직표_조직표_3.그린조성공사" xfId="3885" xr:uid="{00000000-0005-0000-0000-000051060000}"/>
    <cellStyle name="_기안용지,인사기록형식_조직표_조직표_3.그린조성공사_00.오수공(최종)" xfId="3886" xr:uid="{00000000-0005-0000-0000-000052060000}"/>
    <cellStyle name="_기안용지,인사기록형식_조직표_조직표_3.그린조성공사_00.오수공(최종)_07.부대공사" xfId="3887" xr:uid="{00000000-0005-0000-0000-000053060000}"/>
    <cellStyle name="_기안용지,인사기록형식_조직표_조직표_3.그린조성공사_00.오수공(최종)_07.부대공사_07.부대공사" xfId="3888" xr:uid="{00000000-0005-0000-0000-000054060000}"/>
    <cellStyle name="_기안용지,인사기록형식_조직표_조직표_3.그린조성공사_00.오수공(최종)_07.포장공" xfId="3889" xr:uid="{00000000-0005-0000-0000-000055060000}"/>
    <cellStyle name="_기안용지,인사기록형식_조직표_조직표_3.그린조성공사_00.우수공" xfId="3890" xr:uid="{00000000-0005-0000-0000-000056060000}"/>
    <cellStyle name="_기안용지,인사기록형식_조직표_조직표_3.그린조성공사_00.우수공_07.부대공사" xfId="3891" xr:uid="{00000000-0005-0000-0000-000057060000}"/>
    <cellStyle name="_기안용지,인사기록형식_조직표_조직표_3.그린조성공사_00.우수공_07.부대공사_07.부대공사" xfId="3892" xr:uid="{00000000-0005-0000-0000-000058060000}"/>
    <cellStyle name="_기안용지,인사기록형식_조직표_조직표_3.그린조성공사_00.우수공_07.포장공" xfId="3893" xr:uid="{00000000-0005-0000-0000-000059060000}"/>
    <cellStyle name="_기안용지,인사기록형식_조직표_조직표_3.그린조성공사_04.우수공(단지부)" xfId="3894" xr:uid="{00000000-0005-0000-0000-00005A060000}"/>
    <cellStyle name="_기안용지,인사기록형식_조직표_조직표_3.그린조성공사_04.우수공(단지부)_07.부대공사" xfId="3895" xr:uid="{00000000-0005-0000-0000-00005B060000}"/>
    <cellStyle name="_기안용지,인사기록형식_조직표_조직표_3.그린조성공사_04.우수공(단지부)_07.부대공사_07.부대공사" xfId="3896" xr:uid="{00000000-0005-0000-0000-00005C060000}"/>
    <cellStyle name="_기안용지,인사기록형식_조직표_조직표_3.그린조성공사_04.우수공(단지부)_07.포장공" xfId="3897" xr:uid="{00000000-0005-0000-0000-00005D060000}"/>
    <cellStyle name="_기안용지,인사기록형식_조직표_조직표_3.그린조성공사_05.오수공" xfId="3898" xr:uid="{00000000-0005-0000-0000-00005E060000}"/>
    <cellStyle name="_기안용지,인사기록형식_조직표_조직표_3.그린조성공사_05.오수공_07.부대공사" xfId="3899" xr:uid="{00000000-0005-0000-0000-00005F060000}"/>
    <cellStyle name="_기안용지,인사기록형식_조직표_조직표_3.그린조성공사_05.오수공_07.부대공사_07.부대공사" xfId="3900" xr:uid="{00000000-0005-0000-0000-000060060000}"/>
    <cellStyle name="_기안용지,인사기록형식_조직표_조직표_3.그린조성공사_05.오수공_07.포장공" xfId="3901" xr:uid="{00000000-0005-0000-0000-000061060000}"/>
    <cellStyle name="_기안용지,인사기록형식_조직표_조직표_3.그린조성공사_07.부대공사" xfId="3902" xr:uid="{00000000-0005-0000-0000-000062060000}"/>
    <cellStyle name="_기안용지,인사기록형식_조직표_조직표_3.그린조성공사_07.부대공사_07.부대공사" xfId="3903" xr:uid="{00000000-0005-0000-0000-000063060000}"/>
    <cellStyle name="_기안용지,인사기록형식_조직표_조직표_3.그린조성공사_07.포장공" xfId="3904" xr:uid="{00000000-0005-0000-0000-000064060000}"/>
    <cellStyle name="_기안용지,인사기록형식_조직표_조직표_4.TEE조성" xfId="3905" xr:uid="{00000000-0005-0000-0000-000065060000}"/>
    <cellStyle name="_기안용지,인사기록형식_조직표_조직표_4.TEE조성_00.오수공(최종)" xfId="3906" xr:uid="{00000000-0005-0000-0000-000066060000}"/>
    <cellStyle name="_기안용지,인사기록형식_조직표_조직표_4.TEE조성_00.오수공(최종)_07.부대공사" xfId="3907" xr:uid="{00000000-0005-0000-0000-000067060000}"/>
    <cellStyle name="_기안용지,인사기록형식_조직표_조직표_4.TEE조성_00.오수공(최종)_07.부대공사_07.부대공사" xfId="3908" xr:uid="{00000000-0005-0000-0000-000068060000}"/>
    <cellStyle name="_기안용지,인사기록형식_조직표_조직표_4.TEE조성_00.오수공(최종)_07.포장공" xfId="3909" xr:uid="{00000000-0005-0000-0000-000069060000}"/>
    <cellStyle name="_기안용지,인사기록형식_조직표_조직표_4.TEE조성_00.우수공" xfId="3910" xr:uid="{00000000-0005-0000-0000-00006A060000}"/>
    <cellStyle name="_기안용지,인사기록형식_조직표_조직표_4.TEE조성_00.우수공_07.부대공사" xfId="3911" xr:uid="{00000000-0005-0000-0000-00006B060000}"/>
    <cellStyle name="_기안용지,인사기록형식_조직표_조직표_4.TEE조성_00.우수공_07.부대공사_07.부대공사" xfId="3912" xr:uid="{00000000-0005-0000-0000-00006C060000}"/>
    <cellStyle name="_기안용지,인사기록형식_조직표_조직표_4.TEE조성_00.우수공_07.포장공" xfId="3913" xr:uid="{00000000-0005-0000-0000-00006D060000}"/>
    <cellStyle name="_기안용지,인사기록형식_조직표_조직표_4.TEE조성_04.우수공(단지부)" xfId="3914" xr:uid="{00000000-0005-0000-0000-00006E060000}"/>
    <cellStyle name="_기안용지,인사기록형식_조직표_조직표_4.TEE조성_04.우수공(단지부)_07.부대공사" xfId="3915" xr:uid="{00000000-0005-0000-0000-00006F060000}"/>
    <cellStyle name="_기안용지,인사기록형식_조직표_조직표_4.TEE조성_04.우수공(단지부)_07.부대공사_07.부대공사" xfId="3916" xr:uid="{00000000-0005-0000-0000-000070060000}"/>
    <cellStyle name="_기안용지,인사기록형식_조직표_조직표_4.TEE조성_04.우수공(단지부)_07.포장공" xfId="3917" xr:uid="{00000000-0005-0000-0000-000071060000}"/>
    <cellStyle name="_기안용지,인사기록형식_조직표_조직표_4.TEE조성_05.오수공" xfId="3918" xr:uid="{00000000-0005-0000-0000-000072060000}"/>
    <cellStyle name="_기안용지,인사기록형식_조직표_조직표_4.TEE조성_05.오수공_07.부대공사" xfId="3919" xr:uid="{00000000-0005-0000-0000-000073060000}"/>
    <cellStyle name="_기안용지,인사기록형식_조직표_조직표_4.TEE조성_05.오수공_07.부대공사_07.부대공사" xfId="3920" xr:uid="{00000000-0005-0000-0000-000074060000}"/>
    <cellStyle name="_기안용지,인사기록형식_조직표_조직표_4.TEE조성_05.오수공_07.포장공" xfId="3921" xr:uid="{00000000-0005-0000-0000-000075060000}"/>
    <cellStyle name="_기안용지,인사기록형식_조직표_조직표_4.TEE조성_07.부대공사" xfId="3922" xr:uid="{00000000-0005-0000-0000-000076060000}"/>
    <cellStyle name="_기안용지,인사기록형식_조직표_조직표_4.TEE조성_07.부대공사_07.부대공사" xfId="3923" xr:uid="{00000000-0005-0000-0000-000077060000}"/>
    <cellStyle name="_기안용지,인사기록형식_조직표_조직표_4.TEE조성_07.포장공" xfId="3924" xr:uid="{00000000-0005-0000-0000-000078060000}"/>
    <cellStyle name="_기안용지,인사기록형식_조직표_조직표_Book2" xfId="3925" xr:uid="{00000000-0005-0000-0000-000079060000}"/>
    <cellStyle name="_기안용지,인사기록형식_조직표_조직표_Book2_00.오수공(최종)" xfId="3926" xr:uid="{00000000-0005-0000-0000-00007A060000}"/>
    <cellStyle name="_기안용지,인사기록형식_조직표_조직표_Book2_00.오수공(최종)_07.부대공사" xfId="3927" xr:uid="{00000000-0005-0000-0000-00007B060000}"/>
    <cellStyle name="_기안용지,인사기록형식_조직표_조직표_Book2_00.오수공(최종)_07.부대공사_07.부대공사" xfId="3928" xr:uid="{00000000-0005-0000-0000-00007C060000}"/>
    <cellStyle name="_기안용지,인사기록형식_조직표_조직표_Book2_00.오수공(최종)_07.포장공" xfId="3929" xr:uid="{00000000-0005-0000-0000-00007D060000}"/>
    <cellStyle name="_기안용지,인사기록형식_조직표_조직표_Book2_00.우수공" xfId="3930" xr:uid="{00000000-0005-0000-0000-00007E060000}"/>
    <cellStyle name="_기안용지,인사기록형식_조직표_조직표_Book2_00.우수공_07.부대공사" xfId="3931" xr:uid="{00000000-0005-0000-0000-00007F060000}"/>
    <cellStyle name="_기안용지,인사기록형식_조직표_조직표_Book2_00.우수공_07.부대공사_07.부대공사" xfId="3932" xr:uid="{00000000-0005-0000-0000-000080060000}"/>
    <cellStyle name="_기안용지,인사기록형식_조직표_조직표_Book2_00.우수공_07.포장공" xfId="3933" xr:uid="{00000000-0005-0000-0000-000081060000}"/>
    <cellStyle name="_기안용지,인사기록형식_조직표_조직표_Book2_04.우수공(단지부)" xfId="3934" xr:uid="{00000000-0005-0000-0000-000082060000}"/>
    <cellStyle name="_기안용지,인사기록형식_조직표_조직표_Book2_04.우수공(단지부)_07.부대공사" xfId="3935" xr:uid="{00000000-0005-0000-0000-000083060000}"/>
    <cellStyle name="_기안용지,인사기록형식_조직표_조직표_Book2_04.우수공(단지부)_07.부대공사_07.부대공사" xfId="3936" xr:uid="{00000000-0005-0000-0000-000084060000}"/>
    <cellStyle name="_기안용지,인사기록형식_조직표_조직표_Book2_04.우수공(단지부)_07.포장공" xfId="3937" xr:uid="{00000000-0005-0000-0000-000085060000}"/>
    <cellStyle name="_기안용지,인사기록형식_조직표_조직표_Book2_05.오수공" xfId="3938" xr:uid="{00000000-0005-0000-0000-000086060000}"/>
    <cellStyle name="_기안용지,인사기록형식_조직표_조직표_Book2_05.오수공_07.부대공사" xfId="3939" xr:uid="{00000000-0005-0000-0000-000087060000}"/>
    <cellStyle name="_기안용지,인사기록형식_조직표_조직표_Book2_05.오수공_07.부대공사_07.부대공사" xfId="3940" xr:uid="{00000000-0005-0000-0000-000088060000}"/>
    <cellStyle name="_기안용지,인사기록형식_조직표_조직표_Book2_05.오수공_07.포장공" xfId="3941" xr:uid="{00000000-0005-0000-0000-000089060000}"/>
    <cellStyle name="_기안용지,인사기록형식_조직표_조직표_Book2_07.부대공사" xfId="3942" xr:uid="{00000000-0005-0000-0000-00008A060000}"/>
    <cellStyle name="_기안용지,인사기록형식_조직표_조직표_Book2_07.부대공사_07.부대공사" xfId="3943" xr:uid="{00000000-0005-0000-0000-00008B060000}"/>
    <cellStyle name="_기안용지,인사기록형식_조직표_조직표_Book2_07.포장공" xfId="3944" xr:uid="{00000000-0005-0000-0000-00008C060000}"/>
    <cellStyle name="_기타경비" xfId="3945" xr:uid="{00000000-0005-0000-0000-00008D060000}"/>
    <cellStyle name="_기흥읍청사신축공사(조원)" xfId="2031" xr:uid="{00000000-0005-0000-0000-00008E060000}"/>
    <cellStyle name="_김해2 실행" xfId="6026" xr:uid="{00000000-0005-0000-0000-00008F060000}"/>
    <cellStyle name="_김해2 실행_낙금지구실행" xfId="6025" xr:uid="{00000000-0005-0000-0000-000090060000}"/>
    <cellStyle name="_김해분성고(동성)" xfId="2032" xr:uid="{00000000-0005-0000-0000-000091060000}"/>
    <cellStyle name="_나곡소하천1공구" xfId="6024" xr:uid="{00000000-0005-0000-0000-000092060000}"/>
    <cellStyle name="_낙금지구실행" xfId="6023" xr:uid="{00000000-0005-0000-0000-000093060000}"/>
    <cellStyle name="_내역서(밀양시)" xfId="3946" xr:uid="{00000000-0005-0000-0000-000094060000}"/>
    <cellStyle name="_내역서적용수량" xfId="30" xr:uid="{00000000-0005-0000-0000-000095060000}"/>
    <cellStyle name="_내역서적용수량(참고)" xfId="3947" xr:uid="{00000000-0005-0000-0000-000096060000}"/>
    <cellStyle name="_노물1공구" xfId="6022" xr:uid="{00000000-0005-0000-0000-000097060000}"/>
    <cellStyle name="_노물안길" xfId="6021" xr:uid="{00000000-0005-0000-0000-000098060000}"/>
    <cellStyle name="_녹래제(금회)" xfId="6020" xr:uid="{00000000-0005-0000-0000-000099060000}"/>
    <cellStyle name="_녹래제(금회)_(5)부대공" xfId="6019" xr:uid="{00000000-0005-0000-0000-00009A060000}"/>
    <cellStyle name="_단계천(수량)" xfId="6018" xr:uid="{00000000-0005-0000-0000-00009B060000}"/>
    <cellStyle name="_단계천(수량)_(5)부대공" xfId="6017" xr:uid="{00000000-0005-0000-0000-00009C060000}"/>
    <cellStyle name="_당동(청강)" xfId="2033" xr:uid="{00000000-0005-0000-0000-00009D060000}"/>
    <cellStyle name="_당동(청강디스켓1)" xfId="2034" xr:uid="{00000000-0005-0000-0000-00009E060000}"/>
    <cellStyle name="_대신고등학교 견적서 07.02.13" xfId="6016" xr:uid="{00000000-0005-0000-0000-00009F060000}"/>
    <cellStyle name="_대전서붕고하도급" xfId="2035" xr:uid="{00000000-0005-0000-0000-0000A0060000}"/>
    <cellStyle name="_대호지~석문간지방도확포장공사(신일)" xfId="2036" xr:uid="{00000000-0005-0000-0000-0000A1060000}"/>
    <cellStyle name="_덕구온천수로개체" xfId="6015" xr:uid="{00000000-0005-0000-0000-0000A2060000}"/>
    <cellStyle name="_덕산도로(총집계)" xfId="6014" xr:uid="{00000000-0005-0000-0000-0000A3060000}"/>
    <cellStyle name="_덕산도로10공구" xfId="6013" xr:uid="{00000000-0005-0000-0000-0000A4060000}"/>
    <cellStyle name="_덕산도로2공구" xfId="6012" xr:uid="{00000000-0005-0000-0000-0000A5060000}"/>
    <cellStyle name="_덕산도로2공구1" xfId="6011" xr:uid="{00000000-0005-0000-0000-0000A6060000}"/>
    <cellStyle name="_도로공사대전지사" xfId="2037" xr:uid="{00000000-0005-0000-0000-0000A7060000}"/>
    <cellStyle name="_동대문실내체육관(천마낙찰)" xfId="2038" xr:uid="{00000000-0005-0000-0000-0000A8060000}"/>
    <cellStyle name="_동원꽃농원" xfId="2039" xr:uid="{00000000-0005-0000-0000-0000A9060000}"/>
    <cellStyle name="_두계변전소하도급" xfId="2040" xr:uid="{00000000-0005-0000-0000-0000AA060000}"/>
    <cellStyle name="_등촌고등총괄(동현하도급)" xfId="2041" xr:uid="{00000000-0005-0000-0000-0000AB060000}"/>
    <cellStyle name="_마현~생창국도건설공사" xfId="2042" xr:uid="{00000000-0005-0000-0000-0000AC060000}"/>
    <cellStyle name="_매곡" xfId="31" xr:uid="{00000000-0005-0000-0000-0000AD060000}"/>
    <cellStyle name="_매일제" xfId="6010" xr:uid="{00000000-0005-0000-0000-0000AE060000}"/>
    <cellStyle name="_맨홀위치조서1" xfId="3948" xr:uid="{00000000-0005-0000-0000-0000AF060000}"/>
    <cellStyle name="_맨홀위치조서1_전체집계및진입로포장수량(수정)" xfId="3949" xr:uid="{00000000-0005-0000-0000-0000B0060000}"/>
    <cellStyle name="_맨홀위치조서1_전체집계및진입로포장수량(수정)_전체집계및진입로포장수량(수정)" xfId="3950" xr:uid="{00000000-0005-0000-0000-0000B1060000}"/>
    <cellStyle name="_맹암거" xfId="3951" xr:uid="{00000000-0005-0000-0000-0000B2060000}"/>
    <cellStyle name="_맹암거_P포장공" xfId="3952" xr:uid="{00000000-0005-0000-0000-0000B3060000}"/>
    <cellStyle name="_맹암거_P포장공_전체집계및진입로포장수량(수정)" xfId="3953" xr:uid="{00000000-0005-0000-0000-0000B4060000}"/>
    <cellStyle name="_맹암거_P포장공_전체집계및진입로포장수량(수정)_전체집계및진입로포장수량(수정)" xfId="3954" xr:uid="{00000000-0005-0000-0000-0000B5060000}"/>
    <cellStyle name="_맹암거_전체집계및진입로포장수량(수정)" xfId="3955" xr:uid="{00000000-0005-0000-0000-0000B6060000}"/>
    <cellStyle name="_맹암거_전체집계및진입로포장수량(수정)_전체집계및진입로포장수량(수정)" xfId="3956" xr:uid="{00000000-0005-0000-0000-0000B7060000}"/>
    <cellStyle name="_맹암거_포장공" xfId="3957" xr:uid="{00000000-0005-0000-0000-0000B8060000}"/>
    <cellStyle name="_맹암거_포장공_전체집계및진입로포장수량(수정)" xfId="3958" xr:uid="{00000000-0005-0000-0000-0000B9060000}"/>
    <cellStyle name="_맹암거_포장공_전체집계및진입로포장수량(수정)_전체집계및진입로포장수량(수정)" xfId="3959" xr:uid="{00000000-0005-0000-0000-0000BA060000}"/>
    <cellStyle name="_명암지-산성간" xfId="2043" xr:uid="{00000000-0005-0000-0000-0000BB060000}"/>
    <cellStyle name="_모정배수계획(토적,재료)" xfId="32" xr:uid="{00000000-0005-0000-0000-0000BC060000}"/>
    <cellStyle name="_받거래이" xfId="6009" xr:uid="{00000000-0005-0000-0000-0000BD060000}"/>
    <cellStyle name="_배수공-박스" xfId="6008" xr:uid="{00000000-0005-0000-0000-0000BE060000}"/>
    <cellStyle name="_배수공-박스_위천현황카드(도)" xfId="6007" xr:uid="{00000000-0005-0000-0000-0000BF060000}"/>
    <cellStyle name="_배수공집계" xfId="6006" xr:uid="{00000000-0005-0000-0000-0000C0060000}"/>
    <cellStyle name="_배수공집계_(5)부대공" xfId="6005" xr:uid="{00000000-0005-0000-0000-0000C1060000}"/>
    <cellStyle name="_배수공집계_상청량보" xfId="6004" xr:uid="{00000000-0005-0000-0000-0000C2060000}"/>
    <cellStyle name="_배수공집계_상청량보_(5)부대공" xfId="6003" xr:uid="{00000000-0005-0000-0000-0000C3060000}"/>
    <cellStyle name="_배수공집계_위천현황카드(도)" xfId="6002" xr:uid="{00000000-0005-0000-0000-0000C4060000}"/>
    <cellStyle name="_백공실행" xfId="6001" xr:uid="{00000000-0005-0000-0000-0000C5060000}"/>
    <cellStyle name="_범서척과(관로자료)" xfId="33" xr:uid="{00000000-0005-0000-0000-0000C6060000}"/>
    <cellStyle name="_법면보호공(수량-내역서0323)" xfId="3960" xr:uid="{00000000-0005-0000-0000-0000C7060000}"/>
    <cellStyle name="_벽계1(new)" xfId="6000" xr:uid="{00000000-0005-0000-0000-0000C8060000}"/>
    <cellStyle name="_벽계1(new)_(5)부대공" xfId="5999" xr:uid="{00000000-0005-0000-0000-0000C9060000}"/>
    <cellStyle name="_벽계2(new)" xfId="5998" xr:uid="{00000000-0005-0000-0000-0000CA060000}"/>
    <cellStyle name="_벽계2(new)_(5)부대공" xfId="5997" xr:uid="{00000000-0005-0000-0000-0000CB060000}"/>
    <cellStyle name="_벽계2공구" xfId="5996" xr:uid="{00000000-0005-0000-0000-0000CC060000}"/>
    <cellStyle name="_벽계2공구_(5)부대공" xfId="5995" xr:uid="{00000000-0005-0000-0000-0000CD060000}"/>
    <cellStyle name="_벽계소하천(1공구)" xfId="5994" xr:uid="{00000000-0005-0000-0000-0000CE060000}"/>
    <cellStyle name="_벽계소하천(1공구)_(5)부대공" xfId="5993" xr:uid="{00000000-0005-0000-0000-0000CF060000}"/>
    <cellStyle name="_별첨(계획서및실적서양식)" xfId="2044" xr:uid="{00000000-0005-0000-0000-0000D0060000}"/>
    <cellStyle name="_별첨(계획서및실적서양식)_1" xfId="2045" xr:uid="{00000000-0005-0000-0000-0000D1060000}"/>
    <cellStyle name="_본포~한어간도로" xfId="5992" xr:uid="{00000000-0005-0000-0000-0000D2060000}"/>
    <cellStyle name="_본포~한어간도로_(5)부대공" xfId="5991" xr:uid="{00000000-0005-0000-0000-0000D3060000}"/>
    <cellStyle name="_봉곡중내역서(대지건설)" xfId="2046" xr:uid="{00000000-0005-0000-0000-0000D4060000}"/>
    <cellStyle name="_봉곡중총괄(대지완결)" xfId="2047" xr:uid="{00000000-0005-0000-0000-0000D5060000}"/>
    <cellStyle name="_부대공1" xfId="3961" xr:uid="{00000000-0005-0000-0000-0000D6060000}"/>
    <cellStyle name="_부대공1_전체집계및진입로포장수량(수정)" xfId="3962" xr:uid="{00000000-0005-0000-0000-0000D7060000}"/>
    <cellStyle name="_부대공1_전체집계및진입로포장수량(수정)_전체집계및진입로포장수량(수정)" xfId="3963" xr:uid="{00000000-0005-0000-0000-0000D8060000}"/>
    <cellStyle name="_부대공A" xfId="5990" xr:uid="{00000000-0005-0000-0000-0000D9060000}"/>
    <cellStyle name="_부대공A_(5)부대공" xfId="5989" xr:uid="{00000000-0005-0000-0000-0000DA060000}"/>
    <cellStyle name="_부대입찰확약서" xfId="2048" xr:uid="{00000000-0005-0000-0000-0000DB060000}"/>
    <cellStyle name="_부림제(혁성종합)" xfId="2049" xr:uid="{00000000-0005-0000-0000-0000DC060000}"/>
    <cellStyle name="_부산메리어트호텔(명세표)" xfId="3964" xr:uid="{00000000-0005-0000-0000-0000DD060000}"/>
    <cellStyle name="_부산시 해운대구" xfId="3965" xr:uid="{00000000-0005-0000-0000-0000DE060000}"/>
    <cellStyle name="_사본 - 승본도로수량(금회분)" xfId="5988" xr:uid="{00000000-0005-0000-0000-0000DF060000}"/>
    <cellStyle name="_사본 - 승본도로수량(금회분)_(5)부대공" xfId="5987" xr:uid="{00000000-0005-0000-0000-0000E0060000}"/>
    <cellStyle name="_사본 - 토공" xfId="5986" xr:uid="{00000000-0005-0000-0000-0000E1060000}"/>
    <cellStyle name="_사유서" xfId="2050" xr:uid="{00000000-0005-0000-0000-0000E2060000}"/>
    <cellStyle name="_사유서_내역서" xfId="2051" xr:uid="{00000000-0005-0000-0000-0000E3060000}"/>
    <cellStyle name="_상리~사천간국도4차로공사내역" xfId="2052" xr:uid="{00000000-0005-0000-0000-0000E4060000}"/>
    <cellStyle name="_상북산전농로" xfId="34" xr:uid="{00000000-0005-0000-0000-0000E5060000}"/>
    <cellStyle name="_상청량보" xfId="5985" xr:uid="{00000000-0005-0000-0000-0000E6060000}"/>
    <cellStyle name="_상청량보_(5)부대공" xfId="5755" xr:uid="{00000000-0005-0000-0000-0000E7060000}"/>
    <cellStyle name="_새들초등학교(동성)" xfId="2053" xr:uid="{00000000-0005-0000-0000-0000E8060000}"/>
    <cellStyle name="_서삼소하천정비공사" xfId="5862" xr:uid="{00000000-0005-0000-0000-0000E9060000}"/>
    <cellStyle name="_서삼소하천정비공사_(5)부대공" xfId="5861" xr:uid="{00000000-0005-0000-0000-0000EA060000}"/>
    <cellStyle name="_서울대학교사범대교육정보관(에스와이비작업완료)" xfId="2054" xr:uid="{00000000-0005-0000-0000-0000EB060000}"/>
    <cellStyle name="_서울화일초(덕동)" xfId="2055" xr:uid="{00000000-0005-0000-0000-0000EC060000}"/>
    <cellStyle name="_서창초" xfId="2056" xr:uid="{00000000-0005-0000-0000-0000ED060000}"/>
    <cellStyle name="_석 축A" xfId="5860" xr:uid="{00000000-0005-0000-0000-0000EE060000}"/>
    <cellStyle name="_석 축A_(5)부대공" xfId="5859" xr:uid="{00000000-0005-0000-0000-0000EF060000}"/>
    <cellStyle name="_석수고" xfId="2057" xr:uid="{00000000-0005-0000-0000-0000F0060000}"/>
    <cellStyle name="_성덕초,명진초,신길(토목)" xfId="2058" xr:uid="{00000000-0005-0000-0000-0000F1060000}"/>
    <cellStyle name="_성산배수지건설공사(덕동)" xfId="2059" xr:uid="{00000000-0005-0000-0000-0000F2060000}"/>
    <cellStyle name="_소사도잘해라" xfId="3966" xr:uid="{00000000-0005-0000-0000-0000F3060000}"/>
    <cellStyle name="_송산고(백산하도급포함)" xfId="2060" xr:uid="{00000000-0005-0000-0000-0000F4060000}"/>
    <cellStyle name="_수 량 연화.내감" xfId="5858" xr:uid="{00000000-0005-0000-0000-0000F5060000}"/>
    <cellStyle name="_수 량 연화.내감_(5)부대공" xfId="5984" xr:uid="{00000000-0005-0000-0000-0000F6060000}"/>
    <cellStyle name="_수 량 연화.내감_금산제수량(전체최종)" xfId="5754" xr:uid="{00000000-0005-0000-0000-0000F7060000}"/>
    <cellStyle name="_수 량 연화.내감_금산제수량(전체최종)_(5)부대공" xfId="5753" xr:uid="{00000000-0005-0000-0000-0000F8060000}"/>
    <cellStyle name="_수 량 연화.내감_상청량보" xfId="5983" xr:uid="{00000000-0005-0000-0000-0000F9060000}"/>
    <cellStyle name="_수 량 연화.내감_상청량보_(5)부대공" xfId="5857" xr:uid="{00000000-0005-0000-0000-0000FA060000}"/>
    <cellStyle name="_수 량 연화.내감_위천현황카드(도)" xfId="5856" xr:uid="{00000000-0005-0000-0000-0000FB060000}"/>
    <cellStyle name="_수도권매립지" xfId="2061" xr:uid="{00000000-0005-0000-0000-0000FC060000}"/>
    <cellStyle name="_수도권매립지하도급(명도)" xfId="2062" xr:uid="{00000000-0005-0000-0000-0000FD060000}"/>
    <cellStyle name="_수량" xfId="3967" xr:uid="{00000000-0005-0000-0000-0000FE060000}"/>
    <cellStyle name="_수량 2" xfId="5855" xr:uid="{00000000-0005-0000-0000-0000FF060000}"/>
    <cellStyle name="_수량(1호선)" xfId="5854" xr:uid="{00000000-0005-0000-0000-000000070000}"/>
    <cellStyle name="_수량(1호선)_(5)부대공" xfId="5853" xr:uid="{00000000-0005-0000-0000-000001070000}"/>
    <cellStyle name="_수량(2공구)" xfId="5852" xr:uid="{00000000-0005-0000-0000-000002070000}"/>
    <cellStyle name="_수량(2공구)_(5)부대공" xfId="5982" xr:uid="{00000000-0005-0000-0000-000003070000}"/>
    <cellStyle name="_수량(2호선)" xfId="5981" xr:uid="{00000000-0005-0000-0000-000004070000}"/>
    <cellStyle name="_수량(2호선)_(5)부대공" xfId="5872" xr:uid="{00000000-0005-0000-0000-000005070000}"/>
    <cellStyle name="_수량(기층제외)" xfId="6110" xr:uid="{00000000-0005-0000-0000-000006070000}"/>
    <cellStyle name="_수량(기층제외)_(5)부대공" xfId="5980" xr:uid="{00000000-0005-0000-0000-000007070000}"/>
    <cellStyle name="_수량(노견제외)" xfId="5979" xr:uid="{00000000-0005-0000-0000-000008070000}"/>
    <cellStyle name="_수량(노견제외)_(5)부대공" xfId="5978" xr:uid="{00000000-0005-0000-0000-000009070000}"/>
    <cellStyle name="_수량(북면검성2공구)" xfId="5752" xr:uid="{00000000-0005-0000-0000-00000A070000}"/>
    <cellStyle name="_수량(북면검성2공구)_(5)부대공" xfId="5851" xr:uid="{00000000-0005-0000-0000-00000B070000}"/>
    <cellStyle name="_수량(북면검성세천)" xfId="5977" xr:uid="{00000000-0005-0000-0000-00000C070000}"/>
    <cellStyle name="_수량(쌍전도로)" xfId="5751" xr:uid="{00000000-0005-0000-0000-00000D070000}"/>
    <cellStyle name="_수량(완)" xfId="5976" xr:uid="{00000000-0005-0000-0000-00000E070000}"/>
    <cellStyle name="_수량(완)_(5)부대공" xfId="5750" xr:uid="{00000000-0005-0000-0000-00000F070000}"/>
    <cellStyle name="_수량(전석쌓기)" xfId="5975" xr:uid="{00000000-0005-0000-0000-000010070000}"/>
    <cellStyle name="_수량(전석쌓기)_(5)부대공" xfId="5749" xr:uid="{00000000-0005-0000-0000-000011070000}"/>
    <cellStyle name="_수량_(5)부대공" xfId="5850" xr:uid="{00000000-0005-0000-0000-000012070000}"/>
    <cellStyle name="_수량1" xfId="5849" xr:uid="{00000000-0005-0000-0000-000013070000}"/>
    <cellStyle name="_수량1_(5)부대공" xfId="5848" xr:uid="{00000000-0005-0000-0000-000014070000}"/>
    <cellStyle name="_수량금회 연화.내감" xfId="5847" xr:uid="{00000000-0005-0000-0000-000015070000}"/>
    <cellStyle name="_수량금회 연화.내감_(5)부대공" xfId="5846" xr:uid="{00000000-0005-0000-0000-000016070000}"/>
    <cellStyle name="_수량금회 연화.내감_금산제수량(전체최종)" xfId="5748" xr:uid="{00000000-0005-0000-0000-000017070000}"/>
    <cellStyle name="_수량금회 연화.내감_금산제수량(전체최종)_(5)부대공" xfId="5845" xr:uid="{00000000-0005-0000-0000-000018070000}"/>
    <cellStyle name="_수량산출  (차광석)" xfId="35" xr:uid="{00000000-0005-0000-0000-000019070000}"/>
    <cellStyle name="_수량산출 구눌하수도" xfId="5974" xr:uid="{00000000-0005-0000-0000-00001A070000}"/>
    <cellStyle name="_수량산출 구눌하수도_(5)부대공" xfId="5973" xr:uid="{00000000-0005-0000-0000-00001B070000}"/>
    <cellStyle name="_수량산출 구눌하수도_금산제수량(전체최종)" xfId="5745" xr:uid="{00000000-0005-0000-0000-00001C070000}"/>
    <cellStyle name="_수량산출 구눌하수도_금산제수량(전체최종)_(5)부대공" xfId="5744" xr:uid="{00000000-0005-0000-0000-00001D070000}"/>
    <cellStyle name="_수량산출 구눌하수도_상청량보" xfId="5743" xr:uid="{00000000-0005-0000-0000-00001E070000}"/>
    <cellStyle name="_수량산출 구눌하수도_상청량보_(5)부대공" xfId="5742" xr:uid="{00000000-0005-0000-0000-00001F070000}"/>
    <cellStyle name="_수량산출 구눌하수도_위천현황카드(도)" xfId="5741" xr:uid="{00000000-0005-0000-0000-000020070000}"/>
    <cellStyle name="_수량산출 음지하천" xfId="5740" xr:uid="{00000000-0005-0000-0000-000021070000}"/>
    <cellStyle name="_수량산출 음지하천_(5)부대공" xfId="5739" xr:uid="{00000000-0005-0000-0000-000022070000}"/>
    <cellStyle name="_수량산출 음지하천_금산제수량(전체최종)" xfId="5738" xr:uid="{00000000-0005-0000-0000-000023070000}"/>
    <cellStyle name="_수량산출 음지하천_금산제수량(전체최종)_(5)부대공" xfId="5737" xr:uid="{00000000-0005-0000-0000-000024070000}"/>
    <cellStyle name="_수량산출(생초전교부체도로)" xfId="5844" xr:uid="{00000000-0005-0000-0000-000025070000}"/>
    <cellStyle name="_수량산출서" xfId="36" xr:uid="{00000000-0005-0000-0000-000026070000}"/>
    <cellStyle name="_수량산출서(1공구)" xfId="37" xr:uid="{00000000-0005-0000-0000-000027070000}"/>
    <cellStyle name="_수량산출서(귀지1)" xfId="38" xr:uid="{00000000-0005-0000-0000-000028070000}"/>
    <cellStyle name="_수량산출서(수정)" xfId="39" xr:uid="{00000000-0005-0000-0000-000029070000}"/>
    <cellStyle name="_수량산출서(신명1공구)" xfId="40" xr:uid="{00000000-0005-0000-0000-00002A070000}"/>
    <cellStyle name="_수량산출서(신명2-1공구)" xfId="41" xr:uid="{00000000-0005-0000-0000-00002B070000}"/>
    <cellStyle name="_수량산출서(신명2-2공구)" xfId="42" xr:uid="{00000000-0005-0000-0000-00002C070000}"/>
    <cellStyle name="_수량산출서(청량화창농로)" xfId="43" xr:uid="{00000000-0005-0000-0000-00002D070000}"/>
    <cellStyle name="_수량제목" xfId="2063" xr:uid="{00000000-0005-0000-0000-00002E070000}"/>
    <cellStyle name="_수량제목_내역서" xfId="2064" xr:uid="{00000000-0005-0000-0000-00002F070000}"/>
    <cellStyle name="_수송2 실행" xfId="5843" xr:uid="{00000000-0005-0000-0000-000030070000}"/>
    <cellStyle name="_수송2 실행_낙금지구실행" xfId="5842" xr:uid="{00000000-0005-0000-0000-000031070000}"/>
    <cellStyle name="_수송2 실행_수송2 실행" xfId="5736" xr:uid="{00000000-0005-0000-0000-000032070000}"/>
    <cellStyle name="_수송2 실행_수송2 실행_김해2 실행" xfId="5841" xr:uid="{00000000-0005-0000-0000-000033070000}"/>
    <cellStyle name="_수송2 실행_수송2 실행_김해2 실행_낙금지구실행" xfId="5735" xr:uid="{00000000-0005-0000-0000-000034070000}"/>
    <cellStyle name="_수송2 실행_수송2 실행_낙금지구실행" xfId="5840" xr:uid="{00000000-0005-0000-0000-000035070000}"/>
    <cellStyle name="_수정갑지" xfId="2065" xr:uid="{00000000-0005-0000-0000-000036070000}"/>
    <cellStyle name="_승본도로수량(금회분)" xfId="5839" xr:uid="{00000000-0005-0000-0000-000037070000}"/>
    <cellStyle name="_승본도로수량(금회분)_(5)부대공" xfId="5734" xr:uid="{00000000-0005-0000-0000-000038070000}"/>
    <cellStyle name="_승본도로수량산출" xfId="5838" xr:uid="{00000000-0005-0000-0000-000039070000}"/>
    <cellStyle name="_승본도로수량산출_(5)부대공" xfId="5837" xr:uid="{00000000-0005-0000-0000-00003A070000}"/>
    <cellStyle name="_시목소하천" xfId="5733" xr:uid="{00000000-0005-0000-0000-00003B070000}"/>
    <cellStyle name="_신당천수량 변경(전체)" xfId="5836" xr:uid="{00000000-0005-0000-0000-00003C070000}"/>
    <cellStyle name="_신당천수량 변경(전체)_(5)부대공" xfId="5835" xr:uid="{00000000-0005-0000-0000-00003D070000}"/>
    <cellStyle name="_신화1리(새마)안길" xfId="5834" xr:uid="{00000000-0005-0000-0000-00003E070000}"/>
    <cellStyle name="_아시아" xfId="3968" xr:uid="{00000000-0005-0000-0000-00003F070000}"/>
    <cellStyle name="_안전보건11대 기본수칙" xfId="5833" xr:uid="{00000000-0005-0000-0000-000040070000}"/>
    <cellStyle name="_암  거" xfId="5732" xr:uid="{00000000-0005-0000-0000-000041070000}"/>
    <cellStyle name="_암  거_(5)부대공" xfId="5832" xr:uid="{00000000-0005-0000-0000-000042070000}"/>
    <cellStyle name="_암  거04" xfId="5831" xr:uid="{00000000-0005-0000-0000-000043070000}"/>
    <cellStyle name="_암  거04_(5)부대공" xfId="5830" xr:uid="{00000000-0005-0000-0000-000044070000}"/>
    <cellStyle name="_암거공" xfId="3969" xr:uid="{00000000-0005-0000-0000-000045070000}"/>
    <cellStyle name="_암거공_05-소락1교-부대공수량" xfId="3970" xr:uid="{00000000-0005-0000-0000-000046070000}"/>
    <cellStyle name="_양등중보들농로포장" xfId="44" xr:uid="{00000000-0005-0000-0000-000047070000}"/>
    <cellStyle name="_양식" xfId="2066" xr:uid="{00000000-0005-0000-0000-000048070000}"/>
    <cellStyle name="_양식_1" xfId="2067" xr:uid="{00000000-0005-0000-0000-000049070000}"/>
    <cellStyle name="_양식_2" xfId="2068" xr:uid="{00000000-0005-0000-0000-00004A070000}"/>
    <cellStyle name="_연결관" xfId="3971" xr:uid="{00000000-0005-0000-0000-00004B070000}"/>
    <cellStyle name="_연제구측 연결로 수량산출" xfId="45" xr:uid="{00000000-0005-0000-0000-00004C070000}"/>
    <cellStyle name="_연제구측 연결로 수량산출_00.수영4호교 도로공 구조물 자재집계" xfId="46" xr:uid="{00000000-0005-0000-0000-00004D070000}"/>
    <cellStyle name="_연제구측 연결로 수량산출_01.연제구측 연결로 수량산출" xfId="47" xr:uid="{00000000-0005-0000-0000-00004E070000}"/>
    <cellStyle name="_연제구측 연결로 수량산출_03.구조물공 수량산출" xfId="48" xr:uid="{00000000-0005-0000-0000-00004F070000}"/>
    <cellStyle name="_연제구측 연결로 수량산출_구조물공 수량산출" xfId="49" xr:uid="{00000000-0005-0000-0000-000050070000}"/>
    <cellStyle name="_연화지제(3공구) 수량" xfId="5829" xr:uid="{00000000-0005-0000-0000-000051070000}"/>
    <cellStyle name="_연화지제(3공구) 수량_(5)부대공" xfId="5972" xr:uid="{00000000-0005-0000-0000-000052070000}"/>
    <cellStyle name="_염경초공내역서(건축,토목,조경,기계)" xfId="2069" xr:uid="{00000000-0005-0000-0000-000053070000}"/>
    <cellStyle name="_오궁리내역" xfId="50" xr:uid="{00000000-0005-0000-0000-000054070000}"/>
    <cellStyle name="_오궁리백년서당" xfId="51" xr:uid="{00000000-0005-0000-0000-000055070000}"/>
    <cellStyle name="_오궁리백년서당_감곡지구(설계내역서-1018)" xfId="52" xr:uid="{00000000-0005-0000-0000-000056070000}"/>
    <cellStyle name="_오대앞수량산출서(1공구)" xfId="53" xr:uid="{00000000-0005-0000-0000-000057070000}"/>
    <cellStyle name="_옥계세월교(전체)" xfId="5971" xr:uid="{00000000-0005-0000-0000-000058070000}"/>
    <cellStyle name="_옥계세월교수량(수정)" xfId="5828" xr:uid="{00000000-0005-0000-0000-000059070000}"/>
    <cellStyle name="_옥계세월교수량(수정)_(5)부대공" xfId="5731" xr:uid="{00000000-0005-0000-0000-00005A070000}"/>
    <cellStyle name="_옥련고총괄(100%)" xfId="2070" xr:uid="{00000000-0005-0000-0000-00005B070000}"/>
    <cellStyle name="_옥성 대원소하천(금회)" xfId="5730" xr:uid="{00000000-0005-0000-0000-00005C070000}"/>
    <cellStyle name="_옥성 대원소하천(금회)_(5)부대공" xfId="5827" xr:uid="{00000000-0005-0000-0000-00005D070000}"/>
    <cellStyle name="_옥포실행" xfId="5826" xr:uid="{00000000-0005-0000-0000-00005E070000}"/>
    <cellStyle name="_옥포실행_낙금지구실행" xfId="5825" xr:uid="{00000000-0005-0000-0000-00005F070000}"/>
    <cellStyle name="_옥포실행_자유로실행" xfId="5824" xr:uid="{00000000-0005-0000-0000-000060070000}"/>
    <cellStyle name="_옥포실행_자유로실행_낙금지구실행" xfId="5729" xr:uid="{00000000-0005-0000-0000-000061070000}"/>
    <cellStyle name="_왕가봉정비공사" xfId="2071" xr:uid="{00000000-0005-0000-0000-000062070000}"/>
    <cellStyle name="_용덕수량" xfId="5823" xr:uid="{00000000-0005-0000-0000-000063070000}"/>
    <cellStyle name="_용화고등학교하도급(명신)" xfId="2072" xr:uid="{00000000-0005-0000-0000-000064070000}"/>
    <cellStyle name="_우수공(대중)" xfId="3972" xr:uid="{00000000-0005-0000-0000-000065070000}"/>
    <cellStyle name="_우수관공" xfId="3973" xr:uid="{00000000-0005-0000-0000-000066070000}"/>
    <cellStyle name="_우수관공_1" xfId="3974" xr:uid="{00000000-0005-0000-0000-000067070000}"/>
    <cellStyle name="_우수관공_1_P포장공" xfId="3975" xr:uid="{00000000-0005-0000-0000-000068070000}"/>
    <cellStyle name="_우수관공_1_P포장공_전체집계및진입로포장수량(수정)" xfId="3976" xr:uid="{00000000-0005-0000-0000-000069070000}"/>
    <cellStyle name="_우수관공_1_P포장공_전체집계및진입로포장수량(수정)_전체집계및진입로포장수량(수정)" xfId="3977" xr:uid="{00000000-0005-0000-0000-00006A070000}"/>
    <cellStyle name="_우수관공_1_전체집계및진입로포장수량(수정)" xfId="3978" xr:uid="{00000000-0005-0000-0000-00006B070000}"/>
    <cellStyle name="_우수관공_1_전체집계및진입로포장수량(수정)_전체집계및진입로포장수량(수정)" xfId="3979" xr:uid="{00000000-0005-0000-0000-00006C070000}"/>
    <cellStyle name="_우수관공_1_포장공" xfId="3980" xr:uid="{00000000-0005-0000-0000-00006D070000}"/>
    <cellStyle name="_우수관공_1_포장공_전체집계및진입로포장수량(수정)" xfId="3981" xr:uid="{00000000-0005-0000-0000-00006E070000}"/>
    <cellStyle name="_우수관공_1_포장공_전체집계및진입로포장수량(수정)_전체집계및진입로포장수량(수정)" xfId="3982" xr:uid="{00000000-0005-0000-0000-00006F070000}"/>
    <cellStyle name="_우수관공_P포장공" xfId="3983" xr:uid="{00000000-0005-0000-0000-000070070000}"/>
    <cellStyle name="_우수관공_P포장공_전체집계및진입로포장수량(수정)" xfId="3984" xr:uid="{00000000-0005-0000-0000-000071070000}"/>
    <cellStyle name="_우수관공_P포장공_전체집계및진입로포장수량(수정)_전체집계및진입로포장수량(수정)" xfId="3985" xr:uid="{00000000-0005-0000-0000-000072070000}"/>
    <cellStyle name="_우수관공_우수관공" xfId="3986" xr:uid="{00000000-0005-0000-0000-000073070000}"/>
    <cellStyle name="_우수관공_우수관공_P포장공" xfId="3987" xr:uid="{00000000-0005-0000-0000-000074070000}"/>
    <cellStyle name="_우수관공_우수관공_P포장공_전체집계및진입로포장수량(수정)" xfId="3988" xr:uid="{00000000-0005-0000-0000-000075070000}"/>
    <cellStyle name="_우수관공_우수관공_P포장공_전체집계및진입로포장수량(수정)_전체집계및진입로포장수량(수정)" xfId="3989" xr:uid="{00000000-0005-0000-0000-000076070000}"/>
    <cellStyle name="_우수관공_우수관공_전체집계및진입로포장수량(수정)" xfId="3990" xr:uid="{00000000-0005-0000-0000-000077070000}"/>
    <cellStyle name="_우수관공_우수관공_전체집계및진입로포장수량(수정)_전체집계및진입로포장수량(수정)" xfId="3991" xr:uid="{00000000-0005-0000-0000-000078070000}"/>
    <cellStyle name="_우수관공_우수관공_포장공" xfId="3992" xr:uid="{00000000-0005-0000-0000-000079070000}"/>
    <cellStyle name="_우수관공_우수관공_포장공_전체집계및진입로포장수량(수정)" xfId="3993" xr:uid="{00000000-0005-0000-0000-00007A070000}"/>
    <cellStyle name="_우수관공_우수관공_포장공_전체집계및진입로포장수량(수정)_전체집계및진입로포장수량(수정)" xfId="3994" xr:uid="{00000000-0005-0000-0000-00007B070000}"/>
    <cellStyle name="_우수관공_우수관공1" xfId="3995" xr:uid="{00000000-0005-0000-0000-00007C070000}"/>
    <cellStyle name="_우수관공_우수관공1_P포장공" xfId="3996" xr:uid="{00000000-0005-0000-0000-00007D070000}"/>
    <cellStyle name="_우수관공_우수관공1_P포장공_전체집계및진입로포장수량(수정)" xfId="3997" xr:uid="{00000000-0005-0000-0000-00007E070000}"/>
    <cellStyle name="_우수관공_우수관공1_P포장공_전체집계및진입로포장수량(수정)_전체집계및진입로포장수량(수정)" xfId="3998" xr:uid="{00000000-0005-0000-0000-00007F070000}"/>
    <cellStyle name="_우수관공_우수관공1_전체집계및진입로포장수량(수정)" xfId="3999" xr:uid="{00000000-0005-0000-0000-000080070000}"/>
    <cellStyle name="_우수관공_우수관공1_전체집계및진입로포장수량(수정)_전체집계및진입로포장수량(수정)" xfId="4000" xr:uid="{00000000-0005-0000-0000-000081070000}"/>
    <cellStyle name="_우수관공_우수관공1_포장공" xfId="4001" xr:uid="{00000000-0005-0000-0000-000082070000}"/>
    <cellStyle name="_우수관공_우수관공1_포장공_전체집계및진입로포장수량(수정)" xfId="4002" xr:uid="{00000000-0005-0000-0000-000083070000}"/>
    <cellStyle name="_우수관공_우수관공1_포장공_전체집계및진입로포장수량(수정)_전체집계및진입로포장수량(수정)" xfId="4003" xr:uid="{00000000-0005-0000-0000-000084070000}"/>
    <cellStyle name="_우수관공_전체집계및진입로포장수량(수정)" xfId="4004" xr:uid="{00000000-0005-0000-0000-000085070000}"/>
    <cellStyle name="_우수관공_전체집계및진입로포장수량(수정)_전체집계및진입로포장수량(수정)" xfId="4005" xr:uid="{00000000-0005-0000-0000-000086070000}"/>
    <cellStyle name="_우수관공_포장공" xfId="4006" xr:uid="{00000000-0005-0000-0000-000087070000}"/>
    <cellStyle name="_우수관공_포장공_전체집계및진입로포장수량(수정)" xfId="4007" xr:uid="{00000000-0005-0000-0000-000088070000}"/>
    <cellStyle name="_우수관공_포장공_전체집계및진입로포장수량(수정)_전체집계및진입로포장수량(수정)" xfId="4008" xr:uid="{00000000-0005-0000-0000-000089070000}"/>
    <cellStyle name="_우수관공1" xfId="4009" xr:uid="{00000000-0005-0000-0000-00008A070000}"/>
    <cellStyle name="_우수관공1_P포장공" xfId="4010" xr:uid="{00000000-0005-0000-0000-00008B070000}"/>
    <cellStyle name="_우수관공1_P포장공_전체집계및진입로포장수량(수정)" xfId="4011" xr:uid="{00000000-0005-0000-0000-00008C070000}"/>
    <cellStyle name="_우수관공1_P포장공_전체집계및진입로포장수량(수정)_전체집계및진입로포장수량(수정)" xfId="4012" xr:uid="{00000000-0005-0000-0000-00008D070000}"/>
    <cellStyle name="_우수관공1_전체집계및진입로포장수량(수정)" xfId="4013" xr:uid="{00000000-0005-0000-0000-00008E070000}"/>
    <cellStyle name="_우수관공1_전체집계및진입로포장수량(수정)_전체집계및진입로포장수량(수정)" xfId="4014" xr:uid="{00000000-0005-0000-0000-00008F070000}"/>
    <cellStyle name="_우수관공1_포장공" xfId="4015" xr:uid="{00000000-0005-0000-0000-000090070000}"/>
    <cellStyle name="_우수관공1_포장공_전체집계및진입로포장수량(수정)" xfId="4016" xr:uid="{00000000-0005-0000-0000-000091070000}"/>
    <cellStyle name="_우수관공1_포장공_전체집계및진입로포장수량(수정)_전체집계및진입로포장수량(수정)" xfId="4017" xr:uid="{00000000-0005-0000-0000-000092070000}"/>
    <cellStyle name="_우수받이" xfId="4018" xr:uid="{00000000-0005-0000-0000-000093070000}"/>
    <cellStyle name="_우수받이_P포장공" xfId="4019" xr:uid="{00000000-0005-0000-0000-000094070000}"/>
    <cellStyle name="_우수받이_P포장공_전체집계및진입로포장수량(수정)" xfId="4020" xr:uid="{00000000-0005-0000-0000-000095070000}"/>
    <cellStyle name="_우수받이_P포장공_전체집계및진입로포장수량(수정)_전체집계및진입로포장수량(수정)" xfId="4021" xr:uid="{00000000-0005-0000-0000-000096070000}"/>
    <cellStyle name="_우수받이_우수관공" xfId="4022" xr:uid="{00000000-0005-0000-0000-000097070000}"/>
    <cellStyle name="_우수받이_우수관공_P포장공" xfId="4023" xr:uid="{00000000-0005-0000-0000-000098070000}"/>
    <cellStyle name="_우수받이_우수관공_P포장공_전체집계및진입로포장수량(수정)" xfId="4024" xr:uid="{00000000-0005-0000-0000-000099070000}"/>
    <cellStyle name="_우수받이_우수관공_P포장공_전체집계및진입로포장수량(수정)_전체집계및진입로포장수량(수정)" xfId="4025" xr:uid="{00000000-0005-0000-0000-00009A070000}"/>
    <cellStyle name="_우수받이_우수관공_전체집계및진입로포장수량(수정)" xfId="4026" xr:uid="{00000000-0005-0000-0000-00009B070000}"/>
    <cellStyle name="_우수받이_우수관공_전체집계및진입로포장수량(수정)_전체집계및진입로포장수량(수정)" xfId="4027" xr:uid="{00000000-0005-0000-0000-00009C070000}"/>
    <cellStyle name="_우수받이_우수관공_포장공" xfId="4028" xr:uid="{00000000-0005-0000-0000-00009D070000}"/>
    <cellStyle name="_우수받이_우수관공_포장공_전체집계및진입로포장수량(수정)" xfId="4029" xr:uid="{00000000-0005-0000-0000-00009E070000}"/>
    <cellStyle name="_우수받이_우수관공_포장공_전체집계및진입로포장수량(수정)_전체집계및진입로포장수량(수정)" xfId="4030" xr:uid="{00000000-0005-0000-0000-00009F070000}"/>
    <cellStyle name="_우수받이_우수관공1" xfId="4031" xr:uid="{00000000-0005-0000-0000-0000A0070000}"/>
    <cellStyle name="_우수받이_우수관공1_P포장공" xfId="4032" xr:uid="{00000000-0005-0000-0000-0000A1070000}"/>
    <cellStyle name="_우수받이_우수관공1_P포장공_전체집계및진입로포장수량(수정)" xfId="4033" xr:uid="{00000000-0005-0000-0000-0000A2070000}"/>
    <cellStyle name="_우수받이_우수관공1_P포장공_전체집계및진입로포장수량(수정)_전체집계및진입로포장수량(수정)" xfId="4034" xr:uid="{00000000-0005-0000-0000-0000A3070000}"/>
    <cellStyle name="_우수받이_우수관공1_전체집계및진입로포장수량(수정)" xfId="4035" xr:uid="{00000000-0005-0000-0000-0000A4070000}"/>
    <cellStyle name="_우수받이_우수관공1_전체집계및진입로포장수량(수정)_전체집계및진입로포장수량(수정)" xfId="4036" xr:uid="{00000000-0005-0000-0000-0000A5070000}"/>
    <cellStyle name="_우수받이_우수관공1_포장공" xfId="4037" xr:uid="{00000000-0005-0000-0000-0000A6070000}"/>
    <cellStyle name="_우수받이_우수관공1_포장공_전체집계및진입로포장수량(수정)" xfId="4038" xr:uid="{00000000-0005-0000-0000-0000A7070000}"/>
    <cellStyle name="_우수받이_우수관공1_포장공_전체집계및진입로포장수량(수정)_전체집계및진입로포장수량(수정)" xfId="4039" xr:uid="{00000000-0005-0000-0000-0000A8070000}"/>
    <cellStyle name="_우수받이_전체집계및진입로포장수량(수정)" xfId="4040" xr:uid="{00000000-0005-0000-0000-0000A9070000}"/>
    <cellStyle name="_우수받이_전체집계및진입로포장수량(수정)_전체집계및진입로포장수량(수정)" xfId="4041" xr:uid="{00000000-0005-0000-0000-0000AA070000}"/>
    <cellStyle name="_우수받이_포장공" xfId="4042" xr:uid="{00000000-0005-0000-0000-0000AB070000}"/>
    <cellStyle name="_우수받이_포장공_전체집계및진입로포장수량(수정)" xfId="4043" xr:uid="{00000000-0005-0000-0000-0000AC070000}"/>
    <cellStyle name="_우수받이_포장공_전체집계및진입로포장수량(수정)_전체집계및진입로포장수량(수정)" xfId="4044" xr:uid="{00000000-0005-0000-0000-0000AD070000}"/>
    <cellStyle name="_울진군폐기물처리시설" xfId="2073" xr:uid="{00000000-0005-0000-0000-0000AE070000}"/>
    <cellStyle name="_웅촌앵미들수량(최종)" xfId="54" xr:uid="{00000000-0005-0000-0000-0000AF070000}"/>
    <cellStyle name="_원미고등학교2007.2.15" xfId="5822" xr:uid="{00000000-0005-0000-0000-0000B0070000}"/>
    <cellStyle name="_유첨3(서식)" xfId="2074" xr:uid="{00000000-0005-0000-0000-0000B1070000}"/>
    <cellStyle name="_유첨3(서식)_1" xfId="2075" xr:uid="{00000000-0005-0000-0000-0000B2070000}"/>
    <cellStyle name="_은평공원테니스장정비공사" xfId="2076" xr:uid="{00000000-0005-0000-0000-0000B3070000}"/>
    <cellStyle name="_인원계획표 " xfId="5821" xr:uid="{00000000-0005-0000-0000-0000B4070000}"/>
    <cellStyle name="_인원계획표 _낙금지구실행" xfId="5728" xr:uid="{00000000-0005-0000-0000-0000B5070000}"/>
    <cellStyle name="_인원계획표 _적격 " xfId="5727" xr:uid="{00000000-0005-0000-0000-0000B6070000}"/>
    <cellStyle name="_인원계획표 _적격 _낙금지구실행" xfId="5970" xr:uid="{00000000-0005-0000-0000-0000B7070000}"/>
    <cellStyle name="_인천북항관공선부두(수정내역)" xfId="2077" xr:uid="{00000000-0005-0000-0000-0000B8070000}"/>
    <cellStyle name="_일리안길수량산출" xfId="4045" xr:uid="{00000000-0005-0000-0000-0000B9070000}"/>
    <cellStyle name="_일반수량(교량)" xfId="5820" xr:uid="{00000000-0005-0000-0000-0000BA070000}"/>
    <cellStyle name="_입찰표지 " xfId="5819" xr:uid="{00000000-0005-0000-0000-0000BB070000}"/>
    <cellStyle name="_입찰표지 _낙금지구실행" xfId="5726" xr:uid="{00000000-0005-0000-0000-0000BC070000}"/>
    <cellStyle name="_자재집계" xfId="55" xr:uid="{00000000-0005-0000-0000-0000BD070000}"/>
    <cellStyle name="_자재집계C" xfId="5818" xr:uid="{00000000-0005-0000-0000-0000BE070000}"/>
    <cellStyle name="_장산중학교내역(혁성)" xfId="2078" xr:uid="{00000000-0005-0000-0000-0000BF070000}"/>
    <cellStyle name="_장산중학교내역(혁성업체)" xfId="2079" xr:uid="{00000000-0005-0000-0000-0000C0070000}"/>
    <cellStyle name="_장산중학교내역하도급(혁성)" xfId="2080" xr:uid="{00000000-0005-0000-0000-0000C1070000}"/>
    <cellStyle name="_장성바들보" xfId="56" xr:uid="{00000000-0005-0000-0000-0000C2070000}"/>
    <cellStyle name="_적격 " xfId="5817" xr:uid="{00000000-0005-0000-0000-0000C3070000}"/>
    <cellStyle name="_적격 _낙금지구실행" xfId="5816" xr:uid="{00000000-0005-0000-0000-0000C4070000}"/>
    <cellStyle name="_적격 _집행갑지 " xfId="5969" xr:uid="{00000000-0005-0000-0000-0000C5070000}"/>
    <cellStyle name="_적격 _집행갑지 _낙금지구실행" xfId="5968" xr:uid="{00000000-0005-0000-0000-0000C6070000}"/>
    <cellStyle name="_적격(화산) " xfId="5815" xr:uid="{00000000-0005-0000-0000-0000C7070000}"/>
    <cellStyle name="_적격(화산) _낙금지구실행" xfId="5967" xr:uid="{00000000-0005-0000-0000-0000C8070000}"/>
    <cellStyle name="_전주시관내(이서~용정)건설공사(신화)" xfId="2081" xr:uid="{00000000-0005-0000-0000-0000C9070000}"/>
    <cellStyle name="_전체분자재집계표" xfId="5966" xr:uid="{00000000-0005-0000-0000-0000CA070000}"/>
    <cellStyle name="_전체분자재집계표_(5)부대공" xfId="5814" xr:uid="{00000000-0005-0000-0000-0000CB070000}"/>
    <cellStyle name="_전체분자재집계표_금산제수량(전체최종)" xfId="5725" xr:uid="{00000000-0005-0000-0000-0000CC070000}"/>
    <cellStyle name="_전체분자재집계표_금산제수량(전체최종)_(5)부대공" xfId="5747" xr:uid="{00000000-0005-0000-0000-0000CD070000}"/>
    <cellStyle name="_전체분자재집계표_상청량보" xfId="5746" xr:uid="{00000000-0005-0000-0000-0000CE070000}"/>
    <cellStyle name="_전체분자재집계표_상청량보_(5)부대공" xfId="5813" xr:uid="{00000000-0005-0000-0000-0000CF070000}"/>
    <cellStyle name="_전체분자재집계표_위천현황카드(도)" xfId="5812" xr:uid="{00000000-0005-0000-0000-0000D0070000}"/>
    <cellStyle name="_제목" xfId="2082" xr:uid="{00000000-0005-0000-0000-0000D1070000}"/>
    <cellStyle name="_제목_내역서" xfId="2083" xr:uid="{00000000-0005-0000-0000-0000D2070000}"/>
    <cellStyle name="_조경" xfId="2084" xr:uid="{00000000-0005-0000-0000-0000D3070000}"/>
    <cellStyle name="_조직표" xfId="4046" xr:uid="{00000000-0005-0000-0000-0000D4070000}"/>
    <cellStyle name="_조직표_00.오수공(최종)" xfId="4047" xr:uid="{00000000-0005-0000-0000-0000D5070000}"/>
    <cellStyle name="_조직표_00.오수공(최종)_07.부대공사" xfId="4048" xr:uid="{00000000-0005-0000-0000-0000D6070000}"/>
    <cellStyle name="_조직표_00.오수공(최종)_07.부대공사_07.부대공사" xfId="4049" xr:uid="{00000000-0005-0000-0000-0000D7070000}"/>
    <cellStyle name="_조직표_00.오수공(최종)_07.포장공" xfId="4050" xr:uid="{00000000-0005-0000-0000-0000D8070000}"/>
    <cellStyle name="_조직표_00.우수공" xfId="4051" xr:uid="{00000000-0005-0000-0000-0000D9070000}"/>
    <cellStyle name="_조직표_00.우수공_07.부대공사" xfId="4052" xr:uid="{00000000-0005-0000-0000-0000DA070000}"/>
    <cellStyle name="_조직표_00.우수공_07.부대공사_07.부대공사" xfId="4053" xr:uid="{00000000-0005-0000-0000-0000DB070000}"/>
    <cellStyle name="_조직표_00.우수공_07.포장공" xfId="4054" xr:uid="{00000000-0005-0000-0000-0000DC070000}"/>
    <cellStyle name="_조직표_01.측구공사" xfId="4055" xr:uid="{00000000-0005-0000-0000-0000DD070000}"/>
    <cellStyle name="_조직표_01.측구공사_00.오수공(최종)" xfId="4056" xr:uid="{00000000-0005-0000-0000-0000DE070000}"/>
    <cellStyle name="_조직표_01.측구공사_00.오수공(최종)_07.부대공사" xfId="4057" xr:uid="{00000000-0005-0000-0000-0000DF070000}"/>
    <cellStyle name="_조직표_01.측구공사_00.오수공(최종)_07.부대공사_07.부대공사" xfId="4058" xr:uid="{00000000-0005-0000-0000-0000E0070000}"/>
    <cellStyle name="_조직표_01.측구공사_00.오수공(최종)_07.포장공" xfId="4059" xr:uid="{00000000-0005-0000-0000-0000E1070000}"/>
    <cellStyle name="_조직표_01.측구공사_00.우수공" xfId="4060" xr:uid="{00000000-0005-0000-0000-0000E2070000}"/>
    <cellStyle name="_조직표_01.측구공사_00.우수공_07.부대공사" xfId="4061" xr:uid="{00000000-0005-0000-0000-0000E3070000}"/>
    <cellStyle name="_조직표_01.측구공사_00.우수공_07.부대공사_07.부대공사" xfId="4062" xr:uid="{00000000-0005-0000-0000-0000E4070000}"/>
    <cellStyle name="_조직표_01.측구공사_00.우수공_07.포장공" xfId="4063" xr:uid="{00000000-0005-0000-0000-0000E5070000}"/>
    <cellStyle name="_조직표_01.측구공사_04.우수공(단지부)" xfId="4064" xr:uid="{00000000-0005-0000-0000-0000E6070000}"/>
    <cellStyle name="_조직표_01.측구공사_04.우수공(단지부)_07.부대공사" xfId="4065" xr:uid="{00000000-0005-0000-0000-0000E7070000}"/>
    <cellStyle name="_조직표_01.측구공사_04.우수공(단지부)_07.부대공사_07.부대공사" xfId="4066" xr:uid="{00000000-0005-0000-0000-0000E8070000}"/>
    <cellStyle name="_조직표_01.측구공사_04.우수공(단지부)_07.포장공" xfId="4067" xr:uid="{00000000-0005-0000-0000-0000E9070000}"/>
    <cellStyle name="_조직표_01.측구공사_05.오수공" xfId="4068" xr:uid="{00000000-0005-0000-0000-0000EA070000}"/>
    <cellStyle name="_조직표_01.측구공사_05.오수공_07.부대공사" xfId="4069" xr:uid="{00000000-0005-0000-0000-0000EB070000}"/>
    <cellStyle name="_조직표_01.측구공사_05.오수공_07.부대공사_07.부대공사" xfId="4070" xr:uid="{00000000-0005-0000-0000-0000EC070000}"/>
    <cellStyle name="_조직표_01.측구공사_05.오수공_07.포장공" xfId="4071" xr:uid="{00000000-0005-0000-0000-0000ED070000}"/>
    <cellStyle name="_조직표_01.측구공사_07.부대공사" xfId="4072" xr:uid="{00000000-0005-0000-0000-0000EE070000}"/>
    <cellStyle name="_조직표_01.측구공사_07.부대공사_07.부대공사" xfId="4073" xr:uid="{00000000-0005-0000-0000-0000EF070000}"/>
    <cellStyle name="_조직표_01.측구공사_07.포장공" xfId="4074" xr:uid="{00000000-0005-0000-0000-0000F0070000}"/>
    <cellStyle name="_조직표_03.그린 조성공사" xfId="4075" xr:uid="{00000000-0005-0000-0000-0000F1070000}"/>
    <cellStyle name="_조직표_03.그린 조성공사_00.오수공(최종)" xfId="4076" xr:uid="{00000000-0005-0000-0000-0000F2070000}"/>
    <cellStyle name="_조직표_03.그린 조성공사_00.오수공(최종)_07.부대공사" xfId="4077" xr:uid="{00000000-0005-0000-0000-0000F3070000}"/>
    <cellStyle name="_조직표_03.그린 조성공사_00.오수공(최종)_07.부대공사_07.부대공사" xfId="4078" xr:uid="{00000000-0005-0000-0000-0000F4070000}"/>
    <cellStyle name="_조직표_03.그린 조성공사_00.오수공(최종)_07.포장공" xfId="4079" xr:uid="{00000000-0005-0000-0000-0000F5070000}"/>
    <cellStyle name="_조직표_03.그린 조성공사_00.우수공" xfId="4080" xr:uid="{00000000-0005-0000-0000-0000F6070000}"/>
    <cellStyle name="_조직표_03.그린 조성공사_00.우수공_07.부대공사" xfId="4081" xr:uid="{00000000-0005-0000-0000-0000F7070000}"/>
    <cellStyle name="_조직표_03.그린 조성공사_00.우수공_07.부대공사_07.부대공사" xfId="4082" xr:uid="{00000000-0005-0000-0000-0000F8070000}"/>
    <cellStyle name="_조직표_03.그린 조성공사_00.우수공_07.포장공" xfId="4083" xr:uid="{00000000-0005-0000-0000-0000F9070000}"/>
    <cellStyle name="_조직표_03.그린 조성공사_04.우수공(단지부)" xfId="4084" xr:uid="{00000000-0005-0000-0000-0000FA070000}"/>
    <cellStyle name="_조직표_03.그린 조성공사_04.우수공(단지부)_07.부대공사" xfId="4085" xr:uid="{00000000-0005-0000-0000-0000FB070000}"/>
    <cellStyle name="_조직표_03.그린 조성공사_04.우수공(단지부)_07.부대공사_07.부대공사" xfId="4086" xr:uid="{00000000-0005-0000-0000-0000FC070000}"/>
    <cellStyle name="_조직표_03.그린 조성공사_04.우수공(단지부)_07.포장공" xfId="4087" xr:uid="{00000000-0005-0000-0000-0000FD070000}"/>
    <cellStyle name="_조직표_03.그린 조성공사_05.오수공" xfId="4088" xr:uid="{00000000-0005-0000-0000-0000FE070000}"/>
    <cellStyle name="_조직표_03.그린 조성공사_05.오수공_07.부대공사" xfId="4089" xr:uid="{00000000-0005-0000-0000-0000FF070000}"/>
    <cellStyle name="_조직표_03.그린 조성공사_05.오수공_07.부대공사_07.부대공사" xfId="4090" xr:uid="{00000000-0005-0000-0000-000000080000}"/>
    <cellStyle name="_조직표_03.그린 조성공사_05.오수공_07.포장공" xfId="4091" xr:uid="{00000000-0005-0000-0000-000001080000}"/>
    <cellStyle name="_조직표_03.그린 조성공사_07.부대공사" xfId="4092" xr:uid="{00000000-0005-0000-0000-000002080000}"/>
    <cellStyle name="_조직표_03.그린 조성공사_07.부대공사_07.부대공사" xfId="4093" xr:uid="{00000000-0005-0000-0000-000003080000}"/>
    <cellStyle name="_조직표_03.그린 조성공사_07.포장공" xfId="4094" xr:uid="{00000000-0005-0000-0000-000004080000}"/>
    <cellStyle name="_조직표_04.우수공(단지부)" xfId="4095" xr:uid="{00000000-0005-0000-0000-000005080000}"/>
    <cellStyle name="_조직표_04.우수공(단지부)_07.부대공사" xfId="4096" xr:uid="{00000000-0005-0000-0000-000006080000}"/>
    <cellStyle name="_조직표_04.우수공(단지부)_07.부대공사_07.부대공사" xfId="4097" xr:uid="{00000000-0005-0000-0000-000007080000}"/>
    <cellStyle name="_조직표_04.우수공(단지부)_07.포장공" xfId="4098" xr:uid="{00000000-0005-0000-0000-000008080000}"/>
    <cellStyle name="_조직표_04.표면 배수공사" xfId="4099" xr:uid="{00000000-0005-0000-0000-000009080000}"/>
    <cellStyle name="_조직표_04.표면 배수공사_00.오수공(최종)" xfId="4100" xr:uid="{00000000-0005-0000-0000-00000A080000}"/>
    <cellStyle name="_조직표_04.표면 배수공사_00.오수공(최종)_07.부대공사" xfId="4101" xr:uid="{00000000-0005-0000-0000-00000B080000}"/>
    <cellStyle name="_조직표_04.표면 배수공사_00.오수공(최종)_07.부대공사_07.부대공사" xfId="4102" xr:uid="{00000000-0005-0000-0000-00000C080000}"/>
    <cellStyle name="_조직표_04.표면 배수공사_00.오수공(최종)_07.포장공" xfId="4103" xr:uid="{00000000-0005-0000-0000-00000D080000}"/>
    <cellStyle name="_조직표_04.표면 배수공사_00.우수공" xfId="4104" xr:uid="{00000000-0005-0000-0000-00000E080000}"/>
    <cellStyle name="_조직표_04.표면 배수공사_00.우수공_07.부대공사" xfId="4105" xr:uid="{00000000-0005-0000-0000-00000F080000}"/>
    <cellStyle name="_조직표_04.표면 배수공사_00.우수공_07.부대공사_07.부대공사" xfId="4106" xr:uid="{00000000-0005-0000-0000-000010080000}"/>
    <cellStyle name="_조직표_04.표면 배수공사_00.우수공_07.포장공" xfId="4107" xr:uid="{00000000-0005-0000-0000-000011080000}"/>
    <cellStyle name="_조직표_04.표면 배수공사_04.우수공(단지부)" xfId="4108" xr:uid="{00000000-0005-0000-0000-000012080000}"/>
    <cellStyle name="_조직표_04.표면 배수공사_04.우수공(단지부)_07.부대공사" xfId="4109" xr:uid="{00000000-0005-0000-0000-000013080000}"/>
    <cellStyle name="_조직표_04.표면 배수공사_04.우수공(단지부)_07.부대공사_07.부대공사" xfId="4110" xr:uid="{00000000-0005-0000-0000-000014080000}"/>
    <cellStyle name="_조직표_04.표면 배수공사_04.우수공(단지부)_07.포장공" xfId="4111" xr:uid="{00000000-0005-0000-0000-000015080000}"/>
    <cellStyle name="_조직표_04.표면 배수공사_05.오수공" xfId="4112" xr:uid="{00000000-0005-0000-0000-000016080000}"/>
    <cellStyle name="_조직표_04.표면 배수공사_05.오수공_07.부대공사" xfId="4113" xr:uid="{00000000-0005-0000-0000-000017080000}"/>
    <cellStyle name="_조직표_04.표면 배수공사_05.오수공_07.부대공사_07.부대공사" xfId="4114" xr:uid="{00000000-0005-0000-0000-000018080000}"/>
    <cellStyle name="_조직표_04.표면 배수공사_05.오수공_07.포장공" xfId="4115" xr:uid="{00000000-0005-0000-0000-000019080000}"/>
    <cellStyle name="_조직표_04.표면 배수공사_07.부대공사" xfId="4116" xr:uid="{00000000-0005-0000-0000-00001A080000}"/>
    <cellStyle name="_조직표_04.표면 배수공사_07.부대공사_07.부대공사" xfId="4117" xr:uid="{00000000-0005-0000-0000-00001B080000}"/>
    <cellStyle name="_조직표_04.표면 배수공사_07.포장공" xfId="4118" xr:uid="{00000000-0005-0000-0000-00001C080000}"/>
    <cellStyle name="_조직표_05.그린 조성공사" xfId="4119" xr:uid="{00000000-0005-0000-0000-00001D080000}"/>
    <cellStyle name="_조직표_05.그린 조성공사_00.오수공(최종)" xfId="4120" xr:uid="{00000000-0005-0000-0000-00001E080000}"/>
    <cellStyle name="_조직표_05.그린 조성공사_00.오수공(최종)_07.부대공사" xfId="4121" xr:uid="{00000000-0005-0000-0000-00001F080000}"/>
    <cellStyle name="_조직표_05.그린 조성공사_00.오수공(최종)_07.부대공사_07.부대공사" xfId="4122" xr:uid="{00000000-0005-0000-0000-000020080000}"/>
    <cellStyle name="_조직표_05.그린 조성공사_00.오수공(최종)_07.포장공" xfId="4123" xr:uid="{00000000-0005-0000-0000-000021080000}"/>
    <cellStyle name="_조직표_05.그린 조성공사_00.우수공" xfId="4124" xr:uid="{00000000-0005-0000-0000-000022080000}"/>
    <cellStyle name="_조직표_05.그린 조성공사_00.우수공_07.부대공사" xfId="4125" xr:uid="{00000000-0005-0000-0000-000023080000}"/>
    <cellStyle name="_조직표_05.그린 조성공사_00.우수공_07.부대공사_07.부대공사" xfId="4126" xr:uid="{00000000-0005-0000-0000-000024080000}"/>
    <cellStyle name="_조직표_05.그린 조성공사_00.우수공_07.포장공" xfId="4127" xr:uid="{00000000-0005-0000-0000-000025080000}"/>
    <cellStyle name="_조직표_05.그린 조성공사_04.우수공(단지부)" xfId="4128" xr:uid="{00000000-0005-0000-0000-000026080000}"/>
    <cellStyle name="_조직표_05.그린 조성공사_04.우수공(단지부)_07.부대공사" xfId="4129" xr:uid="{00000000-0005-0000-0000-000027080000}"/>
    <cellStyle name="_조직표_05.그린 조성공사_04.우수공(단지부)_07.부대공사_07.부대공사" xfId="4130" xr:uid="{00000000-0005-0000-0000-000028080000}"/>
    <cellStyle name="_조직표_05.그린 조성공사_04.우수공(단지부)_07.포장공" xfId="4131" xr:uid="{00000000-0005-0000-0000-000029080000}"/>
    <cellStyle name="_조직표_05.그린 조성공사_05.오수공" xfId="4132" xr:uid="{00000000-0005-0000-0000-00002A080000}"/>
    <cellStyle name="_조직표_05.그린 조성공사_05.오수공_07.부대공사" xfId="4133" xr:uid="{00000000-0005-0000-0000-00002B080000}"/>
    <cellStyle name="_조직표_05.그린 조성공사_05.오수공_07.부대공사_07.부대공사" xfId="4134" xr:uid="{00000000-0005-0000-0000-00002C080000}"/>
    <cellStyle name="_조직표_05.그린 조성공사_05.오수공_07.포장공" xfId="4135" xr:uid="{00000000-0005-0000-0000-00002D080000}"/>
    <cellStyle name="_조직표_05.그린 조성공사_07.부대공사" xfId="4136" xr:uid="{00000000-0005-0000-0000-00002E080000}"/>
    <cellStyle name="_조직표_05.그린 조성공사_07.부대공사_07.부대공사" xfId="4137" xr:uid="{00000000-0005-0000-0000-00002F080000}"/>
    <cellStyle name="_조직표_05.그린 조성공사_07.포장공" xfId="4138" xr:uid="{00000000-0005-0000-0000-000030080000}"/>
    <cellStyle name="_조직표_05.오수공" xfId="4139" xr:uid="{00000000-0005-0000-0000-000031080000}"/>
    <cellStyle name="_조직표_05.오수공_07.부대공사" xfId="4140" xr:uid="{00000000-0005-0000-0000-000032080000}"/>
    <cellStyle name="_조직표_05.오수공_07.부대공사_07.부대공사" xfId="4141" xr:uid="{00000000-0005-0000-0000-000033080000}"/>
    <cellStyle name="_조직표_05.오수공_07.포장공" xfId="4142" xr:uid="{00000000-0005-0000-0000-000034080000}"/>
    <cellStyle name="_조직표_07.부대공사" xfId="4143" xr:uid="{00000000-0005-0000-0000-000035080000}"/>
    <cellStyle name="_조직표_07.부대공사_07.부대공사" xfId="4144" xr:uid="{00000000-0005-0000-0000-000036080000}"/>
    <cellStyle name="_조직표_07.포장공" xfId="4145" xr:uid="{00000000-0005-0000-0000-000037080000}"/>
    <cellStyle name="_조직표_07.포장공(중2-57)" xfId="4146" xr:uid="{00000000-0005-0000-0000-000038080000}"/>
    <cellStyle name="_조직표_1.측구공사" xfId="4147" xr:uid="{00000000-0005-0000-0000-000039080000}"/>
    <cellStyle name="_조직표_1.측구공사_00.오수공(최종)" xfId="4148" xr:uid="{00000000-0005-0000-0000-00003A080000}"/>
    <cellStyle name="_조직표_1.측구공사_00.오수공(최종)_07.부대공사" xfId="4149" xr:uid="{00000000-0005-0000-0000-00003B080000}"/>
    <cellStyle name="_조직표_1.측구공사_00.오수공(최종)_07.부대공사_07.부대공사" xfId="4150" xr:uid="{00000000-0005-0000-0000-00003C080000}"/>
    <cellStyle name="_조직표_1.측구공사_00.오수공(최종)_07.포장공" xfId="4151" xr:uid="{00000000-0005-0000-0000-00003D080000}"/>
    <cellStyle name="_조직표_1.측구공사_00.우수공" xfId="4152" xr:uid="{00000000-0005-0000-0000-00003E080000}"/>
    <cellStyle name="_조직표_1.측구공사_00.우수공_07.부대공사" xfId="4153" xr:uid="{00000000-0005-0000-0000-00003F080000}"/>
    <cellStyle name="_조직표_1.측구공사_00.우수공_07.부대공사_07.부대공사" xfId="4154" xr:uid="{00000000-0005-0000-0000-000040080000}"/>
    <cellStyle name="_조직표_1.측구공사_00.우수공_07.포장공" xfId="4155" xr:uid="{00000000-0005-0000-0000-000041080000}"/>
    <cellStyle name="_조직표_1.측구공사_04.우수공(단지부)" xfId="4156" xr:uid="{00000000-0005-0000-0000-000042080000}"/>
    <cellStyle name="_조직표_1.측구공사_04.우수공(단지부)_07.부대공사" xfId="4157" xr:uid="{00000000-0005-0000-0000-000043080000}"/>
    <cellStyle name="_조직표_1.측구공사_04.우수공(단지부)_07.부대공사_07.부대공사" xfId="4158" xr:uid="{00000000-0005-0000-0000-000044080000}"/>
    <cellStyle name="_조직표_1.측구공사_04.우수공(단지부)_07.포장공" xfId="4159" xr:uid="{00000000-0005-0000-0000-000045080000}"/>
    <cellStyle name="_조직표_1.측구공사_05.오수공" xfId="4160" xr:uid="{00000000-0005-0000-0000-000046080000}"/>
    <cellStyle name="_조직표_1.측구공사_05.오수공_07.부대공사" xfId="4161" xr:uid="{00000000-0005-0000-0000-000047080000}"/>
    <cellStyle name="_조직표_1.측구공사_05.오수공_07.부대공사_07.부대공사" xfId="4162" xr:uid="{00000000-0005-0000-0000-000048080000}"/>
    <cellStyle name="_조직표_1.측구공사_05.오수공_07.포장공" xfId="4163" xr:uid="{00000000-0005-0000-0000-000049080000}"/>
    <cellStyle name="_조직표_1.측구공사_07.부대공사" xfId="4164" xr:uid="{00000000-0005-0000-0000-00004A080000}"/>
    <cellStyle name="_조직표_1.측구공사_07.부대공사_07.부대공사" xfId="4165" xr:uid="{00000000-0005-0000-0000-00004B080000}"/>
    <cellStyle name="_조직표_1.측구공사_07.포장공" xfId="4166" xr:uid="{00000000-0005-0000-0000-00004C080000}"/>
    <cellStyle name="_조직표_1.측구공사-0" xfId="4167" xr:uid="{00000000-0005-0000-0000-00004D080000}"/>
    <cellStyle name="_조직표_1.측구공사-0_00.오수공(최종)" xfId="4168" xr:uid="{00000000-0005-0000-0000-00004E080000}"/>
    <cellStyle name="_조직표_1.측구공사-0_00.오수공(최종)_07.부대공사" xfId="4169" xr:uid="{00000000-0005-0000-0000-00004F080000}"/>
    <cellStyle name="_조직표_1.측구공사-0_00.오수공(최종)_07.부대공사_07.부대공사" xfId="4170" xr:uid="{00000000-0005-0000-0000-000050080000}"/>
    <cellStyle name="_조직표_1.측구공사-0_00.오수공(최종)_07.포장공" xfId="4171" xr:uid="{00000000-0005-0000-0000-000051080000}"/>
    <cellStyle name="_조직표_1.측구공사-0_00.우수공" xfId="4172" xr:uid="{00000000-0005-0000-0000-000052080000}"/>
    <cellStyle name="_조직표_1.측구공사-0_00.우수공_07.부대공사" xfId="4173" xr:uid="{00000000-0005-0000-0000-000053080000}"/>
    <cellStyle name="_조직표_1.측구공사-0_00.우수공_07.부대공사_07.부대공사" xfId="4174" xr:uid="{00000000-0005-0000-0000-000054080000}"/>
    <cellStyle name="_조직표_1.측구공사-0_00.우수공_07.포장공" xfId="4175" xr:uid="{00000000-0005-0000-0000-000055080000}"/>
    <cellStyle name="_조직표_1.측구공사-0_04.우수공(단지부)" xfId="4176" xr:uid="{00000000-0005-0000-0000-000056080000}"/>
    <cellStyle name="_조직표_1.측구공사-0_04.우수공(단지부)_07.부대공사" xfId="4177" xr:uid="{00000000-0005-0000-0000-000057080000}"/>
    <cellStyle name="_조직표_1.측구공사-0_04.우수공(단지부)_07.부대공사_07.부대공사" xfId="4178" xr:uid="{00000000-0005-0000-0000-000058080000}"/>
    <cellStyle name="_조직표_1.측구공사-0_04.우수공(단지부)_07.포장공" xfId="4179" xr:uid="{00000000-0005-0000-0000-000059080000}"/>
    <cellStyle name="_조직표_1.측구공사-0_05.오수공" xfId="4180" xr:uid="{00000000-0005-0000-0000-00005A080000}"/>
    <cellStyle name="_조직표_1.측구공사-0_05.오수공_07.부대공사" xfId="4181" xr:uid="{00000000-0005-0000-0000-00005B080000}"/>
    <cellStyle name="_조직표_1.측구공사-0_05.오수공_07.부대공사_07.부대공사" xfId="4182" xr:uid="{00000000-0005-0000-0000-00005C080000}"/>
    <cellStyle name="_조직표_1.측구공사-0_05.오수공_07.포장공" xfId="4183" xr:uid="{00000000-0005-0000-0000-00005D080000}"/>
    <cellStyle name="_조직표_1.측구공사-0_07.부대공사" xfId="4184" xr:uid="{00000000-0005-0000-0000-00005E080000}"/>
    <cellStyle name="_조직표_1.측구공사-0_07.부대공사_07.부대공사" xfId="4185" xr:uid="{00000000-0005-0000-0000-00005F080000}"/>
    <cellStyle name="_조직표_1.측구공사-0_07.포장공" xfId="4186" xr:uid="{00000000-0005-0000-0000-000060080000}"/>
    <cellStyle name="_조직표_2.배수시설" xfId="4187" xr:uid="{00000000-0005-0000-0000-000061080000}"/>
    <cellStyle name="_조직표_2.배수시설_00.오수공(최종)" xfId="4188" xr:uid="{00000000-0005-0000-0000-000062080000}"/>
    <cellStyle name="_조직표_2.배수시설_00.오수공(최종)_07.부대공사" xfId="4189" xr:uid="{00000000-0005-0000-0000-000063080000}"/>
    <cellStyle name="_조직표_2.배수시설_00.오수공(최종)_07.부대공사_07.부대공사" xfId="4190" xr:uid="{00000000-0005-0000-0000-000064080000}"/>
    <cellStyle name="_조직표_2.배수시설_00.오수공(최종)_07.포장공" xfId="4191" xr:uid="{00000000-0005-0000-0000-000065080000}"/>
    <cellStyle name="_조직표_2.배수시설_00.우수공" xfId="4192" xr:uid="{00000000-0005-0000-0000-000066080000}"/>
    <cellStyle name="_조직표_2.배수시설_00.우수공_07.부대공사" xfId="4193" xr:uid="{00000000-0005-0000-0000-000067080000}"/>
    <cellStyle name="_조직표_2.배수시설_00.우수공_07.부대공사_07.부대공사" xfId="4194" xr:uid="{00000000-0005-0000-0000-000068080000}"/>
    <cellStyle name="_조직표_2.배수시설_00.우수공_07.포장공" xfId="4195" xr:uid="{00000000-0005-0000-0000-000069080000}"/>
    <cellStyle name="_조직표_2.배수시설_01.측구공사" xfId="4196" xr:uid="{00000000-0005-0000-0000-00006A080000}"/>
    <cellStyle name="_조직표_2.배수시설_01.측구공사_00.오수공(최종)" xfId="4197" xr:uid="{00000000-0005-0000-0000-00006B080000}"/>
    <cellStyle name="_조직표_2.배수시설_01.측구공사_00.오수공(최종)_07.부대공사" xfId="4198" xr:uid="{00000000-0005-0000-0000-00006C080000}"/>
    <cellStyle name="_조직표_2.배수시설_01.측구공사_00.오수공(최종)_07.부대공사_07.부대공사" xfId="4199" xr:uid="{00000000-0005-0000-0000-00006D080000}"/>
    <cellStyle name="_조직표_2.배수시설_01.측구공사_00.오수공(최종)_07.포장공" xfId="4200" xr:uid="{00000000-0005-0000-0000-00006E080000}"/>
    <cellStyle name="_조직표_2.배수시설_01.측구공사_00.우수공" xfId="4201" xr:uid="{00000000-0005-0000-0000-00006F080000}"/>
    <cellStyle name="_조직표_2.배수시설_01.측구공사_00.우수공_07.부대공사" xfId="4202" xr:uid="{00000000-0005-0000-0000-000070080000}"/>
    <cellStyle name="_조직표_2.배수시설_01.측구공사_00.우수공_07.부대공사_07.부대공사" xfId="4203" xr:uid="{00000000-0005-0000-0000-000071080000}"/>
    <cellStyle name="_조직표_2.배수시설_01.측구공사_00.우수공_07.포장공" xfId="4204" xr:uid="{00000000-0005-0000-0000-000072080000}"/>
    <cellStyle name="_조직표_2.배수시설_01.측구공사_04.우수공(단지부)" xfId="4205" xr:uid="{00000000-0005-0000-0000-000073080000}"/>
    <cellStyle name="_조직표_2.배수시설_01.측구공사_04.우수공(단지부)_07.부대공사" xfId="4206" xr:uid="{00000000-0005-0000-0000-000074080000}"/>
    <cellStyle name="_조직표_2.배수시설_01.측구공사_04.우수공(단지부)_07.부대공사_07.부대공사" xfId="4207" xr:uid="{00000000-0005-0000-0000-000075080000}"/>
    <cellStyle name="_조직표_2.배수시설_01.측구공사_04.우수공(단지부)_07.포장공" xfId="4208" xr:uid="{00000000-0005-0000-0000-000076080000}"/>
    <cellStyle name="_조직표_2.배수시설_01.측구공사_05.오수공" xfId="4209" xr:uid="{00000000-0005-0000-0000-000077080000}"/>
    <cellStyle name="_조직표_2.배수시설_01.측구공사_05.오수공_07.부대공사" xfId="4210" xr:uid="{00000000-0005-0000-0000-000078080000}"/>
    <cellStyle name="_조직표_2.배수시설_01.측구공사_05.오수공_07.부대공사_07.부대공사" xfId="4211" xr:uid="{00000000-0005-0000-0000-000079080000}"/>
    <cellStyle name="_조직표_2.배수시설_01.측구공사_05.오수공_07.포장공" xfId="4212" xr:uid="{00000000-0005-0000-0000-00007A080000}"/>
    <cellStyle name="_조직표_2.배수시설_01.측구공사_07.부대공사" xfId="4213" xr:uid="{00000000-0005-0000-0000-00007B080000}"/>
    <cellStyle name="_조직표_2.배수시설_01.측구공사_07.부대공사_07.부대공사" xfId="4214" xr:uid="{00000000-0005-0000-0000-00007C080000}"/>
    <cellStyle name="_조직표_2.배수시설_01.측구공사_07.포장공" xfId="4215" xr:uid="{00000000-0005-0000-0000-00007D080000}"/>
    <cellStyle name="_조직표_2.배수시설_04.우수공(단지부)" xfId="4216" xr:uid="{00000000-0005-0000-0000-00007E080000}"/>
    <cellStyle name="_조직표_2.배수시설_04.우수공(단지부)_07.부대공사" xfId="4217" xr:uid="{00000000-0005-0000-0000-00007F080000}"/>
    <cellStyle name="_조직표_2.배수시설_04.우수공(단지부)_07.부대공사_07.부대공사" xfId="4218" xr:uid="{00000000-0005-0000-0000-000080080000}"/>
    <cellStyle name="_조직표_2.배수시설_04.우수공(단지부)_07.포장공" xfId="4219" xr:uid="{00000000-0005-0000-0000-000081080000}"/>
    <cellStyle name="_조직표_2.배수시설_05.오수공" xfId="4220" xr:uid="{00000000-0005-0000-0000-000082080000}"/>
    <cellStyle name="_조직표_2.배수시설_05.오수공_07.부대공사" xfId="4221" xr:uid="{00000000-0005-0000-0000-000083080000}"/>
    <cellStyle name="_조직표_2.배수시설_05.오수공_07.부대공사_07.부대공사" xfId="4222" xr:uid="{00000000-0005-0000-0000-000084080000}"/>
    <cellStyle name="_조직표_2.배수시설_05.오수공_07.포장공" xfId="4223" xr:uid="{00000000-0005-0000-0000-000085080000}"/>
    <cellStyle name="_조직표_2.배수시설_07.부대공사" xfId="4224" xr:uid="{00000000-0005-0000-0000-000086080000}"/>
    <cellStyle name="_조직표_2.배수시설_07.부대공사_07.부대공사" xfId="4225" xr:uid="{00000000-0005-0000-0000-000087080000}"/>
    <cellStyle name="_조직표_2.배수시설_07.포장공" xfId="4226" xr:uid="{00000000-0005-0000-0000-000088080000}"/>
    <cellStyle name="_조직표_2.배수시설_1.측구공사" xfId="4227" xr:uid="{00000000-0005-0000-0000-000089080000}"/>
    <cellStyle name="_조직표_2.배수시설_1.측구공사_00.오수공(최종)" xfId="4228" xr:uid="{00000000-0005-0000-0000-00008A080000}"/>
    <cellStyle name="_조직표_2.배수시설_1.측구공사_00.오수공(최종)_07.부대공사" xfId="4229" xr:uid="{00000000-0005-0000-0000-00008B080000}"/>
    <cellStyle name="_조직표_2.배수시설_1.측구공사_00.오수공(최종)_07.부대공사_07.부대공사" xfId="4230" xr:uid="{00000000-0005-0000-0000-00008C080000}"/>
    <cellStyle name="_조직표_2.배수시설_1.측구공사_00.오수공(최종)_07.포장공" xfId="4231" xr:uid="{00000000-0005-0000-0000-00008D080000}"/>
    <cellStyle name="_조직표_2.배수시설_1.측구공사_00.우수공" xfId="4232" xr:uid="{00000000-0005-0000-0000-00008E080000}"/>
    <cellStyle name="_조직표_2.배수시설_1.측구공사_00.우수공_07.부대공사" xfId="4233" xr:uid="{00000000-0005-0000-0000-00008F080000}"/>
    <cellStyle name="_조직표_2.배수시설_1.측구공사_00.우수공_07.부대공사_07.부대공사" xfId="4234" xr:uid="{00000000-0005-0000-0000-000090080000}"/>
    <cellStyle name="_조직표_2.배수시설_1.측구공사_00.우수공_07.포장공" xfId="4235" xr:uid="{00000000-0005-0000-0000-000091080000}"/>
    <cellStyle name="_조직표_2.배수시설_1.측구공사_04.우수공(단지부)" xfId="4236" xr:uid="{00000000-0005-0000-0000-000092080000}"/>
    <cellStyle name="_조직표_2.배수시설_1.측구공사_04.우수공(단지부)_07.부대공사" xfId="4237" xr:uid="{00000000-0005-0000-0000-000093080000}"/>
    <cellStyle name="_조직표_2.배수시설_1.측구공사_04.우수공(단지부)_07.부대공사_07.부대공사" xfId="4238" xr:uid="{00000000-0005-0000-0000-000094080000}"/>
    <cellStyle name="_조직표_2.배수시설_1.측구공사_04.우수공(단지부)_07.포장공" xfId="4239" xr:uid="{00000000-0005-0000-0000-000095080000}"/>
    <cellStyle name="_조직표_2.배수시설_1.측구공사_05.오수공" xfId="4240" xr:uid="{00000000-0005-0000-0000-000096080000}"/>
    <cellStyle name="_조직표_2.배수시설_1.측구공사_05.오수공_07.부대공사" xfId="4241" xr:uid="{00000000-0005-0000-0000-000097080000}"/>
    <cellStyle name="_조직표_2.배수시설_1.측구공사_05.오수공_07.부대공사_07.부대공사" xfId="4242" xr:uid="{00000000-0005-0000-0000-000098080000}"/>
    <cellStyle name="_조직표_2.배수시설_1.측구공사_05.오수공_07.포장공" xfId="4243" xr:uid="{00000000-0005-0000-0000-000099080000}"/>
    <cellStyle name="_조직표_2.배수시설_1.측구공사_07.부대공사" xfId="4244" xr:uid="{00000000-0005-0000-0000-00009A080000}"/>
    <cellStyle name="_조직표_2.배수시설_1.측구공사_07.부대공사_07.부대공사" xfId="4245" xr:uid="{00000000-0005-0000-0000-00009B080000}"/>
    <cellStyle name="_조직표_2.배수시설_1.측구공사_07.포장공" xfId="4246" xr:uid="{00000000-0005-0000-0000-00009C080000}"/>
    <cellStyle name="_조직표_2.배수시설_1.측구공사-0" xfId="4247" xr:uid="{00000000-0005-0000-0000-00009D080000}"/>
    <cellStyle name="_조직표_2.배수시설_1.측구공사-0_00.오수공(최종)" xfId="4248" xr:uid="{00000000-0005-0000-0000-00009E080000}"/>
    <cellStyle name="_조직표_2.배수시설_1.측구공사-0_00.오수공(최종)_07.부대공사" xfId="4249" xr:uid="{00000000-0005-0000-0000-00009F080000}"/>
    <cellStyle name="_조직표_2.배수시설_1.측구공사-0_00.오수공(최종)_07.부대공사_07.부대공사" xfId="4250" xr:uid="{00000000-0005-0000-0000-0000A0080000}"/>
    <cellStyle name="_조직표_2.배수시설_1.측구공사-0_00.오수공(최종)_07.포장공" xfId="4251" xr:uid="{00000000-0005-0000-0000-0000A1080000}"/>
    <cellStyle name="_조직표_2.배수시설_1.측구공사-0_00.우수공" xfId="4252" xr:uid="{00000000-0005-0000-0000-0000A2080000}"/>
    <cellStyle name="_조직표_2.배수시설_1.측구공사-0_00.우수공_07.부대공사" xfId="4253" xr:uid="{00000000-0005-0000-0000-0000A3080000}"/>
    <cellStyle name="_조직표_2.배수시설_1.측구공사-0_00.우수공_07.부대공사_07.부대공사" xfId="4254" xr:uid="{00000000-0005-0000-0000-0000A4080000}"/>
    <cellStyle name="_조직표_2.배수시설_1.측구공사-0_00.우수공_07.포장공" xfId="4255" xr:uid="{00000000-0005-0000-0000-0000A5080000}"/>
    <cellStyle name="_조직표_2.배수시설_1.측구공사-0_04.우수공(단지부)" xfId="4256" xr:uid="{00000000-0005-0000-0000-0000A6080000}"/>
    <cellStyle name="_조직표_2.배수시설_1.측구공사-0_04.우수공(단지부)_07.부대공사" xfId="4257" xr:uid="{00000000-0005-0000-0000-0000A7080000}"/>
    <cellStyle name="_조직표_2.배수시설_1.측구공사-0_04.우수공(단지부)_07.부대공사_07.부대공사" xfId="4258" xr:uid="{00000000-0005-0000-0000-0000A8080000}"/>
    <cellStyle name="_조직표_2.배수시설_1.측구공사-0_04.우수공(단지부)_07.포장공" xfId="4259" xr:uid="{00000000-0005-0000-0000-0000A9080000}"/>
    <cellStyle name="_조직표_2.배수시설_1.측구공사-0_05.오수공" xfId="4260" xr:uid="{00000000-0005-0000-0000-0000AA080000}"/>
    <cellStyle name="_조직표_2.배수시설_1.측구공사-0_05.오수공_07.부대공사" xfId="4261" xr:uid="{00000000-0005-0000-0000-0000AB080000}"/>
    <cellStyle name="_조직표_2.배수시설_1.측구공사-0_05.오수공_07.부대공사_07.부대공사" xfId="4262" xr:uid="{00000000-0005-0000-0000-0000AC080000}"/>
    <cellStyle name="_조직표_2.배수시설_1.측구공사-0_05.오수공_07.포장공" xfId="4263" xr:uid="{00000000-0005-0000-0000-0000AD080000}"/>
    <cellStyle name="_조직표_2.배수시설_1.측구공사-0_07.부대공사" xfId="4264" xr:uid="{00000000-0005-0000-0000-0000AE080000}"/>
    <cellStyle name="_조직표_2.배수시설_1.측구공사-0_07.부대공사_07.부대공사" xfId="4265" xr:uid="{00000000-0005-0000-0000-0000AF080000}"/>
    <cellStyle name="_조직표_2.배수시설_1.측구공사-0_07.포장공" xfId="4266" xr:uid="{00000000-0005-0000-0000-0000B0080000}"/>
    <cellStyle name="_조직표_3.그린 조성공사" xfId="4267" xr:uid="{00000000-0005-0000-0000-0000B1080000}"/>
    <cellStyle name="_조직표_3.그린 조성공사_00.오수공(최종)" xfId="4268" xr:uid="{00000000-0005-0000-0000-0000B2080000}"/>
    <cellStyle name="_조직표_3.그린 조성공사_00.오수공(최종)_07.부대공사" xfId="4269" xr:uid="{00000000-0005-0000-0000-0000B3080000}"/>
    <cellStyle name="_조직표_3.그린 조성공사_00.오수공(최종)_07.부대공사_07.부대공사" xfId="4270" xr:uid="{00000000-0005-0000-0000-0000B4080000}"/>
    <cellStyle name="_조직표_3.그린 조성공사_00.오수공(최종)_07.포장공" xfId="4271" xr:uid="{00000000-0005-0000-0000-0000B5080000}"/>
    <cellStyle name="_조직표_3.그린 조성공사_00.우수공" xfId="4272" xr:uid="{00000000-0005-0000-0000-0000B6080000}"/>
    <cellStyle name="_조직표_3.그린 조성공사_00.우수공_07.부대공사" xfId="4273" xr:uid="{00000000-0005-0000-0000-0000B7080000}"/>
    <cellStyle name="_조직표_3.그린 조성공사_00.우수공_07.부대공사_07.부대공사" xfId="4274" xr:uid="{00000000-0005-0000-0000-0000B8080000}"/>
    <cellStyle name="_조직표_3.그린 조성공사_00.우수공_07.포장공" xfId="4275" xr:uid="{00000000-0005-0000-0000-0000B9080000}"/>
    <cellStyle name="_조직표_3.그린 조성공사_04.우수공(단지부)" xfId="4276" xr:uid="{00000000-0005-0000-0000-0000BA080000}"/>
    <cellStyle name="_조직표_3.그린 조성공사_04.우수공(단지부)_07.부대공사" xfId="4277" xr:uid="{00000000-0005-0000-0000-0000BB080000}"/>
    <cellStyle name="_조직표_3.그린 조성공사_04.우수공(단지부)_07.부대공사_07.부대공사" xfId="4278" xr:uid="{00000000-0005-0000-0000-0000BC080000}"/>
    <cellStyle name="_조직표_3.그린 조성공사_04.우수공(단지부)_07.포장공" xfId="4279" xr:uid="{00000000-0005-0000-0000-0000BD080000}"/>
    <cellStyle name="_조직표_3.그린 조성공사_05.오수공" xfId="4280" xr:uid="{00000000-0005-0000-0000-0000BE080000}"/>
    <cellStyle name="_조직표_3.그린 조성공사_05.오수공_07.부대공사" xfId="4281" xr:uid="{00000000-0005-0000-0000-0000BF080000}"/>
    <cellStyle name="_조직표_3.그린 조성공사_05.오수공_07.부대공사_07.부대공사" xfId="4282" xr:uid="{00000000-0005-0000-0000-0000C0080000}"/>
    <cellStyle name="_조직표_3.그린 조성공사_05.오수공_07.포장공" xfId="4283" xr:uid="{00000000-0005-0000-0000-0000C1080000}"/>
    <cellStyle name="_조직표_3.그린 조성공사_07.부대공사" xfId="4284" xr:uid="{00000000-0005-0000-0000-0000C2080000}"/>
    <cellStyle name="_조직표_3.그린 조성공사_07.부대공사_07.부대공사" xfId="4285" xr:uid="{00000000-0005-0000-0000-0000C3080000}"/>
    <cellStyle name="_조직표_3.그린 조성공사_07.포장공" xfId="4286" xr:uid="{00000000-0005-0000-0000-0000C4080000}"/>
    <cellStyle name="_조직표_3.그린 조성공사-0" xfId="4287" xr:uid="{00000000-0005-0000-0000-0000C5080000}"/>
    <cellStyle name="_조직표_3.그린 조성공사-0_00.오수공(최종)" xfId="4288" xr:uid="{00000000-0005-0000-0000-0000C6080000}"/>
    <cellStyle name="_조직표_3.그린 조성공사-0_00.오수공(최종)_07.부대공사" xfId="4289" xr:uid="{00000000-0005-0000-0000-0000C7080000}"/>
    <cellStyle name="_조직표_3.그린 조성공사-0_00.오수공(최종)_07.부대공사_07.부대공사" xfId="4290" xr:uid="{00000000-0005-0000-0000-0000C8080000}"/>
    <cellStyle name="_조직표_3.그린 조성공사-0_00.오수공(최종)_07.포장공" xfId="4291" xr:uid="{00000000-0005-0000-0000-0000C9080000}"/>
    <cellStyle name="_조직표_3.그린 조성공사-0_00.우수공" xfId="4292" xr:uid="{00000000-0005-0000-0000-0000CA080000}"/>
    <cellStyle name="_조직표_3.그린 조성공사-0_00.우수공_07.부대공사" xfId="4293" xr:uid="{00000000-0005-0000-0000-0000CB080000}"/>
    <cellStyle name="_조직표_3.그린 조성공사-0_00.우수공_07.부대공사_07.부대공사" xfId="4294" xr:uid="{00000000-0005-0000-0000-0000CC080000}"/>
    <cellStyle name="_조직표_3.그린 조성공사-0_00.우수공_07.포장공" xfId="4295" xr:uid="{00000000-0005-0000-0000-0000CD080000}"/>
    <cellStyle name="_조직표_3.그린 조성공사-0_04.우수공(단지부)" xfId="4296" xr:uid="{00000000-0005-0000-0000-0000CE080000}"/>
    <cellStyle name="_조직표_3.그린 조성공사-0_04.우수공(단지부)_07.부대공사" xfId="4297" xr:uid="{00000000-0005-0000-0000-0000CF080000}"/>
    <cellStyle name="_조직표_3.그린 조성공사-0_04.우수공(단지부)_07.부대공사_07.부대공사" xfId="4298" xr:uid="{00000000-0005-0000-0000-0000D0080000}"/>
    <cellStyle name="_조직표_3.그린 조성공사-0_04.우수공(단지부)_07.포장공" xfId="4299" xr:uid="{00000000-0005-0000-0000-0000D1080000}"/>
    <cellStyle name="_조직표_3.그린 조성공사-0_05.오수공" xfId="4300" xr:uid="{00000000-0005-0000-0000-0000D2080000}"/>
    <cellStyle name="_조직표_3.그린 조성공사-0_05.오수공_07.부대공사" xfId="4301" xr:uid="{00000000-0005-0000-0000-0000D3080000}"/>
    <cellStyle name="_조직표_3.그린 조성공사-0_05.오수공_07.부대공사_07.부대공사" xfId="4302" xr:uid="{00000000-0005-0000-0000-0000D4080000}"/>
    <cellStyle name="_조직표_3.그린 조성공사-0_05.오수공_07.포장공" xfId="4303" xr:uid="{00000000-0005-0000-0000-0000D5080000}"/>
    <cellStyle name="_조직표_3.그린 조성공사-0_07.부대공사" xfId="4304" xr:uid="{00000000-0005-0000-0000-0000D6080000}"/>
    <cellStyle name="_조직표_3.그린 조성공사-0_07.부대공사_07.부대공사" xfId="4305" xr:uid="{00000000-0005-0000-0000-0000D7080000}"/>
    <cellStyle name="_조직표_3.그린 조성공사-0_07.포장공" xfId="4306" xr:uid="{00000000-0005-0000-0000-0000D8080000}"/>
    <cellStyle name="_조직표_3.그린조성공사" xfId="4307" xr:uid="{00000000-0005-0000-0000-0000D9080000}"/>
    <cellStyle name="_조직표_3.그린조성공사_00.오수공(최종)" xfId="4308" xr:uid="{00000000-0005-0000-0000-0000DA080000}"/>
    <cellStyle name="_조직표_3.그린조성공사_00.오수공(최종)_07.부대공사" xfId="4309" xr:uid="{00000000-0005-0000-0000-0000DB080000}"/>
    <cellStyle name="_조직표_3.그린조성공사_00.오수공(최종)_07.부대공사_07.부대공사" xfId="4310" xr:uid="{00000000-0005-0000-0000-0000DC080000}"/>
    <cellStyle name="_조직표_3.그린조성공사_00.오수공(최종)_07.포장공" xfId="4311" xr:uid="{00000000-0005-0000-0000-0000DD080000}"/>
    <cellStyle name="_조직표_3.그린조성공사_00.우수공" xfId="4312" xr:uid="{00000000-0005-0000-0000-0000DE080000}"/>
    <cellStyle name="_조직표_3.그린조성공사_00.우수공_07.부대공사" xfId="4313" xr:uid="{00000000-0005-0000-0000-0000DF080000}"/>
    <cellStyle name="_조직표_3.그린조성공사_00.우수공_07.부대공사_07.부대공사" xfId="4314" xr:uid="{00000000-0005-0000-0000-0000E0080000}"/>
    <cellStyle name="_조직표_3.그린조성공사_00.우수공_07.포장공" xfId="4315" xr:uid="{00000000-0005-0000-0000-0000E1080000}"/>
    <cellStyle name="_조직표_3.그린조성공사_04.우수공(단지부)" xfId="4316" xr:uid="{00000000-0005-0000-0000-0000E2080000}"/>
    <cellStyle name="_조직표_3.그린조성공사_04.우수공(단지부)_07.부대공사" xfId="4317" xr:uid="{00000000-0005-0000-0000-0000E3080000}"/>
    <cellStyle name="_조직표_3.그린조성공사_04.우수공(단지부)_07.부대공사_07.부대공사" xfId="4318" xr:uid="{00000000-0005-0000-0000-0000E4080000}"/>
    <cellStyle name="_조직표_3.그린조성공사_04.우수공(단지부)_07.포장공" xfId="4319" xr:uid="{00000000-0005-0000-0000-0000E5080000}"/>
    <cellStyle name="_조직표_3.그린조성공사_05.오수공" xfId="4320" xr:uid="{00000000-0005-0000-0000-0000E6080000}"/>
    <cellStyle name="_조직표_3.그린조성공사_05.오수공_07.부대공사" xfId="4321" xr:uid="{00000000-0005-0000-0000-0000E7080000}"/>
    <cellStyle name="_조직표_3.그린조성공사_05.오수공_07.부대공사_07.부대공사" xfId="4322" xr:uid="{00000000-0005-0000-0000-0000E8080000}"/>
    <cellStyle name="_조직표_3.그린조성공사_05.오수공_07.포장공" xfId="4323" xr:uid="{00000000-0005-0000-0000-0000E9080000}"/>
    <cellStyle name="_조직표_3.그린조성공사_07.부대공사" xfId="4324" xr:uid="{00000000-0005-0000-0000-0000EA080000}"/>
    <cellStyle name="_조직표_3.그린조성공사_07.부대공사_07.부대공사" xfId="4325" xr:uid="{00000000-0005-0000-0000-0000EB080000}"/>
    <cellStyle name="_조직표_3.그린조성공사_07.포장공" xfId="4326" xr:uid="{00000000-0005-0000-0000-0000EC080000}"/>
    <cellStyle name="_조직표_4.TEE조성" xfId="4327" xr:uid="{00000000-0005-0000-0000-0000ED080000}"/>
    <cellStyle name="_조직표_4.TEE조성_00.오수공(최종)" xfId="4328" xr:uid="{00000000-0005-0000-0000-0000EE080000}"/>
    <cellStyle name="_조직표_4.TEE조성_00.오수공(최종)_07.부대공사" xfId="4329" xr:uid="{00000000-0005-0000-0000-0000EF080000}"/>
    <cellStyle name="_조직표_4.TEE조성_00.오수공(최종)_07.부대공사_07.부대공사" xfId="4330" xr:uid="{00000000-0005-0000-0000-0000F0080000}"/>
    <cellStyle name="_조직표_4.TEE조성_00.오수공(최종)_07.포장공" xfId="4331" xr:uid="{00000000-0005-0000-0000-0000F1080000}"/>
    <cellStyle name="_조직표_4.TEE조성_00.우수공" xfId="4332" xr:uid="{00000000-0005-0000-0000-0000F2080000}"/>
    <cellStyle name="_조직표_4.TEE조성_00.우수공_07.부대공사" xfId="4333" xr:uid="{00000000-0005-0000-0000-0000F3080000}"/>
    <cellStyle name="_조직표_4.TEE조성_00.우수공_07.부대공사_07.부대공사" xfId="4334" xr:uid="{00000000-0005-0000-0000-0000F4080000}"/>
    <cellStyle name="_조직표_4.TEE조성_00.우수공_07.포장공" xfId="4335" xr:uid="{00000000-0005-0000-0000-0000F5080000}"/>
    <cellStyle name="_조직표_4.TEE조성_04.우수공(단지부)" xfId="4336" xr:uid="{00000000-0005-0000-0000-0000F6080000}"/>
    <cellStyle name="_조직표_4.TEE조성_04.우수공(단지부)_07.부대공사" xfId="4337" xr:uid="{00000000-0005-0000-0000-0000F7080000}"/>
    <cellStyle name="_조직표_4.TEE조성_04.우수공(단지부)_07.부대공사_07.부대공사" xfId="4338" xr:uid="{00000000-0005-0000-0000-0000F8080000}"/>
    <cellStyle name="_조직표_4.TEE조성_04.우수공(단지부)_07.포장공" xfId="4339" xr:uid="{00000000-0005-0000-0000-0000F9080000}"/>
    <cellStyle name="_조직표_4.TEE조성_05.오수공" xfId="4340" xr:uid="{00000000-0005-0000-0000-0000FA080000}"/>
    <cellStyle name="_조직표_4.TEE조성_05.오수공_07.부대공사" xfId="4341" xr:uid="{00000000-0005-0000-0000-0000FB080000}"/>
    <cellStyle name="_조직표_4.TEE조성_05.오수공_07.부대공사_07.부대공사" xfId="4342" xr:uid="{00000000-0005-0000-0000-0000FC080000}"/>
    <cellStyle name="_조직표_4.TEE조성_05.오수공_07.포장공" xfId="4343" xr:uid="{00000000-0005-0000-0000-0000FD080000}"/>
    <cellStyle name="_조직표_4.TEE조성_07.부대공사" xfId="4344" xr:uid="{00000000-0005-0000-0000-0000FE080000}"/>
    <cellStyle name="_조직표_4.TEE조성_07.부대공사_07.부대공사" xfId="4345" xr:uid="{00000000-0005-0000-0000-0000FF080000}"/>
    <cellStyle name="_조직표_4.TEE조성_07.포장공" xfId="4346" xr:uid="{00000000-0005-0000-0000-000000090000}"/>
    <cellStyle name="_조직표_Book2" xfId="4347" xr:uid="{00000000-0005-0000-0000-000001090000}"/>
    <cellStyle name="_조직표_Book2_00.오수공(최종)" xfId="4348" xr:uid="{00000000-0005-0000-0000-000002090000}"/>
    <cellStyle name="_조직표_Book2_00.오수공(최종)_07.부대공사" xfId="4349" xr:uid="{00000000-0005-0000-0000-000003090000}"/>
    <cellStyle name="_조직표_Book2_00.오수공(최종)_07.부대공사_07.부대공사" xfId="4350" xr:uid="{00000000-0005-0000-0000-000004090000}"/>
    <cellStyle name="_조직표_Book2_00.오수공(최종)_07.포장공" xfId="4351" xr:uid="{00000000-0005-0000-0000-000005090000}"/>
    <cellStyle name="_조직표_Book2_00.우수공" xfId="4352" xr:uid="{00000000-0005-0000-0000-000006090000}"/>
    <cellStyle name="_조직표_Book2_00.우수공_07.부대공사" xfId="4353" xr:uid="{00000000-0005-0000-0000-000007090000}"/>
    <cellStyle name="_조직표_Book2_00.우수공_07.부대공사_07.부대공사" xfId="4354" xr:uid="{00000000-0005-0000-0000-000008090000}"/>
    <cellStyle name="_조직표_Book2_00.우수공_07.포장공" xfId="4355" xr:uid="{00000000-0005-0000-0000-000009090000}"/>
    <cellStyle name="_조직표_Book2_04.우수공(단지부)" xfId="4356" xr:uid="{00000000-0005-0000-0000-00000A090000}"/>
    <cellStyle name="_조직표_Book2_04.우수공(단지부)_07.부대공사" xfId="4357" xr:uid="{00000000-0005-0000-0000-00000B090000}"/>
    <cellStyle name="_조직표_Book2_04.우수공(단지부)_07.부대공사_07.부대공사" xfId="4358" xr:uid="{00000000-0005-0000-0000-00000C090000}"/>
    <cellStyle name="_조직표_Book2_04.우수공(단지부)_07.포장공" xfId="4359" xr:uid="{00000000-0005-0000-0000-00000D090000}"/>
    <cellStyle name="_조직표_Book2_05.오수공" xfId="4360" xr:uid="{00000000-0005-0000-0000-00000E090000}"/>
    <cellStyle name="_조직표_Book2_05.오수공_07.부대공사" xfId="4361" xr:uid="{00000000-0005-0000-0000-00000F090000}"/>
    <cellStyle name="_조직표_Book2_05.오수공_07.부대공사_07.부대공사" xfId="4362" xr:uid="{00000000-0005-0000-0000-000010090000}"/>
    <cellStyle name="_조직표_Book2_05.오수공_07.포장공" xfId="4363" xr:uid="{00000000-0005-0000-0000-000011090000}"/>
    <cellStyle name="_조직표_Book2_07.부대공사" xfId="4364" xr:uid="{00000000-0005-0000-0000-000012090000}"/>
    <cellStyle name="_조직표_Book2_07.부대공사_07.부대공사" xfId="4365" xr:uid="{00000000-0005-0000-0000-000013090000}"/>
    <cellStyle name="_조직표_Book2_07.포장공" xfId="4366" xr:uid="{00000000-0005-0000-0000-000014090000}"/>
    <cellStyle name="_조직표_조직표" xfId="4367" xr:uid="{00000000-0005-0000-0000-000015090000}"/>
    <cellStyle name="_조직표_조직표_00.오수공(최종)" xfId="4368" xr:uid="{00000000-0005-0000-0000-000016090000}"/>
    <cellStyle name="_조직표_조직표_00.오수공(최종)_07.부대공사" xfId="4369" xr:uid="{00000000-0005-0000-0000-000017090000}"/>
    <cellStyle name="_조직표_조직표_00.오수공(최종)_07.부대공사_07.부대공사" xfId="4370" xr:uid="{00000000-0005-0000-0000-000018090000}"/>
    <cellStyle name="_조직표_조직표_00.오수공(최종)_07.포장공" xfId="4371" xr:uid="{00000000-0005-0000-0000-000019090000}"/>
    <cellStyle name="_조직표_조직표_00.우수공" xfId="4372" xr:uid="{00000000-0005-0000-0000-00001A090000}"/>
    <cellStyle name="_조직표_조직표_00.우수공_07.부대공사" xfId="4373" xr:uid="{00000000-0005-0000-0000-00001B090000}"/>
    <cellStyle name="_조직표_조직표_00.우수공_07.부대공사_07.부대공사" xfId="4374" xr:uid="{00000000-0005-0000-0000-00001C090000}"/>
    <cellStyle name="_조직표_조직표_00.우수공_07.포장공" xfId="4375" xr:uid="{00000000-0005-0000-0000-00001D090000}"/>
    <cellStyle name="_조직표_조직표_01.측구공사" xfId="4376" xr:uid="{00000000-0005-0000-0000-00001E090000}"/>
    <cellStyle name="_조직표_조직표_01.측구공사_00.오수공(최종)" xfId="4377" xr:uid="{00000000-0005-0000-0000-00001F090000}"/>
    <cellStyle name="_조직표_조직표_01.측구공사_00.오수공(최종)_07.부대공사" xfId="4378" xr:uid="{00000000-0005-0000-0000-000020090000}"/>
    <cellStyle name="_조직표_조직표_01.측구공사_00.오수공(최종)_07.부대공사_07.부대공사" xfId="4379" xr:uid="{00000000-0005-0000-0000-000021090000}"/>
    <cellStyle name="_조직표_조직표_01.측구공사_00.오수공(최종)_07.포장공" xfId="4380" xr:uid="{00000000-0005-0000-0000-000022090000}"/>
    <cellStyle name="_조직표_조직표_01.측구공사_00.우수공" xfId="4381" xr:uid="{00000000-0005-0000-0000-000023090000}"/>
    <cellStyle name="_조직표_조직표_01.측구공사_00.우수공_07.부대공사" xfId="4382" xr:uid="{00000000-0005-0000-0000-000024090000}"/>
    <cellStyle name="_조직표_조직표_01.측구공사_00.우수공_07.부대공사_07.부대공사" xfId="4383" xr:uid="{00000000-0005-0000-0000-000025090000}"/>
    <cellStyle name="_조직표_조직표_01.측구공사_00.우수공_07.포장공" xfId="4384" xr:uid="{00000000-0005-0000-0000-000026090000}"/>
    <cellStyle name="_조직표_조직표_01.측구공사_04.우수공(단지부)" xfId="4385" xr:uid="{00000000-0005-0000-0000-000027090000}"/>
    <cellStyle name="_조직표_조직표_01.측구공사_04.우수공(단지부)_07.부대공사" xfId="4386" xr:uid="{00000000-0005-0000-0000-000028090000}"/>
    <cellStyle name="_조직표_조직표_01.측구공사_04.우수공(단지부)_07.부대공사_07.부대공사" xfId="4387" xr:uid="{00000000-0005-0000-0000-000029090000}"/>
    <cellStyle name="_조직표_조직표_01.측구공사_04.우수공(단지부)_07.포장공" xfId="4388" xr:uid="{00000000-0005-0000-0000-00002A090000}"/>
    <cellStyle name="_조직표_조직표_01.측구공사_05.오수공" xfId="4389" xr:uid="{00000000-0005-0000-0000-00002B090000}"/>
    <cellStyle name="_조직표_조직표_01.측구공사_05.오수공_07.부대공사" xfId="4390" xr:uid="{00000000-0005-0000-0000-00002C090000}"/>
    <cellStyle name="_조직표_조직표_01.측구공사_05.오수공_07.부대공사_07.부대공사" xfId="4391" xr:uid="{00000000-0005-0000-0000-00002D090000}"/>
    <cellStyle name="_조직표_조직표_01.측구공사_05.오수공_07.포장공" xfId="4392" xr:uid="{00000000-0005-0000-0000-00002E090000}"/>
    <cellStyle name="_조직표_조직표_01.측구공사_07.부대공사" xfId="4393" xr:uid="{00000000-0005-0000-0000-00002F090000}"/>
    <cellStyle name="_조직표_조직표_01.측구공사_07.부대공사_07.부대공사" xfId="4394" xr:uid="{00000000-0005-0000-0000-000030090000}"/>
    <cellStyle name="_조직표_조직표_01.측구공사_07.포장공" xfId="4395" xr:uid="{00000000-0005-0000-0000-000031090000}"/>
    <cellStyle name="_조직표_조직표_03.그린 조성공사" xfId="4396" xr:uid="{00000000-0005-0000-0000-000032090000}"/>
    <cellStyle name="_조직표_조직표_03.그린 조성공사_00.오수공(최종)" xfId="4397" xr:uid="{00000000-0005-0000-0000-000033090000}"/>
    <cellStyle name="_조직표_조직표_03.그린 조성공사_00.오수공(최종)_07.부대공사" xfId="4398" xr:uid="{00000000-0005-0000-0000-000034090000}"/>
    <cellStyle name="_조직표_조직표_03.그린 조성공사_00.오수공(최종)_07.부대공사_07.부대공사" xfId="4399" xr:uid="{00000000-0005-0000-0000-000035090000}"/>
    <cellStyle name="_조직표_조직표_03.그린 조성공사_00.오수공(최종)_07.포장공" xfId="4400" xr:uid="{00000000-0005-0000-0000-000036090000}"/>
    <cellStyle name="_조직표_조직표_03.그린 조성공사_00.우수공" xfId="4401" xr:uid="{00000000-0005-0000-0000-000037090000}"/>
    <cellStyle name="_조직표_조직표_03.그린 조성공사_00.우수공_07.부대공사" xfId="4402" xr:uid="{00000000-0005-0000-0000-000038090000}"/>
    <cellStyle name="_조직표_조직표_03.그린 조성공사_00.우수공_07.부대공사_07.부대공사" xfId="4403" xr:uid="{00000000-0005-0000-0000-000039090000}"/>
    <cellStyle name="_조직표_조직표_03.그린 조성공사_00.우수공_07.포장공" xfId="4404" xr:uid="{00000000-0005-0000-0000-00003A090000}"/>
    <cellStyle name="_조직표_조직표_03.그린 조성공사_04.우수공(단지부)" xfId="4405" xr:uid="{00000000-0005-0000-0000-00003B090000}"/>
    <cellStyle name="_조직표_조직표_03.그린 조성공사_04.우수공(단지부)_07.부대공사" xfId="4406" xr:uid="{00000000-0005-0000-0000-00003C090000}"/>
    <cellStyle name="_조직표_조직표_03.그린 조성공사_04.우수공(단지부)_07.부대공사_07.부대공사" xfId="4407" xr:uid="{00000000-0005-0000-0000-00003D090000}"/>
    <cellStyle name="_조직표_조직표_03.그린 조성공사_04.우수공(단지부)_07.포장공" xfId="4408" xr:uid="{00000000-0005-0000-0000-00003E090000}"/>
    <cellStyle name="_조직표_조직표_03.그린 조성공사_05.오수공" xfId="4409" xr:uid="{00000000-0005-0000-0000-00003F090000}"/>
    <cellStyle name="_조직표_조직표_03.그린 조성공사_05.오수공_07.부대공사" xfId="4410" xr:uid="{00000000-0005-0000-0000-000040090000}"/>
    <cellStyle name="_조직표_조직표_03.그린 조성공사_05.오수공_07.부대공사_07.부대공사" xfId="4411" xr:uid="{00000000-0005-0000-0000-000041090000}"/>
    <cellStyle name="_조직표_조직표_03.그린 조성공사_05.오수공_07.포장공" xfId="4412" xr:uid="{00000000-0005-0000-0000-000042090000}"/>
    <cellStyle name="_조직표_조직표_03.그린 조성공사_07.부대공사" xfId="4413" xr:uid="{00000000-0005-0000-0000-000043090000}"/>
    <cellStyle name="_조직표_조직표_03.그린 조성공사_07.부대공사_07.부대공사" xfId="4414" xr:uid="{00000000-0005-0000-0000-000044090000}"/>
    <cellStyle name="_조직표_조직표_03.그린 조성공사_07.포장공" xfId="4415" xr:uid="{00000000-0005-0000-0000-000045090000}"/>
    <cellStyle name="_조직표_조직표_04.우수공(단지부)" xfId="4416" xr:uid="{00000000-0005-0000-0000-000046090000}"/>
    <cellStyle name="_조직표_조직표_04.우수공(단지부)_07.부대공사" xfId="4417" xr:uid="{00000000-0005-0000-0000-000047090000}"/>
    <cellStyle name="_조직표_조직표_04.우수공(단지부)_07.부대공사_07.부대공사" xfId="4418" xr:uid="{00000000-0005-0000-0000-000048090000}"/>
    <cellStyle name="_조직표_조직표_04.우수공(단지부)_07.포장공" xfId="4419" xr:uid="{00000000-0005-0000-0000-000049090000}"/>
    <cellStyle name="_조직표_조직표_04.표면 배수공사" xfId="4420" xr:uid="{00000000-0005-0000-0000-00004A090000}"/>
    <cellStyle name="_조직표_조직표_04.표면 배수공사_00.오수공(최종)" xfId="4421" xr:uid="{00000000-0005-0000-0000-00004B090000}"/>
    <cellStyle name="_조직표_조직표_04.표면 배수공사_00.오수공(최종)_07.부대공사" xfId="4422" xr:uid="{00000000-0005-0000-0000-00004C090000}"/>
    <cellStyle name="_조직표_조직표_04.표면 배수공사_00.오수공(최종)_07.부대공사_07.부대공사" xfId="4423" xr:uid="{00000000-0005-0000-0000-00004D090000}"/>
    <cellStyle name="_조직표_조직표_04.표면 배수공사_00.오수공(최종)_07.포장공" xfId="4424" xr:uid="{00000000-0005-0000-0000-00004E090000}"/>
    <cellStyle name="_조직표_조직표_04.표면 배수공사_00.우수공" xfId="4425" xr:uid="{00000000-0005-0000-0000-00004F090000}"/>
    <cellStyle name="_조직표_조직표_04.표면 배수공사_00.우수공_07.부대공사" xfId="4426" xr:uid="{00000000-0005-0000-0000-000050090000}"/>
    <cellStyle name="_조직표_조직표_04.표면 배수공사_00.우수공_07.부대공사_07.부대공사" xfId="4427" xr:uid="{00000000-0005-0000-0000-000051090000}"/>
    <cellStyle name="_조직표_조직표_04.표면 배수공사_00.우수공_07.포장공" xfId="4428" xr:uid="{00000000-0005-0000-0000-000052090000}"/>
    <cellStyle name="_조직표_조직표_04.표면 배수공사_04.우수공(단지부)" xfId="4429" xr:uid="{00000000-0005-0000-0000-000053090000}"/>
    <cellStyle name="_조직표_조직표_04.표면 배수공사_04.우수공(단지부)_07.부대공사" xfId="4430" xr:uid="{00000000-0005-0000-0000-000054090000}"/>
    <cellStyle name="_조직표_조직표_04.표면 배수공사_04.우수공(단지부)_07.부대공사_07.부대공사" xfId="4431" xr:uid="{00000000-0005-0000-0000-000055090000}"/>
    <cellStyle name="_조직표_조직표_04.표면 배수공사_04.우수공(단지부)_07.포장공" xfId="4432" xr:uid="{00000000-0005-0000-0000-000056090000}"/>
    <cellStyle name="_조직표_조직표_04.표면 배수공사_05.오수공" xfId="4433" xr:uid="{00000000-0005-0000-0000-000057090000}"/>
    <cellStyle name="_조직표_조직표_04.표면 배수공사_05.오수공_07.부대공사" xfId="4434" xr:uid="{00000000-0005-0000-0000-000058090000}"/>
    <cellStyle name="_조직표_조직표_04.표면 배수공사_05.오수공_07.부대공사_07.부대공사" xfId="4435" xr:uid="{00000000-0005-0000-0000-000059090000}"/>
    <cellStyle name="_조직표_조직표_04.표면 배수공사_05.오수공_07.포장공" xfId="4436" xr:uid="{00000000-0005-0000-0000-00005A090000}"/>
    <cellStyle name="_조직표_조직표_04.표면 배수공사_07.부대공사" xfId="4437" xr:uid="{00000000-0005-0000-0000-00005B090000}"/>
    <cellStyle name="_조직표_조직표_04.표면 배수공사_07.부대공사_07.부대공사" xfId="4438" xr:uid="{00000000-0005-0000-0000-00005C090000}"/>
    <cellStyle name="_조직표_조직표_04.표면 배수공사_07.포장공" xfId="4439" xr:uid="{00000000-0005-0000-0000-00005D090000}"/>
    <cellStyle name="_조직표_조직표_05.그린 조성공사" xfId="4440" xr:uid="{00000000-0005-0000-0000-00005E090000}"/>
    <cellStyle name="_조직표_조직표_05.그린 조성공사_00.오수공(최종)" xfId="4441" xr:uid="{00000000-0005-0000-0000-00005F090000}"/>
    <cellStyle name="_조직표_조직표_05.그린 조성공사_00.오수공(최종)_07.부대공사" xfId="4442" xr:uid="{00000000-0005-0000-0000-000060090000}"/>
    <cellStyle name="_조직표_조직표_05.그린 조성공사_00.오수공(최종)_07.부대공사_07.부대공사" xfId="4443" xr:uid="{00000000-0005-0000-0000-000061090000}"/>
    <cellStyle name="_조직표_조직표_05.그린 조성공사_00.오수공(최종)_07.포장공" xfId="4444" xr:uid="{00000000-0005-0000-0000-000062090000}"/>
    <cellStyle name="_조직표_조직표_05.그린 조성공사_00.우수공" xfId="4445" xr:uid="{00000000-0005-0000-0000-000063090000}"/>
    <cellStyle name="_조직표_조직표_05.그린 조성공사_00.우수공_07.부대공사" xfId="4446" xr:uid="{00000000-0005-0000-0000-000064090000}"/>
    <cellStyle name="_조직표_조직표_05.그린 조성공사_00.우수공_07.부대공사_07.부대공사" xfId="4447" xr:uid="{00000000-0005-0000-0000-000065090000}"/>
    <cellStyle name="_조직표_조직표_05.그린 조성공사_00.우수공_07.포장공" xfId="4448" xr:uid="{00000000-0005-0000-0000-000066090000}"/>
    <cellStyle name="_조직표_조직표_05.그린 조성공사_04.우수공(단지부)" xfId="4449" xr:uid="{00000000-0005-0000-0000-000067090000}"/>
    <cellStyle name="_조직표_조직표_05.그린 조성공사_04.우수공(단지부)_07.부대공사" xfId="4450" xr:uid="{00000000-0005-0000-0000-000068090000}"/>
    <cellStyle name="_조직표_조직표_05.그린 조성공사_04.우수공(단지부)_07.부대공사_07.부대공사" xfId="4451" xr:uid="{00000000-0005-0000-0000-000069090000}"/>
    <cellStyle name="_조직표_조직표_05.그린 조성공사_04.우수공(단지부)_07.포장공" xfId="4452" xr:uid="{00000000-0005-0000-0000-00006A090000}"/>
    <cellStyle name="_조직표_조직표_05.그린 조성공사_05.오수공" xfId="4453" xr:uid="{00000000-0005-0000-0000-00006B090000}"/>
    <cellStyle name="_조직표_조직표_05.그린 조성공사_05.오수공_07.부대공사" xfId="4454" xr:uid="{00000000-0005-0000-0000-00006C090000}"/>
    <cellStyle name="_조직표_조직표_05.그린 조성공사_05.오수공_07.부대공사_07.부대공사" xfId="4455" xr:uid="{00000000-0005-0000-0000-00006D090000}"/>
    <cellStyle name="_조직표_조직표_05.그린 조성공사_05.오수공_07.포장공" xfId="4456" xr:uid="{00000000-0005-0000-0000-00006E090000}"/>
    <cellStyle name="_조직표_조직표_05.그린 조성공사_07.부대공사" xfId="4457" xr:uid="{00000000-0005-0000-0000-00006F090000}"/>
    <cellStyle name="_조직표_조직표_05.그린 조성공사_07.부대공사_07.부대공사" xfId="4458" xr:uid="{00000000-0005-0000-0000-000070090000}"/>
    <cellStyle name="_조직표_조직표_05.그린 조성공사_07.포장공" xfId="4459" xr:uid="{00000000-0005-0000-0000-000071090000}"/>
    <cellStyle name="_조직표_조직표_05.오수공" xfId="4460" xr:uid="{00000000-0005-0000-0000-000072090000}"/>
    <cellStyle name="_조직표_조직표_05.오수공_07.부대공사" xfId="4461" xr:uid="{00000000-0005-0000-0000-000073090000}"/>
    <cellStyle name="_조직표_조직표_05.오수공_07.부대공사_07.부대공사" xfId="4462" xr:uid="{00000000-0005-0000-0000-000074090000}"/>
    <cellStyle name="_조직표_조직표_05.오수공_07.포장공" xfId="4463" xr:uid="{00000000-0005-0000-0000-000075090000}"/>
    <cellStyle name="_조직표_조직표_07.부대공사" xfId="4464" xr:uid="{00000000-0005-0000-0000-000076090000}"/>
    <cellStyle name="_조직표_조직표_07.부대공사_07.부대공사" xfId="4465" xr:uid="{00000000-0005-0000-0000-000077090000}"/>
    <cellStyle name="_조직표_조직표_07.포장공" xfId="4466" xr:uid="{00000000-0005-0000-0000-000078090000}"/>
    <cellStyle name="_조직표_조직표_07.포장공(중2-57)" xfId="4467" xr:uid="{00000000-0005-0000-0000-000079090000}"/>
    <cellStyle name="_조직표_조직표_1.측구공사" xfId="4468" xr:uid="{00000000-0005-0000-0000-00007A090000}"/>
    <cellStyle name="_조직표_조직표_1.측구공사_00.오수공(최종)" xfId="4469" xr:uid="{00000000-0005-0000-0000-00007B090000}"/>
    <cellStyle name="_조직표_조직표_1.측구공사_00.오수공(최종)_07.부대공사" xfId="4470" xr:uid="{00000000-0005-0000-0000-00007C090000}"/>
    <cellStyle name="_조직표_조직표_1.측구공사_00.오수공(최종)_07.부대공사_07.부대공사" xfId="4471" xr:uid="{00000000-0005-0000-0000-00007D090000}"/>
    <cellStyle name="_조직표_조직표_1.측구공사_00.오수공(최종)_07.포장공" xfId="4472" xr:uid="{00000000-0005-0000-0000-00007E090000}"/>
    <cellStyle name="_조직표_조직표_1.측구공사_00.우수공" xfId="4473" xr:uid="{00000000-0005-0000-0000-00007F090000}"/>
    <cellStyle name="_조직표_조직표_1.측구공사_00.우수공_07.부대공사" xfId="4474" xr:uid="{00000000-0005-0000-0000-000080090000}"/>
    <cellStyle name="_조직표_조직표_1.측구공사_00.우수공_07.부대공사_07.부대공사" xfId="4475" xr:uid="{00000000-0005-0000-0000-000081090000}"/>
    <cellStyle name="_조직표_조직표_1.측구공사_00.우수공_07.포장공" xfId="4476" xr:uid="{00000000-0005-0000-0000-000082090000}"/>
    <cellStyle name="_조직표_조직표_1.측구공사_04.우수공(단지부)" xfId="4477" xr:uid="{00000000-0005-0000-0000-000083090000}"/>
    <cellStyle name="_조직표_조직표_1.측구공사_04.우수공(단지부)_07.부대공사" xfId="4478" xr:uid="{00000000-0005-0000-0000-000084090000}"/>
    <cellStyle name="_조직표_조직표_1.측구공사_04.우수공(단지부)_07.부대공사_07.부대공사" xfId="4479" xr:uid="{00000000-0005-0000-0000-000085090000}"/>
    <cellStyle name="_조직표_조직표_1.측구공사_04.우수공(단지부)_07.포장공" xfId="4480" xr:uid="{00000000-0005-0000-0000-000086090000}"/>
    <cellStyle name="_조직표_조직표_1.측구공사_05.오수공" xfId="4481" xr:uid="{00000000-0005-0000-0000-000087090000}"/>
    <cellStyle name="_조직표_조직표_1.측구공사_05.오수공_07.부대공사" xfId="4482" xr:uid="{00000000-0005-0000-0000-000088090000}"/>
    <cellStyle name="_조직표_조직표_1.측구공사_05.오수공_07.부대공사_07.부대공사" xfId="4483" xr:uid="{00000000-0005-0000-0000-000089090000}"/>
    <cellStyle name="_조직표_조직표_1.측구공사_05.오수공_07.포장공" xfId="4484" xr:uid="{00000000-0005-0000-0000-00008A090000}"/>
    <cellStyle name="_조직표_조직표_1.측구공사_07.부대공사" xfId="4485" xr:uid="{00000000-0005-0000-0000-00008B090000}"/>
    <cellStyle name="_조직표_조직표_1.측구공사_07.부대공사_07.부대공사" xfId="4486" xr:uid="{00000000-0005-0000-0000-00008C090000}"/>
    <cellStyle name="_조직표_조직표_1.측구공사_07.포장공" xfId="4487" xr:uid="{00000000-0005-0000-0000-00008D090000}"/>
    <cellStyle name="_조직표_조직표_1.측구공사-0" xfId="4488" xr:uid="{00000000-0005-0000-0000-00008E090000}"/>
    <cellStyle name="_조직표_조직표_1.측구공사-0_00.오수공(최종)" xfId="4489" xr:uid="{00000000-0005-0000-0000-00008F090000}"/>
    <cellStyle name="_조직표_조직표_1.측구공사-0_00.오수공(최종)_07.부대공사" xfId="4490" xr:uid="{00000000-0005-0000-0000-000090090000}"/>
    <cellStyle name="_조직표_조직표_1.측구공사-0_00.오수공(최종)_07.부대공사_07.부대공사" xfId="4491" xr:uid="{00000000-0005-0000-0000-000091090000}"/>
    <cellStyle name="_조직표_조직표_1.측구공사-0_00.오수공(최종)_07.포장공" xfId="4492" xr:uid="{00000000-0005-0000-0000-000092090000}"/>
    <cellStyle name="_조직표_조직표_1.측구공사-0_00.우수공" xfId="4493" xr:uid="{00000000-0005-0000-0000-000093090000}"/>
    <cellStyle name="_조직표_조직표_1.측구공사-0_00.우수공_07.부대공사" xfId="4494" xr:uid="{00000000-0005-0000-0000-000094090000}"/>
    <cellStyle name="_조직표_조직표_1.측구공사-0_00.우수공_07.부대공사_07.부대공사" xfId="4495" xr:uid="{00000000-0005-0000-0000-000095090000}"/>
    <cellStyle name="_조직표_조직표_1.측구공사-0_00.우수공_07.포장공" xfId="4496" xr:uid="{00000000-0005-0000-0000-000096090000}"/>
    <cellStyle name="_조직표_조직표_1.측구공사-0_04.우수공(단지부)" xfId="4497" xr:uid="{00000000-0005-0000-0000-000097090000}"/>
    <cellStyle name="_조직표_조직표_1.측구공사-0_04.우수공(단지부)_07.부대공사" xfId="4498" xr:uid="{00000000-0005-0000-0000-000098090000}"/>
    <cellStyle name="_조직표_조직표_1.측구공사-0_04.우수공(단지부)_07.부대공사_07.부대공사" xfId="4499" xr:uid="{00000000-0005-0000-0000-000099090000}"/>
    <cellStyle name="_조직표_조직표_1.측구공사-0_04.우수공(단지부)_07.포장공" xfId="4500" xr:uid="{00000000-0005-0000-0000-00009A090000}"/>
    <cellStyle name="_조직표_조직표_1.측구공사-0_05.오수공" xfId="4501" xr:uid="{00000000-0005-0000-0000-00009B090000}"/>
    <cellStyle name="_조직표_조직표_1.측구공사-0_05.오수공_07.부대공사" xfId="4502" xr:uid="{00000000-0005-0000-0000-00009C090000}"/>
    <cellStyle name="_조직표_조직표_1.측구공사-0_05.오수공_07.부대공사_07.부대공사" xfId="4503" xr:uid="{00000000-0005-0000-0000-00009D090000}"/>
    <cellStyle name="_조직표_조직표_1.측구공사-0_05.오수공_07.포장공" xfId="4504" xr:uid="{00000000-0005-0000-0000-00009E090000}"/>
    <cellStyle name="_조직표_조직표_1.측구공사-0_07.부대공사" xfId="4505" xr:uid="{00000000-0005-0000-0000-00009F090000}"/>
    <cellStyle name="_조직표_조직표_1.측구공사-0_07.부대공사_07.부대공사" xfId="4506" xr:uid="{00000000-0005-0000-0000-0000A0090000}"/>
    <cellStyle name="_조직표_조직표_1.측구공사-0_07.포장공" xfId="4507" xr:uid="{00000000-0005-0000-0000-0000A1090000}"/>
    <cellStyle name="_조직표_조직표_2.배수시설" xfId="4508" xr:uid="{00000000-0005-0000-0000-0000A2090000}"/>
    <cellStyle name="_조직표_조직표_2.배수시설_00.오수공(최종)" xfId="4509" xr:uid="{00000000-0005-0000-0000-0000A3090000}"/>
    <cellStyle name="_조직표_조직표_2.배수시설_00.오수공(최종)_07.부대공사" xfId="4510" xr:uid="{00000000-0005-0000-0000-0000A4090000}"/>
    <cellStyle name="_조직표_조직표_2.배수시설_00.오수공(최종)_07.부대공사_07.부대공사" xfId="4511" xr:uid="{00000000-0005-0000-0000-0000A5090000}"/>
    <cellStyle name="_조직표_조직표_2.배수시설_00.오수공(최종)_07.포장공" xfId="4512" xr:uid="{00000000-0005-0000-0000-0000A6090000}"/>
    <cellStyle name="_조직표_조직표_2.배수시설_00.우수공" xfId="4513" xr:uid="{00000000-0005-0000-0000-0000A7090000}"/>
    <cellStyle name="_조직표_조직표_2.배수시설_00.우수공_07.부대공사" xfId="4514" xr:uid="{00000000-0005-0000-0000-0000A8090000}"/>
    <cellStyle name="_조직표_조직표_2.배수시설_00.우수공_07.부대공사_07.부대공사" xfId="4515" xr:uid="{00000000-0005-0000-0000-0000A9090000}"/>
    <cellStyle name="_조직표_조직표_2.배수시설_00.우수공_07.포장공" xfId="4516" xr:uid="{00000000-0005-0000-0000-0000AA090000}"/>
    <cellStyle name="_조직표_조직표_2.배수시설_01.측구공사" xfId="4517" xr:uid="{00000000-0005-0000-0000-0000AB090000}"/>
    <cellStyle name="_조직표_조직표_2.배수시설_01.측구공사_00.오수공(최종)" xfId="4518" xr:uid="{00000000-0005-0000-0000-0000AC090000}"/>
    <cellStyle name="_조직표_조직표_2.배수시설_01.측구공사_00.오수공(최종)_07.부대공사" xfId="4519" xr:uid="{00000000-0005-0000-0000-0000AD090000}"/>
    <cellStyle name="_조직표_조직표_2.배수시설_01.측구공사_00.오수공(최종)_07.부대공사_07.부대공사" xfId="4520" xr:uid="{00000000-0005-0000-0000-0000AE090000}"/>
    <cellStyle name="_조직표_조직표_2.배수시설_01.측구공사_00.오수공(최종)_07.포장공" xfId="4521" xr:uid="{00000000-0005-0000-0000-0000AF090000}"/>
    <cellStyle name="_조직표_조직표_2.배수시설_01.측구공사_00.우수공" xfId="4522" xr:uid="{00000000-0005-0000-0000-0000B0090000}"/>
    <cellStyle name="_조직표_조직표_2.배수시설_01.측구공사_00.우수공_07.부대공사" xfId="4523" xr:uid="{00000000-0005-0000-0000-0000B1090000}"/>
    <cellStyle name="_조직표_조직표_2.배수시설_01.측구공사_00.우수공_07.부대공사_07.부대공사" xfId="4524" xr:uid="{00000000-0005-0000-0000-0000B2090000}"/>
    <cellStyle name="_조직표_조직표_2.배수시설_01.측구공사_00.우수공_07.포장공" xfId="4525" xr:uid="{00000000-0005-0000-0000-0000B3090000}"/>
    <cellStyle name="_조직표_조직표_2.배수시설_01.측구공사_04.우수공(단지부)" xfId="4526" xr:uid="{00000000-0005-0000-0000-0000B4090000}"/>
    <cellStyle name="_조직표_조직표_2.배수시설_01.측구공사_04.우수공(단지부)_07.부대공사" xfId="4527" xr:uid="{00000000-0005-0000-0000-0000B5090000}"/>
    <cellStyle name="_조직표_조직표_2.배수시설_01.측구공사_04.우수공(단지부)_07.부대공사_07.부대공사" xfId="4528" xr:uid="{00000000-0005-0000-0000-0000B6090000}"/>
    <cellStyle name="_조직표_조직표_2.배수시설_01.측구공사_04.우수공(단지부)_07.포장공" xfId="4529" xr:uid="{00000000-0005-0000-0000-0000B7090000}"/>
    <cellStyle name="_조직표_조직표_2.배수시설_01.측구공사_05.오수공" xfId="4530" xr:uid="{00000000-0005-0000-0000-0000B8090000}"/>
    <cellStyle name="_조직표_조직표_2.배수시설_01.측구공사_05.오수공_07.부대공사" xfId="4531" xr:uid="{00000000-0005-0000-0000-0000B9090000}"/>
    <cellStyle name="_조직표_조직표_2.배수시설_01.측구공사_05.오수공_07.부대공사_07.부대공사" xfId="4532" xr:uid="{00000000-0005-0000-0000-0000BA090000}"/>
    <cellStyle name="_조직표_조직표_2.배수시설_01.측구공사_05.오수공_07.포장공" xfId="4533" xr:uid="{00000000-0005-0000-0000-0000BB090000}"/>
    <cellStyle name="_조직표_조직표_2.배수시설_01.측구공사_07.부대공사" xfId="4534" xr:uid="{00000000-0005-0000-0000-0000BC090000}"/>
    <cellStyle name="_조직표_조직표_2.배수시설_01.측구공사_07.부대공사_07.부대공사" xfId="4535" xr:uid="{00000000-0005-0000-0000-0000BD090000}"/>
    <cellStyle name="_조직표_조직표_2.배수시설_01.측구공사_07.포장공" xfId="4536" xr:uid="{00000000-0005-0000-0000-0000BE090000}"/>
    <cellStyle name="_조직표_조직표_2.배수시설_04.우수공(단지부)" xfId="4537" xr:uid="{00000000-0005-0000-0000-0000BF090000}"/>
    <cellStyle name="_조직표_조직표_2.배수시설_04.우수공(단지부)_07.부대공사" xfId="4538" xr:uid="{00000000-0005-0000-0000-0000C0090000}"/>
    <cellStyle name="_조직표_조직표_2.배수시설_04.우수공(단지부)_07.부대공사_07.부대공사" xfId="4539" xr:uid="{00000000-0005-0000-0000-0000C1090000}"/>
    <cellStyle name="_조직표_조직표_2.배수시설_04.우수공(단지부)_07.포장공" xfId="4540" xr:uid="{00000000-0005-0000-0000-0000C2090000}"/>
    <cellStyle name="_조직표_조직표_2.배수시설_05.오수공" xfId="4541" xr:uid="{00000000-0005-0000-0000-0000C3090000}"/>
    <cellStyle name="_조직표_조직표_2.배수시설_05.오수공_07.부대공사" xfId="4542" xr:uid="{00000000-0005-0000-0000-0000C4090000}"/>
    <cellStyle name="_조직표_조직표_2.배수시설_05.오수공_07.부대공사_07.부대공사" xfId="4543" xr:uid="{00000000-0005-0000-0000-0000C5090000}"/>
    <cellStyle name="_조직표_조직표_2.배수시설_05.오수공_07.포장공" xfId="4544" xr:uid="{00000000-0005-0000-0000-0000C6090000}"/>
    <cellStyle name="_조직표_조직표_2.배수시설_07.부대공사" xfId="4545" xr:uid="{00000000-0005-0000-0000-0000C7090000}"/>
    <cellStyle name="_조직표_조직표_2.배수시설_07.부대공사_07.부대공사" xfId="4546" xr:uid="{00000000-0005-0000-0000-0000C8090000}"/>
    <cellStyle name="_조직표_조직표_2.배수시설_07.포장공" xfId="4547" xr:uid="{00000000-0005-0000-0000-0000C9090000}"/>
    <cellStyle name="_조직표_조직표_2.배수시설_1.측구공사" xfId="4548" xr:uid="{00000000-0005-0000-0000-0000CA090000}"/>
    <cellStyle name="_조직표_조직표_2.배수시설_1.측구공사_00.오수공(최종)" xfId="4549" xr:uid="{00000000-0005-0000-0000-0000CB090000}"/>
    <cellStyle name="_조직표_조직표_2.배수시설_1.측구공사_00.오수공(최종)_07.부대공사" xfId="4550" xr:uid="{00000000-0005-0000-0000-0000CC090000}"/>
    <cellStyle name="_조직표_조직표_2.배수시설_1.측구공사_00.오수공(최종)_07.부대공사_07.부대공사" xfId="4551" xr:uid="{00000000-0005-0000-0000-0000CD090000}"/>
    <cellStyle name="_조직표_조직표_2.배수시설_1.측구공사_00.오수공(최종)_07.포장공" xfId="4552" xr:uid="{00000000-0005-0000-0000-0000CE090000}"/>
    <cellStyle name="_조직표_조직표_2.배수시설_1.측구공사_00.우수공" xfId="4553" xr:uid="{00000000-0005-0000-0000-0000CF090000}"/>
    <cellStyle name="_조직표_조직표_2.배수시설_1.측구공사_00.우수공_07.부대공사" xfId="4554" xr:uid="{00000000-0005-0000-0000-0000D0090000}"/>
    <cellStyle name="_조직표_조직표_2.배수시설_1.측구공사_00.우수공_07.부대공사_07.부대공사" xfId="4555" xr:uid="{00000000-0005-0000-0000-0000D1090000}"/>
    <cellStyle name="_조직표_조직표_2.배수시설_1.측구공사_00.우수공_07.포장공" xfId="4556" xr:uid="{00000000-0005-0000-0000-0000D2090000}"/>
    <cellStyle name="_조직표_조직표_2.배수시설_1.측구공사_04.우수공(단지부)" xfId="4557" xr:uid="{00000000-0005-0000-0000-0000D3090000}"/>
    <cellStyle name="_조직표_조직표_2.배수시설_1.측구공사_04.우수공(단지부)_07.부대공사" xfId="4558" xr:uid="{00000000-0005-0000-0000-0000D4090000}"/>
    <cellStyle name="_조직표_조직표_2.배수시설_1.측구공사_04.우수공(단지부)_07.부대공사_07.부대공사" xfId="4559" xr:uid="{00000000-0005-0000-0000-0000D5090000}"/>
    <cellStyle name="_조직표_조직표_2.배수시설_1.측구공사_04.우수공(단지부)_07.포장공" xfId="4560" xr:uid="{00000000-0005-0000-0000-0000D6090000}"/>
    <cellStyle name="_조직표_조직표_2.배수시설_1.측구공사_05.오수공" xfId="4561" xr:uid="{00000000-0005-0000-0000-0000D7090000}"/>
    <cellStyle name="_조직표_조직표_2.배수시설_1.측구공사_05.오수공_07.부대공사" xfId="4562" xr:uid="{00000000-0005-0000-0000-0000D8090000}"/>
    <cellStyle name="_조직표_조직표_2.배수시설_1.측구공사_05.오수공_07.부대공사_07.부대공사" xfId="4563" xr:uid="{00000000-0005-0000-0000-0000D9090000}"/>
    <cellStyle name="_조직표_조직표_2.배수시설_1.측구공사_05.오수공_07.포장공" xfId="4564" xr:uid="{00000000-0005-0000-0000-0000DA090000}"/>
    <cellStyle name="_조직표_조직표_2.배수시설_1.측구공사_07.부대공사" xfId="4565" xr:uid="{00000000-0005-0000-0000-0000DB090000}"/>
    <cellStyle name="_조직표_조직표_2.배수시설_1.측구공사_07.부대공사_07.부대공사" xfId="4566" xr:uid="{00000000-0005-0000-0000-0000DC090000}"/>
    <cellStyle name="_조직표_조직표_2.배수시설_1.측구공사_07.포장공" xfId="4567" xr:uid="{00000000-0005-0000-0000-0000DD090000}"/>
    <cellStyle name="_조직표_조직표_2.배수시설_1.측구공사-0" xfId="4568" xr:uid="{00000000-0005-0000-0000-0000DE090000}"/>
    <cellStyle name="_조직표_조직표_2.배수시설_1.측구공사-0_00.오수공(최종)" xfId="4569" xr:uid="{00000000-0005-0000-0000-0000DF090000}"/>
    <cellStyle name="_조직표_조직표_2.배수시설_1.측구공사-0_00.오수공(최종)_07.부대공사" xfId="4570" xr:uid="{00000000-0005-0000-0000-0000E0090000}"/>
    <cellStyle name="_조직표_조직표_2.배수시설_1.측구공사-0_00.오수공(최종)_07.부대공사_07.부대공사" xfId="4571" xr:uid="{00000000-0005-0000-0000-0000E1090000}"/>
    <cellStyle name="_조직표_조직표_2.배수시설_1.측구공사-0_00.오수공(최종)_07.포장공" xfId="4572" xr:uid="{00000000-0005-0000-0000-0000E2090000}"/>
    <cellStyle name="_조직표_조직표_2.배수시설_1.측구공사-0_00.우수공" xfId="4573" xr:uid="{00000000-0005-0000-0000-0000E3090000}"/>
    <cellStyle name="_조직표_조직표_2.배수시설_1.측구공사-0_00.우수공_07.부대공사" xfId="4574" xr:uid="{00000000-0005-0000-0000-0000E4090000}"/>
    <cellStyle name="_조직표_조직표_2.배수시설_1.측구공사-0_00.우수공_07.부대공사_07.부대공사" xfId="4575" xr:uid="{00000000-0005-0000-0000-0000E5090000}"/>
    <cellStyle name="_조직표_조직표_2.배수시설_1.측구공사-0_00.우수공_07.포장공" xfId="4576" xr:uid="{00000000-0005-0000-0000-0000E6090000}"/>
    <cellStyle name="_조직표_조직표_2.배수시설_1.측구공사-0_04.우수공(단지부)" xfId="4577" xr:uid="{00000000-0005-0000-0000-0000E7090000}"/>
    <cellStyle name="_조직표_조직표_2.배수시설_1.측구공사-0_04.우수공(단지부)_07.부대공사" xfId="4578" xr:uid="{00000000-0005-0000-0000-0000E8090000}"/>
    <cellStyle name="_조직표_조직표_2.배수시설_1.측구공사-0_04.우수공(단지부)_07.부대공사_07.부대공사" xfId="4579" xr:uid="{00000000-0005-0000-0000-0000E9090000}"/>
    <cellStyle name="_조직표_조직표_2.배수시설_1.측구공사-0_04.우수공(단지부)_07.포장공" xfId="4580" xr:uid="{00000000-0005-0000-0000-0000EA090000}"/>
    <cellStyle name="_조직표_조직표_2.배수시설_1.측구공사-0_05.오수공" xfId="4581" xr:uid="{00000000-0005-0000-0000-0000EB090000}"/>
    <cellStyle name="_조직표_조직표_2.배수시설_1.측구공사-0_05.오수공_07.부대공사" xfId="4582" xr:uid="{00000000-0005-0000-0000-0000EC090000}"/>
    <cellStyle name="_조직표_조직표_2.배수시설_1.측구공사-0_05.오수공_07.부대공사_07.부대공사" xfId="4583" xr:uid="{00000000-0005-0000-0000-0000ED090000}"/>
    <cellStyle name="_조직표_조직표_2.배수시설_1.측구공사-0_05.오수공_07.포장공" xfId="4584" xr:uid="{00000000-0005-0000-0000-0000EE090000}"/>
    <cellStyle name="_조직표_조직표_2.배수시설_1.측구공사-0_07.부대공사" xfId="4585" xr:uid="{00000000-0005-0000-0000-0000EF090000}"/>
    <cellStyle name="_조직표_조직표_2.배수시설_1.측구공사-0_07.부대공사_07.부대공사" xfId="4586" xr:uid="{00000000-0005-0000-0000-0000F0090000}"/>
    <cellStyle name="_조직표_조직표_2.배수시설_1.측구공사-0_07.포장공" xfId="4587" xr:uid="{00000000-0005-0000-0000-0000F1090000}"/>
    <cellStyle name="_조직표_조직표_3.그린 조성공사" xfId="4588" xr:uid="{00000000-0005-0000-0000-0000F2090000}"/>
    <cellStyle name="_조직표_조직표_3.그린 조성공사_00.오수공(최종)" xfId="4589" xr:uid="{00000000-0005-0000-0000-0000F3090000}"/>
    <cellStyle name="_조직표_조직표_3.그린 조성공사_00.오수공(최종)_07.부대공사" xfId="4590" xr:uid="{00000000-0005-0000-0000-0000F4090000}"/>
    <cellStyle name="_조직표_조직표_3.그린 조성공사_00.오수공(최종)_07.부대공사_07.부대공사" xfId="4591" xr:uid="{00000000-0005-0000-0000-0000F5090000}"/>
    <cellStyle name="_조직표_조직표_3.그린 조성공사_00.오수공(최종)_07.포장공" xfId="4592" xr:uid="{00000000-0005-0000-0000-0000F6090000}"/>
    <cellStyle name="_조직표_조직표_3.그린 조성공사_00.우수공" xfId="4593" xr:uid="{00000000-0005-0000-0000-0000F7090000}"/>
    <cellStyle name="_조직표_조직표_3.그린 조성공사_00.우수공_07.부대공사" xfId="4594" xr:uid="{00000000-0005-0000-0000-0000F8090000}"/>
    <cellStyle name="_조직표_조직표_3.그린 조성공사_00.우수공_07.부대공사_07.부대공사" xfId="4595" xr:uid="{00000000-0005-0000-0000-0000F9090000}"/>
    <cellStyle name="_조직표_조직표_3.그린 조성공사_00.우수공_07.포장공" xfId="4596" xr:uid="{00000000-0005-0000-0000-0000FA090000}"/>
    <cellStyle name="_조직표_조직표_3.그린 조성공사_04.우수공(단지부)" xfId="4597" xr:uid="{00000000-0005-0000-0000-0000FB090000}"/>
    <cellStyle name="_조직표_조직표_3.그린 조성공사_04.우수공(단지부)_07.부대공사" xfId="4598" xr:uid="{00000000-0005-0000-0000-0000FC090000}"/>
    <cellStyle name="_조직표_조직표_3.그린 조성공사_04.우수공(단지부)_07.부대공사_07.부대공사" xfId="4599" xr:uid="{00000000-0005-0000-0000-0000FD090000}"/>
    <cellStyle name="_조직표_조직표_3.그린 조성공사_04.우수공(단지부)_07.포장공" xfId="4600" xr:uid="{00000000-0005-0000-0000-0000FE090000}"/>
    <cellStyle name="_조직표_조직표_3.그린 조성공사_05.오수공" xfId="4601" xr:uid="{00000000-0005-0000-0000-0000FF090000}"/>
    <cellStyle name="_조직표_조직표_3.그린 조성공사_05.오수공_07.부대공사" xfId="4602" xr:uid="{00000000-0005-0000-0000-0000000A0000}"/>
    <cellStyle name="_조직표_조직표_3.그린 조성공사_05.오수공_07.부대공사_07.부대공사" xfId="4603" xr:uid="{00000000-0005-0000-0000-0000010A0000}"/>
    <cellStyle name="_조직표_조직표_3.그린 조성공사_05.오수공_07.포장공" xfId="4604" xr:uid="{00000000-0005-0000-0000-0000020A0000}"/>
    <cellStyle name="_조직표_조직표_3.그린 조성공사_07.부대공사" xfId="4605" xr:uid="{00000000-0005-0000-0000-0000030A0000}"/>
    <cellStyle name="_조직표_조직표_3.그린 조성공사_07.부대공사_07.부대공사" xfId="4606" xr:uid="{00000000-0005-0000-0000-0000040A0000}"/>
    <cellStyle name="_조직표_조직표_3.그린 조성공사_07.포장공" xfId="4607" xr:uid="{00000000-0005-0000-0000-0000050A0000}"/>
    <cellStyle name="_조직표_조직표_3.그린 조성공사-0" xfId="4608" xr:uid="{00000000-0005-0000-0000-0000060A0000}"/>
    <cellStyle name="_조직표_조직표_3.그린 조성공사-0_00.오수공(최종)" xfId="4609" xr:uid="{00000000-0005-0000-0000-0000070A0000}"/>
    <cellStyle name="_조직표_조직표_3.그린 조성공사-0_00.오수공(최종)_07.부대공사" xfId="4610" xr:uid="{00000000-0005-0000-0000-0000080A0000}"/>
    <cellStyle name="_조직표_조직표_3.그린 조성공사-0_00.오수공(최종)_07.부대공사_07.부대공사" xfId="4611" xr:uid="{00000000-0005-0000-0000-0000090A0000}"/>
    <cellStyle name="_조직표_조직표_3.그린 조성공사-0_00.오수공(최종)_07.포장공" xfId="4612" xr:uid="{00000000-0005-0000-0000-00000A0A0000}"/>
    <cellStyle name="_조직표_조직표_3.그린 조성공사-0_00.우수공" xfId="4613" xr:uid="{00000000-0005-0000-0000-00000B0A0000}"/>
    <cellStyle name="_조직표_조직표_3.그린 조성공사-0_00.우수공_07.부대공사" xfId="4614" xr:uid="{00000000-0005-0000-0000-00000C0A0000}"/>
    <cellStyle name="_조직표_조직표_3.그린 조성공사-0_00.우수공_07.부대공사_07.부대공사" xfId="4615" xr:uid="{00000000-0005-0000-0000-00000D0A0000}"/>
    <cellStyle name="_조직표_조직표_3.그린 조성공사-0_00.우수공_07.포장공" xfId="4616" xr:uid="{00000000-0005-0000-0000-00000E0A0000}"/>
    <cellStyle name="_조직표_조직표_3.그린 조성공사-0_04.우수공(단지부)" xfId="4617" xr:uid="{00000000-0005-0000-0000-00000F0A0000}"/>
    <cellStyle name="_조직표_조직표_3.그린 조성공사-0_04.우수공(단지부)_07.부대공사" xfId="4618" xr:uid="{00000000-0005-0000-0000-0000100A0000}"/>
    <cellStyle name="_조직표_조직표_3.그린 조성공사-0_04.우수공(단지부)_07.부대공사_07.부대공사" xfId="4619" xr:uid="{00000000-0005-0000-0000-0000110A0000}"/>
    <cellStyle name="_조직표_조직표_3.그린 조성공사-0_04.우수공(단지부)_07.포장공" xfId="4620" xr:uid="{00000000-0005-0000-0000-0000120A0000}"/>
    <cellStyle name="_조직표_조직표_3.그린 조성공사-0_05.오수공" xfId="4621" xr:uid="{00000000-0005-0000-0000-0000130A0000}"/>
    <cellStyle name="_조직표_조직표_3.그린 조성공사-0_05.오수공_07.부대공사" xfId="4622" xr:uid="{00000000-0005-0000-0000-0000140A0000}"/>
    <cellStyle name="_조직표_조직표_3.그린 조성공사-0_05.오수공_07.부대공사_07.부대공사" xfId="4623" xr:uid="{00000000-0005-0000-0000-0000150A0000}"/>
    <cellStyle name="_조직표_조직표_3.그린 조성공사-0_05.오수공_07.포장공" xfId="4624" xr:uid="{00000000-0005-0000-0000-0000160A0000}"/>
    <cellStyle name="_조직표_조직표_3.그린 조성공사-0_07.부대공사" xfId="4625" xr:uid="{00000000-0005-0000-0000-0000170A0000}"/>
    <cellStyle name="_조직표_조직표_3.그린 조성공사-0_07.부대공사_07.부대공사" xfId="4626" xr:uid="{00000000-0005-0000-0000-0000180A0000}"/>
    <cellStyle name="_조직표_조직표_3.그린 조성공사-0_07.포장공" xfId="4627" xr:uid="{00000000-0005-0000-0000-0000190A0000}"/>
    <cellStyle name="_조직표_조직표_3.그린조성공사" xfId="4628" xr:uid="{00000000-0005-0000-0000-00001A0A0000}"/>
    <cellStyle name="_조직표_조직표_3.그린조성공사_00.오수공(최종)" xfId="4629" xr:uid="{00000000-0005-0000-0000-00001B0A0000}"/>
    <cellStyle name="_조직표_조직표_3.그린조성공사_00.오수공(최종)_07.부대공사" xfId="4630" xr:uid="{00000000-0005-0000-0000-00001C0A0000}"/>
    <cellStyle name="_조직표_조직표_3.그린조성공사_00.오수공(최종)_07.부대공사_07.부대공사" xfId="4631" xr:uid="{00000000-0005-0000-0000-00001D0A0000}"/>
    <cellStyle name="_조직표_조직표_3.그린조성공사_00.오수공(최종)_07.포장공" xfId="4632" xr:uid="{00000000-0005-0000-0000-00001E0A0000}"/>
    <cellStyle name="_조직표_조직표_3.그린조성공사_00.우수공" xfId="4633" xr:uid="{00000000-0005-0000-0000-00001F0A0000}"/>
    <cellStyle name="_조직표_조직표_3.그린조성공사_00.우수공_07.부대공사" xfId="4634" xr:uid="{00000000-0005-0000-0000-0000200A0000}"/>
    <cellStyle name="_조직표_조직표_3.그린조성공사_00.우수공_07.부대공사_07.부대공사" xfId="4635" xr:uid="{00000000-0005-0000-0000-0000210A0000}"/>
    <cellStyle name="_조직표_조직표_3.그린조성공사_00.우수공_07.포장공" xfId="4636" xr:uid="{00000000-0005-0000-0000-0000220A0000}"/>
    <cellStyle name="_조직표_조직표_3.그린조성공사_04.우수공(단지부)" xfId="4637" xr:uid="{00000000-0005-0000-0000-0000230A0000}"/>
    <cellStyle name="_조직표_조직표_3.그린조성공사_04.우수공(단지부)_07.부대공사" xfId="4638" xr:uid="{00000000-0005-0000-0000-0000240A0000}"/>
    <cellStyle name="_조직표_조직표_3.그린조성공사_04.우수공(단지부)_07.부대공사_07.부대공사" xfId="4639" xr:uid="{00000000-0005-0000-0000-0000250A0000}"/>
    <cellStyle name="_조직표_조직표_3.그린조성공사_04.우수공(단지부)_07.포장공" xfId="4640" xr:uid="{00000000-0005-0000-0000-0000260A0000}"/>
    <cellStyle name="_조직표_조직표_3.그린조성공사_05.오수공" xfId="4641" xr:uid="{00000000-0005-0000-0000-0000270A0000}"/>
    <cellStyle name="_조직표_조직표_3.그린조성공사_05.오수공_07.부대공사" xfId="4642" xr:uid="{00000000-0005-0000-0000-0000280A0000}"/>
    <cellStyle name="_조직표_조직표_3.그린조성공사_05.오수공_07.부대공사_07.부대공사" xfId="4643" xr:uid="{00000000-0005-0000-0000-0000290A0000}"/>
    <cellStyle name="_조직표_조직표_3.그린조성공사_05.오수공_07.포장공" xfId="4644" xr:uid="{00000000-0005-0000-0000-00002A0A0000}"/>
    <cellStyle name="_조직표_조직표_3.그린조성공사_07.부대공사" xfId="4645" xr:uid="{00000000-0005-0000-0000-00002B0A0000}"/>
    <cellStyle name="_조직표_조직표_3.그린조성공사_07.부대공사_07.부대공사" xfId="4646" xr:uid="{00000000-0005-0000-0000-00002C0A0000}"/>
    <cellStyle name="_조직표_조직표_3.그린조성공사_07.포장공" xfId="4647" xr:uid="{00000000-0005-0000-0000-00002D0A0000}"/>
    <cellStyle name="_조직표_조직표_4.TEE조성" xfId="4648" xr:uid="{00000000-0005-0000-0000-00002E0A0000}"/>
    <cellStyle name="_조직표_조직표_4.TEE조성_00.오수공(최종)" xfId="4649" xr:uid="{00000000-0005-0000-0000-00002F0A0000}"/>
    <cellStyle name="_조직표_조직표_4.TEE조성_00.오수공(최종)_07.부대공사" xfId="4650" xr:uid="{00000000-0005-0000-0000-0000300A0000}"/>
    <cellStyle name="_조직표_조직표_4.TEE조성_00.오수공(최종)_07.부대공사_07.부대공사" xfId="4651" xr:uid="{00000000-0005-0000-0000-0000310A0000}"/>
    <cellStyle name="_조직표_조직표_4.TEE조성_00.오수공(최종)_07.포장공" xfId="4652" xr:uid="{00000000-0005-0000-0000-0000320A0000}"/>
    <cellStyle name="_조직표_조직표_4.TEE조성_00.우수공" xfId="4653" xr:uid="{00000000-0005-0000-0000-0000330A0000}"/>
    <cellStyle name="_조직표_조직표_4.TEE조성_00.우수공_07.부대공사" xfId="4654" xr:uid="{00000000-0005-0000-0000-0000340A0000}"/>
    <cellStyle name="_조직표_조직표_4.TEE조성_00.우수공_07.부대공사_07.부대공사" xfId="4655" xr:uid="{00000000-0005-0000-0000-0000350A0000}"/>
    <cellStyle name="_조직표_조직표_4.TEE조성_00.우수공_07.포장공" xfId="4656" xr:uid="{00000000-0005-0000-0000-0000360A0000}"/>
    <cellStyle name="_조직표_조직표_4.TEE조성_04.우수공(단지부)" xfId="4657" xr:uid="{00000000-0005-0000-0000-0000370A0000}"/>
    <cellStyle name="_조직표_조직표_4.TEE조성_04.우수공(단지부)_07.부대공사" xfId="4658" xr:uid="{00000000-0005-0000-0000-0000380A0000}"/>
    <cellStyle name="_조직표_조직표_4.TEE조성_04.우수공(단지부)_07.부대공사_07.부대공사" xfId="4659" xr:uid="{00000000-0005-0000-0000-0000390A0000}"/>
    <cellStyle name="_조직표_조직표_4.TEE조성_04.우수공(단지부)_07.포장공" xfId="4660" xr:uid="{00000000-0005-0000-0000-00003A0A0000}"/>
    <cellStyle name="_조직표_조직표_4.TEE조성_05.오수공" xfId="4661" xr:uid="{00000000-0005-0000-0000-00003B0A0000}"/>
    <cellStyle name="_조직표_조직표_4.TEE조성_05.오수공_07.부대공사" xfId="4662" xr:uid="{00000000-0005-0000-0000-00003C0A0000}"/>
    <cellStyle name="_조직표_조직표_4.TEE조성_05.오수공_07.부대공사_07.부대공사" xfId="4663" xr:uid="{00000000-0005-0000-0000-00003D0A0000}"/>
    <cellStyle name="_조직표_조직표_4.TEE조성_05.오수공_07.포장공" xfId="4664" xr:uid="{00000000-0005-0000-0000-00003E0A0000}"/>
    <cellStyle name="_조직표_조직표_4.TEE조성_07.부대공사" xfId="4665" xr:uid="{00000000-0005-0000-0000-00003F0A0000}"/>
    <cellStyle name="_조직표_조직표_4.TEE조성_07.부대공사_07.부대공사" xfId="4666" xr:uid="{00000000-0005-0000-0000-0000400A0000}"/>
    <cellStyle name="_조직표_조직표_4.TEE조성_07.포장공" xfId="4667" xr:uid="{00000000-0005-0000-0000-0000410A0000}"/>
    <cellStyle name="_조직표_조직표_Book2" xfId="4668" xr:uid="{00000000-0005-0000-0000-0000420A0000}"/>
    <cellStyle name="_조직표_조직표_Book2_00.오수공(최종)" xfId="4669" xr:uid="{00000000-0005-0000-0000-0000430A0000}"/>
    <cellStyle name="_조직표_조직표_Book2_00.오수공(최종)_07.부대공사" xfId="4670" xr:uid="{00000000-0005-0000-0000-0000440A0000}"/>
    <cellStyle name="_조직표_조직표_Book2_00.오수공(최종)_07.부대공사_07.부대공사" xfId="4671" xr:uid="{00000000-0005-0000-0000-0000450A0000}"/>
    <cellStyle name="_조직표_조직표_Book2_00.오수공(최종)_07.포장공" xfId="4672" xr:uid="{00000000-0005-0000-0000-0000460A0000}"/>
    <cellStyle name="_조직표_조직표_Book2_00.우수공" xfId="4673" xr:uid="{00000000-0005-0000-0000-0000470A0000}"/>
    <cellStyle name="_조직표_조직표_Book2_00.우수공_07.부대공사" xfId="4674" xr:uid="{00000000-0005-0000-0000-0000480A0000}"/>
    <cellStyle name="_조직표_조직표_Book2_00.우수공_07.부대공사_07.부대공사" xfId="4675" xr:uid="{00000000-0005-0000-0000-0000490A0000}"/>
    <cellStyle name="_조직표_조직표_Book2_00.우수공_07.포장공" xfId="4676" xr:uid="{00000000-0005-0000-0000-00004A0A0000}"/>
    <cellStyle name="_조직표_조직표_Book2_04.우수공(단지부)" xfId="4677" xr:uid="{00000000-0005-0000-0000-00004B0A0000}"/>
    <cellStyle name="_조직표_조직표_Book2_04.우수공(단지부)_07.부대공사" xfId="4678" xr:uid="{00000000-0005-0000-0000-00004C0A0000}"/>
    <cellStyle name="_조직표_조직표_Book2_04.우수공(단지부)_07.부대공사_07.부대공사" xfId="4679" xr:uid="{00000000-0005-0000-0000-00004D0A0000}"/>
    <cellStyle name="_조직표_조직표_Book2_04.우수공(단지부)_07.포장공" xfId="4680" xr:uid="{00000000-0005-0000-0000-00004E0A0000}"/>
    <cellStyle name="_조직표_조직표_Book2_05.오수공" xfId="4681" xr:uid="{00000000-0005-0000-0000-00004F0A0000}"/>
    <cellStyle name="_조직표_조직표_Book2_05.오수공_07.부대공사" xfId="4682" xr:uid="{00000000-0005-0000-0000-0000500A0000}"/>
    <cellStyle name="_조직표_조직표_Book2_05.오수공_07.부대공사_07.부대공사" xfId="4683" xr:uid="{00000000-0005-0000-0000-0000510A0000}"/>
    <cellStyle name="_조직표_조직표_Book2_05.오수공_07.포장공" xfId="4684" xr:uid="{00000000-0005-0000-0000-0000520A0000}"/>
    <cellStyle name="_조직표_조직표_Book2_07.부대공사" xfId="4685" xr:uid="{00000000-0005-0000-0000-0000530A0000}"/>
    <cellStyle name="_조직표_조직표_Book2_07.부대공사_07.부대공사" xfId="4686" xr:uid="{00000000-0005-0000-0000-0000540A0000}"/>
    <cellStyle name="_조직표_조직표_Book2_07.포장공" xfId="4687" xr:uid="{00000000-0005-0000-0000-0000550A0000}"/>
    <cellStyle name="_주응제수량(1공구)" xfId="5811" xr:uid="{00000000-0005-0000-0000-0000560A0000}"/>
    <cellStyle name="_주응제수량(1공구)_(5)부대공" xfId="5965" xr:uid="{00000000-0005-0000-0000-0000570A0000}"/>
    <cellStyle name="_주응제수량(2공구)" xfId="5810" xr:uid="{00000000-0005-0000-0000-0000580A0000}"/>
    <cellStyle name="_주응제수량(2공구)_(5)부대공" xfId="5809" xr:uid="{00000000-0005-0000-0000-0000590A0000}"/>
    <cellStyle name="_중림내역표지" xfId="2085" xr:uid="{00000000-0005-0000-0000-00005A0A0000}"/>
    <cellStyle name="_지산농로(수정)" xfId="5808" xr:uid="{00000000-0005-0000-0000-00005B0A0000}"/>
    <cellStyle name="_지산농로(수정)_(5)부대공" xfId="5807" xr:uid="{00000000-0005-0000-0000-00005C0A0000}"/>
    <cellStyle name="_지장물조서(하남시)" xfId="4688" xr:uid="{00000000-0005-0000-0000-00005D0A0000}"/>
    <cellStyle name="_지정과제1분기실적(확정990408)" xfId="2086" xr:uid="{00000000-0005-0000-0000-00005E0A0000}"/>
    <cellStyle name="_지정과제1분기실적(확정990408)_1" xfId="2087" xr:uid="{00000000-0005-0000-0000-00005F0A0000}"/>
    <cellStyle name="_지정과제2차심의list" xfId="2088" xr:uid="{00000000-0005-0000-0000-0000600A0000}"/>
    <cellStyle name="_지정과제2차심의list_1" xfId="2089" xr:uid="{00000000-0005-0000-0000-0000610A0000}"/>
    <cellStyle name="_지정과제2차심의list_2" xfId="2090" xr:uid="{00000000-0005-0000-0000-0000620A0000}"/>
    <cellStyle name="_지정과제2차심의결과" xfId="2091" xr:uid="{00000000-0005-0000-0000-0000630A0000}"/>
    <cellStyle name="_지정과제2차심의결과(금액조정후최종)" xfId="2092" xr:uid="{00000000-0005-0000-0000-0000640A0000}"/>
    <cellStyle name="_지정과제2차심의결과(금액조정후최종)_1" xfId="2093" xr:uid="{00000000-0005-0000-0000-0000650A0000}"/>
    <cellStyle name="_지정과제2차심의결과(금액조정후최종)_1_경영개선실적보고(전주공장)" xfId="2094" xr:uid="{00000000-0005-0000-0000-0000660A0000}"/>
    <cellStyle name="_지정과제2차심의결과(금액조정후최종)_1_별첨1_2" xfId="2095" xr:uid="{00000000-0005-0000-0000-0000670A0000}"/>
    <cellStyle name="_지정과제2차심의결과(금액조정후최종)_1_제안과제집계표(공장전체)" xfId="2096" xr:uid="{00000000-0005-0000-0000-0000680A0000}"/>
    <cellStyle name="_지정과제2차심의결과(금액조정후최종)_경영개선실적보고(전주공장)" xfId="2097" xr:uid="{00000000-0005-0000-0000-0000690A0000}"/>
    <cellStyle name="_지정과제2차심의결과(금액조정후최종)_별첨1_2" xfId="2098" xr:uid="{00000000-0005-0000-0000-00006A0A0000}"/>
    <cellStyle name="_지정과제2차심의결과(금액조정후최종)_제안과제집계표(공장전체)" xfId="2099" xr:uid="{00000000-0005-0000-0000-00006B0A0000}"/>
    <cellStyle name="_지정과제2차심의결과_1" xfId="2100" xr:uid="{00000000-0005-0000-0000-00006C0A0000}"/>
    <cellStyle name="_지하차도 수량산출" xfId="57" xr:uid="{00000000-0005-0000-0000-00006D0A0000}"/>
    <cellStyle name="_집중관리(981231)" xfId="2101" xr:uid="{00000000-0005-0000-0000-00006E0A0000}"/>
    <cellStyle name="_집중관리(981231)_1" xfId="2102" xr:uid="{00000000-0005-0000-0000-00006F0A0000}"/>
    <cellStyle name="_집중관리(지정과제및 양식)" xfId="2103" xr:uid="{00000000-0005-0000-0000-0000700A0000}"/>
    <cellStyle name="_집중관리(지정과제및 양식)_1" xfId="2104" xr:uid="{00000000-0005-0000-0000-0000710A0000}"/>
    <cellStyle name="_집행갑지 " xfId="5806" xr:uid="{00000000-0005-0000-0000-0000720A0000}"/>
    <cellStyle name="_집행갑지 _낙금지구실행" xfId="5964" xr:uid="{00000000-0005-0000-0000-0000730A0000}"/>
    <cellStyle name="_청량화창마을농로(1공구)" xfId="58" xr:uid="{00000000-0005-0000-0000-0000740A0000}"/>
    <cellStyle name="_청량화창마을농로(2공구)" xfId="59" xr:uid="{00000000-0005-0000-0000-0000750A0000}"/>
    <cellStyle name="_청량화창마을농로(총괄)" xfId="60" xr:uid="{00000000-0005-0000-0000-0000760A0000}"/>
    <cellStyle name="_총괄보완내역" xfId="5724" xr:uid="{00000000-0005-0000-0000-0000770A0000}"/>
    <cellStyle name="_총괄수량총괄집계" xfId="4689" xr:uid="{00000000-0005-0000-0000-0000780A0000}"/>
    <cellStyle name="_총괄수량총괄집계_총괄수량총괄집계" xfId="4690" xr:uid="{00000000-0005-0000-0000-0000790A0000}"/>
    <cellStyle name="_총괄자재집계" xfId="5723" xr:uid="{00000000-0005-0000-0000-00007A0A0000}"/>
    <cellStyle name="_총집계" xfId="5722" xr:uid="{00000000-0005-0000-0000-00007B0A0000}"/>
    <cellStyle name="_축령산야영수련장조성및기타공사(동일)" xfId="2105" xr:uid="{00000000-0005-0000-0000-00007C0A0000}"/>
    <cellStyle name="_충남실행" xfId="5963" xr:uid="{00000000-0005-0000-0000-00007D0A0000}"/>
    <cellStyle name="_충남실행_김해율하지구실행" xfId="5721" xr:uid="{00000000-0005-0000-0000-00007E0A0000}"/>
    <cellStyle name="_충남실행_김해율하지구실행_낙금지구실행" xfId="5720" xr:uid="{00000000-0005-0000-0000-00007F0A0000}"/>
    <cellStyle name="_충남실행_양산물금지구실행" xfId="5719" xr:uid="{00000000-0005-0000-0000-0000800A0000}"/>
    <cellStyle name="_충남실행_양산물금지구실행_낙금지구실행" xfId="5718" xr:uid="{00000000-0005-0000-0000-0000810A0000}"/>
    <cellStyle name="_측  구" xfId="5871" xr:uid="{00000000-0005-0000-0000-0000820A0000}"/>
    <cellStyle name="_측  구_(5)부대공" xfId="5873" xr:uid="{00000000-0005-0000-0000-0000830A0000}"/>
    <cellStyle name="_측  구_상청량보" xfId="6111" xr:uid="{00000000-0005-0000-0000-0000840A0000}"/>
    <cellStyle name="_측  구_상청량보_(5)부대공" xfId="6112" xr:uid="{00000000-0005-0000-0000-0000850A0000}"/>
    <cellStyle name="_측  구_위천현황카드(도)" xfId="5962" xr:uid="{00000000-0005-0000-0000-0000860A0000}"/>
    <cellStyle name="_측구공" xfId="5805" xr:uid="{00000000-0005-0000-0000-0000870A0000}"/>
    <cellStyle name="_측구공_(5)부대공" xfId="5717" xr:uid="{00000000-0005-0000-0000-0000880A0000}"/>
    <cellStyle name="_측구공_금산제수량(전체최종)" xfId="5804" xr:uid="{00000000-0005-0000-0000-0000890A0000}"/>
    <cellStyle name="_측구공_금산제수량(전체최종)_(5)부대공" xfId="5803" xr:uid="{00000000-0005-0000-0000-00008A0A0000}"/>
    <cellStyle name="_측구공_상청량보" xfId="5961" xr:uid="{00000000-0005-0000-0000-00008B0A0000}"/>
    <cellStyle name="_측구공_상청량보_(5)부대공" xfId="5802" xr:uid="{00000000-0005-0000-0000-00008C0A0000}"/>
    <cellStyle name="_측구공_위천현황카드(도)" xfId="5716" xr:uid="{00000000-0005-0000-0000-00008D0A0000}"/>
    <cellStyle name="_타공종이월수량(교량공)-던지고" xfId="4691" xr:uid="{00000000-0005-0000-0000-00008E0A0000}"/>
    <cellStyle name="_탄산배수수량" xfId="6083" xr:uid="{00000000-0005-0000-0000-00008F0A0000}"/>
    <cellStyle name="_탄산배수암거" xfId="6107" xr:uid="{00000000-0005-0000-0000-0000900A0000}"/>
    <cellStyle name="_탄산배수암거_위천현황카드(도)" xfId="5960" xr:uid="{00000000-0005-0000-0000-0000910A0000}"/>
    <cellStyle name="_토공" xfId="61" xr:uid="{00000000-0005-0000-0000-0000920A0000}"/>
    <cellStyle name="_토공_(5)부대공" xfId="5959" xr:uid="{00000000-0005-0000-0000-0000930A0000}"/>
    <cellStyle name="_토공_01수량산출서(송정1공구)" xfId="62" xr:uid="{00000000-0005-0000-0000-0000940A0000}"/>
    <cellStyle name="_토공_03수량산출서(신명2-2공구)구조물" xfId="63" xr:uid="{00000000-0005-0000-0000-0000950A0000}"/>
    <cellStyle name="_토공_1" xfId="64" xr:uid="{00000000-0005-0000-0000-0000960A0000}"/>
    <cellStyle name="_토공_개거(0.5x0.4)" xfId="65" xr:uid="{00000000-0005-0000-0000-0000970A0000}"/>
    <cellStyle name="_토공_금산제수량(전체최종)" xfId="6106" xr:uid="{00000000-0005-0000-0000-0000980A0000}"/>
    <cellStyle name="_토공_금산제수량(전체최종)_(5)부대공" xfId="5958" xr:uid="{00000000-0005-0000-0000-0000990A0000}"/>
    <cellStyle name="_토공_매곡" xfId="66" xr:uid="{00000000-0005-0000-0000-00009A0A0000}"/>
    <cellStyle name="_토공_상북산전농로" xfId="67" xr:uid="{00000000-0005-0000-0000-00009B0A0000}"/>
    <cellStyle name="_토공_상청량보" xfId="6103" xr:uid="{00000000-0005-0000-0000-00009C0A0000}"/>
    <cellStyle name="_토공_상청량보_(5)부대공" xfId="6105" xr:uid="{00000000-0005-0000-0000-00009D0A0000}"/>
    <cellStyle name="_토공_수량산출서" xfId="68" xr:uid="{00000000-0005-0000-0000-00009E0A0000}"/>
    <cellStyle name="_토공_수량산출서(1공구)" xfId="69" xr:uid="{00000000-0005-0000-0000-00009F0A0000}"/>
    <cellStyle name="_토공_수량산출서(귀지1)" xfId="70" xr:uid="{00000000-0005-0000-0000-0000A00A0000}"/>
    <cellStyle name="_토공_수량산출서(수정)" xfId="71" xr:uid="{00000000-0005-0000-0000-0000A10A0000}"/>
    <cellStyle name="_토공_수량산출서(신명1공구)" xfId="72" xr:uid="{00000000-0005-0000-0000-0000A20A0000}"/>
    <cellStyle name="_토공_수량산출서(신명2-1공구)" xfId="73" xr:uid="{00000000-0005-0000-0000-0000A30A0000}"/>
    <cellStyle name="_토공_수량산출서(신명2-2공구)" xfId="74" xr:uid="{00000000-0005-0000-0000-0000A40A0000}"/>
    <cellStyle name="_토공_수량산출서(청량화창농로)" xfId="75" xr:uid="{00000000-0005-0000-0000-0000A50A0000}"/>
    <cellStyle name="_토공_양등중보들농로포장" xfId="76" xr:uid="{00000000-0005-0000-0000-0000A60A0000}"/>
    <cellStyle name="_토공_오대앞수량산출서(1공구)" xfId="77" xr:uid="{00000000-0005-0000-0000-0000A70A0000}"/>
    <cellStyle name="_토공_웅촌앵미들수량(최종)" xfId="78" xr:uid="{00000000-0005-0000-0000-0000A80A0000}"/>
    <cellStyle name="_토공_위천현황카드(도)" xfId="5957" xr:uid="{00000000-0005-0000-0000-0000A90A0000}"/>
    <cellStyle name="_토공_자재집계" xfId="79" xr:uid="{00000000-0005-0000-0000-0000AA0A0000}"/>
    <cellStyle name="_토공_장성바들보" xfId="80" xr:uid="{00000000-0005-0000-0000-0000AB0A0000}"/>
    <cellStyle name="_토공_청량화창마을농로(1공구)" xfId="81" xr:uid="{00000000-0005-0000-0000-0000AC0A0000}"/>
    <cellStyle name="_토공_청량화창마을농로(2공구)" xfId="82" xr:uid="{00000000-0005-0000-0000-0000AD0A0000}"/>
    <cellStyle name="_토공_청량화창마을농로(총괄)" xfId="83" xr:uid="{00000000-0005-0000-0000-0000AE0A0000}"/>
    <cellStyle name="_토공_토공" xfId="84" xr:uid="{00000000-0005-0000-0000-0000AF0A0000}"/>
    <cellStyle name="_토공_향산리용수로및농로포장" xfId="85" xr:uid="{00000000-0005-0000-0000-0000B00A0000}"/>
    <cellStyle name="_토목공내역서" xfId="2106" xr:uid="{00000000-0005-0000-0000-0000B10A0000}"/>
    <cellStyle name="_평야부총4" xfId="86" xr:uid="{00000000-0005-0000-0000-0000B20A0000}"/>
    <cellStyle name="_평화의댐내역서최종(OLD)" xfId="4692" xr:uid="{00000000-0005-0000-0000-0000B30A0000}"/>
    <cellStyle name="_폐기물집계(덕산도로)" xfId="6104" xr:uid="{00000000-0005-0000-0000-0000B40A0000}"/>
    <cellStyle name="_폐기물처리집계표" xfId="5956" xr:uid="{00000000-0005-0000-0000-0000B50A0000}"/>
    <cellStyle name="_포장공" xfId="4693" xr:uid="{00000000-0005-0000-0000-0000B60A0000}"/>
    <cellStyle name="_포장공_전체집계및진입로포장수량(수정)" xfId="4694" xr:uid="{00000000-0005-0000-0000-0000B70A0000}"/>
    <cellStyle name="_포장공_전체집계및진입로포장수량(수정)_전체집계및진입로포장수량(수정)" xfId="4695" xr:uid="{00000000-0005-0000-0000-0000B80A0000}"/>
    <cellStyle name="_포장공-000-포장공수량집계" xfId="4696" xr:uid="{00000000-0005-0000-0000-0000B90A0000}"/>
    <cellStyle name="_포항교도소(대동)" xfId="2107" xr:uid="{00000000-0005-0000-0000-0000BA0A0000}"/>
    <cellStyle name="_포항교도소(원본)" xfId="2108" xr:uid="{00000000-0005-0000-0000-0000BB0A0000}"/>
    <cellStyle name="_표   지" xfId="5955" xr:uid="{00000000-0005-0000-0000-0000BC0A0000}"/>
    <cellStyle name="_피치로드_토적표" xfId="87" xr:uid="{00000000-0005-0000-0000-0000BD0A0000}"/>
    <cellStyle name="_하검성도로" xfId="6099" xr:uid="{00000000-0005-0000-0000-0000BE0A0000}"/>
    <cellStyle name="_하검성소하천" xfId="6102" xr:uid="{00000000-0005-0000-0000-0000BF0A0000}"/>
    <cellStyle name="_하도급양식" xfId="2109" xr:uid="{00000000-0005-0000-0000-0000C00A0000}"/>
    <cellStyle name="_하암배수로(최종)" xfId="5954" xr:uid="{00000000-0005-0000-0000-0000C10A0000}"/>
    <cellStyle name="_하암배수로(최종)_(5)부대공" xfId="6100" xr:uid="{00000000-0005-0000-0000-0000C20A0000}"/>
    <cellStyle name="_한전연구견적" xfId="2110" xr:uid="{00000000-0005-0000-0000-0000C30A0000}"/>
    <cellStyle name="_한천(1공구)수량산출서" xfId="6101" xr:uid="{00000000-0005-0000-0000-0000C40A0000}"/>
    <cellStyle name="_한천(1공구)수량산출서_(5)부대공" xfId="5953" xr:uid="{00000000-0005-0000-0000-0000C50A0000}"/>
    <cellStyle name="_해실2소하천1공구" xfId="5952" xr:uid="{00000000-0005-0000-0000-0000C60A0000}"/>
    <cellStyle name="_해실2소하천2-2공구" xfId="5951" xr:uid="{00000000-0005-0000-0000-0000C70A0000}"/>
    <cellStyle name="_해실2소하천3공구" xfId="5943" xr:uid="{00000000-0005-0000-0000-0000C80A0000}"/>
    <cellStyle name="_향산리용수로및농로포장" xfId="88" xr:uid="{00000000-0005-0000-0000-0000C90A0000}"/>
    <cellStyle name="_호남선두계역외2개소연결통로" xfId="2111" xr:uid="{00000000-0005-0000-0000-0000CA0A0000}"/>
    <cellStyle name="_호안블럭" xfId="6088" xr:uid="{00000000-0005-0000-0000-0000CB0A0000}"/>
    <cellStyle name="_호안블럭_(5)부대공" xfId="6098" xr:uid="{00000000-0005-0000-0000-0000CC0A0000}"/>
    <cellStyle name="_홍제초등학교(강산)" xfId="2112" xr:uid="{00000000-0005-0000-0000-0000CD0A0000}"/>
    <cellStyle name="_홍천중(강임계약내역)" xfId="2113" xr:uid="{00000000-0005-0000-0000-0000CE0A0000}"/>
    <cellStyle name="_횡배수관" xfId="5950" xr:uid="{00000000-0005-0000-0000-0000CF0A0000}"/>
    <cellStyle name="_횡배수관_(5)부대공" xfId="6096" xr:uid="{00000000-0005-0000-0000-0000D00A0000}"/>
    <cellStyle name="_횡배수관_금산제수량(전체최종)" xfId="6097" xr:uid="{00000000-0005-0000-0000-0000D10A0000}"/>
    <cellStyle name="_횡배수관_금산제수량(전체최종)_(5)부대공" xfId="5949" xr:uid="{00000000-0005-0000-0000-0000D20A0000}"/>
    <cellStyle name="_횡배수관_상청량보" xfId="5948" xr:uid="{00000000-0005-0000-0000-0000D30A0000}"/>
    <cellStyle name="_횡배수관_상청량보_(5)부대공" xfId="6089" xr:uid="{00000000-0005-0000-0000-0000D40A0000}"/>
    <cellStyle name="_횡배수관_위천현황카드(도)" xfId="6095" xr:uid="{00000000-0005-0000-0000-0000D50A0000}"/>
    <cellStyle name="_횡배수관02 " xfId="5947" xr:uid="{00000000-0005-0000-0000-0000D60A0000}"/>
    <cellStyle name="_횡배수관02 _(5)부대공" xfId="6094" xr:uid="{00000000-0005-0000-0000-0000D70A0000}"/>
    <cellStyle name="_흥기3제1" xfId="5946" xr:uid="{00000000-0005-0000-0000-0000D80A0000}"/>
    <cellStyle name="_흥기세천수량" xfId="6093" xr:uid="{00000000-0005-0000-0000-0000D90A0000}"/>
    <cellStyle name="_흥기세천수량_(5)부대공" xfId="5945" xr:uid="{00000000-0005-0000-0000-0000DA0A0000}"/>
    <cellStyle name="¡¾¨u￠￢ⓒ÷A¨u," xfId="6092" xr:uid="{00000000-0005-0000-0000-0000DB0A0000}"/>
    <cellStyle name="´þ" xfId="4697" xr:uid="{00000000-0005-0000-0000-0000DC0A0000}"/>
    <cellStyle name="´þ 2" xfId="4698" xr:uid="{00000000-0005-0000-0000-0000DD0A0000}"/>
    <cellStyle name="´þ 3" xfId="4699" xr:uid="{00000000-0005-0000-0000-0000DE0A0000}"/>
    <cellStyle name="´þ 4" xfId="4700" xr:uid="{00000000-0005-0000-0000-0000DF0A0000}"/>
    <cellStyle name="´þ 5" xfId="4701" xr:uid="{00000000-0005-0000-0000-0000E00A0000}"/>
    <cellStyle name="´þ 6" xfId="4702" xr:uid="{00000000-0005-0000-0000-0000E10A0000}"/>
    <cellStyle name="´þ_1203-라037 단가표 및 발송조서" xfId="4703" xr:uid="{00000000-0005-0000-0000-0000E20A0000}"/>
    <cellStyle name="´þ·¯" xfId="4704" xr:uid="{00000000-0005-0000-0000-0000E30A0000}"/>
    <cellStyle name="’E‰Y [0.00]_laroux" xfId="89" xr:uid="{00000000-0005-0000-0000-0000E40A0000}"/>
    <cellStyle name="’E‰Y_laroux" xfId="90" xr:uid="{00000000-0005-0000-0000-0000E50A0000}"/>
    <cellStyle name="¤@?e_TEST-1 " xfId="2114" xr:uid="{00000000-0005-0000-0000-0000E60A0000}"/>
    <cellStyle name="△백분율" xfId="6091" xr:uid="{00000000-0005-0000-0000-0000E70A0000}"/>
    <cellStyle name="△콤마" xfId="5944" xr:uid="{00000000-0005-0000-0000-0000E80A0000}"/>
    <cellStyle name="°ia¤¼o " xfId="4705" xr:uid="{00000000-0005-0000-0000-0000E90A0000}"/>
    <cellStyle name="°ia¤¼o  2" xfId="4706" xr:uid="{00000000-0005-0000-0000-0000EA0A0000}"/>
    <cellStyle name="°ia¤¼o  3" xfId="4707" xr:uid="{00000000-0005-0000-0000-0000EB0A0000}"/>
    <cellStyle name="°ia¤¼o  4" xfId="4708" xr:uid="{00000000-0005-0000-0000-0000EC0A0000}"/>
    <cellStyle name="°ia¤¼o  5" xfId="4709" xr:uid="{00000000-0005-0000-0000-0000ED0A0000}"/>
    <cellStyle name="°ia¤¼o  6" xfId="4710" xr:uid="{00000000-0005-0000-0000-0000EE0A0000}"/>
    <cellStyle name="°ia¤¼o _1203-라037 단가표 및 발송조서" xfId="4711" xr:uid="{00000000-0005-0000-0000-0000EF0A0000}"/>
    <cellStyle name="°íá¤¼ò¼ýá¡" xfId="4712" xr:uid="{00000000-0005-0000-0000-0000F00A0000}"/>
    <cellStyle name="°íÁ¤¼Ò¼ýÁ¡ 2" xfId="6090" xr:uid="{00000000-0005-0000-0000-0000F10A0000}"/>
    <cellStyle name="°ia¤aa " xfId="4713" xr:uid="{00000000-0005-0000-0000-0000F20A0000}"/>
    <cellStyle name="°ia¤aa  2" xfId="4714" xr:uid="{00000000-0005-0000-0000-0000F30A0000}"/>
    <cellStyle name="°ia¤aa  3" xfId="4715" xr:uid="{00000000-0005-0000-0000-0000F40A0000}"/>
    <cellStyle name="°ia¤aa  4" xfId="4716" xr:uid="{00000000-0005-0000-0000-0000F50A0000}"/>
    <cellStyle name="°ia¤aa  5" xfId="4717" xr:uid="{00000000-0005-0000-0000-0000F60A0000}"/>
    <cellStyle name="°ia¤aa  6" xfId="4718" xr:uid="{00000000-0005-0000-0000-0000F70A0000}"/>
    <cellStyle name="°ia¤aa _1203-라037 단가표 및 발송조서" xfId="4719" xr:uid="{00000000-0005-0000-0000-0000F80A0000}"/>
    <cellStyle name="°íá¤ãâ·â1" xfId="4720" xr:uid="{00000000-0005-0000-0000-0000F90A0000}"/>
    <cellStyle name="°íá¤ãâ·â2" xfId="4721" xr:uid="{00000000-0005-0000-0000-0000FA0A0000}"/>
    <cellStyle name="0" xfId="91" xr:uid="{00000000-0005-0000-0000-0000FB0A0000}"/>
    <cellStyle name="0.0" xfId="92" xr:uid="{00000000-0005-0000-0000-0000FC0A0000}"/>
    <cellStyle name="0.0 2" xfId="4722" xr:uid="{00000000-0005-0000-0000-0000FD0A0000}"/>
    <cellStyle name="0.00" xfId="93" xr:uid="{00000000-0005-0000-0000-0000FE0A0000}"/>
    <cellStyle name="0.00 2" xfId="4723" xr:uid="{00000000-0005-0000-0000-0000FF0A0000}"/>
    <cellStyle name="0_5.모례가정SW공시비(1단계1차,09년도)수정" xfId="94" xr:uid="{00000000-0005-0000-0000-0000000B0000}"/>
    <cellStyle name="00" xfId="95" xr:uid="{00000000-0005-0000-0000-0000010B0000}"/>
    <cellStyle name="00 2" xfId="4724" xr:uid="{00000000-0005-0000-0000-0000020B0000}"/>
    <cellStyle name="¾È°ÇÈ¸°è¹ýÀÎ" xfId="96" xr:uid="{00000000-0005-0000-0000-0000030B0000}"/>
    <cellStyle name="1" xfId="97" xr:uid="{00000000-0005-0000-0000-0000040B0000}"/>
    <cellStyle name="1 2" xfId="4725" xr:uid="{00000000-0005-0000-0000-0000050B0000}"/>
    <cellStyle name="1 2 2" xfId="5874" xr:uid="{00000000-0005-0000-0000-0000060B0000}"/>
    <cellStyle name="1 3" xfId="5775" xr:uid="{00000000-0005-0000-0000-0000070B0000}"/>
    <cellStyle name="1_20030305058-01_천안불당중 (공내역서)" xfId="2115" xr:uid="{00000000-0005-0000-0000-0000080B0000}"/>
    <cellStyle name="1_345kv신안산변전토건공사(해동완료)" xfId="2116" xr:uid="{00000000-0005-0000-0000-0000090B0000}"/>
    <cellStyle name="1_5.모례가정SW공시비(1단계1차,09년도)수정" xfId="98" xr:uid="{00000000-0005-0000-0000-00000A0B0000}"/>
    <cellStyle name="1_laroux" xfId="176" xr:uid="{00000000-0005-0000-0000-00000B0B0000}"/>
    <cellStyle name="1_laroux_5.모례가정SW공시비(1단계1차,09년도)수정" xfId="177" xr:uid="{00000000-0005-0000-0000-00000C0B0000}"/>
    <cellStyle name="1_laroux_ATC-YOON1" xfId="178" xr:uid="{00000000-0005-0000-0000-00000D0B0000}"/>
    <cellStyle name="1_laroux_ATC-YOON1_5.모례가정SW공시비(1단계1차,09년도)수정" xfId="179" xr:uid="{00000000-0005-0000-0000-00000E0B0000}"/>
    <cellStyle name="1_total" xfId="180" xr:uid="{00000000-0005-0000-0000-00000F0B0000}"/>
    <cellStyle name="1_total_00-설계서양식" xfId="181" xr:uid="{00000000-0005-0000-0000-0000100B0000}"/>
    <cellStyle name="1_total_00-설계서양식_00-수량산출서양식" xfId="182" xr:uid="{00000000-0005-0000-0000-0000110B0000}"/>
    <cellStyle name="1_total_00-설계서양식_강남구시설녹지대-수량산출서" xfId="183" xr:uid="{00000000-0005-0000-0000-0000120B0000}"/>
    <cellStyle name="1_total_00-설계서양식_구로구(오정,개명)-수량산출서" xfId="184" xr:uid="{00000000-0005-0000-0000-0000130B0000}"/>
    <cellStyle name="1_total_00-설계서양식_구로구-수량산출서" xfId="185" xr:uid="{00000000-0005-0000-0000-0000140B0000}"/>
    <cellStyle name="1_total_00-수량산출서양식" xfId="186" xr:uid="{00000000-0005-0000-0000-0000150B0000}"/>
    <cellStyle name="1_total_00-예산서양식100" xfId="187" xr:uid="{00000000-0005-0000-0000-0000160B0000}"/>
    <cellStyle name="1_total_00-예산서양식100_00-수량산출서양식" xfId="188" xr:uid="{00000000-0005-0000-0000-0000170B0000}"/>
    <cellStyle name="1_total_00-예산서양식100_강남구시설녹지대-수량산출서" xfId="189" xr:uid="{00000000-0005-0000-0000-0000180B0000}"/>
    <cellStyle name="1_total_00-예산서양식100_구로구(오정,개명)-수량산출서" xfId="190" xr:uid="{00000000-0005-0000-0000-0000190B0000}"/>
    <cellStyle name="1_total_00-예산서양식100_구로구-수량산출서" xfId="191" xr:uid="{00000000-0005-0000-0000-00001A0B0000}"/>
    <cellStyle name="1_total_00-예산서양식100_대전가오-설계서" xfId="192" xr:uid="{00000000-0005-0000-0000-00001B0B0000}"/>
    <cellStyle name="1_total_00-예산서양식100_대전가오-설계서(관리)" xfId="193" xr:uid="{00000000-0005-0000-0000-00001C0B0000}"/>
    <cellStyle name="1_total_00-예산서양식100_대전가오-설계서(관리)_00-설계서양식" xfId="194" xr:uid="{00000000-0005-0000-0000-00001D0B0000}"/>
    <cellStyle name="1_total_00-예산서양식100_대전가오-설계서(관리)_00-설계서양식_00-수량산출서양식" xfId="195" xr:uid="{00000000-0005-0000-0000-00001E0B0000}"/>
    <cellStyle name="1_total_00-예산서양식100_대전가오-설계서(관리)_00-설계서양식_강남구시설녹지대-수량산출서" xfId="196" xr:uid="{00000000-0005-0000-0000-00001F0B0000}"/>
    <cellStyle name="1_total_00-예산서양식100_대전가오-설계서(관리)_00-설계서양식_구로구(오정,개명)-수량산출서" xfId="197" xr:uid="{00000000-0005-0000-0000-0000200B0000}"/>
    <cellStyle name="1_total_00-예산서양식100_대전가오-설계서(관리)_00-설계서양식_구로구-수량산출서" xfId="198" xr:uid="{00000000-0005-0000-0000-0000210B0000}"/>
    <cellStyle name="1_total_00-예산서양식100_대전가오-설계서(관리)_00-수량산출서양식" xfId="199" xr:uid="{00000000-0005-0000-0000-0000220B0000}"/>
    <cellStyle name="1_total_00-예산서양식100_대전가오-설계서(관리)_강남구시설녹지대-수량산출서" xfId="200" xr:uid="{00000000-0005-0000-0000-0000230B0000}"/>
    <cellStyle name="1_total_00-예산서양식100_대전가오-설계서(관리)_구로구(오정,개명)-수량산출서" xfId="201" xr:uid="{00000000-0005-0000-0000-0000240B0000}"/>
    <cellStyle name="1_total_00-예산서양식100_대전가오-설계서(관리)_구로구-수량산출서" xfId="202" xr:uid="{00000000-0005-0000-0000-0000250B0000}"/>
    <cellStyle name="1_total_00-예산서양식100_대전가오-설계서_00-설계서양식" xfId="203" xr:uid="{00000000-0005-0000-0000-0000260B0000}"/>
    <cellStyle name="1_total_00-예산서양식100_대전가오-설계서_00-설계서양식_00-수량산출서양식" xfId="204" xr:uid="{00000000-0005-0000-0000-0000270B0000}"/>
    <cellStyle name="1_total_00-예산서양식100_대전가오-설계서_00-설계서양식_강남구시설녹지대-수량산출서" xfId="205" xr:uid="{00000000-0005-0000-0000-0000280B0000}"/>
    <cellStyle name="1_total_00-예산서양식100_대전가오-설계서_00-설계서양식_구로구(오정,개명)-수량산출서" xfId="206" xr:uid="{00000000-0005-0000-0000-0000290B0000}"/>
    <cellStyle name="1_total_00-예산서양식100_대전가오-설계서_00-설계서양식_구로구-수량산출서" xfId="207" xr:uid="{00000000-0005-0000-0000-00002A0B0000}"/>
    <cellStyle name="1_total_00-예산서양식100_대전가오-설계서_00-수량산출서양식" xfId="208" xr:uid="{00000000-0005-0000-0000-00002B0B0000}"/>
    <cellStyle name="1_total_00-예산서양식100_대전가오-설계서_강남구시설녹지대-수량산출서" xfId="209" xr:uid="{00000000-0005-0000-0000-00002C0B0000}"/>
    <cellStyle name="1_total_00-예산서양식100_대전가오-설계서_구로구(오정,개명)-수량산출서" xfId="210" xr:uid="{00000000-0005-0000-0000-00002D0B0000}"/>
    <cellStyle name="1_total_00-예산서양식100_대전가오-설계서_구로구-수량산출서" xfId="211" xr:uid="{00000000-0005-0000-0000-00002E0B0000}"/>
    <cellStyle name="1_total_00-예산서양식100_대전가오-설계서1" xfId="212" xr:uid="{00000000-0005-0000-0000-00002F0B0000}"/>
    <cellStyle name="1_total_00-예산서양식100_대전가오-설계서1_00-설계서양식" xfId="213" xr:uid="{00000000-0005-0000-0000-0000300B0000}"/>
    <cellStyle name="1_total_00-예산서양식100_대전가오-설계서1_00-설계서양식_00-수량산출서양식" xfId="214" xr:uid="{00000000-0005-0000-0000-0000310B0000}"/>
    <cellStyle name="1_total_00-예산서양식100_대전가오-설계서1_00-설계서양식_강남구시설녹지대-수량산출서" xfId="215" xr:uid="{00000000-0005-0000-0000-0000320B0000}"/>
    <cellStyle name="1_total_00-예산서양식100_대전가오-설계서1_00-설계서양식_구로구(오정,개명)-수량산출서" xfId="216" xr:uid="{00000000-0005-0000-0000-0000330B0000}"/>
    <cellStyle name="1_total_00-예산서양식100_대전가오-설계서1_00-설계서양식_구로구-수량산출서" xfId="217" xr:uid="{00000000-0005-0000-0000-0000340B0000}"/>
    <cellStyle name="1_total_00-예산서양식100_대전가오-설계서1_00-수량산출서양식" xfId="218" xr:uid="{00000000-0005-0000-0000-0000350B0000}"/>
    <cellStyle name="1_total_00-예산서양식100_대전가오-설계서1_강남구시설녹지대-수량산출서" xfId="219" xr:uid="{00000000-0005-0000-0000-0000360B0000}"/>
    <cellStyle name="1_total_00-예산서양식100_대전가오-설계서1_구로구(오정,개명)-수량산출서" xfId="220" xr:uid="{00000000-0005-0000-0000-0000370B0000}"/>
    <cellStyle name="1_total_00-예산서양식100_대전가오-설계서1_구로구-수량산출서" xfId="221" xr:uid="{00000000-0005-0000-0000-0000380B0000}"/>
    <cellStyle name="1_total_강남구시설녹지대-수량산출서" xfId="222" xr:uid="{00000000-0005-0000-0000-0000390B0000}"/>
    <cellStyle name="1_total_구로구(오정,개명)-수량산출서" xfId="223" xr:uid="{00000000-0005-0000-0000-00003A0B0000}"/>
    <cellStyle name="1_total_구로구-수량산출서" xfId="224" xr:uid="{00000000-0005-0000-0000-00003B0B0000}"/>
    <cellStyle name="1_total_구로리총괄내역" xfId="225" xr:uid="{00000000-0005-0000-0000-00003C0B0000}"/>
    <cellStyle name="1_total_구로리총괄내역_00-설계서양식" xfId="226" xr:uid="{00000000-0005-0000-0000-00003D0B0000}"/>
    <cellStyle name="1_total_구로리총괄내역_00-설계서양식_00-수량산출서양식" xfId="227" xr:uid="{00000000-0005-0000-0000-00003E0B0000}"/>
    <cellStyle name="1_total_구로리총괄내역_00-설계서양식_강남구시설녹지대-수량산출서" xfId="228" xr:uid="{00000000-0005-0000-0000-00003F0B0000}"/>
    <cellStyle name="1_total_구로리총괄내역_00-설계서양식_구로구(오정,개명)-수량산출서" xfId="229" xr:uid="{00000000-0005-0000-0000-0000400B0000}"/>
    <cellStyle name="1_total_구로리총괄내역_00-설계서양식_구로구-수량산출서" xfId="230" xr:uid="{00000000-0005-0000-0000-0000410B0000}"/>
    <cellStyle name="1_total_구로리총괄내역_00-수량산출서양식" xfId="231" xr:uid="{00000000-0005-0000-0000-0000420B0000}"/>
    <cellStyle name="1_total_구로리총괄내역_강남구시설녹지대-수량산출서" xfId="232" xr:uid="{00000000-0005-0000-0000-0000430B0000}"/>
    <cellStyle name="1_total_구로리총괄내역_구로구(오정,개명)-수량산출서" xfId="233" xr:uid="{00000000-0005-0000-0000-0000440B0000}"/>
    <cellStyle name="1_total_구로리총괄내역_구로구-수량산출서" xfId="234" xr:uid="{00000000-0005-0000-0000-0000450B0000}"/>
    <cellStyle name="1_total_구로리총괄내역_구로리설계예산서1029" xfId="235" xr:uid="{00000000-0005-0000-0000-0000460B0000}"/>
    <cellStyle name="1_total_구로리총괄내역_구로리설계예산서1029_00-설계서양식" xfId="236" xr:uid="{00000000-0005-0000-0000-0000470B0000}"/>
    <cellStyle name="1_total_구로리총괄내역_구로리설계예산서1029_00-설계서양식_00-수량산출서양식" xfId="237" xr:uid="{00000000-0005-0000-0000-0000480B0000}"/>
    <cellStyle name="1_total_구로리총괄내역_구로리설계예산서1029_00-설계서양식_강남구시설녹지대-수량산출서" xfId="238" xr:uid="{00000000-0005-0000-0000-0000490B0000}"/>
    <cellStyle name="1_total_구로리총괄내역_구로리설계예산서1029_00-설계서양식_구로구(오정,개명)-수량산출서" xfId="239" xr:uid="{00000000-0005-0000-0000-00004A0B0000}"/>
    <cellStyle name="1_total_구로리총괄내역_구로리설계예산서1029_00-설계서양식_구로구-수량산출서" xfId="240" xr:uid="{00000000-0005-0000-0000-00004B0B0000}"/>
    <cellStyle name="1_total_구로리총괄내역_구로리설계예산서1029_00-수량산출서양식" xfId="241" xr:uid="{00000000-0005-0000-0000-00004C0B0000}"/>
    <cellStyle name="1_total_구로리총괄내역_구로리설계예산서1029_강남구시설녹지대-수량산출서" xfId="242" xr:uid="{00000000-0005-0000-0000-00004D0B0000}"/>
    <cellStyle name="1_total_구로리총괄내역_구로리설계예산서1029_구로구(오정,개명)-수량산출서" xfId="243" xr:uid="{00000000-0005-0000-0000-00004E0B0000}"/>
    <cellStyle name="1_total_구로리총괄내역_구로리설계예산서1029_구로구-수량산출서" xfId="244" xr:uid="{00000000-0005-0000-0000-00004F0B0000}"/>
    <cellStyle name="1_total_구로리총괄내역_구로리설계예산서1029_지주목" xfId="245" xr:uid="{00000000-0005-0000-0000-0000500B0000}"/>
    <cellStyle name="1_total_구로리총괄내역_구로리설계예산서1029_지주목_00-수량산출서양식" xfId="246" xr:uid="{00000000-0005-0000-0000-0000510B0000}"/>
    <cellStyle name="1_total_구로리총괄내역_구로리설계예산서1029_지주목_강남구시설녹지대-수량산출서" xfId="247" xr:uid="{00000000-0005-0000-0000-0000520B0000}"/>
    <cellStyle name="1_total_구로리총괄내역_구로리설계예산서1029_지주목_구로구(오정,개명)-수량산출서" xfId="248" xr:uid="{00000000-0005-0000-0000-0000530B0000}"/>
    <cellStyle name="1_total_구로리총괄내역_구로리설계예산서1029_지주목_구로구-수량산출서" xfId="249" xr:uid="{00000000-0005-0000-0000-0000540B0000}"/>
    <cellStyle name="1_total_구로리총괄내역_구로리설계예산서1118준공" xfId="250" xr:uid="{00000000-0005-0000-0000-0000550B0000}"/>
    <cellStyle name="1_total_구로리총괄내역_구로리설계예산서1118준공_00-설계서양식" xfId="251" xr:uid="{00000000-0005-0000-0000-0000560B0000}"/>
    <cellStyle name="1_total_구로리총괄내역_구로리설계예산서1118준공_00-설계서양식_00-수량산출서양식" xfId="252" xr:uid="{00000000-0005-0000-0000-0000570B0000}"/>
    <cellStyle name="1_total_구로리총괄내역_구로리설계예산서1118준공_00-설계서양식_강남구시설녹지대-수량산출서" xfId="253" xr:uid="{00000000-0005-0000-0000-0000580B0000}"/>
    <cellStyle name="1_total_구로리총괄내역_구로리설계예산서1118준공_00-설계서양식_구로구(오정,개명)-수량산출서" xfId="254" xr:uid="{00000000-0005-0000-0000-0000590B0000}"/>
    <cellStyle name="1_total_구로리총괄내역_구로리설계예산서1118준공_00-설계서양식_구로구-수량산출서" xfId="255" xr:uid="{00000000-0005-0000-0000-00005A0B0000}"/>
    <cellStyle name="1_total_구로리총괄내역_구로리설계예산서1118준공_00-수량산출서양식" xfId="256" xr:uid="{00000000-0005-0000-0000-00005B0B0000}"/>
    <cellStyle name="1_total_구로리총괄내역_구로리설계예산서1118준공_강남구시설녹지대-수량산출서" xfId="257" xr:uid="{00000000-0005-0000-0000-00005C0B0000}"/>
    <cellStyle name="1_total_구로리총괄내역_구로리설계예산서1118준공_구로구(오정,개명)-수량산출서" xfId="258" xr:uid="{00000000-0005-0000-0000-00005D0B0000}"/>
    <cellStyle name="1_total_구로리총괄내역_구로리설계예산서1118준공_구로구-수량산출서" xfId="259" xr:uid="{00000000-0005-0000-0000-00005E0B0000}"/>
    <cellStyle name="1_total_구로리총괄내역_구로리설계예산서1118준공_지주목" xfId="260" xr:uid="{00000000-0005-0000-0000-00005F0B0000}"/>
    <cellStyle name="1_total_구로리총괄내역_구로리설계예산서1118준공_지주목_00-수량산출서양식" xfId="261" xr:uid="{00000000-0005-0000-0000-0000600B0000}"/>
    <cellStyle name="1_total_구로리총괄내역_구로리설계예산서1118준공_지주목_강남구시설녹지대-수량산출서" xfId="262" xr:uid="{00000000-0005-0000-0000-0000610B0000}"/>
    <cellStyle name="1_total_구로리총괄내역_구로리설계예산서1118준공_지주목_구로구(오정,개명)-수량산출서" xfId="263" xr:uid="{00000000-0005-0000-0000-0000620B0000}"/>
    <cellStyle name="1_total_구로리총괄내역_구로리설계예산서1118준공_지주목_구로구-수량산출서" xfId="264" xr:uid="{00000000-0005-0000-0000-0000630B0000}"/>
    <cellStyle name="1_total_구로리총괄내역_구로리설계예산서조경" xfId="265" xr:uid="{00000000-0005-0000-0000-0000640B0000}"/>
    <cellStyle name="1_total_구로리총괄내역_구로리설계예산서조경_00-설계서양식" xfId="266" xr:uid="{00000000-0005-0000-0000-0000650B0000}"/>
    <cellStyle name="1_total_구로리총괄내역_구로리설계예산서조경_00-설계서양식_00-수량산출서양식" xfId="267" xr:uid="{00000000-0005-0000-0000-0000660B0000}"/>
    <cellStyle name="1_total_구로리총괄내역_구로리설계예산서조경_00-설계서양식_강남구시설녹지대-수량산출서" xfId="268" xr:uid="{00000000-0005-0000-0000-0000670B0000}"/>
    <cellStyle name="1_total_구로리총괄내역_구로리설계예산서조경_00-설계서양식_구로구(오정,개명)-수량산출서" xfId="269" xr:uid="{00000000-0005-0000-0000-0000680B0000}"/>
    <cellStyle name="1_total_구로리총괄내역_구로리설계예산서조경_00-설계서양식_구로구-수량산출서" xfId="270" xr:uid="{00000000-0005-0000-0000-0000690B0000}"/>
    <cellStyle name="1_total_구로리총괄내역_구로리설계예산서조경_00-수량산출서양식" xfId="271" xr:uid="{00000000-0005-0000-0000-00006A0B0000}"/>
    <cellStyle name="1_total_구로리총괄내역_구로리설계예산서조경_강남구시설녹지대-수량산출서" xfId="272" xr:uid="{00000000-0005-0000-0000-00006B0B0000}"/>
    <cellStyle name="1_total_구로리총괄내역_구로리설계예산서조경_구로구(오정,개명)-수량산출서" xfId="273" xr:uid="{00000000-0005-0000-0000-00006C0B0000}"/>
    <cellStyle name="1_total_구로리총괄내역_구로리설계예산서조경_구로구-수량산출서" xfId="274" xr:uid="{00000000-0005-0000-0000-00006D0B0000}"/>
    <cellStyle name="1_total_구로리총괄내역_구로리설계예산서조경_지주목" xfId="275" xr:uid="{00000000-0005-0000-0000-00006E0B0000}"/>
    <cellStyle name="1_total_구로리총괄내역_구로리설계예산서조경_지주목_00-수량산출서양식" xfId="276" xr:uid="{00000000-0005-0000-0000-00006F0B0000}"/>
    <cellStyle name="1_total_구로리총괄내역_구로리설계예산서조경_지주목_강남구시설녹지대-수량산출서" xfId="277" xr:uid="{00000000-0005-0000-0000-0000700B0000}"/>
    <cellStyle name="1_total_구로리총괄내역_구로리설계예산서조경_지주목_구로구(오정,개명)-수량산출서" xfId="278" xr:uid="{00000000-0005-0000-0000-0000710B0000}"/>
    <cellStyle name="1_total_구로리총괄내역_구로리설계예산서조경_지주목_구로구-수량산출서" xfId="279" xr:uid="{00000000-0005-0000-0000-0000720B0000}"/>
    <cellStyle name="1_total_구로리총괄내역_구로리어린이공원예산서(조경)1125" xfId="280" xr:uid="{00000000-0005-0000-0000-0000730B0000}"/>
    <cellStyle name="1_total_구로리총괄내역_구로리어린이공원예산서(조경)1125_00-설계서양식" xfId="281" xr:uid="{00000000-0005-0000-0000-0000740B0000}"/>
    <cellStyle name="1_total_구로리총괄내역_구로리어린이공원예산서(조경)1125_00-설계서양식_00-수량산출서양식" xfId="282" xr:uid="{00000000-0005-0000-0000-0000750B0000}"/>
    <cellStyle name="1_total_구로리총괄내역_구로리어린이공원예산서(조경)1125_00-설계서양식_강남구시설녹지대-수량산출서" xfId="283" xr:uid="{00000000-0005-0000-0000-0000760B0000}"/>
    <cellStyle name="1_total_구로리총괄내역_구로리어린이공원예산서(조경)1125_00-설계서양식_구로구(오정,개명)-수량산출서" xfId="284" xr:uid="{00000000-0005-0000-0000-0000770B0000}"/>
    <cellStyle name="1_total_구로리총괄내역_구로리어린이공원예산서(조경)1125_00-설계서양식_구로구-수량산출서" xfId="285" xr:uid="{00000000-0005-0000-0000-0000780B0000}"/>
    <cellStyle name="1_total_구로리총괄내역_구로리어린이공원예산서(조경)1125_00-수량산출서양식" xfId="286" xr:uid="{00000000-0005-0000-0000-0000790B0000}"/>
    <cellStyle name="1_total_구로리총괄내역_구로리어린이공원예산서(조경)1125_강남구시설녹지대-수량산출서" xfId="287" xr:uid="{00000000-0005-0000-0000-00007A0B0000}"/>
    <cellStyle name="1_total_구로리총괄내역_구로리어린이공원예산서(조경)1125_구로구(오정,개명)-수량산출서" xfId="288" xr:uid="{00000000-0005-0000-0000-00007B0B0000}"/>
    <cellStyle name="1_total_구로리총괄내역_구로리어린이공원예산서(조경)1125_구로구-수량산출서" xfId="289" xr:uid="{00000000-0005-0000-0000-00007C0B0000}"/>
    <cellStyle name="1_total_구로리총괄내역_구로리어린이공원예산서(조경)1125_지주목" xfId="290" xr:uid="{00000000-0005-0000-0000-00007D0B0000}"/>
    <cellStyle name="1_total_구로리총괄내역_구로리어린이공원예산서(조경)1125_지주목_00-수량산출서양식" xfId="291" xr:uid="{00000000-0005-0000-0000-00007E0B0000}"/>
    <cellStyle name="1_total_구로리총괄내역_구로리어린이공원예산서(조경)1125_지주목_강남구시설녹지대-수량산출서" xfId="292" xr:uid="{00000000-0005-0000-0000-00007F0B0000}"/>
    <cellStyle name="1_total_구로리총괄내역_구로리어린이공원예산서(조경)1125_지주목_구로구(오정,개명)-수량산출서" xfId="293" xr:uid="{00000000-0005-0000-0000-0000800B0000}"/>
    <cellStyle name="1_total_구로리총괄내역_구로리어린이공원예산서(조경)1125_지주목_구로구-수량산출서" xfId="294" xr:uid="{00000000-0005-0000-0000-0000810B0000}"/>
    <cellStyle name="1_total_구로리총괄내역_내역서" xfId="295" xr:uid="{00000000-0005-0000-0000-0000820B0000}"/>
    <cellStyle name="1_total_구로리총괄내역_내역서_00-설계서양식" xfId="296" xr:uid="{00000000-0005-0000-0000-0000830B0000}"/>
    <cellStyle name="1_total_구로리총괄내역_내역서_00-설계서양식_00-수량산출서양식" xfId="297" xr:uid="{00000000-0005-0000-0000-0000840B0000}"/>
    <cellStyle name="1_total_구로리총괄내역_내역서_00-설계서양식_강남구시설녹지대-수량산출서" xfId="298" xr:uid="{00000000-0005-0000-0000-0000850B0000}"/>
    <cellStyle name="1_total_구로리총괄내역_내역서_00-설계서양식_구로구(오정,개명)-수량산출서" xfId="299" xr:uid="{00000000-0005-0000-0000-0000860B0000}"/>
    <cellStyle name="1_total_구로리총괄내역_내역서_00-설계서양식_구로구-수량산출서" xfId="300" xr:uid="{00000000-0005-0000-0000-0000870B0000}"/>
    <cellStyle name="1_total_구로리총괄내역_내역서_00-수량산출서양식" xfId="301" xr:uid="{00000000-0005-0000-0000-0000880B0000}"/>
    <cellStyle name="1_total_구로리총괄내역_내역서_강남구시설녹지대-수량산출서" xfId="302" xr:uid="{00000000-0005-0000-0000-0000890B0000}"/>
    <cellStyle name="1_total_구로리총괄내역_내역서_구로구(오정,개명)-수량산출서" xfId="303" xr:uid="{00000000-0005-0000-0000-00008A0B0000}"/>
    <cellStyle name="1_total_구로리총괄내역_내역서_구로구-수량산출서" xfId="304" xr:uid="{00000000-0005-0000-0000-00008B0B0000}"/>
    <cellStyle name="1_total_구로리총괄내역_내역서_지주목" xfId="305" xr:uid="{00000000-0005-0000-0000-00008C0B0000}"/>
    <cellStyle name="1_total_구로리총괄내역_내역서_지주목_00-수량산출서양식" xfId="306" xr:uid="{00000000-0005-0000-0000-00008D0B0000}"/>
    <cellStyle name="1_total_구로리총괄내역_내역서_지주목_강남구시설녹지대-수량산출서" xfId="307" xr:uid="{00000000-0005-0000-0000-00008E0B0000}"/>
    <cellStyle name="1_total_구로리총괄내역_내역서_지주목_구로구(오정,개명)-수량산출서" xfId="308" xr:uid="{00000000-0005-0000-0000-00008F0B0000}"/>
    <cellStyle name="1_total_구로리총괄내역_내역서_지주목_구로구-수량산출서" xfId="309" xr:uid="{00000000-0005-0000-0000-0000900B0000}"/>
    <cellStyle name="1_total_구로리총괄내역_노임단가표" xfId="310" xr:uid="{00000000-0005-0000-0000-0000910B0000}"/>
    <cellStyle name="1_total_구로리총괄내역_노임단가표_00-설계서양식" xfId="311" xr:uid="{00000000-0005-0000-0000-0000920B0000}"/>
    <cellStyle name="1_total_구로리총괄내역_노임단가표_00-설계서양식_00-수량산출서양식" xfId="312" xr:uid="{00000000-0005-0000-0000-0000930B0000}"/>
    <cellStyle name="1_total_구로리총괄내역_노임단가표_00-설계서양식_강남구시설녹지대-수량산출서" xfId="313" xr:uid="{00000000-0005-0000-0000-0000940B0000}"/>
    <cellStyle name="1_total_구로리총괄내역_노임단가표_00-설계서양식_구로구(오정,개명)-수량산출서" xfId="314" xr:uid="{00000000-0005-0000-0000-0000950B0000}"/>
    <cellStyle name="1_total_구로리총괄내역_노임단가표_00-설계서양식_구로구-수량산출서" xfId="315" xr:uid="{00000000-0005-0000-0000-0000960B0000}"/>
    <cellStyle name="1_total_구로리총괄내역_노임단가표_00-수량산출서양식" xfId="316" xr:uid="{00000000-0005-0000-0000-0000970B0000}"/>
    <cellStyle name="1_total_구로리총괄내역_노임단가표_강남구시설녹지대-수량산출서" xfId="317" xr:uid="{00000000-0005-0000-0000-0000980B0000}"/>
    <cellStyle name="1_total_구로리총괄내역_노임단가표_구로구(오정,개명)-수량산출서" xfId="318" xr:uid="{00000000-0005-0000-0000-0000990B0000}"/>
    <cellStyle name="1_total_구로리총괄내역_노임단가표_구로구-수량산출서" xfId="319" xr:uid="{00000000-0005-0000-0000-00009A0B0000}"/>
    <cellStyle name="1_total_구로리총괄내역_노임단가표_지주목" xfId="320" xr:uid="{00000000-0005-0000-0000-00009B0B0000}"/>
    <cellStyle name="1_total_구로리총괄내역_노임단가표_지주목_00-수량산출서양식" xfId="321" xr:uid="{00000000-0005-0000-0000-00009C0B0000}"/>
    <cellStyle name="1_total_구로리총괄내역_노임단가표_지주목_강남구시설녹지대-수량산출서" xfId="322" xr:uid="{00000000-0005-0000-0000-00009D0B0000}"/>
    <cellStyle name="1_total_구로리총괄내역_노임단가표_지주목_구로구(오정,개명)-수량산출서" xfId="323" xr:uid="{00000000-0005-0000-0000-00009E0B0000}"/>
    <cellStyle name="1_total_구로리총괄내역_노임단가표_지주목_구로구-수량산출서" xfId="324" xr:uid="{00000000-0005-0000-0000-00009F0B0000}"/>
    <cellStyle name="1_total_구로리총괄내역_수도권매립지" xfId="325" xr:uid="{00000000-0005-0000-0000-0000A00B0000}"/>
    <cellStyle name="1_total_구로리총괄내역_수도권매립지_00-설계서양식" xfId="326" xr:uid="{00000000-0005-0000-0000-0000A10B0000}"/>
    <cellStyle name="1_total_구로리총괄내역_수도권매립지_00-설계서양식_00-수량산출서양식" xfId="327" xr:uid="{00000000-0005-0000-0000-0000A20B0000}"/>
    <cellStyle name="1_total_구로리총괄내역_수도권매립지_00-설계서양식_강남구시설녹지대-수량산출서" xfId="328" xr:uid="{00000000-0005-0000-0000-0000A30B0000}"/>
    <cellStyle name="1_total_구로리총괄내역_수도권매립지_00-설계서양식_구로구(오정,개명)-수량산출서" xfId="329" xr:uid="{00000000-0005-0000-0000-0000A40B0000}"/>
    <cellStyle name="1_total_구로리총괄내역_수도권매립지_00-설계서양식_구로구-수량산출서" xfId="330" xr:uid="{00000000-0005-0000-0000-0000A50B0000}"/>
    <cellStyle name="1_total_구로리총괄내역_수도권매립지_00-수량산출서양식" xfId="331" xr:uid="{00000000-0005-0000-0000-0000A60B0000}"/>
    <cellStyle name="1_total_구로리총괄내역_수도권매립지_강남구시설녹지대-수량산출서" xfId="332" xr:uid="{00000000-0005-0000-0000-0000A70B0000}"/>
    <cellStyle name="1_total_구로리총괄내역_수도권매립지_구로구(오정,개명)-수량산출서" xfId="333" xr:uid="{00000000-0005-0000-0000-0000A80B0000}"/>
    <cellStyle name="1_total_구로리총괄내역_수도권매립지_구로구-수량산출서" xfId="334" xr:uid="{00000000-0005-0000-0000-0000A90B0000}"/>
    <cellStyle name="1_total_구로리총괄내역_수도권매립지_지주목" xfId="335" xr:uid="{00000000-0005-0000-0000-0000AA0B0000}"/>
    <cellStyle name="1_total_구로리총괄내역_수도권매립지_지주목_00-수량산출서양식" xfId="336" xr:uid="{00000000-0005-0000-0000-0000AB0B0000}"/>
    <cellStyle name="1_total_구로리총괄내역_수도권매립지_지주목_강남구시설녹지대-수량산출서" xfId="337" xr:uid="{00000000-0005-0000-0000-0000AC0B0000}"/>
    <cellStyle name="1_total_구로리총괄내역_수도권매립지_지주목_구로구(오정,개명)-수량산출서" xfId="338" xr:uid="{00000000-0005-0000-0000-0000AD0B0000}"/>
    <cellStyle name="1_total_구로리총괄내역_수도권매립지_지주목_구로구-수량산출서" xfId="339" xr:uid="{00000000-0005-0000-0000-0000AE0B0000}"/>
    <cellStyle name="1_total_구로리총괄내역_수도권매립지1004(발주용)" xfId="340" xr:uid="{00000000-0005-0000-0000-0000AF0B0000}"/>
    <cellStyle name="1_total_구로리총괄내역_수도권매립지1004(발주용)_00-설계서양식" xfId="341" xr:uid="{00000000-0005-0000-0000-0000B00B0000}"/>
    <cellStyle name="1_total_구로리총괄내역_수도권매립지1004(발주용)_00-설계서양식_00-수량산출서양식" xfId="342" xr:uid="{00000000-0005-0000-0000-0000B10B0000}"/>
    <cellStyle name="1_total_구로리총괄내역_수도권매립지1004(발주용)_00-설계서양식_강남구시설녹지대-수량산출서" xfId="343" xr:uid="{00000000-0005-0000-0000-0000B20B0000}"/>
    <cellStyle name="1_total_구로리총괄내역_수도권매립지1004(발주용)_00-설계서양식_구로구(오정,개명)-수량산출서" xfId="344" xr:uid="{00000000-0005-0000-0000-0000B30B0000}"/>
    <cellStyle name="1_total_구로리총괄내역_수도권매립지1004(발주용)_00-설계서양식_구로구-수량산출서" xfId="345" xr:uid="{00000000-0005-0000-0000-0000B40B0000}"/>
    <cellStyle name="1_total_구로리총괄내역_수도권매립지1004(발주용)_00-수량산출서양식" xfId="346" xr:uid="{00000000-0005-0000-0000-0000B50B0000}"/>
    <cellStyle name="1_total_구로리총괄내역_수도권매립지1004(발주용)_강남구시설녹지대-수량산출서" xfId="347" xr:uid="{00000000-0005-0000-0000-0000B60B0000}"/>
    <cellStyle name="1_total_구로리총괄내역_수도권매립지1004(발주용)_구로구(오정,개명)-수량산출서" xfId="348" xr:uid="{00000000-0005-0000-0000-0000B70B0000}"/>
    <cellStyle name="1_total_구로리총괄내역_수도권매립지1004(발주용)_구로구-수량산출서" xfId="349" xr:uid="{00000000-0005-0000-0000-0000B80B0000}"/>
    <cellStyle name="1_total_구로리총괄내역_수도권매립지1004(발주용)_지주목" xfId="350" xr:uid="{00000000-0005-0000-0000-0000B90B0000}"/>
    <cellStyle name="1_total_구로리총괄내역_수도권매립지1004(발주용)_지주목_00-수량산출서양식" xfId="351" xr:uid="{00000000-0005-0000-0000-0000BA0B0000}"/>
    <cellStyle name="1_total_구로리총괄내역_수도권매립지1004(발주용)_지주목_강남구시설녹지대-수량산출서" xfId="352" xr:uid="{00000000-0005-0000-0000-0000BB0B0000}"/>
    <cellStyle name="1_total_구로리총괄내역_수도권매립지1004(발주용)_지주목_구로구(오정,개명)-수량산출서" xfId="353" xr:uid="{00000000-0005-0000-0000-0000BC0B0000}"/>
    <cellStyle name="1_total_구로리총괄내역_수도권매립지1004(발주용)_지주목_구로구-수량산출서" xfId="354" xr:uid="{00000000-0005-0000-0000-0000BD0B0000}"/>
    <cellStyle name="1_total_구로리총괄내역_일신건영설계예산서(0211)" xfId="355" xr:uid="{00000000-0005-0000-0000-0000BE0B0000}"/>
    <cellStyle name="1_total_구로리총괄내역_일신건영설계예산서(0211)_00-설계서양식" xfId="356" xr:uid="{00000000-0005-0000-0000-0000BF0B0000}"/>
    <cellStyle name="1_total_구로리총괄내역_일신건영설계예산서(0211)_00-설계서양식_00-수량산출서양식" xfId="357" xr:uid="{00000000-0005-0000-0000-0000C00B0000}"/>
    <cellStyle name="1_total_구로리총괄내역_일신건영설계예산서(0211)_00-설계서양식_강남구시설녹지대-수량산출서" xfId="358" xr:uid="{00000000-0005-0000-0000-0000C10B0000}"/>
    <cellStyle name="1_total_구로리총괄내역_일신건영설계예산서(0211)_00-설계서양식_구로구(오정,개명)-수량산출서" xfId="359" xr:uid="{00000000-0005-0000-0000-0000C20B0000}"/>
    <cellStyle name="1_total_구로리총괄내역_일신건영설계예산서(0211)_00-설계서양식_구로구-수량산출서" xfId="360" xr:uid="{00000000-0005-0000-0000-0000C30B0000}"/>
    <cellStyle name="1_total_구로리총괄내역_일신건영설계예산서(0211)_00-수량산출서양식" xfId="361" xr:uid="{00000000-0005-0000-0000-0000C40B0000}"/>
    <cellStyle name="1_total_구로리총괄내역_일신건영설계예산서(0211)_강남구시설녹지대-수량산출서" xfId="362" xr:uid="{00000000-0005-0000-0000-0000C50B0000}"/>
    <cellStyle name="1_total_구로리총괄내역_일신건영설계예산서(0211)_구로구(오정,개명)-수량산출서" xfId="363" xr:uid="{00000000-0005-0000-0000-0000C60B0000}"/>
    <cellStyle name="1_total_구로리총괄내역_일신건영설계예산서(0211)_구로구-수량산출서" xfId="364" xr:uid="{00000000-0005-0000-0000-0000C70B0000}"/>
    <cellStyle name="1_total_구로리총괄내역_일신건영설계예산서(0211)_지주목" xfId="365" xr:uid="{00000000-0005-0000-0000-0000C80B0000}"/>
    <cellStyle name="1_total_구로리총괄내역_일신건영설계예산서(0211)_지주목_00-수량산출서양식" xfId="366" xr:uid="{00000000-0005-0000-0000-0000C90B0000}"/>
    <cellStyle name="1_total_구로리총괄내역_일신건영설계예산서(0211)_지주목_강남구시설녹지대-수량산출서" xfId="367" xr:uid="{00000000-0005-0000-0000-0000CA0B0000}"/>
    <cellStyle name="1_total_구로리총괄내역_일신건영설계예산서(0211)_지주목_구로구(오정,개명)-수량산출서" xfId="368" xr:uid="{00000000-0005-0000-0000-0000CB0B0000}"/>
    <cellStyle name="1_total_구로리총괄내역_일신건영설계예산서(0211)_지주목_구로구-수량산출서" xfId="369" xr:uid="{00000000-0005-0000-0000-0000CC0B0000}"/>
    <cellStyle name="1_total_구로리총괄내역_일위대가" xfId="370" xr:uid="{00000000-0005-0000-0000-0000CD0B0000}"/>
    <cellStyle name="1_total_구로리총괄내역_일위대가_00-설계서양식" xfId="371" xr:uid="{00000000-0005-0000-0000-0000CE0B0000}"/>
    <cellStyle name="1_total_구로리총괄내역_일위대가_00-설계서양식_00-수량산출서양식" xfId="372" xr:uid="{00000000-0005-0000-0000-0000CF0B0000}"/>
    <cellStyle name="1_total_구로리총괄내역_일위대가_00-설계서양식_강남구시설녹지대-수량산출서" xfId="373" xr:uid="{00000000-0005-0000-0000-0000D00B0000}"/>
    <cellStyle name="1_total_구로리총괄내역_일위대가_00-설계서양식_구로구(오정,개명)-수량산출서" xfId="374" xr:uid="{00000000-0005-0000-0000-0000D10B0000}"/>
    <cellStyle name="1_total_구로리총괄내역_일위대가_00-설계서양식_구로구-수량산출서" xfId="375" xr:uid="{00000000-0005-0000-0000-0000D20B0000}"/>
    <cellStyle name="1_total_구로리총괄내역_일위대가_00-수량산출서양식" xfId="376" xr:uid="{00000000-0005-0000-0000-0000D30B0000}"/>
    <cellStyle name="1_total_구로리총괄내역_일위대가_강남구시설녹지대-수량산출서" xfId="377" xr:uid="{00000000-0005-0000-0000-0000D40B0000}"/>
    <cellStyle name="1_total_구로리총괄내역_일위대가_구로구(오정,개명)-수량산출서" xfId="378" xr:uid="{00000000-0005-0000-0000-0000D50B0000}"/>
    <cellStyle name="1_total_구로리총괄내역_일위대가_구로구-수량산출서" xfId="379" xr:uid="{00000000-0005-0000-0000-0000D60B0000}"/>
    <cellStyle name="1_total_구로리총괄내역_일위대가_지주목" xfId="380" xr:uid="{00000000-0005-0000-0000-0000D70B0000}"/>
    <cellStyle name="1_total_구로리총괄내역_일위대가_지주목_00-수량산출서양식" xfId="381" xr:uid="{00000000-0005-0000-0000-0000D80B0000}"/>
    <cellStyle name="1_total_구로리총괄내역_일위대가_지주목_강남구시설녹지대-수량산출서" xfId="382" xr:uid="{00000000-0005-0000-0000-0000D90B0000}"/>
    <cellStyle name="1_total_구로리총괄내역_일위대가_지주목_구로구(오정,개명)-수량산출서" xfId="383" xr:uid="{00000000-0005-0000-0000-0000DA0B0000}"/>
    <cellStyle name="1_total_구로리총괄내역_일위대가_지주목_구로구-수량산출서" xfId="384" xr:uid="{00000000-0005-0000-0000-0000DB0B0000}"/>
    <cellStyle name="1_total_구로리총괄내역_자재단가표" xfId="385" xr:uid="{00000000-0005-0000-0000-0000DC0B0000}"/>
    <cellStyle name="1_total_구로리총괄내역_자재단가표_00-설계서양식" xfId="386" xr:uid="{00000000-0005-0000-0000-0000DD0B0000}"/>
    <cellStyle name="1_total_구로리총괄내역_자재단가표_00-설계서양식_00-수량산출서양식" xfId="387" xr:uid="{00000000-0005-0000-0000-0000DE0B0000}"/>
    <cellStyle name="1_total_구로리총괄내역_자재단가표_00-설계서양식_강남구시설녹지대-수량산출서" xfId="388" xr:uid="{00000000-0005-0000-0000-0000DF0B0000}"/>
    <cellStyle name="1_total_구로리총괄내역_자재단가표_00-설계서양식_구로구(오정,개명)-수량산출서" xfId="389" xr:uid="{00000000-0005-0000-0000-0000E00B0000}"/>
    <cellStyle name="1_total_구로리총괄내역_자재단가표_00-설계서양식_구로구-수량산출서" xfId="390" xr:uid="{00000000-0005-0000-0000-0000E10B0000}"/>
    <cellStyle name="1_total_구로리총괄내역_자재단가표_00-수량산출서양식" xfId="391" xr:uid="{00000000-0005-0000-0000-0000E20B0000}"/>
    <cellStyle name="1_total_구로리총괄내역_자재단가표_강남구시설녹지대-수량산출서" xfId="392" xr:uid="{00000000-0005-0000-0000-0000E30B0000}"/>
    <cellStyle name="1_total_구로리총괄내역_자재단가표_구로구(오정,개명)-수량산출서" xfId="393" xr:uid="{00000000-0005-0000-0000-0000E40B0000}"/>
    <cellStyle name="1_total_구로리총괄내역_자재단가표_구로구-수량산출서" xfId="394" xr:uid="{00000000-0005-0000-0000-0000E50B0000}"/>
    <cellStyle name="1_total_구로리총괄내역_자재단가표_지주목" xfId="395" xr:uid="{00000000-0005-0000-0000-0000E60B0000}"/>
    <cellStyle name="1_total_구로리총괄내역_자재단가표_지주목_00-수량산출서양식" xfId="396" xr:uid="{00000000-0005-0000-0000-0000E70B0000}"/>
    <cellStyle name="1_total_구로리총괄내역_자재단가표_지주목_강남구시설녹지대-수량산출서" xfId="397" xr:uid="{00000000-0005-0000-0000-0000E80B0000}"/>
    <cellStyle name="1_total_구로리총괄내역_자재단가표_지주목_구로구(오정,개명)-수량산출서" xfId="398" xr:uid="{00000000-0005-0000-0000-0000E90B0000}"/>
    <cellStyle name="1_total_구로리총괄내역_자재단가표_지주목_구로구-수량산출서" xfId="399" xr:uid="{00000000-0005-0000-0000-0000EA0B0000}"/>
    <cellStyle name="1_total_구로리총괄내역_장안초등학교내역0814" xfId="400" xr:uid="{00000000-0005-0000-0000-0000EB0B0000}"/>
    <cellStyle name="1_total_구로리총괄내역_장안초등학교내역0814_00-설계서양식" xfId="401" xr:uid="{00000000-0005-0000-0000-0000EC0B0000}"/>
    <cellStyle name="1_total_구로리총괄내역_장안초등학교내역0814_00-설계서양식_00-수량산출서양식" xfId="402" xr:uid="{00000000-0005-0000-0000-0000ED0B0000}"/>
    <cellStyle name="1_total_구로리총괄내역_장안초등학교내역0814_00-설계서양식_강남구시설녹지대-수량산출서" xfId="403" xr:uid="{00000000-0005-0000-0000-0000EE0B0000}"/>
    <cellStyle name="1_total_구로리총괄내역_장안초등학교내역0814_00-설계서양식_구로구(오정,개명)-수량산출서" xfId="404" xr:uid="{00000000-0005-0000-0000-0000EF0B0000}"/>
    <cellStyle name="1_total_구로리총괄내역_장안초등학교내역0814_00-설계서양식_구로구-수량산출서" xfId="405" xr:uid="{00000000-0005-0000-0000-0000F00B0000}"/>
    <cellStyle name="1_total_구로리총괄내역_장안초등학교내역0814_00-수량산출서양식" xfId="406" xr:uid="{00000000-0005-0000-0000-0000F10B0000}"/>
    <cellStyle name="1_total_구로리총괄내역_장안초등학교내역0814_강남구시설녹지대-수량산출서" xfId="407" xr:uid="{00000000-0005-0000-0000-0000F20B0000}"/>
    <cellStyle name="1_total_구로리총괄내역_장안초등학교내역0814_구로구(오정,개명)-수량산출서" xfId="408" xr:uid="{00000000-0005-0000-0000-0000F30B0000}"/>
    <cellStyle name="1_total_구로리총괄내역_장안초등학교내역0814_구로구-수량산출서" xfId="409" xr:uid="{00000000-0005-0000-0000-0000F40B0000}"/>
    <cellStyle name="1_total_구로리총괄내역_장안초등학교내역0814_지주목" xfId="410" xr:uid="{00000000-0005-0000-0000-0000F50B0000}"/>
    <cellStyle name="1_total_구로리총괄내역_장안초등학교내역0814_지주목_00-수량산출서양식" xfId="411" xr:uid="{00000000-0005-0000-0000-0000F60B0000}"/>
    <cellStyle name="1_total_구로리총괄내역_장안초등학교내역0814_지주목_강남구시설녹지대-수량산출서" xfId="412" xr:uid="{00000000-0005-0000-0000-0000F70B0000}"/>
    <cellStyle name="1_total_구로리총괄내역_장안초등학교내역0814_지주목_구로구(오정,개명)-수량산출서" xfId="413" xr:uid="{00000000-0005-0000-0000-0000F80B0000}"/>
    <cellStyle name="1_total_구로리총괄내역_장안초등학교내역0814_지주목_구로구-수량산출서" xfId="414" xr:uid="{00000000-0005-0000-0000-0000F90B0000}"/>
    <cellStyle name="1_total_구로리총괄내역_지주목" xfId="415" xr:uid="{00000000-0005-0000-0000-0000FA0B0000}"/>
    <cellStyle name="1_total_구로리총괄내역_지주목_00-수량산출서양식" xfId="416" xr:uid="{00000000-0005-0000-0000-0000FB0B0000}"/>
    <cellStyle name="1_total_구로리총괄내역_지주목_강남구시설녹지대-수량산출서" xfId="417" xr:uid="{00000000-0005-0000-0000-0000FC0B0000}"/>
    <cellStyle name="1_total_구로리총괄내역_지주목_구로구(오정,개명)-수량산출서" xfId="418" xr:uid="{00000000-0005-0000-0000-0000FD0B0000}"/>
    <cellStyle name="1_total_구로리총괄내역_지주목_구로구-수량산출서" xfId="419" xr:uid="{00000000-0005-0000-0000-0000FE0B0000}"/>
    <cellStyle name="1_total_지주목" xfId="420" xr:uid="{00000000-0005-0000-0000-0000FF0B0000}"/>
    <cellStyle name="1_total_지주목_00-수량산출서양식" xfId="421" xr:uid="{00000000-0005-0000-0000-0000000C0000}"/>
    <cellStyle name="1_total_지주목_강남구시설녹지대-수량산출서" xfId="422" xr:uid="{00000000-0005-0000-0000-0000010C0000}"/>
    <cellStyle name="1_total_지주목_구로구(오정,개명)-수량산출서" xfId="423" xr:uid="{00000000-0005-0000-0000-0000020C0000}"/>
    <cellStyle name="1_total_지주목_구로구-수량산출서" xfId="424" xr:uid="{00000000-0005-0000-0000-0000030C0000}"/>
    <cellStyle name="1_total_총괄내역0518" xfId="425" xr:uid="{00000000-0005-0000-0000-0000040C0000}"/>
    <cellStyle name="1_total_총괄내역0518_00-설계서양식" xfId="426" xr:uid="{00000000-0005-0000-0000-0000050C0000}"/>
    <cellStyle name="1_total_총괄내역0518_00-설계서양식_00-수량산출서양식" xfId="427" xr:uid="{00000000-0005-0000-0000-0000060C0000}"/>
    <cellStyle name="1_total_총괄내역0518_00-설계서양식_강남구시설녹지대-수량산출서" xfId="428" xr:uid="{00000000-0005-0000-0000-0000070C0000}"/>
    <cellStyle name="1_total_총괄내역0518_00-설계서양식_구로구(오정,개명)-수량산출서" xfId="429" xr:uid="{00000000-0005-0000-0000-0000080C0000}"/>
    <cellStyle name="1_total_총괄내역0518_00-설계서양식_구로구-수량산출서" xfId="430" xr:uid="{00000000-0005-0000-0000-0000090C0000}"/>
    <cellStyle name="1_total_총괄내역0518_00-수량산출서양식" xfId="431" xr:uid="{00000000-0005-0000-0000-00000A0C0000}"/>
    <cellStyle name="1_total_총괄내역0518_강남구시설녹지대-수량산출서" xfId="432" xr:uid="{00000000-0005-0000-0000-00000B0C0000}"/>
    <cellStyle name="1_total_총괄내역0518_구로구(오정,개명)-수량산출서" xfId="433" xr:uid="{00000000-0005-0000-0000-00000C0C0000}"/>
    <cellStyle name="1_total_총괄내역0518_구로구-수량산출서" xfId="434" xr:uid="{00000000-0005-0000-0000-00000D0C0000}"/>
    <cellStyle name="1_total_총괄내역0518_구로리설계예산서1029" xfId="435" xr:uid="{00000000-0005-0000-0000-00000E0C0000}"/>
    <cellStyle name="1_total_총괄내역0518_구로리설계예산서1029_00-설계서양식" xfId="436" xr:uid="{00000000-0005-0000-0000-00000F0C0000}"/>
    <cellStyle name="1_total_총괄내역0518_구로리설계예산서1029_00-설계서양식_00-수량산출서양식" xfId="437" xr:uid="{00000000-0005-0000-0000-0000100C0000}"/>
    <cellStyle name="1_total_총괄내역0518_구로리설계예산서1029_00-설계서양식_강남구시설녹지대-수량산출서" xfId="438" xr:uid="{00000000-0005-0000-0000-0000110C0000}"/>
    <cellStyle name="1_total_총괄내역0518_구로리설계예산서1029_00-설계서양식_구로구(오정,개명)-수량산출서" xfId="439" xr:uid="{00000000-0005-0000-0000-0000120C0000}"/>
    <cellStyle name="1_total_총괄내역0518_구로리설계예산서1029_00-설계서양식_구로구-수량산출서" xfId="440" xr:uid="{00000000-0005-0000-0000-0000130C0000}"/>
    <cellStyle name="1_total_총괄내역0518_구로리설계예산서1029_00-수량산출서양식" xfId="441" xr:uid="{00000000-0005-0000-0000-0000140C0000}"/>
    <cellStyle name="1_total_총괄내역0518_구로리설계예산서1029_강남구시설녹지대-수량산출서" xfId="442" xr:uid="{00000000-0005-0000-0000-0000150C0000}"/>
    <cellStyle name="1_total_총괄내역0518_구로리설계예산서1029_구로구(오정,개명)-수량산출서" xfId="443" xr:uid="{00000000-0005-0000-0000-0000160C0000}"/>
    <cellStyle name="1_total_총괄내역0518_구로리설계예산서1029_구로구-수량산출서" xfId="444" xr:uid="{00000000-0005-0000-0000-0000170C0000}"/>
    <cellStyle name="1_total_총괄내역0518_구로리설계예산서1029_지주목" xfId="445" xr:uid="{00000000-0005-0000-0000-0000180C0000}"/>
    <cellStyle name="1_total_총괄내역0518_구로리설계예산서1029_지주목_00-수량산출서양식" xfId="446" xr:uid="{00000000-0005-0000-0000-0000190C0000}"/>
    <cellStyle name="1_total_총괄내역0518_구로리설계예산서1029_지주목_강남구시설녹지대-수량산출서" xfId="447" xr:uid="{00000000-0005-0000-0000-00001A0C0000}"/>
    <cellStyle name="1_total_총괄내역0518_구로리설계예산서1029_지주목_구로구(오정,개명)-수량산출서" xfId="448" xr:uid="{00000000-0005-0000-0000-00001B0C0000}"/>
    <cellStyle name="1_total_총괄내역0518_구로리설계예산서1029_지주목_구로구-수량산출서" xfId="449" xr:uid="{00000000-0005-0000-0000-00001C0C0000}"/>
    <cellStyle name="1_total_총괄내역0518_구로리설계예산서1118준공" xfId="450" xr:uid="{00000000-0005-0000-0000-00001D0C0000}"/>
    <cellStyle name="1_total_총괄내역0518_구로리설계예산서1118준공_00-설계서양식" xfId="451" xr:uid="{00000000-0005-0000-0000-00001E0C0000}"/>
    <cellStyle name="1_total_총괄내역0518_구로리설계예산서1118준공_00-설계서양식_00-수량산출서양식" xfId="452" xr:uid="{00000000-0005-0000-0000-00001F0C0000}"/>
    <cellStyle name="1_total_총괄내역0518_구로리설계예산서1118준공_00-설계서양식_강남구시설녹지대-수량산출서" xfId="453" xr:uid="{00000000-0005-0000-0000-0000200C0000}"/>
    <cellStyle name="1_total_총괄내역0518_구로리설계예산서1118준공_00-설계서양식_구로구(오정,개명)-수량산출서" xfId="454" xr:uid="{00000000-0005-0000-0000-0000210C0000}"/>
    <cellStyle name="1_total_총괄내역0518_구로리설계예산서1118준공_00-설계서양식_구로구-수량산출서" xfId="455" xr:uid="{00000000-0005-0000-0000-0000220C0000}"/>
    <cellStyle name="1_total_총괄내역0518_구로리설계예산서1118준공_00-수량산출서양식" xfId="456" xr:uid="{00000000-0005-0000-0000-0000230C0000}"/>
    <cellStyle name="1_total_총괄내역0518_구로리설계예산서1118준공_강남구시설녹지대-수량산출서" xfId="457" xr:uid="{00000000-0005-0000-0000-0000240C0000}"/>
    <cellStyle name="1_total_총괄내역0518_구로리설계예산서1118준공_구로구(오정,개명)-수량산출서" xfId="458" xr:uid="{00000000-0005-0000-0000-0000250C0000}"/>
    <cellStyle name="1_total_총괄내역0518_구로리설계예산서1118준공_구로구-수량산출서" xfId="459" xr:uid="{00000000-0005-0000-0000-0000260C0000}"/>
    <cellStyle name="1_total_총괄내역0518_구로리설계예산서1118준공_지주목" xfId="460" xr:uid="{00000000-0005-0000-0000-0000270C0000}"/>
    <cellStyle name="1_total_총괄내역0518_구로리설계예산서1118준공_지주목_00-수량산출서양식" xfId="461" xr:uid="{00000000-0005-0000-0000-0000280C0000}"/>
    <cellStyle name="1_total_총괄내역0518_구로리설계예산서1118준공_지주목_강남구시설녹지대-수량산출서" xfId="462" xr:uid="{00000000-0005-0000-0000-0000290C0000}"/>
    <cellStyle name="1_total_총괄내역0518_구로리설계예산서1118준공_지주목_구로구(오정,개명)-수량산출서" xfId="463" xr:uid="{00000000-0005-0000-0000-00002A0C0000}"/>
    <cellStyle name="1_total_총괄내역0518_구로리설계예산서1118준공_지주목_구로구-수량산출서" xfId="464" xr:uid="{00000000-0005-0000-0000-00002B0C0000}"/>
    <cellStyle name="1_total_총괄내역0518_구로리설계예산서조경" xfId="465" xr:uid="{00000000-0005-0000-0000-00002C0C0000}"/>
    <cellStyle name="1_total_총괄내역0518_구로리설계예산서조경_00-설계서양식" xfId="466" xr:uid="{00000000-0005-0000-0000-00002D0C0000}"/>
    <cellStyle name="1_total_총괄내역0518_구로리설계예산서조경_00-설계서양식_00-수량산출서양식" xfId="467" xr:uid="{00000000-0005-0000-0000-00002E0C0000}"/>
    <cellStyle name="1_total_총괄내역0518_구로리설계예산서조경_00-설계서양식_강남구시설녹지대-수량산출서" xfId="468" xr:uid="{00000000-0005-0000-0000-00002F0C0000}"/>
    <cellStyle name="1_total_총괄내역0518_구로리설계예산서조경_00-설계서양식_구로구(오정,개명)-수량산출서" xfId="469" xr:uid="{00000000-0005-0000-0000-0000300C0000}"/>
    <cellStyle name="1_total_총괄내역0518_구로리설계예산서조경_00-설계서양식_구로구-수량산출서" xfId="470" xr:uid="{00000000-0005-0000-0000-0000310C0000}"/>
    <cellStyle name="1_total_총괄내역0518_구로리설계예산서조경_00-수량산출서양식" xfId="471" xr:uid="{00000000-0005-0000-0000-0000320C0000}"/>
    <cellStyle name="1_total_총괄내역0518_구로리설계예산서조경_강남구시설녹지대-수량산출서" xfId="472" xr:uid="{00000000-0005-0000-0000-0000330C0000}"/>
    <cellStyle name="1_total_총괄내역0518_구로리설계예산서조경_구로구(오정,개명)-수량산출서" xfId="473" xr:uid="{00000000-0005-0000-0000-0000340C0000}"/>
    <cellStyle name="1_total_총괄내역0518_구로리설계예산서조경_구로구-수량산출서" xfId="474" xr:uid="{00000000-0005-0000-0000-0000350C0000}"/>
    <cellStyle name="1_total_총괄내역0518_구로리설계예산서조경_지주목" xfId="475" xr:uid="{00000000-0005-0000-0000-0000360C0000}"/>
    <cellStyle name="1_total_총괄내역0518_구로리설계예산서조경_지주목_00-수량산출서양식" xfId="476" xr:uid="{00000000-0005-0000-0000-0000370C0000}"/>
    <cellStyle name="1_total_총괄내역0518_구로리설계예산서조경_지주목_강남구시설녹지대-수량산출서" xfId="477" xr:uid="{00000000-0005-0000-0000-0000380C0000}"/>
    <cellStyle name="1_total_총괄내역0518_구로리설계예산서조경_지주목_구로구(오정,개명)-수량산출서" xfId="478" xr:uid="{00000000-0005-0000-0000-0000390C0000}"/>
    <cellStyle name="1_total_총괄내역0518_구로리설계예산서조경_지주목_구로구-수량산출서" xfId="479" xr:uid="{00000000-0005-0000-0000-00003A0C0000}"/>
    <cellStyle name="1_total_총괄내역0518_구로리어린이공원예산서(조경)1125" xfId="480" xr:uid="{00000000-0005-0000-0000-00003B0C0000}"/>
    <cellStyle name="1_total_총괄내역0518_구로리어린이공원예산서(조경)1125_00-설계서양식" xfId="481" xr:uid="{00000000-0005-0000-0000-00003C0C0000}"/>
    <cellStyle name="1_total_총괄내역0518_구로리어린이공원예산서(조경)1125_00-설계서양식_00-수량산출서양식" xfId="482" xr:uid="{00000000-0005-0000-0000-00003D0C0000}"/>
    <cellStyle name="1_total_총괄내역0518_구로리어린이공원예산서(조경)1125_00-설계서양식_강남구시설녹지대-수량산출서" xfId="483" xr:uid="{00000000-0005-0000-0000-00003E0C0000}"/>
    <cellStyle name="1_total_총괄내역0518_구로리어린이공원예산서(조경)1125_00-설계서양식_구로구(오정,개명)-수량산출서" xfId="484" xr:uid="{00000000-0005-0000-0000-00003F0C0000}"/>
    <cellStyle name="1_total_총괄내역0518_구로리어린이공원예산서(조경)1125_00-설계서양식_구로구-수량산출서" xfId="485" xr:uid="{00000000-0005-0000-0000-0000400C0000}"/>
    <cellStyle name="1_total_총괄내역0518_구로리어린이공원예산서(조경)1125_00-수량산출서양식" xfId="486" xr:uid="{00000000-0005-0000-0000-0000410C0000}"/>
    <cellStyle name="1_total_총괄내역0518_구로리어린이공원예산서(조경)1125_강남구시설녹지대-수량산출서" xfId="487" xr:uid="{00000000-0005-0000-0000-0000420C0000}"/>
    <cellStyle name="1_total_총괄내역0518_구로리어린이공원예산서(조경)1125_구로구(오정,개명)-수량산출서" xfId="488" xr:uid="{00000000-0005-0000-0000-0000430C0000}"/>
    <cellStyle name="1_total_총괄내역0518_구로리어린이공원예산서(조경)1125_구로구-수량산출서" xfId="489" xr:uid="{00000000-0005-0000-0000-0000440C0000}"/>
    <cellStyle name="1_total_총괄내역0518_구로리어린이공원예산서(조경)1125_지주목" xfId="490" xr:uid="{00000000-0005-0000-0000-0000450C0000}"/>
    <cellStyle name="1_total_총괄내역0518_구로리어린이공원예산서(조경)1125_지주목_00-수량산출서양식" xfId="491" xr:uid="{00000000-0005-0000-0000-0000460C0000}"/>
    <cellStyle name="1_total_총괄내역0518_구로리어린이공원예산서(조경)1125_지주목_강남구시설녹지대-수량산출서" xfId="492" xr:uid="{00000000-0005-0000-0000-0000470C0000}"/>
    <cellStyle name="1_total_총괄내역0518_구로리어린이공원예산서(조경)1125_지주목_구로구(오정,개명)-수량산출서" xfId="493" xr:uid="{00000000-0005-0000-0000-0000480C0000}"/>
    <cellStyle name="1_total_총괄내역0518_구로리어린이공원예산서(조경)1125_지주목_구로구-수량산출서" xfId="494" xr:uid="{00000000-0005-0000-0000-0000490C0000}"/>
    <cellStyle name="1_total_총괄내역0518_내역서" xfId="495" xr:uid="{00000000-0005-0000-0000-00004A0C0000}"/>
    <cellStyle name="1_total_총괄내역0518_내역서_00-설계서양식" xfId="496" xr:uid="{00000000-0005-0000-0000-00004B0C0000}"/>
    <cellStyle name="1_total_총괄내역0518_내역서_00-설계서양식_00-수량산출서양식" xfId="497" xr:uid="{00000000-0005-0000-0000-00004C0C0000}"/>
    <cellStyle name="1_total_총괄내역0518_내역서_00-설계서양식_강남구시설녹지대-수량산출서" xfId="498" xr:uid="{00000000-0005-0000-0000-00004D0C0000}"/>
    <cellStyle name="1_total_총괄내역0518_내역서_00-설계서양식_구로구(오정,개명)-수량산출서" xfId="499" xr:uid="{00000000-0005-0000-0000-00004E0C0000}"/>
    <cellStyle name="1_total_총괄내역0518_내역서_00-설계서양식_구로구-수량산출서" xfId="500" xr:uid="{00000000-0005-0000-0000-00004F0C0000}"/>
    <cellStyle name="1_total_총괄내역0518_내역서_00-수량산출서양식" xfId="501" xr:uid="{00000000-0005-0000-0000-0000500C0000}"/>
    <cellStyle name="1_total_총괄내역0518_내역서_강남구시설녹지대-수량산출서" xfId="502" xr:uid="{00000000-0005-0000-0000-0000510C0000}"/>
    <cellStyle name="1_total_총괄내역0518_내역서_구로구(오정,개명)-수량산출서" xfId="503" xr:uid="{00000000-0005-0000-0000-0000520C0000}"/>
    <cellStyle name="1_total_총괄내역0518_내역서_구로구-수량산출서" xfId="504" xr:uid="{00000000-0005-0000-0000-0000530C0000}"/>
    <cellStyle name="1_total_총괄내역0518_내역서_지주목" xfId="505" xr:uid="{00000000-0005-0000-0000-0000540C0000}"/>
    <cellStyle name="1_total_총괄내역0518_내역서_지주목_00-수량산출서양식" xfId="506" xr:uid="{00000000-0005-0000-0000-0000550C0000}"/>
    <cellStyle name="1_total_총괄내역0518_내역서_지주목_강남구시설녹지대-수량산출서" xfId="507" xr:uid="{00000000-0005-0000-0000-0000560C0000}"/>
    <cellStyle name="1_total_총괄내역0518_내역서_지주목_구로구(오정,개명)-수량산출서" xfId="508" xr:uid="{00000000-0005-0000-0000-0000570C0000}"/>
    <cellStyle name="1_total_총괄내역0518_내역서_지주목_구로구-수량산출서" xfId="509" xr:uid="{00000000-0005-0000-0000-0000580C0000}"/>
    <cellStyle name="1_total_총괄내역0518_노임단가표" xfId="510" xr:uid="{00000000-0005-0000-0000-0000590C0000}"/>
    <cellStyle name="1_total_총괄내역0518_노임단가표_00-설계서양식" xfId="511" xr:uid="{00000000-0005-0000-0000-00005A0C0000}"/>
    <cellStyle name="1_total_총괄내역0518_노임단가표_00-설계서양식_00-수량산출서양식" xfId="512" xr:uid="{00000000-0005-0000-0000-00005B0C0000}"/>
    <cellStyle name="1_total_총괄내역0518_노임단가표_00-설계서양식_강남구시설녹지대-수량산출서" xfId="513" xr:uid="{00000000-0005-0000-0000-00005C0C0000}"/>
    <cellStyle name="1_total_총괄내역0518_노임단가표_00-설계서양식_구로구(오정,개명)-수량산출서" xfId="514" xr:uid="{00000000-0005-0000-0000-00005D0C0000}"/>
    <cellStyle name="1_total_총괄내역0518_노임단가표_00-설계서양식_구로구-수량산출서" xfId="515" xr:uid="{00000000-0005-0000-0000-00005E0C0000}"/>
    <cellStyle name="1_total_총괄내역0518_노임단가표_00-수량산출서양식" xfId="516" xr:uid="{00000000-0005-0000-0000-00005F0C0000}"/>
    <cellStyle name="1_total_총괄내역0518_노임단가표_강남구시설녹지대-수량산출서" xfId="517" xr:uid="{00000000-0005-0000-0000-0000600C0000}"/>
    <cellStyle name="1_total_총괄내역0518_노임단가표_구로구(오정,개명)-수량산출서" xfId="518" xr:uid="{00000000-0005-0000-0000-0000610C0000}"/>
    <cellStyle name="1_total_총괄내역0518_노임단가표_구로구-수량산출서" xfId="519" xr:uid="{00000000-0005-0000-0000-0000620C0000}"/>
    <cellStyle name="1_total_총괄내역0518_노임단가표_지주목" xfId="520" xr:uid="{00000000-0005-0000-0000-0000630C0000}"/>
    <cellStyle name="1_total_총괄내역0518_노임단가표_지주목_00-수량산출서양식" xfId="521" xr:uid="{00000000-0005-0000-0000-0000640C0000}"/>
    <cellStyle name="1_total_총괄내역0518_노임단가표_지주목_강남구시설녹지대-수량산출서" xfId="522" xr:uid="{00000000-0005-0000-0000-0000650C0000}"/>
    <cellStyle name="1_total_총괄내역0518_노임단가표_지주목_구로구(오정,개명)-수량산출서" xfId="523" xr:uid="{00000000-0005-0000-0000-0000660C0000}"/>
    <cellStyle name="1_total_총괄내역0518_노임단가표_지주목_구로구-수량산출서" xfId="524" xr:uid="{00000000-0005-0000-0000-0000670C0000}"/>
    <cellStyle name="1_total_총괄내역0518_수도권매립지" xfId="525" xr:uid="{00000000-0005-0000-0000-0000680C0000}"/>
    <cellStyle name="1_total_총괄내역0518_수도권매립지_00-설계서양식" xfId="526" xr:uid="{00000000-0005-0000-0000-0000690C0000}"/>
    <cellStyle name="1_total_총괄내역0518_수도권매립지_00-설계서양식_00-수량산출서양식" xfId="527" xr:uid="{00000000-0005-0000-0000-00006A0C0000}"/>
    <cellStyle name="1_total_총괄내역0518_수도권매립지_00-설계서양식_강남구시설녹지대-수량산출서" xfId="528" xr:uid="{00000000-0005-0000-0000-00006B0C0000}"/>
    <cellStyle name="1_total_총괄내역0518_수도권매립지_00-설계서양식_구로구(오정,개명)-수량산출서" xfId="529" xr:uid="{00000000-0005-0000-0000-00006C0C0000}"/>
    <cellStyle name="1_total_총괄내역0518_수도권매립지_00-설계서양식_구로구-수량산출서" xfId="530" xr:uid="{00000000-0005-0000-0000-00006D0C0000}"/>
    <cellStyle name="1_total_총괄내역0518_수도권매립지_00-수량산출서양식" xfId="531" xr:uid="{00000000-0005-0000-0000-00006E0C0000}"/>
    <cellStyle name="1_total_총괄내역0518_수도권매립지_강남구시설녹지대-수량산출서" xfId="532" xr:uid="{00000000-0005-0000-0000-00006F0C0000}"/>
    <cellStyle name="1_total_총괄내역0518_수도권매립지_구로구(오정,개명)-수량산출서" xfId="533" xr:uid="{00000000-0005-0000-0000-0000700C0000}"/>
    <cellStyle name="1_total_총괄내역0518_수도권매립지_구로구-수량산출서" xfId="534" xr:uid="{00000000-0005-0000-0000-0000710C0000}"/>
    <cellStyle name="1_total_총괄내역0518_수도권매립지_지주목" xfId="535" xr:uid="{00000000-0005-0000-0000-0000720C0000}"/>
    <cellStyle name="1_total_총괄내역0518_수도권매립지_지주목_00-수량산출서양식" xfId="536" xr:uid="{00000000-0005-0000-0000-0000730C0000}"/>
    <cellStyle name="1_total_총괄내역0518_수도권매립지_지주목_강남구시설녹지대-수량산출서" xfId="537" xr:uid="{00000000-0005-0000-0000-0000740C0000}"/>
    <cellStyle name="1_total_총괄내역0518_수도권매립지_지주목_구로구(오정,개명)-수량산출서" xfId="538" xr:uid="{00000000-0005-0000-0000-0000750C0000}"/>
    <cellStyle name="1_total_총괄내역0518_수도권매립지_지주목_구로구-수량산출서" xfId="539" xr:uid="{00000000-0005-0000-0000-0000760C0000}"/>
    <cellStyle name="1_total_총괄내역0518_수도권매립지1004(발주용)" xfId="540" xr:uid="{00000000-0005-0000-0000-0000770C0000}"/>
    <cellStyle name="1_total_총괄내역0518_수도권매립지1004(발주용)_00-설계서양식" xfId="541" xr:uid="{00000000-0005-0000-0000-0000780C0000}"/>
    <cellStyle name="1_total_총괄내역0518_수도권매립지1004(발주용)_00-설계서양식_00-수량산출서양식" xfId="542" xr:uid="{00000000-0005-0000-0000-0000790C0000}"/>
    <cellStyle name="1_total_총괄내역0518_수도권매립지1004(발주용)_00-설계서양식_강남구시설녹지대-수량산출서" xfId="543" xr:uid="{00000000-0005-0000-0000-00007A0C0000}"/>
    <cellStyle name="1_total_총괄내역0518_수도권매립지1004(발주용)_00-설계서양식_구로구(오정,개명)-수량산출서" xfId="544" xr:uid="{00000000-0005-0000-0000-00007B0C0000}"/>
    <cellStyle name="1_total_총괄내역0518_수도권매립지1004(발주용)_00-설계서양식_구로구-수량산출서" xfId="545" xr:uid="{00000000-0005-0000-0000-00007C0C0000}"/>
    <cellStyle name="1_total_총괄내역0518_수도권매립지1004(발주용)_00-수량산출서양식" xfId="546" xr:uid="{00000000-0005-0000-0000-00007D0C0000}"/>
    <cellStyle name="1_total_총괄내역0518_수도권매립지1004(발주용)_강남구시설녹지대-수량산출서" xfId="547" xr:uid="{00000000-0005-0000-0000-00007E0C0000}"/>
    <cellStyle name="1_total_총괄내역0518_수도권매립지1004(발주용)_구로구(오정,개명)-수량산출서" xfId="548" xr:uid="{00000000-0005-0000-0000-00007F0C0000}"/>
    <cellStyle name="1_total_총괄내역0518_수도권매립지1004(발주용)_구로구-수량산출서" xfId="549" xr:uid="{00000000-0005-0000-0000-0000800C0000}"/>
    <cellStyle name="1_total_총괄내역0518_수도권매립지1004(발주용)_지주목" xfId="550" xr:uid="{00000000-0005-0000-0000-0000810C0000}"/>
    <cellStyle name="1_total_총괄내역0518_수도권매립지1004(발주용)_지주목_00-수량산출서양식" xfId="551" xr:uid="{00000000-0005-0000-0000-0000820C0000}"/>
    <cellStyle name="1_total_총괄내역0518_수도권매립지1004(발주용)_지주목_강남구시설녹지대-수량산출서" xfId="552" xr:uid="{00000000-0005-0000-0000-0000830C0000}"/>
    <cellStyle name="1_total_총괄내역0518_수도권매립지1004(발주용)_지주목_구로구(오정,개명)-수량산출서" xfId="553" xr:uid="{00000000-0005-0000-0000-0000840C0000}"/>
    <cellStyle name="1_total_총괄내역0518_수도권매립지1004(발주용)_지주목_구로구-수량산출서" xfId="554" xr:uid="{00000000-0005-0000-0000-0000850C0000}"/>
    <cellStyle name="1_total_총괄내역0518_일신건영설계예산서(0211)" xfId="555" xr:uid="{00000000-0005-0000-0000-0000860C0000}"/>
    <cellStyle name="1_total_총괄내역0518_일신건영설계예산서(0211)_00-설계서양식" xfId="556" xr:uid="{00000000-0005-0000-0000-0000870C0000}"/>
    <cellStyle name="1_total_총괄내역0518_일신건영설계예산서(0211)_00-설계서양식_00-수량산출서양식" xfId="557" xr:uid="{00000000-0005-0000-0000-0000880C0000}"/>
    <cellStyle name="1_total_총괄내역0518_일신건영설계예산서(0211)_00-설계서양식_강남구시설녹지대-수량산출서" xfId="558" xr:uid="{00000000-0005-0000-0000-0000890C0000}"/>
    <cellStyle name="1_total_총괄내역0518_일신건영설계예산서(0211)_00-설계서양식_구로구(오정,개명)-수량산출서" xfId="559" xr:uid="{00000000-0005-0000-0000-00008A0C0000}"/>
    <cellStyle name="1_total_총괄내역0518_일신건영설계예산서(0211)_00-설계서양식_구로구-수량산출서" xfId="560" xr:uid="{00000000-0005-0000-0000-00008B0C0000}"/>
    <cellStyle name="1_total_총괄내역0518_일신건영설계예산서(0211)_00-수량산출서양식" xfId="561" xr:uid="{00000000-0005-0000-0000-00008C0C0000}"/>
    <cellStyle name="1_total_총괄내역0518_일신건영설계예산서(0211)_강남구시설녹지대-수량산출서" xfId="562" xr:uid="{00000000-0005-0000-0000-00008D0C0000}"/>
    <cellStyle name="1_total_총괄내역0518_일신건영설계예산서(0211)_구로구(오정,개명)-수량산출서" xfId="563" xr:uid="{00000000-0005-0000-0000-00008E0C0000}"/>
    <cellStyle name="1_total_총괄내역0518_일신건영설계예산서(0211)_구로구-수량산출서" xfId="564" xr:uid="{00000000-0005-0000-0000-00008F0C0000}"/>
    <cellStyle name="1_total_총괄내역0518_일신건영설계예산서(0211)_지주목" xfId="565" xr:uid="{00000000-0005-0000-0000-0000900C0000}"/>
    <cellStyle name="1_total_총괄내역0518_일신건영설계예산서(0211)_지주목_00-수량산출서양식" xfId="566" xr:uid="{00000000-0005-0000-0000-0000910C0000}"/>
    <cellStyle name="1_total_총괄내역0518_일신건영설계예산서(0211)_지주목_강남구시설녹지대-수량산출서" xfId="567" xr:uid="{00000000-0005-0000-0000-0000920C0000}"/>
    <cellStyle name="1_total_총괄내역0518_일신건영설계예산서(0211)_지주목_구로구(오정,개명)-수량산출서" xfId="568" xr:uid="{00000000-0005-0000-0000-0000930C0000}"/>
    <cellStyle name="1_total_총괄내역0518_일신건영설계예산서(0211)_지주목_구로구-수량산출서" xfId="569" xr:uid="{00000000-0005-0000-0000-0000940C0000}"/>
    <cellStyle name="1_total_총괄내역0518_일위대가" xfId="570" xr:uid="{00000000-0005-0000-0000-0000950C0000}"/>
    <cellStyle name="1_total_총괄내역0518_일위대가_00-설계서양식" xfId="571" xr:uid="{00000000-0005-0000-0000-0000960C0000}"/>
    <cellStyle name="1_total_총괄내역0518_일위대가_00-설계서양식_00-수량산출서양식" xfId="572" xr:uid="{00000000-0005-0000-0000-0000970C0000}"/>
    <cellStyle name="1_total_총괄내역0518_일위대가_00-설계서양식_강남구시설녹지대-수량산출서" xfId="573" xr:uid="{00000000-0005-0000-0000-0000980C0000}"/>
    <cellStyle name="1_total_총괄내역0518_일위대가_00-설계서양식_구로구(오정,개명)-수량산출서" xfId="574" xr:uid="{00000000-0005-0000-0000-0000990C0000}"/>
    <cellStyle name="1_total_총괄내역0518_일위대가_00-설계서양식_구로구-수량산출서" xfId="575" xr:uid="{00000000-0005-0000-0000-00009A0C0000}"/>
    <cellStyle name="1_total_총괄내역0518_일위대가_00-수량산출서양식" xfId="576" xr:uid="{00000000-0005-0000-0000-00009B0C0000}"/>
    <cellStyle name="1_total_총괄내역0518_일위대가_강남구시설녹지대-수량산출서" xfId="577" xr:uid="{00000000-0005-0000-0000-00009C0C0000}"/>
    <cellStyle name="1_total_총괄내역0518_일위대가_구로구(오정,개명)-수량산출서" xfId="578" xr:uid="{00000000-0005-0000-0000-00009D0C0000}"/>
    <cellStyle name="1_total_총괄내역0518_일위대가_구로구-수량산출서" xfId="579" xr:uid="{00000000-0005-0000-0000-00009E0C0000}"/>
    <cellStyle name="1_total_총괄내역0518_일위대가_지주목" xfId="580" xr:uid="{00000000-0005-0000-0000-00009F0C0000}"/>
    <cellStyle name="1_total_총괄내역0518_일위대가_지주목_00-수량산출서양식" xfId="581" xr:uid="{00000000-0005-0000-0000-0000A00C0000}"/>
    <cellStyle name="1_total_총괄내역0518_일위대가_지주목_강남구시설녹지대-수량산출서" xfId="582" xr:uid="{00000000-0005-0000-0000-0000A10C0000}"/>
    <cellStyle name="1_total_총괄내역0518_일위대가_지주목_구로구(오정,개명)-수량산출서" xfId="583" xr:uid="{00000000-0005-0000-0000-0000A20C0000}"/>
    <cellStyle name="1_total_총괄내역0518_일위대가_지주목_구로구-수량산출서" xfId="584" xr:uid="{00000000-0005-0000-0000-0000A30C0000}"/>
    <cellStyle name="1_total_총괄내역0518_자재단가표" xfId="585" xr:uid="{00000000-0005-0000-0000-0000A40C0000}"/>
    <cellStyle name="1_total_총괄내역0518_자재단가표_00-설계서양식" xfId="586" xr:uid="{00000000-0005-0000-0000-0000A50C0000}"/>
    <cellStyle name="1_total_총괄내역0518_자재단가표_00-설계서양식_00-수량산출서양식" xfId="587" xr:uid="{00000000-0005-0000-0000-0000A60C0000}"/>
    <cellStyle name="1_total_총괄내역0518_자재단가표_00-설계서양식_강남구시설녹지대-수량산출서" xfId="588" xr:uid="{00000000-0005-0000-0000-0000A70C0000}"/>
    <cellStyle name="1_total_총괄내역0518_자재단가표_00-설계서양식_구로구(오정,개명)-수량산출서" xfId="589" xr:uid="{00000000-0005-0000-0000-0000A80C0000}"/>
    <cellStyle name="1_total_총괄내역0518_자재단가표_00-설계서양식_구로구-수량산출서" xfId="590" xr:uid="{00000000-0005-0000-0000-0000A90C0000}"/>
    <cellStyle name="1_total_총괄내역0518_자재단가표_00-수량산출서양식" xfId="591" xr:uid="{00000000-0005-0000-0000-0000AA0C0000}"/>
    <cellStyle name="1_total_총괄내역0518_자재단가표_강남구시설녹지대-수량산출서" xfId="592" xr:uid="{00000000-0005-0000-0000-0000AB0C0000}"/>
    <cellStyle name="1_total_총괄내역0518_자재단가표_구로구(오정,개명)-수량산출서" xfId="593" xr:uid="{00000000-0005-0000-0000-0000AC0C0000}"/>
    <cellStyle name="1_total_총괄내역0518_자재단가표_구로구-수량산출서" xfId="594" xr:uid="{00000000-0005-0000-0000-0000AD0C0000}"/>
    <cellStyle name="1_total_총괄내역0518_자재단가표_지주목" xfId="595" xr:uid="{00000000-0005-0000-0000-0000AE0C0000}"/>
    <cellStyle name="1_total_총괄내역0518_자재단가표_지주목_00-수량산출서양식" xfId="596" xr:uid="{00000000-0005-0000-0000-0000AF0C0000}"/>
    <cellStyle name="1_total_총괄내역0518_자재단가표_지주목_강남구시설녹지대-수량산출서" xfId="597" xr:uid="{00000000-0005-0000-0000-0000B00C0000}"/>
    <cellStyle name="1_total_총괄내역0518_자재단가표_지주목_구로구(오정,개명)-수량산출서" xfId="598" xr:uid="{00000000-0005-0000-0000-0000B10C0000}"/>
    <cellStyle name="1_total_총괄내역0518_자재단가표_지주목_구로구-수량산출서" xfId="599" xr:uid="{00000000-0005-0000-0000-0000B20C0000}"/>
    <cellStyle name="1_total_총괄내역0518_장안초등학교내역0814" xfId="600" xr:uid="{00000000-0005-0000-0000-0000B30C0000}"/>
    <cellStyle name="1_total_총괄내역0518_장안초등학교내역0814_00-설계서양식" xfId="601" xr:uid="{00000000-0005-0000-0000-0000B40C0000}"/>
    <cellStyle name="1_total_총괄내역0518_장안초등학교내역0814_00-설계서양식_00-수량산출서양식" xfId="602" xr:uid="{00000000-0005-0000-0000-0000B50C0000}"/>
    <cellStyle name="1_total_총괄내역0518_장안초등학교내역0814_00-설계서양식_강남구시설녹지대-수량산출서" xfId="603" xr:uid="{00000000-0005-0000-0000-0000B60C0000}"/>
    <cellStyle name="1_total_총괄내역0518_장안초등학교내역0814_00-설계서양식_구로구(오정,개명)-수량산출서" xfId="604" xr:uid="{00000000-0005-0000-0000-0000B70C0000}"/>
    <cellStyle name="1_total_총괄내역0518_장안초등학교내역0814_00-설계서양식_구로구-수량산출서" xfId="605" xr:uid="{00000000-0005-0000-0000-0000B80C0000}"/>
    <cellStyle name="1_total_총괄내역0518_장안초등학교내역0814_00-수량산출서양식" xfId="606" xr:uid="{00000000-0005-0000-0000-0000B90C0000}"/>
    <cellStyle name="1_total_총괄내역0518_장안초등학교내역0814_강남구시설녹지대-수량산출서" xfId="607" xr:uid="{00000000-0005-0000-0000-0000BA0C0000}"/>
    <cellStyle name="1_total_총괄내역0518_장안초등학교내역0814_구로구(오정,개명)-수량산출서" xfId="608" xr:uid="{00000000-0005-0000-0000-0000BB0C0000}"/>
    <cellStyle name="1_total_총괄내역0518_장안초등학교내역0814_구로구-수량산출서" xfId="609" xr:uid="{00000000-0005-0000-0000-0000BC0C0000}"/>
    <cellStyle name="1_total_총괄내역0518_장안초등학교내역0814_지주목" xfId="610" xr:uid="{00000000-0005-0000-0000-0000BD0C0000}"/>
    <cellStyle name="1_total_총괄내역0518_장안초등학교내역0814_지주목_00-수량산출서양식" xfId="611" xr:uid="{00000000-0005-0000-0000-0000BE0C0000}"/>
    <cellStyle name="1_total_총괄내역0518_장안초등학교내역0814_지주목_강남구시설녹지대-수량산출서" xfId="612" xr:uid="{00000000-0005-0000-0000-0000BF0C0000}"/>
    <cellStyle name="1_total_총괄내역0518_장안초등학교내역0814_지주목_구로구(오정,개명)-수량산출서" xfId="613" xr:uid="{00000000-0005-0000-0000-0000C00C0000}"/>
    <cellStyle name="1_total_총괄내역0518_장안초등학교내역0814_지주목_구로구-수량산출서" xfId="614" xr:uid="{00000000-0005-0000-0000-0000C10C0000}"/>
    <cellStyle name="1_total_총괄내역0518_지주목" xfId="615" xr:uid="{00000000-0005-0000-0000-0000C20C0000}"/>
    <cellStyle name="1_total_총괄내역0518_지주목_00-수량산출서양식" xfId="616" xr:uid="{00000000-0005-0000-0000-0000C30C0000}"/>
    <cellStyle name="1_total_총괄내역0518_지주목_강남구시설녹지대-수량산출서" xfId="617" xr:uid="{00000000-0005-0000-0000-0000C40C0000}"/>
    <cellStyle name="1_total_총괄내역0518_지주목_구로구(오정,개명)-수량산출서" xfId="618" xr:uid="{00000000-0005-0000-0000-0000C50C0000}"/>
    <cellStyle name="1_total_총괄내역0518_지주목_구로구-수량산출서" xfId="619" xr:uid="{00000000-0005-0000-0000-0000C60C0000}"/>
    <cellStyle name="1_total_현충묘지-예산서(조경)" xfId="620" xr:uid="{00000000-0005-0000-0000-0000C70C0000}"/>
    <cellStyle name="1_total_현충묘지-예산서(조경)_00-수량산출서양식" xfId="621" xr:uid="{00000000-0005-0000-0000-0000C80C0000}"/>
    <cellStyle name="1_total_현충묘지-예산서(조경)_강남구시설녹지대-수량산출서" xfId="622" xr:uid="{00000000-0005-0000-0000-0000C90C0000}"/>
    <cellStyle name="1_total_현충묘지-예산서(조경)_구로구(오정,개명)-수량산출서" xfId="623" xr:uid="{00000000-0005-0000-0000-0000CA0C0000}"/>
    <cellStyle name="1_total_현충묘지-예산서(조경)_구로구-수량산출서" xfId="624" xr:uid="{00000000-0005-0000-0000-0000CB0C0000}"/>
    <cellStyle name="1_total_현충묘지-예산서(조경)_대전가오-설계서" xfId="625" xr:uid="{00000000-0005-0000-0000-0000CC0C0000}"/>
    <cellStyle name="1_total_현충묘지-예산서(조경)_대전가오-설계서(관리)" xfId="626" xr:uid="{00000000-0005-0000-0000-0000CD0C0000}"/>
    <cellStyle name="1_total_현충묘지-예산서(조경)_대전가오-설계서(관리)_00-설계서양식" xfId="627" xr:uid="{00000000-0005-0000-0000-0000CE0C0000}"/>
    <cellStyle name="1_total_현충묘지-예산서(조경)_대전가오-설계서(관리)_00-설계서양식_00-수량산출서양식" xfId="628" xr:uid="{00000000-0005-0000-0000-0000CF0C0000}"/>
    <cellStyle name="1_total_현충묘지-예산서(조경)_대전가오-설계서(관리)_00-설계서양식_강남구시설녹지대-수량산출서" xfId="629" xr:uid="{00000000-0005-0000-0000-0000D00C0000}"/>
    <cellStyle name="1_total_현충묘지-예산서(조경)_대전가오-설계서(관리)_00-설계서양식_구로구(오정,개명)-수량산출서" xfId="630" xr:uid="{00000000-0005-0000-0000-0000D10C0000}"/>
    <cellStyle name="1_total_현충묘지-예산서(조경)_대전가오-설계서(관리)_00-설계서양식_구로구-수량산출서" xfId="631" xr:uid="{00000000-0005-0000-0000-0000D20C0000}"/>
    <cellStyle name="1_total_현충묘지-예산서(조경)_대전가오-설계서(관리)_00-수량산출서양식" xfId="632" xr:uid="{00000000-0005-0000-0000-0000D30C0000}"/>
    <cellStyle name="1_total_현충묘지-예산서(조경)_대전가오-설계서(관리)_강남구시설녹지대-수량산출서" xfId="633" xr:uid="{00000000-0005-0000-0000-0000D40C0000}"/>
    <cellStyle name="1_total_현충묘지-예산서(조경)_대전가오-설계서(관리)_구로구(오정,개명)-수량산출서" xfId="634" xr:uid="{00000000-0005-0000-0000-0000D50C0000}"/>
    <cellStyle name="1_total_현충묘지-예산서(조경)_대전가오-설계서(관리)_구로구-수량산출서" xfId="635" xr:uid="{00000000-0005-0000-0000-0000D60C0000}"/>
    <cellStyle name="1_total_현충묘지-예산서(조경)_대전가오-설계서_00-설계서양식" xfId="636" xr:uid="{00000000-0005-0000-0000-0000D70C0000}"/>
    <cellStyle name="1_total_현충묘지-예산서(조경)_대전가오-설계서_00-설계서양식_00-수량산출서양식" xfId="637" xr:uid="{00000000-0005-0000-0000-0000D80C0000}"/>
    <cellStyle name="1_total_현충묘지-예산서(조경)_대전가오-설계서_00-설계서양식_강남구시설녹지대-수량산출서" xfId="638" xr:uid="{00000000-0005-0000-0000-0000D90C0000}"/>
    <cellStyle name="1_total_현충묘지-예산서(조경)_대전가오-설계서_00-설계서양식_구로구(오정,개명)-수량산출서" xfId="639" xr:uid="{00000000-0005-0000-0000-0000DA0C0000}"/>
    <cellStyle name="1_total_현충묘지-예산서(조경)_대전가오-설계서_00-설계서양식_구로구-수량산출서" xfId="640" xr:uid="{00000000-0005-0000-0000-0000DB0C0000}"/>
    <cellStyle name="1_total_현충묘지-예산서(조경)_대전가오-설계서_00-수량산출서양식" xfId="641" xr:uid="{00000000-0005-0000-0000-0000DC0C0000}"/>
    <cellStyle name="1_total_현충묘지-예산서(조경)_대전가오-설계서_강남구시설녹지대-수량산출서" xfId="642" xr:uid="{00000000-0005-0000-0000-0000DD0C0000}"/>
    <cellStyle name="1_total_현충묘지-예산서(조경)_대전가오-설계서_구로구(오정,개명)-수량산출서" xfId="643" xr:uid="{00000000-0005-0000-0000-0000DE0C0000}"/>
    <cellStyle name="1_total_현충묘지-예산서(조경)_대전가오-설계서_구로구-수량산출서" xfId="644" xr:uid="{00000000-0005-0000-0000-0000DF0C0000}"/>
    <cellStyle name="1_total_현충묘지-예산서(조경)_대전가오-설계서1" xfId="645" xr:uid="{00000000-0005-0000-0000-0000E00C0000}"/>
    <cellStyle name="1_total_현충묘지-예산서(조경)_대전가오-설계서1_00-설계서양식" xfId="646" xr:uid="{00000000-0005-0000-0000-0000E10C0000}"/>
    <cellStyle name="1_total_현충묘지-예산서(조경)_대전가오-설계서1_00-설계서양식_00-수량산출서양식" xfId="647" xr:uid="{00000000-0005-0000-0000-0000E20C0000}"/>
    <cellStyle name="1_total_현충묘지-예산서(조경)_대전가오-설계서1_00-설계서양식_강남구시설녹지대-수량산출서" xfId="648" xr:uid="{00000000-0005-0000-0000-0000E30C0000}"/>
    <cellStyle name="1_total_현충묘지-예산서(조경)_대전가오-설계서1_00-설계서양식_구로구(오정,개명)-수량산출서" xfId="649" xr:uid="{00000000-0005-0000-0000-0000E40C0000}"/>
    <cellStyle name="1_total_현충묘지-예산서(조경)_대전가오-설계서1_00-설계서양식_구로구-수량산출서" xfId="650" xr:uid="{00000000-0005-0000-0000-0000E50C0000}"/>
    <cellStyle name="1_total_현충묘지-예산서(조경)_대전가오-설계서1_00-수량산출서양식" xfId="651" xr:uid="{00000000-0005-0000-0000-0000E60C0000}"/>
    <cellStyle name="1_total_현충묘지-예산서(조경)_대전가오-설계서1_강남구시설녹지대-수량산출서" xfId="652" xr:uid="{00000000-0005-0000-0000-0000E70C0000}"/>
    <cellStyle name="1_total_현충묘지-예산서(조경)_대전가오-설계서1_구로구(오정,개명)-수량산출서" xfId="653" xr:uid="{00000000-0005-0000-0000-0000E80C0000}"/>
    <cellStyle name="1_total_현충묘지-예산서(조경)_대전가오-설계서1_구로구-수량산출서" xfId="654" xr:uid="{00000000-0005-0000-0000-0000E90C0000}"/>
    <cellStyle name="1_total_현충묘지-예산서(조경)_예산서-엑셀변환양식100" xfId="655" xr:uid="{00000000-0005-0000-0000-0000EA0C0000}"/>
    <cellStyle name="1_total_현충묘지-예산서(조경)_예산서-엑셀변환양식100_00-설계서양식" xfId="656" xr:uid="{00000000-0005-0000-0000-0000EB0C0000}"/>
    <cellStyle name="1_total_현충묘지-예산서(조경)_예산서-엑셀변환양식100_00-설계서양식_00-수량산출서양식" xfId="657" xr:uid="{00000000-0005-0000-0000-0000EC0C0000}"/>
    <cellStyle name="1_total_현충묘지-예산서(조경)_예산서-엑셀변환양식100_00-설계서양식_강남구시설녹지대-수량산출서" xfId="658" xr:uid="{00000000-0005-0000-0000-0000ED0C0000}"/>
    <cellStyle name="1_total_현충묘지-예산서(조경)_예산서-엑셀변환양식100_00-설계서양식_구로구(오정,개명)-수량산출서" xfId="659" xr:uid="{00000000-0005-0000-0000-0000EE0C0000}"/>
    <cellStyle name="1_total_현충묘지-예산서(조경)_예산서-엑셀변환양식100_00-설계서양식_구로구-수량산출서" xfId="660" xr:uid="{00000000-0005-0000-0000-0000EF0C0000}"/>
    <cellStyle name="1_total_현충묘지-예산서(조경)_예산서-엑셀변환양식100_00-수량산출서양식" xfId="661" xr:uid="{00000000-0005-0000-0000-0000F00C0000}"/>
    <cellStyle name="1_total_현충묘지-예산서(조경)_예산서-엑셀변환양식100_00-예산서양식100" xfId="662" xr:uid="{00000000-0005-0000-0000-0000F10C0000}"/>
    <cellStyle name="1_total_현충묘지-예산서(조경)_예산서-엑셀변환양식100_00-예산서양식100_00-수량산출서양식" xfId="663" xr:uid="{00000000-0005-0000-0000-0000F20C0000}"/>
    <cellStyle name="1_total_현충묘지-예산서(조경)_예산서-엑셀변환양식100_00-예산서양식100_강남구시설녹지대-수량산출서" xfId="664" xr:uid="{00000000-0005-0000-0000-0000F30C0000}"/>
    <cellStyle name="1_total_현충묘지-예산서(조경)_예산서-엑셀변환양식100_00-예산서양식100_구로구(오정,개명)-수량산출서" xfId="665" xr:uid="{00000000-0005-0000-0000-0000F40C0000}"/>
    <cellStyle name="1_total_현충묘지-예산서(조경)_예산서-엑셀변환양식100_00-예산서양식100_구로구-수량산출서" xfId="666" xr:uid="{00000000-0005-0000-0000-0000F50C0000}"/>
    <cellStyle name="1_total_현충묘지-예산서(조경)_예산서-엑셀변환양식100_00-예산서양식100_대전가오-설계서" xfId="667" xr:uid="{00000000-0005-0000-0000-0000F60C0000}"/>
    <cellStyle name="1_total_현충묘지-예산서(조경)_예산서-엑셀변환양식100_00-예산서양식100_대전가오-설계서(관리)" xfId="668" xr:uid="{00000000-0005-0000-0000-0000F70C0000}"/>
    <cellStyle name="1_total_현충묘지-예산서(조경)_예산서-엑셀변환양식100_00-예산서양식100_대전가오-설계서(관리)_00-설계서양식" xfId="669" xr:uid="{00000000-0005-0000-0000-0000F80C0000}"/>
    <cellStyle name="1_total_현충묘지-예산서(조경)_예산서-엑셀변환양식100_00-예산서양식100_대전가오-설계서(관리)_00-설계서양식_00-수량산출서양식" xfId="670" xr:uid="{00000000-0005-0000-0000-0000F90C0000}"/>
    <cellStyle name="1_total_현충묘지-예산서(조경)_예산서-엑셀변환양식100_00-예산서양식100_대전가오-설계서(관리)_00-설계서양식_강남구시설녹지대-수량산출서" xfId="671" xr:uid="{00000000-0005-0000-0000-0000FA0C0000}"/>
    <cellStyle name="1_total_현충묘지-예산서(조경)_예산서-엑셀변환양식100_00-예산서양식100_대전가오-설계서(관리)_00-설계서양식_구로구(오정,개명)-수량산출서" xfId="672" xr:uid="{00000000-0005-0000-0000-0000FB0C0000}"/>
    <cellStyle name="1_total_현충묘지-예산서(조경)_예산서-엑셀변환양식100_00-예산서양식100_대전가오-설계서(관리)_00-설계서양식_구로구-수량산출서" xfId="673" xr:uid="{00000000-0005-0000-0000-0000FC0C0000}"/>
    <cellStyle name="1_total_현충묘지-예산서(조경)_예산서-엑셀변환양식100_00-예산서양식100_대전가오-설계서(관리)_00-수량산출서양식" xfId="674" xr:uid="{00000000-0005-0000-0000-0000FD0C0000}"/>
    <cellStyle name="1_total_현충묘지-예산서(조경)_예산서-엑셀변환양식100_00-예산서양식100_대전가오-설계서(관리)_강남구시설녹지대-수량산출서" xfId="675" xr:uid="{00000000-0005-0000-0000-0000FE0C0000}"/>
    <cellStyle name="1_total_현충묘지-예산서(조경)_예산서-엑셀변환양식100_00-예산서양식100_대전가오-설계서(관리)_구로구(오정,개명)-수량산출서" xfId="676" xr:uid="{00000000-0005-0000-0000-0000FF0C0000}"/>
    <cellStyle name="1_total_현충묘지-예산서(조경)_예산서-엑셀변환양식100_00-예산서양식100_대전가오-설계서(관리)_구로구-수량산출서" xfId="677" xr:uid="{00000000-0005-0000-0000-0000000D0000}"/>
    <cellStyle name="1_total_현충묘지-예산서(조경)_예산서-엑셀변환양식100_00-예산서양식100_대전가오-설계서_00-설계서양식" xfId="678" xr:uid="{00000000-0005-0000-0000-0000010D0000}"/>
    <cellStyle name="1_total_현충묘지-예산서(조경)_예산서-엑셀변환양식100_00-예산서양식100_대전가오-설계서_00-설계서양식_00-수량산출서양식" xfId="679" xr:uid="{00000000-0005-0000-0000-0000020D0000}"/>
    <cellStyle name="1_total_현충묘지-예산서(조경)_예산서-엑셀변환양식100_00-예산서양식100_대전가오-설계서_00-설계서양식_강남구시설녹지대-수량산출서" xfId="680" xr:uid="{00000000-0005-0000-0000-0000030D0000}"/>
    <cellStyle name="1_total_현충묘지-예산서(조경)_예산서-엑셀변환양식100_00-예산서양식100_대전가오-설계서_00-설계서양식_구로구(오정,개명)-수량산출서" xfId="681" xr:uid="{00000000-0005-0000-0000-0000040D0000}"/>
    <cellStyle name="1_total_현충묘지-예산서(조경)_예산서-엑셀변환양식100_00-예산서양식100_대전가오-설계서_00-설계서양식_구로구-수량산출서" xfId="682" xr:uid="{00000000-0005-0000-0000-0000050D0000}"/>
    <cellStyle name="1_total_현충묘지-예산서(조경)_예산서-엑셀변환양식100_00-예산서양식100_대전가오-설계서_00-수량산출서양식" xfId="683" xr:uid="{00000000-0005-0000-0000-0000060D0000}"/>
    <cellStyle name="1_total_현충묘지-예산서(조경)_예산서-엑셀변환양식100_00-예산서양식100_대전가오-설계서_강남구시설녹지대-수량산출서" xfId="684" xr:uid="{00000000-0005-0000-0000-0000070D0000}"/>
    <cellStyle name="1_total_현충묘지-예산서(조경)_예산서-엑셀변환양식100_00-예산서양식100_대전가오-설계서_구로구(오정,개명)-수량산출서" xfId="685" xr:uid="{00000000-0005-0000-0000-0000080D0000}"/>
    <cellStyle name="1_total_현충묘지-예산서(조경)_예산서-엑셀변환양식100_00-예산서양식100_대전가오-설계서_구로구-수량산출서" xfId="686" xr:uid="{00000000-0005-0000-0000-0000090D0000}"/>
    <cellStyle name="1_total_현충묘지-예산서(조경)_예산서-엑셀변환양식100_00-예산서양식100_대전가오-설계서1" xfId="687" xr:uid="{00000000-0005-0000-0000-00000A0D0000}"/>
    <cellStyle name="1_total_현충묘지-예산서(조경)_예산서-엑셀변환양식100_00-예산서양식100_대전가오-설계서1_00-설계서양식" xfId="688" xr:uid="{00000000-0005-0000-0000-00000B0D0000}"/>
    <cellStyle name="1_total_현충묘지-예산서(조경)_예산서-엑셀변환양식100_00-예산서양식100_대전가오-설계서1_00-설계서양식_00-수량산출서양식" xfId="689" xr:uid="{00000000-0005-0000-0000-00000C0D0000}"/>
    <cellStyle name="1_total_현충묘지-예산서(조경)_예산서-엑셀변환양식100_00-예산서양식100_대전가오-설계서1_00-설계서양식_강남구시설녹지대-수량산출서" xfId="690" xr:uid="{00000000-0005-0000-0000-00000D0D0000}"/>
    <cellStyle name="1_total_현충묘지-예산서(조경)_예산서-엑셀변환양식100_00-예산서양식100_대전가오-설계서1_00-설계서양식_구로구(오정,개명)-수량산출서" xfId="691" xr:uid="{00000000-0005-0000-0000-00000E0D0000}"/>
    <cellStyle name="1_total_현충묘지-예산서(조경)_예산서-엑셀변환양식100_00-예산서양식100_대전가오-설계서1_00-설계서양식_구로구-수량산출서" xfId="692" xr:uid="{00000000-0005-0000-0000-00000F0D0000}"/>
    <cellStyle name="1_total_현충묘지-예산서(조경)_예산서-엑셀변환양식100_00-예산서양식100_대전가오-설계서1_00-수량산출서양식" xfId="693" xr:uid="{00000000-0005-0000-0000-0000100D0000}"/>
    <cellStyle name="1_total_현충묘지-예산서(조경)_예산서-엑셀변환양식100_00-예산서양식100_대전가오-설계서1_강남구시설녹지대-수량산출서" xfId="694" xr:uid="{00000000-0005-0000-0000-0000110D0000}"/>
    <cellStyle name="1_total_현충묘지-예산서(조경)_예산서-엑셀변환양식100_00-예산서양식100_대전가오-설계서1_구로구(오정,개명)-수량산출서" xfId="695" xr:uid="{00000000-0005-0000-0000-0000120D0000}"/>
    <cellStyle name="1_total_현충묘지-예산서(조경)_예산서-엑셀변환양식100_00-예산서양식100_대전가오-설계서1_구로구-수량산출서" xfId="696" xr:uid="{00000000-0005-0000-0000-0000130D0000}"/>
    <cellStyle name="1_total_현충묘지-예산서(조경)_예산서-엑셀변환양식100_강남구시설녹지대-수량산출서" xfId="697" xr:uid="{00000000-0005-0000-0000-0000140D0000}"/>
    <cellStyle name="1_total_현충묘지-예산서(조경)_예산서-엑셀변환양식100_구로구(오정,개명)-수량산출서" xfId="698" xr:uid="{00000000-0005-0000-0000-0000150D0000}"/>
    <cellStyle name="1_total_현충묘지-예산서(조경)_예산서-엑셀변환양식100_구로구-수량산출서" xfId="699" xr:uid="{00000000-0005-0000-0000-0000160D0000}"/>
    <cellStyle name="1_tree" xfId="700" xr:uid="{00000000-0005-0000-0000-0000170D0000}"/>
    <cellStyle name="1_tree_00-설계서양식" xfId="701" xr:uid="{00000000-0005-0000-0000-0000180D0000}"/>
    <cellStyle name="1_tree_00-설계서양식_00-수량산출서양식" xfId="702" xr:uid="{00000000-0005-0000-0000-0000190D0000}"/>
    <cellStyle name="1_tree_00-설계서양식_강남구시설녹지대-수량산출서" xfId="703" xr:uid="{00000000-0005-0000-0000-00001A0D0000}"/>
    <cellStyle name="1_tree_00-설계서양식_구로구(오정,개명)-수량산출서" xfId="704" xr:uid="{00000000-0005-0000-0000-00001B0D0000}"/>
    <cellStyle name="1_tree_00-설계서양식_구로구-수량산출서" xfId="705" xr:uid="{00000000-0005-0000-0000-00001C0D0000}"/>
    <cellStyle name="1_tree_00-수량산출서양식" xfId="706" xr:uid="{00000000-0005-0000-0000-00001D0D0000}"/>
    <cellStyle name="1_tree_00-예산서양식100" xfId="707" xr:uid="{00000000-0005-0000-0000-00001E0D0000}"/>
    <cellStyle name="1_tree_00-예산서양식100_00-수량산출서양식" xfId="708" xr:uid="{00000000-0005-0000-0000-00001F0D0000}"/>
    <cellStyle name="1_tree_00-예산서양식100_강남구시설녹지대-수량산출서" xfId="709" xr:uid="{00000000-0005-0000-0000-0000200D0000}"/>
    <cellStyle name="1_tree_00-예산서양식100_구로구(오정,개명)-수량산출서" xfId="710" xr:uid="{00000000-0005-0000-0000-0000210D0000}"/>
    <cellStyle name="1_tree_00-예산서양식100_구로구-수량산출서" xfId="711" xr:uid="{00000000-0005-0000-0000-0000220D0000}"/>
    <cellStyle name="1_tree_00-예산서양식100_대전가오-설계서" xfId="712" xr:uid="{00000000-0005-0000-0000-0000230D0000}"/>
    <cellStyle name="1_tree_00-예산서양식100_대전가오-설계서(관리)" xfId="713" xr:uid="{00000000-0005-0000-0000-0000240D0000}"/>
    <cellStyle name="1_tree_00-예산서양식100_대전가오-설계서(관리)_00-설계서양식" xfId="714" xr:uid="{00000000-0005-0000-0000-0000250D0000}"/>
    <cellStyle name="1_tree_00-예산서양식100_대전가오-설계서(관리)_00-설계서양식_00-수량산출서양식" xfId="715" xr:uid="{00000000-0005-0000-0000-0000260D0000}"/>
    <cellStyle name="1_tree_00-예산서양식100_대전가오-설계서(관리)_00-설계서양식_강남구시설녹지대-수량산출서" xfId="716" xr:uid="{00000000-0005-0000-0000-0000270D0000}"/>
    <cellStyle name="1_tree_00-예산서양식100_대전가오-설계서(관리)_00-설계서양식_구로구(오정,개명)-수량산출서" xfId="717" xr:uid="{00000000-0005-0000-0000-0000280D0000}"/>
    <cellStyle name="1_tree_00-예산서양식100_대전가오-설계서(관리)_00-설계서양식_구로구-수량산출서" xfId="718" xr:uid="{00000000-0005-0000-0000-0000290D0000}"/>
    <cellStyle name="1_tree_00-예산서양식100_대전가오-설계서(관리)_00-수량산출서양식" xfId="719" xr:uid="{00000000-0005-0000-0000-00002A0D0000}"/>
    <cellStyle name="1_tree_00-예산서양식100_대전가오-설계서(관리)_강남구시설녹지대-수량산출서" xfId="720" xr:uid="{00000000-0005-0000-0000-00002B0D0000}"/>
    <cellStyle name="1_tree_00-예산서양식100_대전가오-설계서(관리)_구로구(오정,개명)-수량산출서" xfId="721" xr:uid="{00000000-0005-0000-0000-00002C0D0000}"/>
    <cellStyle name="1_tree_00-예산서양식100_대전가오-설계서(관리)_구로구-수량산출서" xfId="722" xr:uid="{00000000-0005-0000-0000-00002D0D0000}"/>
    <cellStyle name="1_tree_00-예산서양식100_대전가오-설계서_00-설계서양식" xfId="723" xr:uid="{00000000-0005-0000-0000-00002E0D0000}"/>
    <cellStyle name="1_tree_00-예산서양식100_대전가오-설계서_00-설계서양식_00-수량산출서양식" xfId="724" xr:uid="{00000000-0005-0000-0000-00002F0D0000}"/>
    <cellStyle name="1_tree_00-예산서양식100_대전가오-설계서_00-설계서양식_강남구시설녹지대-수량산출서" xfId="725" xr:uid="{00000000-0005-0000-0000-0000300D0000}"/>
    <cellStyle name="1_tree_00-예산서양식100_대전가오-설계서_00-설계서양식_구로구(오정,개명)-수량산출서" xfId="726" xr:uid="{00000000-0005-0000-0000-0000310D0000}"/>
    <cellStyle name="1_tree_00-예산서양식100_대전가오-설계서_00-설계서양식_구로구-수량산출서" xfId="727" xr:uid="{00000000-0005-0000-0000-0000320D0000}"/>
    <cellStyle name="1_tree_00-예산서양식100_대전가오-설계서_00-수량산출서양식" xfId="728" xr:uid="{00000000-0005-0000-0000-0000330D0000}"/>
    <cellStyle name="1_tree_00-예산서양식100_대전가오-설계서_강남구시설녹지대-수량산출서" xfId="729" xr:uid="{00000000-0005-0000-0000-0000340D0000}"/>
    <cellStyle name="1_tree_00-예산서양식100_대전가오-설계서_구로구(오정,개명)-수량산출서" xfId="730" xr:uid="{00000000-0005-0000-0000-0000350D0000}"/>
    <cellStyle name="1_tree_00-예산서양식100_대전가오-설계서_구로구-수량산출서" xfId="731" xr:uid="{00000000-0005-0000-0000-0000360D0000}"/>
    <cellStyle name="1_tree_00-예산서양식100_대전가오-설계서1" xfId="732" xr:uid="{00000000-0005-0000-0000-0000370D0000}"/>
    <cellStyle name="1_tree_00-예산서양식100_대전가오-설계서1_00-설계서양식" xfId="733" xr:uid="{00000000-0005-0000-0000-0000380D0000}"/>
    <cellStyle name="1_tree_00-예산서양식100_대전가오-설계서1_00-설계서양식_00-수량산출서양식" xfId="734" xr:uid="{00000000-0005-0000-0000-0000390D0000}"/>
    <cellStyle name="1_tree_00-예산서양식100_대전가오-설계서1_00-설계서양식_강남구시설녹지대-수량산출서" xfId="735" xr:uid="{00000000-0005-0000-0000-00003A0D0000}"/>
    <cellStyle name="1_tree_00-예산서양식100_대전가오-설계서1_00-설계서양식_구로구(오정,개명)-수량산출서" xfId="736" xr:uid="{00000000-0005-0000-0000-00003B0D0000}"/>
    <cellStyle name="1_tree_00-예산서양식100_대전가오-설계서1_00-설계서양식_구로구-수량산출서" xfId="737" xr:uid="{00000000-0005-0000-0000-00003C0D0000}"/>
    <cellStyle name="1_tree_00-예산서양식100_대전가오-설계서1_00-수량산출서양식" xfId="738" xr:uid="{00000000-0005-0000-0000-00003D0D0000}"/>
    <cellStyle name="1_tree_00-예산서양식100_대전가오-설계서1_강남구시설녹지대-수량산출서" xfId="739" xr:uid="{00000000-0005-0000-0000-00003E0D0000}"/>
    <cellStyle name="1_tree_00-예산서양식100_대전가오-설계서1_구로구(오정,개명)-수량산출서" xfId="740" xr:uid="{00000000-0005-0000-0000-00003F0D0000}"/>
    <cellStyle name="1_tree_00-예산서양식100_대전가오-설계서1_구로구-수량산출서" xfId="741" xr:uid="{00000000-0005-0000-0000-0000400D0000}"/>
    <cellStyle name="1_tree_강남구시설녹지대-수량산출서" xfId="742" xr:uid="{00000000-0005-0000-0000-0000410D0000}"/>
    <cellStyle name="1_tree_구로구(오정,개명)-수량산출서" xfId="743" xr:uid="{00000000-0005-0000-0000-0000420D0000}"/>
    <cellStyle name="1_tree_구로구-수량산출서" xfId="744" xr:uid="{00000000-0005-0000-0000-0000430D0000}"/>
    <cellStyle name="1_tree_구로리총괄내역" xfId="745" xr:uid="{00000000-0005-0000-0000-0000440D0000}"/>
    <cellStyle name="1_tree_구로리총괄내역_00-설계서양식" xfId="746" xr:uid="{00000000-0005-0000-0000-0000450D0000}"/>
    <cellStyle name="1_tree_구로리총괄내역_00-설계서양식_00-수량산출서양식" xfId="747" xr:uid="{00000000-0005-0000-0000-0000460D0000}"/>
    <cellStyle name="1_tree_구로리총괄내역_00-설계서양식_강남구시설녹지대-수량산출서" xfId="748" xr:uid="{00000000-0005-0000-0000-0000470D0000}"/>
    <cellStyle name="1_tree_구로리총괄내역_00-설계서양식_구로구(오정,개명)-수량산출서" xfId="749" xr:uid="{00000000-0005-0000-0000-0000480D0000}"/>
    <cellStyle name="1_tree_구로리총괄내역_00-설계서양식_구로구-수량산출서" xfId="750" xr:uid="{00000000-0005-0000-0000-0000490D0000}"/>
    <cellStyle name="1_tree_구로리총괄내역_00-수량산출서양식" xfId="751" xr:uid="{00000000-0005-0000-0000-00004A0D0000}"/>
    <cellStyle name="1_tree_구로리총괄내역_강남구시설녹지대-수량산출서" xfId="752" xr:uid="{00000000-0005-0000-0000-00004B0D0000}"/>
    <cellStyle name="1_tree_구로리총괄내역_구로구(오정,개명)-수량산출서" xfId="753" xr:uid="{00000000-0005-0000-0000-00004C0D0000}"/>
    <cellStyle name="1_tree_구로리총괄내역_구로구-수량산출서" xfId="754" xr:uid="{00000000-0005-0000-0000-00004D0D0000}"/>
    <cellStyle name="1_tree_구로리총괄내역_구로리설계예산서1029" xfId="755" xr:uid="{00000000-0005-0000-0000-00004E0D0000}"/>
    <cellStyle name="1_tree_구로리총괄내역_구로리설계예산서1029_00-설계서양식" xfId="756" xr:uid="{00000000-0005-0000-0000-00004F0D0000}"/>
    <cellStyle name="1_tree_구로리총괄내역_구로리설계예산서1029_00-설계서양식_00-수량산출서양식" xfId="757" xr:uid="{00000000-0005-0000-0000-0000500D0000}"/>
    <cellStyle name="1_tree_구로리총괄내역_구로리설계예산서1029_00-설계서양식_강남구시설녹지대-수량산출서" xfId="758" xr:uid="{00000000-0005-0000-0000-0000510D0000}"/>
    <cellStyle name="1_tree_구로리총괄내역_구로리설계예산서1029_00-설계서양식_구로구(오정,개명)-수량산출서" xfId="759" xr:uid="{00000000-0005-0000-0000-0000520D0000}"/>
    <cellStyle name="1_tree_구로리총괄내역_구로리설계예산서1029_00-설계서양식_구로구-수량산출서" xfId="760" xr:uid="{00000000-0005-0000-0000-0000530D0000}"/>
    <cellStyle name="1_tree_구로리총괄내역_구로리설계예산서1029_00-수량산출서양식" xfId="761" xr:uid="{00000000-0005-0000-0000-0000540D0000}"/>
    <cellStyle name="1_tree_구로리총괄내역_구로리설계예산서1029_강남구시설녹지대-수량산출서" xfId="762" xr:uid="{00000000-0005-0000-0000-0000550D0000}"/>
    <cellStyle name="1_tree_구로리총괄내역_구로리설계예산서1029_구로구(오정,개명)-수량산출서" xfId="763" xr:uid="{00000000-0005-0000-0000-0000560D0000}"/>
    <cellStyle name="1_tree_구로리총괄내역_구로리설계예산서1029_구로구-수량산출서" xfId="764" xr:uid="{00000000-0005-0000-0000-0000570D0000}"/>
    <cellStyle name="1_tree_구로리총괄내역_구로리설계예산서1029_지주목" xfId="765" xr:uid="{00000000-0005-0000-0000-0000580D0000}"/>
    <cellStyle name="1_tree_구로리총괄내역_구로리설계예산서1029_지주목_00-수량산출서양식" xfId="766" xr:uid="{00000000-0005-0000-0000-0000590D0000}"/>
    <cellStyle name="1_tree_구로리총괄내역_구로리설계예산서1029_지주목_강남구시설녹지대-수량산출서" xfId="767" xr:uid="{00000000-0005-0000-0000-00005A0D0000}"/>
    <cellStyle name="1_tree_구로리총괄내역_구로리설계예산서1029_지주목_구로구(오정,개명)-수량산출서" xfId="768" xr:uid="{00000000-0005-0000-0000-00005B0D0000}"/>
    <cellStyle name="1_tree_구로리총괄내역_구로리설계예산서1029_지주목_구로구-수량산출서" xfId="769" xr:uid="{00000000-0005-0000-0000-00005C0D0000}"/>
    <cellStyle name="1_tree_구로리총괄내역_구로리설계예산서1118준공" xfId="770" xr:uid="{00000000-0005-0000-0000-00005D0D0000}"/>
    <cellStyle name="1_tree_구로리총괄내역_구로리설계예산서1118준공_00-설계서양식" xfId="771" xr:uid="{00000000-0005-0000-0000-00005E0D0000}"/>
    <cellStyle name="1_tree_구로리총괄내역_구로리설계예산서1118준공_00-설계서양식_00-수량산출서양식" xfId="772" xr:uid="{00000000-0005-0000-0000-00005F0D0000}"/>
    <cellStyle name="1_tree_구로리총괄내역_구로리설계예산서1118준공_00-설계서양식_강남구시설녹지대-수량산출서" xfId="773" xr:uid="{00000000-0005-0000-0000-0000600D0000}"/>
    <cellStyle name="1_tree_구로리총괄내역_구로리설계예산서1118준공_00-설계서양식_구로구(오정,개명)-수량산출서" xfId="774" xr:uid="{00000000-0005-0000-0000-0000610D0000}"/>
    <cellStyle name="1_tree_구로리총괄내역_구로리설계예산서1118준공_00-설계서양식_구로구-수량산출서" xfId="775" xr:uid="{00000000-0005-0000-0000-0000620D0000}"/>
    <cellStyle name="1_tree_구로리총괄내역_구로리설계예산서1118준공_00-수량산출서양식" xfId="776" xr:uid="{00000000-0005-0000-0000-0000630D0000}"/>
    <cellStyle name="1_tree_구로리총괄내역_구로리설계예산서1118준공_강남구시설녹지대-수량산출서" xfId="777" xr:uid="{00000000-0005-0000-0000-0000640D0000}"/>
    <cellStyle name="1_tree_구로리총괄내역_구로리설계예산서1118준공_구로구(오정,개명)-수량산출서" xfId="778" xr:uid="{00000000-0005-0000-0000-0000650D0000}"/>
    <cellStyle name="1_tree_구로리총괄내역_구로리설계예산서1118준공_구로구-수량산출서" xfId="779" xr:uid="{00000000-0005-0000-0000-0000660D0000}"/>
    <cellStyle name="1_tree_구로리총괄내역_구로리설계예산서1118준공_지주목" xfId="780" xr:uid="{00000000-0005-0000-0000-0000670D0000}"/>
    <cellStyle name="1_tree_구로리총괄내역_구로리설계예산서1118준공_지주목_00-수량산출서양식" xfId="781" xr:uid="{00000000-0005-0000-0000-0000680D0000}"/>
    <cellStyle name="1_tree_구로리총괄내역_구로리설계예산서1118준공_지주목_강남구시설녹지대-수량산출서" xfId="782" xr:uid="{00000000-0005-0000-0000-0000690D0000}"/>
    <cellStyle name="1_tree_구로리총괄내역_구로리설계예산서1118준공_지주목_구로구(오정,개명)-수량산출서" xfId="783" xr:uid="{00000000-0005-0000-0000-00006A0D0000}"/>
    <cellStyle name="1_tree_구로리총괄내역_구로리설계예산서1118준공_지주목_구로구-수량산출서" xfId="784" xr:uid="{00000000-0005-0000-0000-00006B0D0000}"/>
    <cellStyle name="1_tree_구로리총괄내역_구로리설계예산서조경" xfId="785" xr:uid="{00000000-0005-0000-0000-00006C0D0000}"/>
    <cellStyle name="1_tree_구로리총괄내역_구로리설계예산서조경_00-설계서양식" xfId="786" xr:uid="{00000000-0005-0000-0000-00006D0D0000}"/>
    <cellStyle name="1_tree_구로리총괄내역_구로리설계예산서조경_00-설계서양식_00-수량산출서양식" xfId="787" xr:uid="{00000000-0005-0000-0000-00006E0D0000}"/>
    <cellStyle name="1_tree_구로리총괄내역_구로리설계예산서조경_00-설계서양식_강남구시설녹지대-수량산출서" xfId="788" xr:uid="{00000000-0005-0000-0000-00006F0D0000}"/>
    <cellStyle name="1_tree_구로리총괄내역_구로리설계예산서조경_00-설계서양식_구로구(오정,개명)-수량산출서" xfId="789" xr:uid="{00000000-0005-0000-0000-0000700D0000}"/>
    <cellStyle name="1_tree_구로리총괄내역_구로리설계예산서조경_00-설계서양식_구로구-수량산출서" xfId="790" xr:uid="{00000000-0005-0000-0000-0000710D0000}"/>
    <cellStyle name="1_tree_구로리총괄내역_구로리설계예산서조경_00-수량산출서양식" xfId="791" xr:uid="{00000000-0005-0000-0000-0000720D0000}"/>
    <cellStyle name="1_tree_구로리총괄내역_구로리설계예산서조경_강남구시설녹지대-수량산출서" xfId="792" xr:uid="{00000000-0005-0000-0000-0000730D0000}"/>
    <cellStyle name="1_tree_구로리총괄내역_구로리설계예산서조경_구로구(오정,개명)-수량산출서" xfId="793" xr:uid="{00000000-0005-0000-0000-0000740D0000}"/>
    <cellStyle name="1_tree_구로리총괄내역_구로리설계예산서조경_구로구-수량산출서" xfId="794" xr:uid="{00000000-0005-0000-0000-0000750D0000}"/>
    <cellStyle name="1_tree_구로리총괄내역_구로리설계예산서조경_지주목" xfId="795" xr:uid="{00000000-0005-0000-0000-0000760D0000}"/>
    <cellStyle name="1_tree_구로리총괄내역_구로리설계예산서조경_지주목_00-수량산출서양식" xfId="796" xr:uid="{00000000-0005-0000-0000-0000770D0000}"/>
    <cellStyle name="1_tree_구로리총괄내역_구로리설계예산서조경_지주목_강남구시설녹지대-수량산출서" xfId="797" xr:uid="{00000000-0005-0000-0000-0000780D0000}"/>
    <cellStyle name="1_tree_구로리총괄내역_구로리설계예산서조경_지주목_구로구(오정,개명)-수량산출서" xfId="798" xr:uid="{00000000-0005-0000-0000-0000790D0000}"/>
    <cellStyle name="1_tree_구로리총괄내역_구로리설계예산서조경_지주목_구로구-수량산출서" xfId="799" xr:uid="{00000000-0005-0000-0000-00007A0D0000}"/>
    <cellStyle name="1_tree_구로리총괄내역_구로리어린이공원예산서(조경)1125" xfId="800" xr:uid="{00000000-0005-0000-0000-00007B0D0000}"/>
    <cellStyle name="1_tree_구로리총괄내역_구로리어린이공원예산서(조경)1125_00-설계서양식" xfId="801" xr:uid="{00000000-0005-0000-0000-00007C0D0000}"/>
    <cellStyle name="1_tree_구로리총괄내역_구로리어린이공원예산서(조경)1125_00-설계서양식_00-수량산출서양식" xfId="802" xr:uid="{00000000-0005-0000-0000-00007D0D0000}"/>
    <cellStyle name="1_tree_구로리총괄내역_구로리어린이공원예산서(조경)1125_00-설계서양식_강남구시설녹지대-수량산출서" xfId="803" xr:uid="{00000000-0005-0000-0000-00007E0D0000}"/>
    <cellStyle name="1_tree_구로리총괄내역_구로리어린이공원예산서(조경)1125_00-설계서양식_구로구(오정,개명)-수량산출서" xfId="804" xr:uid="{00000000-0005-0000-0000-00007F0D0000}"/>
    <cellStyle name="1_tree_구로리총괄내역_구로리어린이공원예산서(조경)1125_00-설계서양식_구로구-수량산출서" xfId="805" xr:uid="{00000000-0005-0000-0000-0000800D0000}"/>
    <cellStyle name="1_tree_구로리총괄내역_구로리어린이공원예산서(조경)1125_00-수량산출서양식" xfId="806" xr:uid="{00000000-0005-0000-0000-0000810D0000}"/>
    <cellStyle name="1_tree_구로리총괄내역_구로리어린이공원예산서(조경)1125_강남구시설녹지대-수량산출서" xfId="807" xr:uid="{00000000-0005-0000-0000-0000820D0000}"/>
    <cellStyle name="1_tree_구로리총괄내역_구로리어린이공원예산서(조경)1125_구로구(오정,개명)-수량산출서" xfId="808" xr:uid="{00000000-0005-0000-0000-0000830D0000}"/>
    <cellStyle name="1_tree_구로리총괄내역_구로리어린이공원예산서(조경)1125_구로구-수량산출서" xfId="809" xr:uid="{00000000-0005-0000-0000-0000840D0000}"/>
    <cellStyle name="1_tree_구로리총괄내역_구로리어린이공원예산서(조경)1125_지주목" xfId="810" xr:uid="{00000000-0005-0000-0000-0000850D0000}"/>
    <cellStyle name="1_tree_구로리총괄내역_구로리어린이공원예산서(조경)1125_지주목_00-수량산출서양식" xfId="811" xr:uid="{00000000-0005-0000-0000-0000860D0000}"/>
    <cellStyle name="1_tree_구로리총괄내역_구로리어린이공원예산서(조경)1125_지주목_강남구시설녹지대-수량산출서" xfId="812" xr:uid="{00000000-0005-0000-0000-0000870D0000}"/>
    <cellStyle name="1_tree_구로리총괄내역_구로리어린이공원예산서(조경)1125_지주목_구로구(오정,개명)-수량산출서" xfId="813" xr:uid="{00000000-0005-0000-0000-0000880D0000}"/>
    <cellStyle name="1_tree_구로리총괄내역_구로리어린이공원예산서(조경)1125_지주목_구로구-수량산출서" xfId="814" xr:uid="{00000000-0005-0000-0000-0000890D0000}"/>
    <cellStyle name="1_tree_구로리총괄내역_내역서" xfId="815" xr:uid="{00000000-0005-0000-0000-00008A0D0000}"/>
    <cellStyle name="1_tree_구로리총괄내역_내역서_00-설계서양식" xfId="816" xr:uid="{00000000-0005-0000-0000-00008B0D0000}"/>
    <cellStyle name="1_tree_구로리총괄내역_내역서_00-설계서양식_00-수량산출서양식" xfId="817" xr:uid="{00000000-0005-0000-0000-00008C0D0000}"/>
    <cellStyle name="1_tree_구로리총괄내역_내역서_00-설계서양식_강남구시설녹지대-수량산출서" xfId="818" xr:uid="{00000000-0005-0000-0000-00008D0D0000}"/>
    <cellStyle name="1_tree_구로리총괄내역_내역서_00-설계서양식_구로구(오정,개명)-수량산출서" xfId="819" xr:uid="{00000000-0005-0000-0000-00008E0D0000}"/>
    <cellStyle name="1_tree_구로리총괄내역_내역서_00-설계서양식_구로구-수량산출서" xfId="820" xr:uid="{00000000-0005-0000-0000-00008F0D0000}"/>
    <cellStyle name="1_tree_구로리총괄내역_내역서_00-수량산출서양식" xfId="821" xr:uid="{00000000-0005-0000-0000-0000900D0000}"/>
    <cellStyle name="1_tree_구로리총괄내역_내역서_강남구시설녹지대-수량산출서" xfId="822" xr:uid="{00000000-0005-0000-0000-0000910D0000}"/>
    <cellStyle name="1_tree_구로리총괄내역_내역서_구로구(오정,개명)-수량산출서" xfId="823" xr:uid="{00000000-0005-0000-0000-0000920D0000}"/>
    <cellStyle name="1_tree_구로리총괄내역_내역서_구로구-수량산출서" xfId="824" xr:uid="{00000000-0005-0000-0000-0000930D0000}"/>
    <cellStyle name="1_tree_구로리총괄내역_내역서_지주목" xfId="825" xr:uid="{00000000-0005-0000-0000-0000940D0000}"/>
    <cellStyle name="1_tree_구로리총괄내역_내역서_지주목_00-수량산출서양식" xfId="826" xr:uid="{00000000-0005-0000-0000-0000950D0000}"/>
    <cellStyle name="1_tree_구로리총괄내역_내역서_지주목_강남구시설녹지대-수량산출서" xfId="827" xr:uid="{00000000-0005-0000-0000-0000960D0000}"/>
    <cellStyle name="1_tree_구로리총괄내역_내역서_지주목_구로구(오정,개명)-수량산출서" xfId="828" xr:uid="{00000000-0005-0000-0000-0000970D0000}"/>
    <cellStyle name="1_tree_구로리총괄내역_내역서_지주목_구로구-수량산출서" xfId="829" xr:uid="{00000000-0005-0000-0000-0000980D0000}"/>
    <cellStyle name="1_tree_구로리총괄내역_노임단가표" xfId="830" xr:uid="{00000000-0005-0000-0000-0000990D0000}"/>
    <cellStyle name="1_tree_구로리총괄내역_노임단가표_00-설계서양식" xfId="831" xr:uid="{00000000-0005-0000-0000-00009A0D0000}"/>
    <cellStyle name="1_tree_구로리총괄내역_노임단가표_00-설계서양식_00-수량산출서양식" xfId="832" xr:uid="{00000000-0005-0000-0000-00009B0D0000}"/>
    <cellStyle name="1_tree_구로리총괄내역_노임단가표_00-설계서양식_강남구시설녹지대-수량산출서" xfId="833" xr:uid="{00000000-0005-0000-0000-00009C0D0000}"/>
    <cellStyle name="1_tree_구로리총괄내역_노임단가표_00-설계서양식_구로구(오정,개명)-수량산출서" xfId="834" xr:uid="{00000000-0005-0000-0000-00009D0D0000}"/>
    <cellStyle name="1_tree_구로리총괄내역_노임단가표_00-설계서양식_구로구-수량산출서" xfId="835" xr:uid="{00000000-0005-0000-0000-00009E0D0000}"/>
    <cellStyle name="1_tree_구로리총괄내역_노임단가표_00-수량산출서양식" xfId="836" xr:uid="{00000000-0005-0000-0000-00009F0D0000}"/>
    <cellStyle name="1_tree_구로리총괄내역_노임단가표_강남구시설녹지대-수량산출서" xfId="837" xr:uid="{00000000-0005-0000-0000-0000A00D0000}"/>
    <cellStyle name="1_tree_구로리총괄내역_노임단가표_구로구(오정,개명)-수량산출서" xfId="838" xr:uid="{00000000-0005-0000-0000-0000A10D0000}"/>
    <cellStyle name="1_tree_구로리총괄내역_노임단가표_구로구-수량산출서" xfId="839" xr:uid="{00000000-0005-0000-0000-0000A20D0000}"/>
    <cellStyle name="1_tree_구로리총괄내역_노임단가표_지주목" xfId="840" xr:uid="{00000000-0005-0000-0000-0000A30D0000}"/>
    <cellStyle name="1_tree_구로리총괄내역_노임단가표_지주목_00-수량산출서양식" xfId="841" xr:uid="{00000000-0005-0000-0000-0000A40D0000}"/>
    <cellStyle name="1_tree_구로리총괄내역_노임단가표_지주목_강남구시설녹지대-수량산출서" xfId="842" xr:uid="{00000000-0005-0000-0000-0000A50D0000}"/>
    <cellStyle name="1_tree_구로리총괄내역_노임단가표_지주목_구로구(오정,개명)-수량산출서" xfId="843" xr:uid="{00000000-0005-0000-0000-0000A60D0000}"/>
    <cellStyle name="1_tree_구로리총괄내역_노임단가표_지주목_구로구-수량산출서" xfId="844" xr:uid="{00000000-0005-0000-0000-0000A70D0000}"/>
    <cellStyle name="1_tree_구로리총괄내역_수도권매립지" xfId="845" xr:uid="{00000000-0005-0000-0000-0000A80D0000}"/>
    <cellStyle name="1_tree_구로리총괄내역_수도권매립지_00-설계서양식" xfId="846" xr:uid="{00000000-0005-0000-0000-0000A90D0000}"/>
    <cellStyle name="1_tree_구로리총괄내역_수도권매립지_00-설계서양식_00-수량산출서양식" xfId="847" xr:uid="{00000000-0005-0000-0000-0000AA0D0000}"/>
    <cellStyle name="1_tree_구로리총괄내역_수도권매립지_00-설계서양식_강남구시설녹지대-수량산출서" xfId="848" xr:uid="{00000000-0005-0000-0000-0000AB0D0000}"/>
    <cellStyle name="1_tree_구로리총괄내역_수도권매립지_00-설계서양식_구로구(오정,개명)-수량산출서" xfId="849" xr:uid="{00000000-0005-0000-0000-0000AC0D0000}"/>
    <cellStyle name="1_tree_구로리총괄내역_수도권매립지_00-설계서양식_구로구-수량산출서" xfId="850" xr:uid="{00000000-0005-0000-0000-0000AD0D0000}"/>
    <cellStyle name="1_tree_구로리총괄내역_수도권매립지_00-수량산출서양식" xfId="851" xr:uid="{00000000-0005-0000-0000-0000AE0D0000}"/>
    <cellStyle name="1_tree_구로리총괄내역_수도권매립지_강남구시설녹지대-수량산출서" xfId="852" xr:uid="{00000000-0005-0000-0000-0000AF0D0000}"/>
    <cellStyle name="1_tree_구로리총괄내역_수도권매립지_구로구(오정,개명)-수량산출서" xfId="853" xr:uid="{00000000-0005-0000-0000-0000B00D0000}"/>
    <cellStyle name="1_tree_구로리총괄내역_수도권매립지_구로구-수량산출서" xfId="854" xr:uid="{00000000-0005-0000-0000-0000B10D0000}"/>
    <cellStyle name="1_tree_구로리총괄내역_수도권매립지_지주목" xfId="855" xr:uid="{00000000-0005-0000-0000-0000B20D0000}"/>
    <cellStyle name="1_tree_구로리총괄내역_수도권매립지_지주목_00-수량산출서양식" xfId="856" xr:uid="{00000000-0005-0000-0000-0000B30D0000}"/>
    <cellStyle name="1_tree_구로리총괄내역_수도권매립지_지주목_강남구시설녹지대-수량산출서" xfId="857" xr:uid="{00000000-0005-0000-0000-0000B40D0000}"/>
    <cellStyle name="1_tree_구로리총괄내역_수도권매립지_지주목_구로구(오정,개명)-수량산출서" xfId="858" xr:uid="{00000000-0005-0000-0000-0000B50D0000}"/>
    <cellStyle name="1_tree_구로리총괄내역_수도권매립지_지주목_구로구-수량산출서" xfId="859" xr:uid="{00000000-0005-0000-0000-0000B60D0000}"/>
    <cellStyle name="1_tree_구로리총괄내역_수도권매립지1004(발주용)" xfId="860" xr:uid="{00000000-0005-0000-0000-0000B70D0000}"/>
    <cellStyle name="1_tree_구로리총괄내역_수도권매립지1004(발주용)_00-설계서양식" xfId="861" xr:uid="{00000000-0005-0000-0000-0000B80D0000}"/>
    <cellStyle name="1_tree_구로리총괄내역_수도권매립지1004(발주용)_00-설계서양식_00-수량산출서양식" xfId="862" xr:uid="{00000000-0005-0000-0000-0000B90D0000}"/>
    <cellStyle name="1_tree_구로리총괄내역_수도권매립지1004(발주용)_00-설계서양식_강남구시설녹지대-수량산출서" xfId="863" xr:uid="{00000000-0005-0000-0000-0000BA0D0000}"/>
    <cellStyle name="1_tree_구로리총괄내역_수도권매립지1004(발주용)_00-설계서양식_구로구(오정,개명)-수량산출서" xfId="864" xr:uid="{00000000-0005-0000-0000-0000BB0D0000}"/>
    <cellStyle name="1_tree_구로리총괄내역_수도권매립지1004(발주용)_00-설계서양식_구로구-수량산출서" xfId="865" xr:uid="{00000000-0005-0000-0000-0000BC0D0000}"/>
    <cellStyle name="1_tree_구로리총괄내역_수도권매립지1004(발주용)_00-수량산출서양식" xfId="866" xr:uid="{00000000-0005-0000-0000-0000BD0D0000}"/>
    <cellStyle name="1_tree_구로리총괄내역_수도권매립지1004(발주용)_강남구시설녹지대-수량산출서" xfId="867" xr:uid="{00000000-0005-0000-0000-0000BE0D0000}"/>
    <cellStyle name="1_tree_구로리총괄내역_수도권매립지1004(발주용)_구로구(오정,개명)-수량산출서" xfId="868" xr:uid="{00000000-0005-0000-0000-0000BF0D0000}"/>
    <cellStyle name="1_tree_구로리총괄내역_수도권매립지1004(발주용)_구로구-수량산출서" xfId="869" xr:uid="{00000000-0005-0000-0000-0000C00D0000}"/>
    <cellStyle name="1_tree_구로리총괄내역_수도권매립지1004(발주용)_지주목" xfId="870" xr:uid="{00000000-0005-0000-0000-0000C10D0000}"/>
    <cellStyle name="1_tree_구로리총괄내역_수도권매립지1004(발주용)_지주목_00-수량산출서양식" xfId="871" xr:uid="{00000000-0005-0000-0000-0000C20D0000}"/>
    <cellStyle name="1_tree_구로리총괄내역_수도권매립지1004(발주용)_지주목_강남구시설녹지대-수량산출서" xfId="872" xr:uid="{00000000-0005-0000-0000-0000C30D0000}"/>
    <cellStyle name="1_tree_구로리총괄내역_수도권매립지1004(발주용)_지주목_구로구(오정,개명)-수량산출서" xfId="873" xr:uid="{00000000-0005-0000-0000-0000C40D0000}"/>
    <cellStyle name="1_tree_구로리총괄내역_수도권매립지1004(발주용)_지주목_구로구-수량산출서" xfId="874" xr:uid="{00000000-0005-0000-0000-0000C50D0000}"/>
    <cellStyle name="1_tree_구로리총괄내역_일신건영설계예산서(0211)" xfId="875" xr:uid="{00000000-0005-0000-0000-0000C60D0000}"/>
    <cellStyle name="1_tree_구로리총괄내역_일신건영설계예산서(0211)_00-설계서양식" xfId="876" xr:uid="{00000000-0005-0000-0000-0000C70D0000}"/>
    <cellStyle name="1_tree_구로리총괄내역_일신건영설계예산서(0211)_00-설계서양식_00-수량산출서양식" xfId="877" xr:uid="{00000000-0005-0000-0000-0000C80D0000}"/>
    <cellStyle name="1_tree_구로리총괄내역_일신건영설계예산서(0211)_00-설계서양식_강남구시설녹지대-수량산출서" xfId="878" xr:uid="{00000000-0005-0000-0000-0000C90D0000}"/>
    <cellStyle name="1_tree_구로리총괄내역_일신건영설계예산서(0211)_00-설계서양식_구로구(오정,개명)-수량산출서" xfId="879" xr:uid="{00000000-0005-0000-0000-0000CA0D0000}"/>
    <cellStyle name="1_tree_구로리총괄내역_일신건영설계예산서(0211)_00-설계서양식_구로구-수량산출서" xfId="880" xr:uid="{00000000-0005-0000-0000-0000CB0D0000}"/>
    <cellStyle name="1_tree_구로리총괄내역_일신건영설계예산서(0211)_00-수량산출서양식" xfId="881" xr:uid="{00000000-0005-0000-0000-0000CC0D0000}"/>
    <cellStyle name="1_tree_구로리총괄내역_일신건영설계예산서(0211)_강남구시설녹지대-수량산출서" xfId="882" xr:uid="{00000000-0005-0000-0000-0000CD0D0000}"/>
    <cellStyle name="1_tree_구로리총괄내역_일신건영설계예산서(0211)_구로구(오정,개명)-수량산출서" xfId="883" xr:uid="{00000000-0005-0000-0000-0000CE0D0000}"/>
    <cellStyle name="1_tree_구로리총괄내역_일신건영설계예산서(0211)_구로구-수량산출서" xfId="884" xr:uid="{00000000-0005-0000-0000-0000CF0D0000}"/>
    <cellStyle name="1_tree_구로리총괄내역_일신건영설계예산서(0211)_지주목" xfId="885" xr:uid="{00000000-0005-0000-0000-0000D00D0000}"/>
    <cellStyle name="1_tree_구로리총괄내역_일신건영설계예산서(0211)_지주목_00-수량산출서양식" xfId="886" xr:uid="{00000000-0005-0000-0000-0000D10D0000}"/>
    <cellStyle name="1_tree_구로리총괄내역_일신건영설계예산서(0211)_지주목_강남구시설녹지대-수량산출서" xfId="887" xr:uid="{00000000-0005-0000-0000-0000D20D0000}"/>
    <cellStyle name="1_tree_구로리총괄내역_일신건영설계예산서(0211)_지주목_구로구(오정,개명)-수량산출서" xfId="888" xr:uid="{00000000-0005-0000-0000-0000D30D0000}"/>
    <cellStyle name="1_tree_구로리총괄내역_일신건영설계예산서(0211)_지주목_구로구-수량산출서" xfId="889" xr:uid="{00000000-0005-0000-0000-0000D40D0000}"/>
    <cellStyle name="1_tree_구로리총괄내역_일위대가" xfId="890" xr:uid="{00000000-0005-0000-0000-0000D50D0000}"/>
    <cellStyle name="1_tree_구로리총괄내역_일위대가_00-설계서양식" xfId="891" xr:uid="{00000000-0005-0000-0000-0000D60D0000}"/>
    <cellStyle name="1_tree_구로리총괄내역_일위대가_00-설계서양식_00-수량산출서양식" xfId="892" xr:uid="{00000000-0005-0000-0000-0000D70D0000}"/>
    <cellStyle name="1_tree_구로리총괄내역_일위대가_00-설계서양식_강남구시설녹지대-수량산출서" xfId="893" xr:uid="{00000000-0005-0000-0000-0000D80D0000}"/>
    <cellStyle name="1_tree_구로리총괄내역_일위대가_00-설계서양식_구로구(오정,개명)-수량산출서" xfId="894" xr:uid="{00000000-0005-0000-0000-0000D90D0000}"/>
    <cellStyle name="1_tree_구로리총괄내역_일위대가_00-설계서양식_구로구-수량산출서" xfId="895" xr:uid="{00000000-0005-0000-0000-0000DA0D0000}"/>
    <cellStyle name="1_tree_구로리총괄내역_일위대가_00-수량산출서양식" xfId="896" xr:uid="{00000000-0005-0000-0000-0000DB0D0000}"/>
    <cellStyle name="1_tree_구로리총괄내역_일위대가_강남구시설녹지대-수량산출서" xfId="897" xr:uid="{00000000-0005-0000-0000-0000DC0D0000}"/>
    <cellStyle name="1_tree_구로리총괄내역_일위대가_구로구(오정,개명)-수량산출서" xfId="898" xr:uid="{00000000-0005-0000-0000-0000DD0D0000}"/>
    <cellStyle name="1_tree_구로리총괄내역_일위대가_구로구-수량산출서" xfId="899" xr:uid="{00000000-0005-0000-0000-0000DE0D0000}"/>
    <cellStyle name="1_tree_구로리총괄내역_일위대가_지주목" xfId="900" xr:uid="{00000000-0005-0000-0000-0000DF0D0000}"/>
    <cellStyle name="1_tree_구로리총괄내역_일위대가_지주목_00-수량산출서양식" xfId="901" xr:uid="{00000000-0005-0000-0000-0000E00D0000}"/>
    <cellStyle name="1_tree_구로리총괄내역_일위대가_지주목_강남구시설녹지대-수량산출서" xfId="902" xr:uid="{00000000-0005-0000-0000-0000E10D0000}"/>
    <cellStyle name="1_tree_구로리총괄내역_일위대가_지주목_구로구(오정,개명)-수량산출서" xfId="903" xr:uid="{00000000-0005-0000-0000-0000E20D0000}"/>
    <cellStyle name="1_tree_구로리총괄내역_일위대가_지주목_구로구-수량산출서" xfId="904" xr:uid="{00000000-0005-0000-0000-0000E30D0000}"/>
    <cellStyle name="1_tree_구로리총괄내역_자재단가표" xfId="905" xr:uid="{00000000-0005-0000-0000-0000E40D0000}"/>
    <cellStyle name="1_tree_구로리총괄내역_자재단가표_00-설계서양식" xfId="906" xr:uid="{00000000-0005-0000-0000-0000E50D0000}"/>
    <cellStyle name="1_tree_구로리총괄내역_자재단가표_00-설계서양식_00-수량산출서양식" xfId="907" xr:uid="{00000000-0005-0000-0000-0000E60D0000}"/>
    <cellStyle name="1_tree_구로리총괄내역_자재단가표_00-설계서양식_강남구시설녹지대-수량산출서" xfId="908" xr:uid="{00000000-0005-0000-0000-0000E70D0000}"/>
    <cellStyle name="1_tree_구로리총괄내역_자재단가표_00-설계서양식_구로구(오정,개명)-수량산출서" xfId="909" xr:uid="{00000000-0005-0000-0000-0000E80D0000}"/>
    <cellStyle name="1_tree_구로리총괄내역_자재단가표_00-설계서양식_구로구-수량산출서" xfId="910" xr:uid="{00000000-0005-0000-0000-0000E90D0000}"/>
    <cellStyle name="1_tree_구로리총괄내역_자재단가표_00-수량산출서양식" xfId="911" xr:uid="{00000000-0005-0000-0000-0000EA0D0000}"/>
    <cellStyle name="1_tree_구로리총괄내역_자재단가표_강남구시설녹지대-수량산출서" xfId="912" xr:uid="{00000000-0005-0000-0000-0000EB0D0000}"/>
    <cellStyle name="1_tree_구로리총괄내역_자재단가표_구로구(오정,개명)-수량산출서" xfId="913" xr:uid="{00000000-0005-0000-0000-0000EC0D0000}"/>
    <cellStyle name="1_tree_구로리총괄내역_자재단가표_구로구-수량산출서" xfId="914" xr:uid="{00000000-0005-0000-0000-0000ED0D0000}"/>
    <cellStyle name="1_tree_구로리총괄내역_자재단가표_지주목" xfId="915" xr:uid="{00000000-0005-0000-0000-0000EE0D0000}"/>
    <cellStyle name="1_tree_구로리총괄내역_자재단가표_지주목_00-수량산출서양식" xfId="916" xr:uid="{00000000-0005-0000-0000-0000EF0D0000}"/>
    <cellStyle name="1_tree_구로리총괄내역_자재단가표_지주목_강남구시설녹지대-수량산출서" xfId="917" xr:uid="{00000000-0005-0000-0000-0000F00D0000}"/>
    <cellStyle name="1_tree_구로리총괄내역_자재단가표_지주목_구로구(오정,개명)-수량산출서" xfId="918" xr:uid="{00000000-0005-0000-0000-0000F10D0000}"/>
    <cellStyle name="1_tree_구로리총괄내역_자재단가표_지주목_구로구-수량산출서" xfId="919" xr:uid="{00000000-0005-0000-0000-0000F20D0000}"/>
    <cellStyle name="1_tree_구로리총괄내역_장안초등학교내역0814" xfId="920" xr:uid="{00000000-0005-0000-0000-0000F30D0000}"/>
    <cellStyle name="1_tree_구로리총괄내역_장안초등학교내역0814_00-설계서양식" xfId="921" xr:uid="{00000000-0005-0000-0000-0000F40D0000}"/>
    <cellStyle name="1_tree_구로리총괄내역_장안초등학교내역0814_00-설계서양식_00-수량산출서양식" xfId="922" xr:uid="{00000000-0005-0000-0000-0000F50D0000}"/>
    <cellStyle name="1_tree_구로리총괄내역_장안초등학교내역0814_00-설계서양식_강남구시설녹지대-수량산출서" xfId="923" xr:uid="{00000000-0005-0000-0000-0000F60D0000}"/>
    <cellStyle name="1_tree_구로리총괄내역_장안초등학교내역0814_00-설계서양식_구로구(오정,개명)-수량산출서" xfId="924" xr:uid="{00000000-0005-0000-0000-0000F70D0000}"/>
    <cellStyle name="1_tree_구로리총괄내역_장안초등학교내역0814_00-설계서양식_구로구-수량산출서" xfId="925" xr:uid="{00000000-0005-0000-0000-0000F80D0000}"/>
    <cellStyle name="1_tree_구로리총괄내역_장안초등학교내역0814_00-수량산출서양식" xfId="926" xr:uid="{00000000-0005-0000-0000-0000F90D0000}"/>
    <cellStyle name="1_tree_구로리총괄내역_장안초등학교내역0814_강남구시설녹지대-수량산출서" xfId="927" xr:uid="{00000000-0005-0000-0000-0000FA0D0000}"/>
    <cellStyle name="1_tree_구로리총괄내역_장안초등학교내역0814_구로구(오정,개명)-수량산출서" xfId="928" xr:uid="{00000000-0005-0000-0000-0000FB0D0000}"/>
    <cellStyle name="1_tree_구로리총괄내역_장안초등학교내역0814_구로구-수량산출서" xfId="929" xr:uid="{00000000-0005-0000-0000-0000FC0D0000}"/>
    <cellStyle name="1_tree_구로리총괄내역_장안초등학교내역0814_지주목" xfId="930" xr:uid="{00000000-0005-0000-0000-0000FD0D0000}"/>
    <cellStyle name="1_tree_구로리총괄내역_장안초등학교내역0814_지주목_00-수량산출서양식" xfId="931" xr:uid="{00000000-0005-0000-0000-0000FE0D0000}"/>
    <cellStyle name="1_tree_구로리총괄내역_장안초등학교내역0814_지주목_강남구시설녹지대-수량산출서" xfId="932" xr:uid="{00000000-0005-0000-0000-0000FF0D0000}"/>
    <cellStyle name="1_tree_구로리총괄내역_장안초등학교내역0814_지주목_구로구(오정,개명)-수량산출서" xfId="933" xr:uid="{00000000-0005-0000-0000-0000000E0000}"/>
    <cellStyle name="1_tree_구로리총괄내역_장안초등학교내역0814_지주목_구로구-수량산출서" xfId="934" xr:uid="{00000000-0005-0000-0000-0000010E0000}"/>
    <cellStyle name="1_tree_구로리총괄내역_지주목" xfId="935" xr:uid="{00000000-0005-0000-0000-0000020E0000}"/>
    <cellStyle name="1_tree_구로리총괄내역_지주목_00-수량산출서양식" xfId="936" xr:uid="{00000000-0005-0000-0000-0000030E0000}"/>
    <cellStyle name="1_tree_구로리총괄내역_지주목_강남구시설녹지대-수량산출서" xfId="937" xr:uid="{00000000-0005-0000-0000-0000040E0000}"/>
    <cellStyle name="1_tree_구로리총괄내역_지주목_구로구(오정,개명)-수량산출서" xfId="938" xr:uid="{00000000-0005-0000-0000-0000050E0000}"/>
    <cellStyle name="1_tree_구로리총괄내역_지주목_구로구-수량산출서" xfId="939" xr:uid="{00000000-0005-0000-0000-0000060E0000}"/>
    <cellStyle name="1_tree_수량산출" xfId="940" xr:uid="{00000000-0005-0000-0000-0000070E0000}"/>
    <cellStyle name="1_tree_수량산출_00-설계서양식" xfId="941" xr:uid="{00000000-0005-0000-0000-0000080E0000}"/>
    <cellStyle name="1_tree_수량산출_00-설계서양식_00-수량산출서양식" xfId="942" xr:uid="{00000000-0005-0000-0000-0000090E0000}"/>
    <cellStyle name="1_tree_수량산출_00-설계서양식_강남구시설녹지대-수량산출서" xfId="943" xr:uid="{00000000-0005-0000-0000-00000A0E0000}"/>
    <cellStyle name="1_tree_수량산출_00-설계서양식_구로구(오정,개명)-수량산출서" xfId="944" xr:uid="{00000000-0005-0000-0000-00000B0E0000}"/>
    <cellStyle name="1_tree_수량산출_00-설계서양식_구로구-수량산출서" xfId="945" xr:uid="{00000000-0005-0000-0000-00000C0E0000}"/>
    <cellStyle name="1_tree_수량산출_00-수량산출서양식" xfId="946" xr:uid="{00000000-0005-0000-0000-00000D0E0000}"/>
    <cellStyle name="1_tree_수량산출_00-예산서양식100" xfId="947" xr:uid="{00000000-0005-0000-0000-00000E0E0000}"/>
    <cellStyle name="1_tree_수량산출_00-예산서양식100_00-수량산출서양식" xfId="948" xr:uid="{00000000-0005-0000-0000-00000F0E0000}"/>
    <cellStyle name="1_tree_수량산출_00-예산서양식100_강남구시설녹지대-수량산출서" xfId="949" xr:uid="{00000000-0005-0000-0000-0000100E0000}"/>
    <cellStyle name="1_tree_수량산출_00-예산서양식100_구로구(오정,개명)-수량산출서" xfId="950" xr:uid="{00000000-0005-0000-0000-0000110E0000}"/>
    <cellStyle name="1_tree_수량산출_00-예산서양식100_구로구-수량산출서" xfId="951" xr:uid="{00000000-0005-0000-0000-0000120E0000}"/>
    <cellStyle name="1_tree_수량산출_00-예산서양식100_대전가오-설계서" xfId="952" xr:uid="{00000000-0005-0000-0000-0000130E0000}"/>
    <cellStyle name="1_tree_수량산출_00-예산서양식100_대전가오-설계서(관리)" xfId="953" xr:uid="{00000000-0005-0000-0000-0000140E0000}"/>
    <cellStyle name="1_tree_수량산출_00-예산서양식100_대전가오-설계서(관리)_00-설계서양식" xfId="954" xr:uid="{00000000-0005-0000-0000-0000150E0000}"/>
    <cellStyle name="1_tree_수량산출_00-예산서양식100_대전가오-설계서(관리)_00-설계서양식_00-수량산출서양식" xfId="955" xr:uid="{00000000-0005-0000-0000-0000160E0000}"/>
    <cellStyle name="1_tree_수량산출_00-예산서양식100_대전가오-설계서(관리)_00-설계서양식_강남구시설녹지대-수량산출서" xfId="956" xr:uid="{00000000-0005-0000-0000-0000170E0000}"/>
    <cellStyle name="1_tree_수량산출_00-예산서양식100_대전가오-설계서(관리)_00-설계서양식_구로구(오정,개명)-수량산출서" xfId="957" xr:uid="{00000000-0005-0000-0000-0000180E0000}"/>
    <cellStyle name="1_tree_수량산출_00-예산서양식100_대전가오-설계서(관리)_00-설계서양식_구로구-수량산출서" xfId="958" xr:uid="{00000000-0005-0000-0000-0000190E0000}"/>
    <cellStyle name="1_tree_수량산출_00-예산서양식100_대전가오-설계서(관리)_00-수량산출서양식" xfId="959" xr:uid="{00000000-0005-0000-0000-00001A0E0000}"/>
    <cellStyle name="1_tree_수량산출_00-예산서양식100_대전가오-설계서(관리)_강남구시설녹지대-수량산출서" xfId="960" xr:uid="{00000000-0005-0000-0000-00001B0E0000}"/>
    <cellStyle name="1_tree_수량산출_00-예산서양식100_대전가오-설계서(관리)_구로구(오정,개명)-수량산출서" xfId="961" xr:uid="{00000000-0005-0000-0000-00001C0E0000}"/>
    <cellStyle name="1_tree_수량산출_00-예산서양식100_대전가오-설계서(관리)_구로구-수량산출서" xfId="962" xr:uid="{00000000-0005-0000-0000-00001D0E0000}"/>
    <cellStyle name="1_tree_수량산출_00-예산서양식100_대전가오-설계서_00-설계서양식" xfId="963" xr:uid="{00000000-0005-0000-0000-00001E0E0000}"/>
    <cellStyle name="1_tree_수량산출_00-예산서양식100_대전가오-설계서_00-설계서양식_00-수량산출서양식" xfId="964" xr:uid="{00000000-0005-0000-0000-00001F0E0000}"/>
    <cellStyle name="1_tree_수량산출_00-예산서양식100_대전가오-설계서_00-설계서양식_강남구시설녹지대-수량산출서" xfId="965" xr:uid="{00000000-0005-0000-0000-0000200E0000}"/>
    <cellStyle name="1_tree_수량산출_00-예산서양식100_대전가오-설계서_00-설계서양식_구로구(오정,개명)-수량산출서" xfId="966" xr:uid="{00000000-0005-0000-0000-0000210E0000}"/>
    <cellStyle name="1_tree_수량산출_00-예산서양식100_대전가오-설계서_00-설계서양식_구로구-수량산출서" xfId="967" xr:uid="{00000000-0005-0000-0000-0000220E0000}"/>
    <cellStyle name="1_tree_수량산출_00-예산서양식100_대전가오-설계서_00-수량산출서양식" xfId="968" xr:uid="{00000000-0005-0000-0000-0000230E0000}"/>
    <cellStyle name="1_tree_수량산출_00-예산서양식100_대전가오-설계서_강남구시설녹지대-수량산출서" xfId="969" xr:uid="{00000000-0005-0000-0000-0000240E0000}"/>
    <cellStyle name="1_tree_수량산출_00-예산서양식100_대전가오-설계서_구로구(오정,개명)-수량산출서" xfId="970" xr:uid="{00000000-0005-0000-0000-0000250E0000}"/>
    <cellStyle name="1_tree_수량산출_00-예산서양식100_대전가오-설계서_구로구-수량산출서" xfId="971" xr:uid="{00000000-0005-0000-0000-0000260E0000}"/>
    <cellStyle name="1_tree_수량산출_00-예산서양식100_대전가오-설계서1" xfId="972" xr:uid="{00000000-0005-0000-0000-0000270E0000}"/>
    <cellStyle name="1_tree_수량산출_00-예산서양식100_대전가오-설계서1_00-설계서양식" xfId="973" xr:uid="{00000000-0005-0000-0000-0000280E0000}"/>
    <cellStyle name="1_tree_수량산출_00-예산서양식100_대전가오-설계서1_00-설계서양식_00-수량산출서양식" xfId="974" xr:uid="{00000000-0005-0000-0000-0000290E0000}"/>
    <cellStyle name="1_tree_수량산출_00-예산서양식100_대전가오-설계서1_00-설계서양식_강남구시설녹지대-수량산출서" xfId="975" xr:uid="{00000000-0005-0000-0000-00002A0E0000}"/>
    <cellStyle name="1_tree_수량산출_00-예산서양식100_대전가오-설계서1_00-설계서양식_구로구(오정,개명)-수량산출서" xfId="976" xr:uid="{00000000-0005-0000-0000-00002B0E0000}"/>
    <cellStyle name="1_tree_수량산출_00-예산서양식100_대전가오-설계서1_00-설계서양식_구로구-수량산출서" xfId="977" xr:uid="{00000000-0005-0000-0000-00002C0E0000}"/>
    <cellStyle name="1_tree_수량산출_00-예산서양식100_대전가오-설계서1_00-수량산출서양식" xfId="978" xr:uid="{00000000-0005-0000-0000-00002D0E0000}"/>
    <cellStyle name="1_tree_수량산출_00-예산서양식100_대전가오-설계서1_강남구시설녹지대-수량산출서" xfId="979" xr:uid="{00000000-0005-0000-0000-00002E0E0000}"/>
    <cellStyle name="1_tree_수량산출_00-예산서양식100_대전가오-설계서1_구로구(오정,개명)-수량산출서" xfId="980" xr:uid="{00000000-0005-0000-0000-00002F0E0000}"/>
    <cellStyle name="1_tree_수량산출_00-예산서양식100_대전가오-설계서1_구로구-수량산출서" xfId="981" xr:uid="{00000000-0005-0000-0000-0000300E0000}"/>
    <cellStyle name="1_tree_수량산출_강남구시설녹지대-수량산출서" xfId="2407" xr:uid="{00000000-0005-0000-0000-0000310E0000}"/>
    <cellStyle name="1_tree_수량산출_구로구(오정,개명)-수량산출서" xfId="982" xr:uid="{00000000-0005-0000-0000-0000320E0000}"/>
    <cellStyle name="1_tree_수량산출_구로구-수량산출서" xfId="983" xr:uid="{00000000-0005-0000-0000-0000330E0000}"/>
    <cellStyle name="1_tree_수량산출_구로리총괄내역" xfId="984" xr:uid="{00000000-0005-0000-0000-0000340E0000}"/>
    <cellStyle name="1_tree_수량산출_구로리총괄내역_00-설계서양식" xfId="985" xr:uid="{00000000-0005-0000-0000-0000350E0000}"/>
    <cellStyle name="1_tree_수량산출_구로리총괄내역_00-설계서양식_00-수량산출서양식" xfId="986" xr:uid="{00000000-0005-0000-0000-0000360E0000}"/>
    <cellStyle name="1_tree_수량산출_구로리총괄내역_00-설계서양식_강남구시설녹지대-수량산출서" xfId="987" xr:uid="{00000000-0005-0000-0000-0000370E0000}"/>
    <cellStyle name="1_tree_수량산출_구로리총괄내역_00-설계서양식_구로구(오정,개명)-수량산출서" xfId="988" xr:uid="{00000000-0005-0000-0000-0000380E0000}"/>
    <cellStyle name="1_tree_수량산출_구로리총괄내역_00-설계서양식_구로구-수량산출서" xfId="989" xr:uid="{00000000-0005-0000-0000-0000390E0000}"/>
    <cellStyle name="1_tree_수량산출_구로리총괄내역_00-수량산출서양식" xfId="990" xr:uid="{00000000-0005-0000-0000-00003A0E0000}"/>
    <cellStyle name="1_tree_수량산출_구로리총괄내역_강남구시설녹지대-수량산출서" xfId="991" xr:uid="{00000000-0005-0000-0000-00003B0E0000}"/>
    <cellStyle name="1_tree_수량산출_구로리총괄내역_구로구(오정,개명)-수량산출서" xfId="992" xr:uid="{00000000-0005-0000-0000-00003C0E0000}"/>
    <cellStyle name="1_tree_수량산출_구로리총괄내역_구로구-수량산출서" xfId="993" xr:uid="{00000000-0005-0000-0000-00003D0E0000}"/>
    <cellStyle name="1_tree_수량산출_구로리총괄내역_구로리설계예산서1029" xfId="994" xr:uid="{00000000-0005-0000-0000-00003E0E0000}"/>
    <cellStyle name="1_tree_수량산출_구로리총괄내역_구로리설계예산서1029_00-설계서양식" xfId="995" xr:uid="{00000000-0005-0000-0000-00003F0E0000}"/>
    <cellStyle name="1_tree_수량산출_구로리총괄내역_구로리설계예산서1029_00-설계서양식_00-수량산출서양식" xfId="996" xr:uid="{00000000-0005-0000-0000-0000400E0000}"/>
    <cellStyle name="1_tree_수량산출_구로리총괄내역_구로리설계예산서1029_00-설계서양식_강남구시설녹지대-수량산출서" xfId="997" xr:uid="{00000000-0005-0000-0000-0000410E0000}"/>
    <cellStyle name="1_tree_수량산출_구로리총괄내역_구로리설계예산서1029_00-설계서양식_구로구(오정,개명)-수량산출서" xfId="998" xr:uid="{00000000-0005-0000-0000-0000420E0000}"/>
    <cellStyle name="1_tree_수량산출_구로리총괄내역_구로리설계예산서1029_00-설계서양식_구로구-수량산출서" xfId="999" xr:uid="{00000000-0005-0000-0000-0000430E0000}"/>
    <cellStyle name="1_tree_수량산출_구로리총괄내역_구로리설계예산서1029_00-수량산출서양식" xfId="1000" xr:uid="{00000000-0005-0000-0000-0000440E0000}"/>
    <cellStyle name="1_tree_수량산출_구로리총괄내역_구로리설계예산서1029_강남구시설녹지대-수량산출서" xfId="1001" xr:uid="{00000000-0005-0000-0000-0000450E0000}"/>
    <cellStyle name="1_tree_수량산출_구로리총괄내역_구로리설계예산서1029_구로구(오정,개명)-수량산출서" xfId="1002" xr:uid="{00000000-0005-0000-0000-0000460E0000}"/>
    <cellStyle name="1_tree_수량산출_구로리총괄내역_구로리설계예산서1029_구로구-수량산출서" xfId="1003" xr:uid="{00000000-0005-0000-0000-0000470E0000}"/>
    <cellStyle name="1_tree_수량산출_구로리총괄내역_구로리설계예산서1029_지주목" xfId="1004" xr:uid="{00000000-0005-0000-0000-0000480E0000}"/>
    <cellStyle name="1_tree_수량산출_구로리총괄내역_구로리설계예산서1029_지주목_00-수량산출서양식" xfId="1005" xr:uid="{00000000-0005-0000-0000-0000490E0000}"/>
    <cellStyle name="1_tree_수량산출_구로리총괄내역_구로리설계예산서1029_지주목_강남구시설녹지대-수량산출서" xfId="1006" xr:uid="{00000000-0005-0000-0000-00004A0E0000}"/>
    <cellStyle name="1_tree_수량산출_구로리총괄내역_구로리설계예산서1029_지주목_구로구(오정,개명)-수량산출서" xfId="1007" xr:uid="{00000000-0005-0000-0000-00004B0E0000}"/>
    <cellStyle name="1_tree_수량산출_구로리총괄내역_구로리설계예산서1029_지주목_구로구-수량산출서" xfId="1008" xr:uid="{00000000-0005-0000-0000-00004C0E0000}"/>
    <cellStyle name="1_tree_수량산출_구로리총괄내역_구로리설계예산서1118준공" xfId="1009" xr:uid="{00000000-0005-0000-0000-00004D0E0000}"/>
    <cellStyle name="1_tree_수량산출_구로리총괄내역_구로리설계예산서1118준공_00-설계서양식" xfId="1010" xr:uid="{00000000-0005-0000-0000-00004E0E0000}"/>
    <cellStyle name="1_tree_수량산출_구로리총괄내역_구로리설계예산서1118준공_00-설계서양식_00-수량산출서양식" xfId="1011" xr:uid="{00000000-0005-0000-0000-00004F0E0000}"/>
    <cellStyle name="1_tree_수량산출_구로리총괄내역_구로리설계예산서1118준공_00-설계서양식_강남구시설녹지대-수량산출서" xfId="1012" xr:uid="{00000000-0005-0000-0000-0000500E0000}"/>
    <cellStyle name="1_tree_수량산출_구로리총괄내역_구로리설계예산서1118준공_00-설계서양식_구로구(오정,개명)-수량산출서" xfId="1013" xr:uid="{00000000-0005-0000-0000-0000510E0000}"/>
    <cellStyle name="1_tree_수량산출_구로리총괄내역_구로리설계예산서1118준공_00-설계서양식_구로구-수량산출서" xfId="1014" xr:uid="{00000000-0005-0000-0000-0000520E0000}"/>
    <cellStyle name="1_tree_수량산출_구로리총괄내역_구로리설계예산서1118준공_00-수량산출서양식" xfId="1015" xr:uid="{00000000-0005-0000-0000-0000530E0000}"/>
    <cellStyle name="1_tree_수량산출_구로리총괄내역_구로리설계예산서1118준공_강남구시설녹지대-수량산출서" xfId="1016" xr:uid="{00000000-0005-0000-0000-0000540E0000}"/>
    <cellStyle name="1_tree_수량산출_구로리총괄내역_구로리설계예산서1118준공_구로구(오정,개명)-수량산출서" xfId="1017" xr:uid="{00000000-0005-0000-0000-0000550E0000}"/>
    <cellStyle name="1_tree_수량산출_구로리총괄내역_구로리설계예산서1118준공_구로구-수량산출서" xfId="1018" xr:uid="{00000000-0005-0000-0000-0000560E0000}"/>
    <cellStyle name="1_tree_수량산출_구로리총괄내역_구로리설계예산서1118준공_지주목" xfId="1019" xr:uid="{00000000-0005-0000-0000-0000570E0000}"/>
    <cellStyle name="1_tree_수량산출_구로리총괄내역_구로리설계예산서1118준공_지주목_00-수량산출서양식" xfId="1020" xr:uid="{00000000-0005-0000-0000-0000580E0000}"/>
    <cellStyle name="1_tree_수량산출_구로리총괄내역_구로리설계예산서1118준공_지주목_강남구시설녹지대-수량산출서" xfId="1021" xr:uid="{00000000-0005-0000-0000-0000590E0000}"/>
    <cellStyle name="1_tree_수량산출_구로리총괄내역_구로리설계예산서1118준공_지주목_구로구(오정,개명)-수량산출서" xfId="1022" xr:uid="{00000000-0005-0000-0000-00005A0E0000}"/>
    <cellStyle name="1_tree_수량산출_구로리총괄내역_구로리설계예산서1118준공_지주목_구로구-수량산출서" xfId="1023" xr:uid="{00000000-0005-0000-0000-00005B0E0000}"/>
    <cellStyle name="1_tree_수량산출_구로리총괄내역_구로리설계예산서조경" xfId="1024" xr:uid="{00000000-0005-0000-0000-00005C0E0000}"/>
    <cellStyle name="1_tree_수량산출_구로리총괄내역_구로리설계예산서조경_00-설계서양식" xfId="1025" xr:uid="{00000000-0005-0000-0000-00005D0E0000}"/>
    <cellStyle name="1_tree_수량산출_구로리총괄내역_구로리설계예산서조경_00-설계서양식_00-수량산출서양식" xfId="1026" xr:uid="{00000000-0005-0000-0000-00005E0E0000}"/>
    <cellStyle name="1_tree_수량산출_구로리총괄내역_구로리설계예산서조경_00-설계서양식_강남구시설녹지대-수량산출서" xfId="1027" xr:uid="{00000000-0005-0000-0000-00005F0E0000}"/>
    <cellStyle name="1_tree_수량산출_구로리총괄내역_구로리설계예산서조경_00-설계서양식_구로구(오정,개명)-수량산출서" xfId="1028" xr:uid="{00000000-0005-0000-0000-0000600E0000}"/>
    <cellStyle name="1_tree_수량산출_구로리총괄내역_구로리설계예산서조경_00-설계서양식_구로구-수량산출서" xfId="1029" xr:uid="{00000000-0005-0000-0000-0000610E0000}"/>
    <cellStyle name="1_tree_수량산출_구로리총괄내역_구로리설계예산서조경_00-수량산출서양식" xfId="1030" xr:uid="{00000000-0005-0000-0000-0000620E0000}"/>
    <cellStyle name="1_tree_수량산출_구로리총괄내역_구로리설계예산서조경_강남구시설녹지대-수량산출서" xfId="1031" xr:uid="{00000000-0005-0000-0000-0000630E0000}"/>
    <cellStyle name="1_tree_수량산출_구로리총괄내역_구로리설계예산서조경_구로구(오정,개명)-수량산출서" xfId="1032" xr:uid="{00000000-0005-0000-0000-0000640E0000}"/>
    <cellStyle name="1_tree_수량산출_구로리총괄내역_구로리설계예산서조경_구로구-수량산출서" xfId="1033" xr:uid="{00000000-0005-0000-0000-0000650E0000}"/>
    <cellStyle name="1_tree_수량산출_구로리총괄내역_구로리설계예산서조경_지주목" xfId="1034" xr:uid="{00000000-0005-0000-0000-0000660E0000}"/>
    <cellStyle name="1_tree_수량산출_구로리총괄내역_구로리설계예산서조경_지주목_00-수량산출서양식" xfId="1035" xr:uid="{00000000-0005-0000-0000-0000670E0000}"/>
    <cellStyle name="1_tree_수량산출_구로리총괄내역_구로리설계예산서조경_지주목_강남구시설녹지대-수량산출서" xfId="1036" xr:uid="{00000000-0005-0000-0000-0000680E0000}"/>
    <cellStyle name="1_tree_수량산출_구로리총괄내역_구로리설계예산서조경_지주목_구로구(오정,개명)-수량산출서" xfId="1037" xr:uid="{00000000-0005-0000-0000-0000690E0000}"/>
    <cellStyle name="1_tree_수량산출_구로리총괄내역_구로리설계예산서조경_지주목_구로구-수량산출서" xfId="1038" xr:uid="{00000000-0005-0000-0000-00006A0E0000}"/>
    <cellStyle name="1_tree_수량산출_구로리총괄내역_구로리어린이공원예산서(조경)1125" xfId="1039" xr:uid="{00000000-0005-0000-0000-00006B0E0000}"/>
    <cellStyle name="1_tree_수량산출_구로리총괄내역_구로리어린이공원예산서(조경)1125_00-설계서양식" xfId="1040" xr:uid="{00000000-0005-0000-0000-00006C0E0000}"/>
    <cellStyle name="1_tree_수량산출_구로리총괄내역_구로리어린이공원예산서(조경)1125_00-설계서양식_00-수량산출서양식" xfId="1041" xr:uid="{00000000-0005-0000-0000-00006D0E0000}"/>
    <cellStyle name="1_tree_수량산출_구로리총괄내역_구로리어린이공원예산서(조경)1125_00-설계서양식_강남구시설녹지대-수량산출서" xfId="1042" xr:uid="{00000000-0005-0000-0000-00006E0E0000}"/>
    <cellStyle name="1_tree_수량산출_구로리총괄내역_구로리어린이공원예산서(조경)1125_00-설계서양식_구로구(오정,개명)-수량산출서" xfId="1043" xr:uid="{00000000-0005-0000-0000-00006F0E0000}"/>
    <cellStyle name="1_tree_수량산출_구로리총괄내역_구로리어린이공원예산서(조경)1125_00-설계서양식_구로구-수량산출서" xfId="1044" xr:uid="{00000000-0005-0000-0000-0000700E0000}"/>
    <cellStyle name="1_tree_수량산출_구로리총괄내역_구로리어린이공원예산서(조경)1125_00-수량산출서양식" xfId="1045" xr:uid="{00000000-0005-0000-0000-0000710E0000}"/>
    <cellStyle name="1_tree_수량산출_구로리총괄내역_구로리어린이공원예산서(조경)1125_강남구시설녹지대-수량산출서" xfId="1046" xr:uid="{00000000-0005-0000-0000-0000720E0000}"/>
    <cellStyle name="1_tree_수량산출_구로리총괄내역_구로리어린이공원예산서(조경)1125_구로구(오정,개명)-수량산출서" xfId="1047" xr:uid="{00000000-0005-0000-0000-0000730E0000}"/>
    <cellStyle name="1_tree_수량산출_구로리총괄내역_구로리어린이공원예산서(조경)1125_구로구-수량산출서" xfId="1048" xr:uid="{00000000-0005-0000-0000-0000740E0000}"/>
    <cellStyle name="1_tree_수량산출_구로리총괄내역_구로리어린이공원예산서(조경)1125_지주목" xfId="1049" xr:uid="{00000000-0005-0000-0000-0000750E0000}"/>
    <cellStyle name="1_tree_수량산출_구로리총괄내역_구로리어린이공원예산서(조경)1125_지주목_00-수량산출서양식" xfId="1050" xr:uid="{00000000-0005-0000-0000-0000760E0000}"/>
    <cellStyle name="1_tree_수량산출_구로리총괄내역_구로리어린이공원예산서(조경)1125_지주목_강남구시설녹지대-수량산출서" xfId="1051" xr:uid="{00000000-0005-0000-0000-0000770E0000}"/>
    <cellStyle name="1_tree_수량산출_구로리총괄내역_구로리어린이공원예산서(조경)1125_지주목_구로구(오정,개명)-수량산출서" xfId="1052" xr:uid="{00000000-0005-0000-0000-0000780E0000}"/>
    <cellStyle name="1_tree_수량산출_구로리총괄내역_구로리어린이공원예산서(조경)1125_지주목_구로구-수량산출서" xfId="1053" xr:uid="{00000000-0005-0000-0000-0000790E0000}"/>
    <cellStyle name="1_tree_수량산출_구로리총괄내역_내역서" xfId="1054" xr:uid="{00000000-0005-0000-0000-00007A0E0000}"/>
    <cellStyle name="1_tree_수량산출_구로리총괄내역_내역서_00-설계서양식" xfId="1055" xr:uid="{00000000-0005-0000-0000-00007B0E0000}"/>
    <cellStyle name="1_tree_수량산출_구로리총괄내역_내역서_00-설계서양식_00-수량산출서양식" xfId="1056" xr:uid="{00000000-0005-0000-0000-00007C0E0000}"/>
    <cellStyle name="1_tree_수량산출_구로리총괄내역_내역서_00-설계서양식_강남구시설녹지대-수량산출서" xfId="1057" xr:uid="{00000000-0005-0000-0000-00007D0E0000}"/>
    <cellStyle name="1_tree_수량산출_구로리총괄내역_내역서_00-설계서양식_구로구(오정,개명)-수량산출서" xfId="1058" xr:uid="{00000000-0005-0000-0000-00007E0E0000}"/>
    <cellStyle name="1_tree_수량산출_구로리총괄내역_내역서_00-설계서양식_구로구-수량산출서" xfId="1059" xr:uid="{00000000-0005-0000-0000-00007F0E0000}"/>
    <cellStyle name="1_tree_수량산출_구로리총괄내역_내역서_00-수량산출서양식" xfId="1060" xr:uid="{00000000-0005-0000-0000-0000800E0000}"/>
    <cellStyle name="1_tree_수량산출_구로리총괄내역_내역서_강남구시설녹지대-수량산출서" xfId="1061" xr:uid="{00000000-0005-0000-0000-0000810E0000}"/>
    <cellStyle name="1_tree_수량산출_구로리총괄내역_내역서_구로구(오정,개명)-수량산출서" xfId="1062" xr:uid="{00000000-0005-0000-0000-0000820E0000}"/>
    <cellStyle name="1_tree_수량산출_구로리총괄내역_내역서_구로구-수량산출서" xfId="1063" xr:uid="{00000000-0005-0000-0000-0000830E0000}"/>
    <cellStyle name="1_tree_수량산출_구로리총괄내역_내역서_지주목" xfId="1064" xr:uid="{00000000-0005-0000-0000-0000840E0000}"/>
    <cellStyle name="1_tree_수량산출_구로리총괄내역_내역서_지주목_00-수량산출서양식" xfId="1065" xr:uid="{00000000-0005-0000-0000-0000850E0000}"/>
    <cellStyle name="1_tree_수량산출_구로리총괄내역_내역서_지주목_강남구시설녹지대-수량산출서" xfId="1066" xr:uid="{00000000-0005-0000-0000-0000860E0000}"/>
    <cellStyle name="1_tree_수량산출_구로리총괄내역_내역서_지주목_구로구(오정,개명)-수량산출서" xfId="1067" xr:uid="{00000000-0005-0000-0000-0000870E0000}"/>
    <cellStyle name="1_tree_수량산출_구로리총괄내역_내역서_지주목_구로구-수량산출서" xfId="1068" xr:uid="{00000000-0005-0000-0000-0000880E0000}"/>
    <cellStyle name="1_tree_수량산출_구로리총괄내역_노임단가표" xfId="1069" xr:uid="{00000000-0005-0000-0000-0000890E0000}"/>
    <cellStyle name="1_tree_수량산출_구로리총괄내역_노임단가표_00-설계서양식" xfId="1070" xr:uid="{00000000-0005-0000-0000-00008A0E0000}"/>
    <cellStyle name="1_tree_수량산출_구로리총괄내역_노임단가표_00-설계서양식_00-수량산출서양식" xfId="1071" xr:uid="{00000000-0005-0000-0000-00008B0E0000}"/>
    <cellStyle name="1_tree_수량산출_구로리총괄내역_노임단가표_00-설계서양식_강남구시설녹지대-수량산출서" xfId="1072" xr:uid="{00000000-0005-0000-0000-00008C0E0000}"/>
    <cellStyle name="1_tree_수량산출_구로리총괄내역_노임단가표_00-설계서양식_구로구(오정,개명)-수량산출서" xfId="1073" xr:uid="{00000000-0005-0000-0000-00008D0E0000}"/>
    <cellStyle name="1_tree_수량산출_구로리총괄내역_노임단가표_00-설계서양식_구로구-수량산출서" xfId="1074" xr:uid="{00000000-0005-0000-0000-00008E0E0000}"/>
    <cellStyle name="1_tree_수량산출_구로리총괄내역_노임단가표_00-수량산출서양식" xfId="1075" xr:uid="{00000000-0005-0000-0000-00008F0E0000}"/>
    <cellStyle name="1_tree_수량산출_구로리총괄내역_노임단가표_강남구시설녹지대-수량산출서" xfId="1076" xr:uid="{00000000-0005-0000-0000-0000900E0000}"/>
    <cellStyle name="1_tree_수량산출_구로리총괄내역_노임단가표_구로구(오정,개명)-수량산출서" xfId="1077" xr:uid="{00000000-0005-0000-0000-0000910E0000}"/>
    <cellStyle name="1_tree_수량산출_구로리총괄내역_노임단가표_구로구-수량산출서" xfId="1078" xr:uid="{00000000-0005-0000-0000-0000920E0000}"/>
    <cellStyle name="1_tree_수량산출_구로리총괄내역_노임단가표_지주목" xfId="1079" xr:uid="{00000000-0005-0000-0000-0000930E0000}"/>
    <cellStyle name="1_tree_수량산출_구로리총괄내역_노임단가표_지주목_00-수량산출서양식" xfId="1080" xr:uid="{00000000-0005-0000-0000-0000940E0000}"/>
    <cellStyle name="1_tree_수량산출_구로리총괄내역_노임단가표_지주목_강남구시설녹지대-수량산출서" xfId="1081" xr:uid="{00000000-0005-0000-0000-0000950E0000}"/>
    <cellStyle name="1_tree_수량산출_구로리총괄내역_노임단가표_지주목_구로구(오정,개명)-수량산출서" xfId="1082" xr:uid="{00000000-0005-0000-0000-0000960E0000}"/>
    <cellStyle name="1_tree_수량산출_구로리총괄내역_노임단가표_지주목_구로구-수량산출서" xfId="1083" xr:uid="{00000000-0005-0000-0000-0000970E0000}"/>
    <cellStyle name="1_tree_수량산출_구로리총괄내역_수도권매립지" xfId="1084" xr:uid="{00000000-0005-0000-0000-0000980E0000}"/>
    <cellStyle name="1_tree_수량산출_구로리총괄내역_수도권매립지_00-설계서양식" xfId="1085" xr:uid="{00000000-0005-0000-0000-0000990E0000}"/>
    <cellStyle name="1_tree_수량산출_구로리총괄내역_수도권매립지_00-설계서양식_00-수량산출서양식" xfId="1086" xr:uid="{00000000-0005-0000-0000-00009A0E0000}"/>
    <cellStyle name="1_tree_수량산출_구로리총괄내역_수도권매립지_00-설계서양식_강남구시설녹지대-수량산출서" xfId="1087" xr:uid="{00000000-0005-0000-0000-00009B0E0000}"/>
    <cellStyle name="1_tree_수량산출_구로리총괄내역_수도권매립지_00-설계서양식_구로구(오정,개명)-수량산출서" xfId="1088" xr:uid="{00000000-0005-0000-0000-00009C0E0000}"/>
    <cellStyle name="1_tree_수량산출_구로리총괄내역_수도권매립지_00-설계서양식_구로구-수량산출서" xfId="1089" xr:uid="{00000000-0005-0000-0000-00009D0E0000}"/>
    <cellStyle name="1_tree_수량산출_구로리총괄내역_수도권매립지_00-수량산출서양식" xfId="1090" xr:uid="{00000000-0005-0000-0000-00009E0E0000}"/>
    <cellStyle name="1_tree_수량산출_구로리총괄내역_수도권매립지_강남구시설녹지대-수량산출서" xfId="1091" xr:uid="{00000000-0005-0000-0000-00009F0E0000}"/>
    <cellStyle name="1_tree_수량산출_구로리총괄내역_수도권매립지_구로구(오정,개명)-수량산출서" xfId="1092" xr:uid="{00000000-0005-0000-0000-0000A00E0000}"/>
    <cellStyle name="1_tree_수량산출_구로리총괄내역_수도권매립지_구로구-수량산출서" xfId="1093" xr:uid="{00000000-0005-0000-0000-0000A10E0000}"/>
    <cellStyle name="1_tree_수량산출_구로리총괄내역_수도권매립지_지주목" xfId="1094" xr:uid="{00000000-0005-0000-0000-0000A20E0000}"/>
    <cellStyle name="1_tree_수량산출_구로리총괄내역_수도권매립지_지주목_00-수량산출서양식" xfId="1095" xr:uid="{00000000-0005-0000-0000-0000A30E0000}"/>
    <cellStyle name="1_tree_수량산출_구로리총괄내역_수도권매립지_지주목_강남구시설녹지대-수량산출서" xfId="1096" xr:uid="{00000000-0005-0000-0000-0000A40E0000}"/>
    <cellStyle name="1_tree_수량산출_구로리총괄내역_수도권매립지_지주목_구로구(오정,개명)-수량산출서" xfId="1097" xr:uid="{00000000-0005-0000-0000-0000A50E0000}"/>
    <cellStyle name="1_tree_수량산출_구로리총괄내역_수도권매립지_지주목_구로구-수량산출서" xfId="1098" xr:uid="{00000000-0005-0000-0000-0000A60E0000}"/>
    <cellStyle name="1_tree_수량산출_구로리총괄내역_수도권매립지1004(발주용)" xfId="1099" xr:uid="{00000000-0005-0000-0000-0000A70E0000}"/>
    <cellStyle name="1_tree_수량산출_구로리총괄내역_수도권매립지1004(발주용)_00-설계서양식" xfId="1100" xr:uid="{00000000-0005-0000-0000-0000A80E0000}"/>
    <cellStyle name="1_tree_수량산출_구로리총괄내역_수도권매립지1004(발주용)_00-설계서양식_00-수량산출서양식" xfId="1101" xr:uid="{00000000-0005-0000-0000-0000A90E0000}"/>
    <cellStyle name="1_tree_수량산출_구로리총괄내역_수도권매립지1004(발주용)_00-설계서양식_강남구시설녹지대-수량산출서" xfId="1102" xr:uid="{00000000-0005-0000-0000-0000AA0E0000}"/>
    <cellStyle name="1_tree_수량산출_구로리총괄내역_수도권매립지1004(발주용)_00-설계서양식_구로구(오정,개명)-수량산출서" xfId="1103" xr:uid="{00000000-0005-0000-0000-0000AB0E0000}"/>
    <cellStyle name="1_tree_수량산출_구로리총괄내역_수도권매립지1004(발주용)_00-설계서양식_구로구-수량산출서" xfId="1104" xr:uid="{00000000-0005-0000-0000-0000AC0E0000}"/>
    <cellStyle name="1_tree_수량산출_구로리총괄내역_수도권매립지1004(발주용)_00-수량산출서양식" xfId="1105" xr:uid="{00000000-0005-0000-0000-0000AD0E0000}"/>
    <cellStyle name="1_tree_수량산출_구로리총괄내역_수도권매립지1004(발주용)_강남구시설녹지대-수량산출서" xfId="1106" xr:uid="{00000000-0005-0000-0000-0000AE0E0000}"/>
    <cellStyle name="1_tree_수량산출_구로리총괄내역_수도권매립지1004(발주용)_구로구(오정,개명)-수량산출서" xfId="1107" xr:uid="{00000000-0005-0000-0000-0000AF0E0000}"/>
    <cellStyle name="1_tree_수량산출_구로리총괄내역_수도권매립지1004(발주용)_구로구-수량산출서" xfId="1108" xr:uid="{00000000-0005-0000-0000-0000B00E0000}"/>
    <cellStyle name="1_tree_수량산출_구로리총괄내역_수도권매립지1004(발주용)_지주목" xfId="1109" xr:uid="{00000000-0005-0000-0000-0000B10E0000}"/>
    <cellStyle name="1_tree_수량산출_구로리총괄내역_수도권매립지1004(발주용)_지주목_00-수량산출서양식" xfId="1110" xr:uid="{00000000-0005-0000-0000-0000B20E0000}"/>
    <cellStyle name="1_tree_수량산출_구로리총괄내역_수도권매립지1004(발주용)_지주목_강남구시설녹지대-수량산출서" xfId="1111" xr:uid="{00000000-0005-0000-0000-0000B30E0000}"/>
    <cellStyle name="1_tree_수량산출_구로리총괄내역_수도권매립지1004(발주용)_지주목_구로구(오정,개명)-수량산출서" xfId="1112" xr:uid="{00000000-0005-0000-0000-0000B40E0000}"/>
    <cellStyle name="1_tree_수량산출_구로리총괄내역_수도권매립지1004(발주용)_지주목_구로구-수량산출서" xfId="1113" xr:uid="{00000000-0005-0000-0000-0000B50E0000}"/>
    <cellStyle name="1_tree_수량산출_구로리총괄내역_일신건영설계예산서(0211)" xfId="1114" xr:uid="{00000000-0005-0000-0000-0000B60E0000}"/>
    <cellStyle name="1_tree_수량산출_구로리총괄내역_일신건영설계예산서(0211)_00-설계서양식" xfId="1115" xr:uid="{00000000-0005-0000-0000-0000B70E0000}"/>
    <cellStyle name="1_tree_수량산출_구로리총괄내역_일신건영설계예산서(0211)_00-설계서양식_00-수량산출서양식" xfId="1116" xr:uid="{00000000-0005-0000-0000-0000B80E0000}"/>
    <cellStyle name="1_tree_수량산출_구로리총괄내역_일신건영설계예산서(0211)_00-설계서양식_강남구시설녹지대-수량산출서" xfId="1117" xr:uid="{00000000-0005-0000-0000-0000B90E0000}"/>
    <cellStyle name="1_tree_수량산출_구로리총괄내역_일신건영설계예산서(0211)_00-설계서양식_구로구(오정,개명)-수량산출서" xfId="1118" xr:uid="{00000000-0005-0000-0000-0000BA0E0000}"/>
    <cellStyle name="1_tree_수량산출_구로리총괄내역_일신건영설계예산서(0211)_00-설계서양식_구로구-수량산출서" xfId="1119" xr:uid="{00000000-0005-0000-0000-0000BB0E0000}"/>
    <cellStyle name="1_tree_수량산출_구로리총괄내역_일신건영설계예산서(0211)_00-수량산출서양식" xfId="1120" xr:uid="{00000000-0005-0000-0000-0000BC0E0000}"/>
    <cellStyle name="1_tree_수량산출_구로리총괄내역_일신건영설계예산서(0211)_강남구시설녹지대-수량산출서" xfId="1121" xr:uid="{00000000-0005-0000-0000-0000BD0E0000}"/>
    <cellStyle name="1_tree_수량산출_구로리총괄내역_일신건영설계예산서(0211)_구로구(오정,개명)-수량산출서" xfId="1122" xr:uid="{00000000-0005-0000-0000-0000BE0E0000}"/>
    <cellStyle name="1_tree_수량산출_구로리총괄내역_일신건영설계예산서(0211)_구로구-수량산출서" xfId="1123" xr:uid="{00000000-0005-0000-0000-0000BF0E0000}"/>
    <cellStyle name="1_tree_수량산출_구로리총괄내역_일신건영설계예산서(0211)_지주목" xfId="1124" xr:uid="{00000000-0005-0000-0000-0000C00E0000}"/>
    <cellStyle name="1_tree_수량산출_구로리총괄내역_일신건영설계예산서(0211)_지주목_00-수량산출서양식" xfId="1125" xr:uid="{00000000-0005-0000-0000-0000C10E0000}"/>
    <cellStyle name="1_tree_수량산출_구로리총괄내역_일신건영설계예산서(0211)_지주목_강남구시설녹지대-수량산출서" xfId="1126" xr:uid="{00000000-0005-0000-0000-0000C20E0000}"/>
    <cellStyle name="1_tree_수량산출_구로리총괄내역_일신건영설계예산서(0211)_지주목_구로구(오정,개명)-수량산출서" xfId="1127" xr:uid="{00000000-0005-0000-0000-0000C30E0000}"/>
    <cellStyle name="1_tree_수량산출_구로리총괄내역_일신건영설계예산서(0211)_지주목_구로구-수량산출서" xfId="1128" xr:uid="{00000000-0005-0000-0000-0000C40E0000}"/>
    <cellStyle name="1_tree_수량산출_구로리총괄내역_일위대가" xfId="1129" xr:uid="{00000000-0005-0000-0000-0000C50E0000}"/>
    <cellStyle name="1_tree_수량산출_구로리총괄내역_일위대가_00-설계서양식" xfId="1130" xr:uid="{00000000-0005-0000-0000-0000C60E0000}"/>
    <cellStyle name="1_tree_수량산출_구로리총괄내역_일위대가_00-설계서양식_00-수량산출서양식" xfId="1131" xr:uid="{00000000-0005-0000-0000-0000C70E0000}"/>
    <cellStyle name="1_tree_수량산출_구로리총괄내역_일위대가_00-설계서양식_강남구시설녹지대-수량산출서" xfId="1132" xr:uid="{00000000-0005-0000-0000-0000C80E0000}"/>
    <cellStyle name="1_tree_수량산출_구로리총괄내역_일위대가_00-설계서양식_구로구(오정,개명)-수량산출서" xfId="1133" xr:uid="{00000000-0005-0000-0000-0000C90E0000}"/>
    <cellStyle name="1_tree_수량산출_구로리총괄내역_일위대가_00-설계서양식_구로구-수량산출서" xfId="1134" xr:uid="{00000000-0005-0000-0000-0000CA0E0000}"/>
    <cellStyle name="1_tree_수량산출_구로리총괄내역_일위대가_00-수량산출서양식" xfId="1135" xr:uid="{00000000-0005-0000-0000-0000CB0E0000}"/>
    <cellStyle name="1_tree_수량산출_구로리총괄내역_일위대가_강남구시설녹지대-수량산출서" xfId="1136" xr:uid="{00000000-0005-0000-0000-0000CC0E0000}"/>
    <cellStyle name="1_tree_수량산출_구로리총괄내역_일위대가_구로구(오정,개명)-수량산출서" xfId="1137" xr:uid="{00000000-0005-0000-0000-0000CD0E0000}"/>
    <cellStyle name="1_tree_수량산출_구로리총괄내역_일위대가_구로구-수량산출서" xfId="1138" xr:uid="{00000000-0005-0000-0000-0000CE0E0000}"/>
    <cellStyle name="1_tree_수량산출_구로리총괄내역_일위대가_지주목" xfId="1139" xr:uid="{00000000-0005-0000-0000-0000CF0E0000}"/>
    <cellStyle name="1_tree_수량산출_구로리총괄내역_일위대가_지주목_00-수량산출서양식" xfId="1140" xr:uid="{00000000-0005-0000-0000-0000D00E0000}"/>
    <cellStyle name="1_tree_수량산출_구로리총괄내역_일위대가_지주목_강남구시설녹지대-수량산출서" xfId="1141" xr:uid="{00000000-0005-0000-0000-0000D10E0000}"/>
    <cellStyle name="1_tree_수량산출_구로리총괄내역_일위대가_지주목_구로구(오정,개명)-수량산출서" xfId="1142" xr:uid="{00000000-0005-0000-0000-0000D20E0000}"/>
    <cellStyle name="1_tree_수량산출_구로리총괄내역_일위대가_지주목_구로구-수량산출서" xfId="1143" xr:uid="{00000000-0005-0000-0000-0000D30E0000}"/>
    <cellStyle name="1_tree_수량산출_구로리총괄내역_자재단가표" xfId="1144" xr:uid="{00000000-0005-0000-0000-0000D40E0000}"/>
    <cellStyle name="1_tree_수량산출_구로리총괄내역_자재단가표_00-설계서양식" xfId="1145" xr:uid="{00000000-0005-0000-0000-0000D50E0000}"/>
    <cellStyle name="1_tree_수량산출_구로리총괄내역_자재단가표_00-설계서양식_00-수량산출서양식" xfId="1146" xr:uid="{00000000-0005-0000-0000-0000D60E0000}"/>
    <cellStyle name="1_tree_수량산출_구로리총괄내역_자재단가표_00-설계서양식_강남구시설녹지대-수량산출서" xfId="1147" xr:uid="{00000000-0005-0000-0000-0000D70E0000}"/>
    <cellStyle name="1_tree_수량산출_구로리총괄내역_자재단가표_00-설계서양식_구로구(오정,개명)-수량산출서" xfId="1148" xr:uid="{00000000-0005-0000-0000-0000D80E0000}"/>
    <cellStyle name="1_tree_수량산출_구로리총괄내역_자재단가표_00-설계서양식_구로구-수량산출서" xfId="1149" xr:uid="{00000000-0005-0000-0000-0000D90E0000}"/>
    <cellStyle name="1_tree_수량산출_구로리총괄내역_자재단가표_00-수량산출서양식" xfId="1150" xr:uid="{00000000-0005-0000-0000-0000DA0E0000}"/>
    <cellStyle name="1_tree_수량산출_구로리총괄내역_자재단가표_강남구시설녹지대-수량산출서" xfId="1151" xr:uid="{00000000-0005-0000-0000-0000DB0E0000}"/>
    <cellStyle name="1_tree_수량산출_구로리총괄내역_자재단가표_구로구(오정,개명)-수량산출서" xfId="1152" xr:uid="{00000000-0005-0000-0000-0000DC0E0000}"/>
    <cellStyle name="1_tree_수량산출_구로리총괄내역_자재단가표_구로구-수량산출서" xfId="1153" xr:uid="{00000000-0005-0000-0000-0000DD0E0000}"/>
    <cellStyle name="1_tree_수량산출_구로리총괄내역_자재단가표_지주목" xfId="1154" xr:uid="{00000000-0005-0000-0000-0000DE0E0000}"/>
    <cellStyle name="1_tree_수량산출_구로리총괄내역_자재단가표_지주목_00-수량산출서양식" xfId="1155" xr:uid="{00000000-0005-0000-0000-0000DF0E0000}"/>
    <cellStyle name="1_tree_수량산출_구로리총괄내역_자재단가표_지주목_강남구시설녹지대-수량산출서" xfId="1156" xr:uid="{00000000-0005-0000-0000-0000E00E0000}"/>
    <cellStyle name="1_tree_수량산출_구로리총괄내역_자재단가표_지주목_구로구(오정,개명)-수량산출서" xfId="1157" xr:uid="{00000000-0005-0000-0000-0000E10E0000}"/>
    <cellStyle name="1_tree_수량산출_구로리총괄내역_자재단가표_지주목_구로구-수량산출서" xfId="1158" xr:uid="{00000000-0005-0000-0000-0000E20E0000}"/>
    <cellStyle name="1_tree_수량산출_구로리총괄내역_장안초등학교내역0814" xfId="1159" xr:uid="{00000000-0005-0000-0000-0000E30E0000}"/>
    <cellStyle name="1_tree_수량산출_구로리총괄내역_장안초등학교내역0814_00-설계서양식" xfId="1160" xr:uid="{00000000-0005-0000-0000-0000E40E0000}"/>
    <cellStyle name="1_tree_수량산출_구로리총괄내역_장안초등학교내역0814_00-설계서양식_00-수량산출서양식" xfId="1161" xr:uid="{00000000-0005-0000-0000-0000E50E0000}"/>
    <cellStyle name="1_tree_수량산출_구로리총괄내역_장안초등학교내역0814_00-설계서양식_강남구시설녹지대-수량산출서" xfId="1162" xr:uid="{00000000-0005-0000-0000-0000E60E0000}"/>
    <cellStyle name="1_tree_수량산출_구로리총괄내역_장안초등학교내역0814_00-설계서양식_구로구(오정,개명)-수량산출서" xfId="1163" xr:uid="{00000000-0005-0000-0000-0000E70E0000}"/>
    <cellStyle name="1_tree_수량산출_구로리총괄내역_장안초등학교내역0814_00-설계서양식_구로구-수량산출서" xfId="1164" xr:uid="{00000000-0005-0000-0000-0000E80E0000}"/>
    <cellStyle name="1_tree_수량산출_구로리총괄내역_장안초등학교내역0814_00-수량산출서양식" xfId="1165" xr:uid="{00000000-0005-0000-0000-0000E90E0000}"/>
    <cellStyle name="1_tree_수량산출_구로리총괄내역_장안초등학교내역0814_강남구시설녹지대-수량산출서" xfId="1166" xr:uid="{00000000-0005-0000-0000-0000EA0E0000}"/>
    <cellStyle name="1_tree_수량산출_구로리총괄내역_장안초등학교내역0814_구로구(오정,개명)-수량산출서" xfId="1167" xr:uid="{00000000-0005-0000-0000-0000EB0E0000}"/>
    <cellStyle name="1_tree_수량산출_구로리총괄내역_장안초등학교내역0814_구로구-수량산출서" xfId="1168" xr:uid="{00000000-0005-0000-0000-0000EC0E0000}"/>
    <cellStyle name="1_tree_수량산출_구로리총괄내역_장안초등학교내역0814_지주목" xfId="1169" xr:uid="{00000000-0005-0000-0000-0000ED0E0000}"/>
    <cellStyle name="1_tree_수량산출_구로리총괄내역_장안초등학교내역0814_지주목_00-수량산출서양식" xfId="1170" xr:uid="{00000000-0005-0000-0000-0000EE0E0000}"/>
    <cellStyle name="1_tree_수량산출_구로리총괄내역_장안초등학교내역0814_지주목_강남구시설녹지대-수량산출서" xfId="1171" xr:uid="{00000000-0005-0000-0000-0000EF0E0000}"/>
    <cellStyle name="1_tree_수량산출_구로리총괄내역_장안초등학교내역0814_지주목_구로구(오정,개명)-수량산출서" xfId="1172" xr:uid="{00000000-0005-0000-0000-0000F00E0000}"/>
    <cellStyle name="1_tree_수량산출_구로리총괄내역_장안초등학교내역0814_지주목_구로구-수량산출서" xfId="1173" xr:uid="{00000000-0005-0000-0000-0000F10E0000}"/>
    <cellStyle name="1_tree_수량산출_구로리총괄내역_지주목" xfId="1174" xr:uid="{00000000-0005-0000-0000-0000F20E0000}"/>
    <cellStyle name="1_tree_수량산출_구로리총괄내역_지주목_00-수량산출서양식" xfId="1175" xr:uid="{00000000-0005-0000-0000-0000F30E0000}"/>
    <cellStyle name="1_tree_수량산출_구로리총괄내역_지주목_강남구시설녹지대-수량산출서" xfId="1176" xr:uid="{00000000-0005-0000-0000-0000F40E0000}"/>
    <cellStyle name="1_tree_수량산출_구로리총괄내역_지주목_구로구(오정,개명)-수량산출서" xfId="1177" xr:uid="{00000000-0005-0000-0000-0000F50E0000}"/>
    <cellStyle name="1_tree_수량산출_구로리총괄내역_지주목_구로구-수량산출서" xfId="1178" xr:uid="{00000000-0005-0000-0000-0000F60E0000}"/>
    <cellStyle name="1_tree_수량산출_지주목" xfId="1179" xr:uid="{00000000-0005-0000-0000-0000F70E0000}"/>
    <cellStyle name="1_tree_수량산출_지주목_00-수량산출서양식" xfId="1180" xr:uid="{00000000-0005-0000-0000-0000F80E0000}"/>
    <cellStyle name="1_tree_수량산출_지주목_강남구시설녹지대-수량산출서" xfId="1181" xr:uid="{00000000-0005-0000-0000-0000F90E0000}"/>
    <cellStyle name="1_tree_수량산출_지주목_구로구(오정,개명)-수량산출서" xfId="1182" xr:uid="{00000000-0005-0000-0000-0000FA0E0000}"/>
    <cellStyle name="1_tree_수량산출_지주목_구로구-수량산출서" xfId="1183" xr:uid="{00000000-0005-0000-0000-0000FB0E0000}"/>
    <cellStyle name="1_tree_수량산출_총괄내역0518" xfId="1184" xr:uid="{00000000-0005-0000-0000-0000FC0E0000}"/>
    <cellStyle name="1_tree_수량산출_총괄내역0518_00-설계서양식" xfId="1185" xr:uid="{00000000-0005-0000-0000-0000FD0E0000}"/>
    <cellStyle name="1_tree_수량산출_총괄내역0518_00-설계서양식_00-수량산출서양식" xfId="1186" xr:uid="{00000000-0005-0000-0000-0000FE0E0000}"/>
    <cellStyle name="1_tree_수량산출_총괄내역0518_00-설계서양식_강남구시설녹지대-수량산출서" xfId="1187" xr:uid="{00000000-0005-0000-0000-0000FF0E0000}"/>
    <cellStyle name="1_tree_수량산출_총괄내역0518_00-설계서양식_구로구(오정,개명)-수량산출서" xfId="1188" xr:uid="{00000000-0005-0000-0000-0000000F0000}"/>
    <cellStyle name="1_tree_수량산출_총괄내역0518_00-설계서양식_구로구-수량산출서" xfId="1189" xr:uid="{00000000-0005-0000-0000-0000010F0000}"/>
    <cellStyle name="1_tree_수량산출_총괄내역0518_00-수량산출서양식" xfId="1190" xr:uid="{00000000-0005-0000-0000-0000020F0000}"/>
    <cellStyle name="1_tree_수량산출_총괄내역0518_강남구시설녹지대-수량산출서" xfId="1191" xr:uid="{00000000-0005-0000-0000-0000030F0000}"/>
    <cellStyle name="1_tree_수량산출_총괄내역0518_구로구(오정,개명)-수량산출서" xfId="1192" xr:uid="{00000000-0005-0000-0000-0000040F0000}"/>
    <cellStyle name="1_tree_수량산출_총괄내역0518_구로구-수량산출서" xfId="1193" xr:uid="{00000000-0005-0000-0000-0000050F0000}"/>
    <cellStyle name="1_tree_수량산출_총괄내역0518_구로리설계예산서1029" xfId="1194" xr:uid="{00000000-0005-0000-0000-0000060F0000}"/>
    <cellStyle name="1_tree_수량산출_총괄내역0518_구로리설계예산서1029_00-설계서양식" xfId="1195" xr:uid="{00000000-0005-0000-0000-0000070F0000}"/>
    <cellStyle name="1_tree_수량산출_총괄내역0518_구로리설계예산서1029_00-설계서양식_00-수량산출서양식" xfId="1196" xr:uid="{00000000-0005-0000-0000-0000080F0000}"/>
    <cellStyle name="1_tree_수량산출_총괄내역0518_구로리설계예산서1029_00-설계서양식_강남구시설녹지대-수량산출서" xfId="1197" xr:uid="{00000000-0005-0000-0000-0000090F0000}"/>
    <cellStyle name="1_tree_수량산출_총괄내역0518_구로리설계예산서1029_00-설계서양식_구로구(오정,개명)-수량산출서" xfId="1198" xr:uid="{00000000-0005-0000-0000-00000A0F0000}"/>
    <cellStyle name="1_tree_수량산출_총괄내역0518_구로리설계예산서1029_00-설계서양식_구로구-수량산출서" xfId="1199" xr:uid="{00000000-0005-0000-0000-00000B0F0000}"/>
    <cellStyle name="1_tree_수량산출_총괄내역0518_구로리설계예산서1029_00-수량산출서양식" xfId="1200" xr:uid="{00000000-0005-0000-0000-00000C0F0000}"/>
    <cellStyle name="1_tree_수량산출_총괄내역0518_구로리설계예산서1029_강남구시설녹지대-수량산출서" xfId="1201" xr:uid="{00000000-0005-0000-0000-00000D0F0000}"/>
    <cellStyle name="1_tree_수량산출_총괄내역0518_구로리설계예산서1029_구로구(오정,개명)-수량산출서" xfId="1202" xr:uid="{00000000-0005-0000-0000-00000E0F0000}"/>
    <cellStyle name="1_tree_수량산출_총괄내역0518_구로리설계예산서1029_구로구-수량산출서" xfId="1203" xr:uid="{00000000-0005-0000-0000-00000F0F0000}"/>
    <cellStyle name="1_tree_수량산출_총괄내역0518_구로리설계예산서1029_지주목" xfId="1204" xr:uid="{00000000-0005-0000-0000-0000100F0000}"/>
    <cellStyle name="1_tree_수량산출_총괄내역0518_구로리설계예산서1029_지주목_00-수량산출서양식" xfId="1205" xr:uid="{00000000-0005-0000-0000-0000110F0000}"/>
    <cellStyle name="1_tree_수량산출_총괄내역0518_구로리설계예산서1029_지주목_강남구시설녹지대-수량산출서" xfId="1206" xr:uid="{00000000-0005-0000-0000-0000120F0000}"/>
    <cellStyle name="1_tree_수량산출_총괄내역0518_구로리설계예산서1029_지주목_구로구(오정,개명)-수량산출서" xfId="1207" xr:uid="{00000000-0005-0000-0000-0000130F0000}"/>
    <cellStyle name="1_tree_수량산출_총괄내역0518_구로리설계예산서1029_지주목_구로구-수량산출서" xfId="1208" xr:uid="{00000000-0005-0000-0000-0000140F0000}"/>
    <cellStyle name="1_tree_수량산출_총괄내역0518_구로리설계예산서1118준공" xfId="1209" xr:uid="{00000000-0005-0000-0000-0000150F0000}"/>
    <cellStyle name="1_tree_수량산출_총괄내역0518_구로리설계예산서1118준공_00-설계서양식" xfId="1210" xr:uid="{00000000-0005-0000-0000-0000160F0000}"/>
    <cellStyle name="1_tree_수량산출_총괄내역0518_구로리설계예산서1118준공_00-설계서양식_00-수량산출서양식" xfId="1211" xr:uid="{00000000-0005-0000-0000-0000170F0000}"/>
    <cellStyle name="1_tree_수량산출_총괄내역0518_구로리설계예산서1118준공_00-설계서양식_강남구시설녹지대-수량산출서" xfId="1212" xr:uid="{00000000-0005-0000-0000-0000180F0000}"/>
    <cellStyle name="1_tree_수량산출_총괄내역0518_구로리설계예산서1118준공_00-설계서양식_구로구(오정,개명)-수량산출서" xfId="1213" xr:uid="{00000000-0005-0000-0000-0000190F0000}"/>
    <cellStyle name="1_tree_수량산출_총괄내역0518_구로리설계예산서1118준공_00-설계서양식_구로구-수량산출서" xfId="1214" xr:uid="{00000000-0005-0000-0000-00001A0F0000}"/>
    <cellStyle name="1_tree_수량산출_총괄내역0518_구로리설계예산서1118준공_00-수량산출서양식" xfId="1215" xr:uid="{00000000-0005-0000-0000-00001B0F0000}"/>
    <cellStyle name="1_tree_수량산출_총괄내역0518_구로리설계예산서1118준공_강남구시설녹지대-수량산출서" xfId="1216" xr:uid="{00000000-0005-0000-0000-00001C0F0000}"/>
    <cellStyle name="1_tree_수량산출_총괄내역0518_구로리설계예산서1118준공_구로구(오정,개명)-수량산출서" xfId="1217" xr:uid="{00000000-0005-0000-0000-00001D0F0000}"/>
    <cellStyle name="1_tree_수량산출_총괄내역0518_구로리설계예산서1118준공_구로구-수량산출서" xfId="1218" xr:uid="{00000000-0005-0000-0000-00001E0F0000}"/>
    <cellStyle name="1_tree_수량산출_총괄내역0518_구로리설계예산서1118준공_지주목" xfId="1219" xr:uid="{00000000-0005-0000-0000-00001F0F0000}"/>
    <cellStyle name="1_tree_수량산출_총괄내역0518_구로리설계예산서1118준공_지주목_00-수량산출서양식" xfId="1220" xr:uid="{00000000-0005-0000-0000-0000200F0000}"/>
    <cellStyle name="1_tree_수량산출_총괄내역0518_구로리설계예산서1118준공_지주목_강남구시설녹지대-수량산출서" xfId="1221" xr:uid="{00000000-0005-0000-0000-0000210F0000}"/>
    <cellStyle name="1_tree_수량산출_총괄내역0518_구로리설계예산서1118준공_지주목_구로구(오정,개명)-수량산출서" xfId="1222" xr:uid="{00000000-0005-0000-0000-0000220F0000}"/>
    <cellStyle name="1_tree_수량산출_총괄내역0518_구로리설계예산서1118준공_지주목_구로구-수량산출서" xfId="1223" xr:uid="{00000000-0005-0000-0000-0000230F0000}"/>
    <cellStyle name="1_tree_수량산출_총괄내역0518_구로리설계예산서조경" xfId="1224" xr:uid="{00000000-0005-0000-0000-0000240F0000}"/>
    <cellStyle name="1_tree_수량산출_총괄내역0518_구로리설계예산서조경_00-설계서양식" xfId="1225" xr:uid="{00000000-0005-0000-0000-0000250F0000}"/>
    <cellStyle name="1_tree_수량산출_총괄내역0518_구로리설계예산서조경_00-설계서양식_00-수량산출서양식" xfId="1226" xr:uid="{00000000-0005-0000-0000-0000260F0000}"/>
    <cellStyle name="1_tree_수량산출_총괄내역0518_구로리설계예산서조경_00-설계서양식_강남구시설녹지대-수량산출서" xfId="1227" xr:uid="{00000000-0005-0000-0000-0000270F0000}"/>
    <cellStyle name="1_tree_수량산출_총괄내역0518_구로리설계예산서조경_00-설계서양식_구로구(오정,개명)-수량산출서" xfId="1228" xr:uid="{00000000-0005-0000-0000-0000280F0000}"/>
    <cellStyle name="1_tree_수량산출_총괄내역0518_구로리설계예산서조경_00-설계서양식_구로구-수량산출서" xfId="1229" xr:uid="{00000000-0005-0000-0000-0000290F0000}"/>
    <cellStyle name="1_tree_수량산출_총괄내역0518_구로리설계예산서조경_00-수량산출서양식" xfId="1230" xr:uid="{00000000-0005-0000-0000-00002A0F0000}"/>
    <cellStyle name="1_tree_수량산출_총괄내역0518_구로리설계예산서조경_강남구시설녹지대-수량산출서" xfId="1231" xr:uid="{00000000-0005-0000-0000-00002B0F0000}"/>
    <cellStyle name="1_tree_수량산출_총괄내역0518_구로리설계예산서조경_구로구(오정,개명)-수량산출서" xfId="1232" xr:uid="{00000000-0005-0000-0000-00002C0F0000}"/>
    <cellStyle name="1_tree_수량산출_총괄내역0518_구로리설계예산서조경_구로구-수량산출서" xfId="1233" xr:uid="{00000000-0005-0000-0000-00002D0F0000}"/>
    <cellStyle name="1_tree_수량산출_총괄내역0518_구로리설계예산서조경_지주목" xfId="1234" xr:uid="{00000000-0005-0000-0000-00002E0F0000}"/>
    <cellStyle name="1_tree_수량산출_총괄내역0518_구로리설계예산서조경_지주목_00-수량산출서양식" xfId="1235" xr:uid="{00000000-0005-0000-0000-00002F0F0000}"/>
    <cellStyle name="1_tree_수량산출_총괄내역0518_구로리설계예산서조경_지주목_강남구시설녹지대-수량산출서" xfId="1236" xr:uid="{00000000-0005-0000-0000-0000300F0000}"/>
    <cellStyle name="1_tree_수량산출_총괄내역0518_구로리설계예산서조경_지주목_구로구(오정,개명)-수량산출서" xfId="1237" xr:uid="{00000000-0005-0000-0000-0000310F0000}"/>
    <cellStyle name="1_tree_수량산출_총괄내역0518_구로리설계예산서조경_지주목_구로구-수량산출서" xfId="1238" xr:uid="{00000000-0005-0000-0000-0000320F0000}"/>
    <cellStyle name="1_tree_수량산출_총괄내역0518_구로리어린이공원예산서(조경)1125" xfId="1239" xr:uid="{00000000-0005-0000-0000-0000330F0000}"/>
    <cellStyle name="1_tree_수량산출_총괄내역0518_구로리어린이공원예산서(조경)1125_00-설계서양식" xfId="1240" xr:uid="{00000000-0005-0000-0000-0000340F0000}"/>
    <cellStyle name="1_tree_수량산출_총괄내역0518_구로리어린이공원예산서(조경)1125_00-설계서양식_00-수량산출서양식" xfId="1241" xr:uid="{00000000-0005-0000-0000-0000350F0000}"/>
    <cellStyle name="1_tree_수량산출_총괄내역0518_구로리어린이공원예산서(조경)1125_00-설계서양식_강남구시설녹지대-수량산출서" xfId="1242" xr:uid="{00000000-0005-0000-0000-0000360F0000}"/>
    <cellStyle name="1_tree_수량산출_총괄내역0518_구로리어린이공원예산서(조경)1125_00-설계서양식_구로구(오정,개명)-수량산출서" xfId="1243" xr:uid="{00000000-0005-0000-0000-0000370F0000}"/>
    <cellStyle name="1_tree_수량산출_총괄내역0518_구로리어린이공원예산서(조경)1125_00-설계서양식_구로구-수량산출서" xfId="1244" xr:uid="{00000000-0005-0000-0000-0000380F0000}"/>
    <cellStyle name="1_tree_수량산출_총괄내역0518_구로리어린이공원예산서(조경)1125_00-수량산출서양식" xfId="1245" xr:uid="{00000000-0005-0000-0000-0000390F0000}"/>
    <cellStyle name="1_tree_수량산출_총괄내역0518_구로리어린이공원예산서(조경)1125_강남구시설녹지대-수량산출서" xfId="1246" xr:uid="{00000000-0005-0000-0000-00003A0F0000}"/>
    <cellStyle name="1_tree_수량산출_총괄내역0518_구로리어린이공원예산서(조경)1125_구로구(오정,개명)-수량산출서" xfId="1247" xr:uid="{00000000-0005-0000-0000-00003B0F0000}"/>
    <cellStyle name="1_tree_수량산출_총괄내역0518_구로리어린이공원예산서(조경)1125_구로구-수량산출서" xfId="1248" xr:uid="{00000000-0005-0000-0000-00003C0F0000}"/>
    <cellStyle name="1_tree_수량산출_총괄내역0518_구로리어린이공원예산서(조경)1125_지주목" xfId="1249" xr:uid="{00000000-0005-0000-0000-00003D0F0000}"/>
    <cellStyle name="1_tree_수량산출_총괄내역0518_구로리어린이공원예산서(조경)1125_지주목_00-수량산출서양식" xfId="1250" xr:uid="{00000000-0005-0000-0000-00003E0F0000}"/>
    <cellStyle name="1_tree_수량산출_총괄내역0518_구로리어린이공원예산서(조경)1125_지주목_강남구시설녹지대-수량산출서" xfId="1251" xr:uid="{00000000-0005-0000-0000-00003F0F0000}"/>
    <cellStyle name="1_tree_수량산출_총괄내역0518_구로리어린이공원예산서(조경)1125_지주목_구로구(오정,개명)-수량산출서" xfId="1252" xr:uid="{00000000-0005-0000-0000-0000400F0000}"/>
    <cellStyle name="1_tree_수량산출_총괄내역0518_구로리어린이공원예산서(조경)1125_지주목_구로구-수량산출서" xfId="1253" xr:uid="{00000000-0005-0000-0000-0000410F0000}"/>
    <cellStyle name="1_tree_수량산출_총괄내역0518_내역서" xfId="1254" xr:uid="{00000000-0005-0000-0000-0000420F0000}"/>
    <cellStyle name="1_tree_수량산출_총괄내역0518_내역서_00-설계서양식" xfId="1255" xr:uid="{00000000-0005-0000-0000-0000430F0000}"/>
    <cellStyle name="1_tree_수량산출_총괄내역0518_내역서_00-설계서양식_00-수량산출서양식" xfId="1256" xr:uid="{00000000-0005-0000-0000-0000440F0000}"/>
    <cellStyle name="1_tree_수량산출_총괄내역0518_내역서_00-설계서양식_강남구시설녹지대-수량산출서" xfId="1257" xr:uid="{00000000-0005-0000-0000-0000450F0000}"/>
    <cellStyle name="1_tree_수량산출_총괄내역0518_내역서_00-설계서양식_구로구(오정,개명)-수량산출서" xfId="1258" xr:uid="{00000000-0005-0000-0000-0000460F0000}"/>
    <cellStyle name="1_tree_수량산출_총괄내역0518_내역서_00-설계서양식_구로구-수량산출서" xfId="1259" xr:uid="{00000000-0005-0000-0000-0000470F0000}"/>
    <cellStyle name="1_tree_수량산출_총괄내역0518_내역서_00-수량산출서양식" xfId="1260" xr:uid="{00000000-0005-0000-0000-0000480F0000}"/>
    <cellStyle name="1_tree_수량산출_총괄내역0518_내역서_강남구시설녹지대-수량산출서" xfId="1261" xr:uid="{00000000-0005-0000-0000-0000490F0000}"/>
    <cellStyle name="1_tree_수량산출_총괄내역0518_내역서_구로구(오정,개명)-수량산출서" xfId="1262" xr:uid="{00000000-0005-0000-0000-00004A0F0000}"/>
    <cellStyle name="1_tree_수량산출_총괄내역0518_내역서_구로구-수량산출서" xfId="1263" xr:uid="{00000000-0005-0000-0000-00004B0F0000}"/>
    <cellStyle name="1_tree_수량산출_총괄내역0518_내역서_지주목" xfId="1264" xr:uid="{00000000-0005-0000-0000-00004C0F0000}"/>
    <cellStyle name="1_tree_수량산출_총괄내역0518_내역서_지주목_00-수량산출서양식" xfId="1265" xr:uid="{00000000-0005-0000-0000-00004D0F0000}"/>
    <cellStyle name="1_tree_수량산출_총괄내역0518_내역서_지주목_강남구시설녹지대-수량산출서" xfId="1266" xr:uid="{00000000-0005-0000-0000-00004E0F0000}"/>
    <cellStyle name="1_tree_수량산출_총괄내역0518_내역서_지주목_구로구(오정,개명)-수량산출서" xfId="1267" xr:uid="{00000000-0005-0000-0000-00004F0F0000}"/>
    <cellStyle name="1_tree_수량산출_총괄내역0518_내역서_지주목_구로구-수량산출서" xfId="1268" xr:uid="{00000000-0005-0000-0000-0000500F0000}"/>
    <cellStyle name="1_tree_수량산출_총괄내역0518_노임단가표" xfId="1269" xr:uid="{00000000-0005-0000-0000-0000510F0000}"/>
    <cellStyle name="1_tree_수량산출_총괄내역0518_노임단가표_00-설계서양식" xfId="1270" xr:uid="{00000000-0005-0000-0000-0000520F0000}"/>
    <cellStyle name="1_tree_수량산출_총괄내역0518_노임단가표_00-설계서양식_00-수량산출서양식" xfId="1271" xr:uid="{00000000-0005-0000-0000-0000530F0000}"/>
    <cellStyle name="1_tree_수량산출_총괄내역0518_노임단가표_00-설계서양식_강남구시설녹지대-수량산출서" xfId="1272" xr:uid="{00000000-0005-0000-0000-0000540F0000}"/>
    <cellStyle name="1_tree_수량산출_총괄내역0518_노임단가표_00-설계서양식_구로구(오정,개명)-수량산출서" xfId="1273" xr:uid="{00000000-0005-0000-0000-0000550F0000}"/>
    <cellStyle name="1_tree_수량산출_총괄내역0518_노임단가표_00-설계서양식_구로구-수량산출서" xfId="1274" xr:uid="{00000000-0005-0000-0000-0000560F0000}"/>
    <cellStyle name="1_tree_수량산출_총괄내역0518_노임단가표_00-수량산출서양식" xfId="1275" xr:uid="{00000000-0005-0000-0000-0000570F0000}"/>
    <cellStyle name="1_tree_수량산출_총괄내역0518_노임단가표_강남구시설녹지대-수량산출서" xfId="1276" xr:uid="{00000000-0005-0000-0000-0000580F0000}"/>
    <cellStyle name="1_tree_수량산출_총괄내역0518_노임단가표_구로구(오정,개명)-수량산출서" xfId="1277" xr:uid="{00000000-0005-0000-0000-0000590F0000}"/>
    <cellStyle name="1_tree_수량산출_총괄내역0518_노임단가표_구로구-수량산출서" xfId="1278" xr:uid="{00000000-0005-0000-0000-00005A0F0000}"/>
    <cellStyle name="1_tree_수량산출_총괄내역0518_노임단가표_지주목" xfId="1279" xr:uid="{00000000-0005-0000-0000-00005B0F0000}"/>
    <cellStyle name="1_tree_수량산출_총괄내역0518_노임단가표_지주목_00-수량산출서양식" xfId="1280" xr:uid="{00000000-0005-0000-0000-00005C0F0000}"/>
    <cellStyle name="1_tree_수량산출_총괄내역0518_노임단가표_지주목_강남구시설녹지대-수량산출서" xfId="1281" xr:uid="{00000000-0005-0000-0000-00005D0F0000}"/>
    <cellStyle name="1_tree_수량산출_총괄내역0518_노임단가표_지주목_구로구(오정,개명)-수량산출서" xfId="1282" xr:uid="{00000000-0005-0000-0000-00005E0F0000}"/>
    <cellStyle name="1_tree_수량산출_총괄내역0518_노임단가표_지주목_구로구-수량산출서" xfId="1283" xr:uid="{00000000-0005-0000-0000-00005F0F0000}"/>
    <cellStyle name="1_tree_수량산출_총괄내역0518_수도권매립지" xfId="1284" xr:uid="{00000000-0005-0000-0000-0000600F0000}"/>
    <cellStyle name="1_tree_수량산출_총괄내역0518_수도권매립지_00-설계서양식" xfId="1285" xr:uid="{00000000-0005-0000-0000-0000610F0000}"/>
    <cellStyle name="1_tree_수량산출_총괄내역0518_수도권매립지_00-설계서양식_00-수량산출서양식" xfId="1286" xr:uid="{00000000-0005-0000-0000-0000620F0000}"/>
    <cellStyle name="1_tree_수량산출_총괄내역0518_수도권매립지_00-설계서양식_강남구시설녹지대-수량산출서" xfId="1287" xr:uid="{00000000-0005-0000-0000-0000630F0000}"/>
    <cellStyle name="1_tree_수량산출_총괄내역0518_수도권매립지_00-설계서양식_구로구(오정,개명)-수량산출서" xfId="1288" xr:uid="{00000000-0005-0000-0000-0000640F0000}"/>
    <cellStyle name="1_tree_수량산출_총괄내역0518_수도권매립지_00-설계서양식_구로구-수량산출서" xfId="1289" xr:uid="{00000000-0005-0000-0000-0000650F0000}"/>
    <cellStyle name="1_tree_수량산출_총괄내역0518_수도권매립지_00-수량산출서양식" xfId="1290" xr:uid="{00000000-0005-0000-0000-0000660F0000}"/>
    <cellStyle name="1_tree_수량산출_총괄내역0518_수도권매립지_강남구시설녹지대-수량산출서" xfId="1291" xr:uid="{00000000-0005-0000-0000-0000670F0000}"/>
    <cellStyle name="1_tree_수량산출_총괄내역0518_수도권매립지_구로구(오정,개명)-수량산출서" xfId="1292" xr:uid="{00000000-0005-0000-0000-0000680F0000}"/>
    <cellStyle name="1_tree_수량산출_총괄내역0518_수도권매립지_구로구-수량산출서" xfId="1293" xr:uid="{00000000-0005-0000-0000-0000690F0000}"/>
    <cellStyle name="1_tree_수량산출_총괄내역0518_수도권매립지_지주목" xfId="1294" xr:uid="{00000000-0005-0000-0000-00006A0F0000}"/>
    <cellStyle name="1_tree_수량산출_총괄내역0518_수도권매립지_지주목_00-수량산출서양식" xfId="1295" xr:uid="{00000000-0005-0000-0000-00006B0F0000}"/>
    <cellStyle name="1_tree_수량산출_총괄내역0518_수도권매립지_지주목_강남구시설녹지대-수량산출서" xfId="1296" xr:uid="{00000000-0005-0000-0000-00006C0F0000}"/>
    <cellStyle name="1_tree_수량산출_총괄내역0518_수도권매립지_지주목_구로구(오정,개명)-수량산출서" xfId="1297" xr:uid="{00000000-0005-0000-0000-00006D0F0000}"/>
    <cellStyle name="1_tree_수량산출_총괄내역0518_수도권매립지_지주목_구로구-수량산출서" xfId="1298" xr:uid="{00000000-0005-0000-0000-00006E0F0000}"/>
    <cellStyle name="1_tree_수량산출_총괄내역0518_수도권매립지1004(발주용)" xfId="1299" xr:uid="{00000000-0005-0000-0000-00006F0F0000}"/>
    <cellStyle name="1_tree_수량산출_총괄내역0518_수도권매립지1004(발주용)_00-설계서양식" xfId="1300" xr:uid="{00000000-0005-0000-0000-0000700F0000}"/>
    <cellStyle name="1_tree_수량산출_총괄내역0518_수도권매립지1004(발주용)_00-설계서양식_00-수량산출서양식" xfId="1301" xr:uid="{00000000-0005-0000-0000-0000710F0000}"/>
    <cellStyle name="1_tree_수량산출_총괄내역0518_수도권매립지1004(발주용)_00-설계서양식_강남구시설녹지대-수량산출서" xfId="1302" xr:uid="{00000000-0005-0000-0000-0000720F0000}"/>
    <cellStyle name="1_tree_수량산출_총괄내역0518_수도권매립지1004(발주용)_00-설계서양식_구로구(오정,개명)-수량산출서" xfId="1303" xr:uid="{00000000-0005-0000-0000-0000730F0000}"/>
    <cellStyle name="1_tree_수량산출_총괄내역0518_수도권매립지1004(발주용)_00-설계서양식_구로구-수량산출서" xfId="1304" xr:uid="{00000000-0005-0000-0000-0000740F0000}"/>
    <cellStyle name="1_tree_수량산출_총괄내역0518_수도권매립지1004(발주용)_00-수량산출서양식" xfId="1305" xr:uid="{00000000-0005-0000-0000-0000750F0000}"/>
    <cellStyle name="1_tree_수량산출_총괄내역0518_수도권매립지1004(발주용)_강남구시설녹지대-수량산출서" xfId="1306" xr:uid="{00000000-0005-0000-0000-0000760F0000}"/>
    <cellStyle name="1_tree_수량산출_총괄내역0518_수도권매립지1004(발주용)_구로구(오정,개명)-수량산출서" xfId="1307" xr:uid="{00000000-0005-0000-0000-0000770F0000}"/>
    <cellStyle name="1_tree_수량산출_총괄내역0518_수도권매립지1004(발주용)_구로구-수량산출서" xfId="1308" xr:uid="{00000000-0005-0000-0000-0000780F0000}"/>
    <cellStyle name="1_tree_수량산출_총괄내역0518_수도권매립지1004(발주용)_지주목" xfId="1309" xr:uid="{00000000-0005-0000-0000-0000790F0000}"/>
    <cellStyle name="1_tree_수량산출_총괄내역0518_수도권매립지1004(발주용)_지주목_00-수량산출서양식" xfId="1310" xr:uid="{00000000-0005-0000-0000-00007A0F0000}"/>
    <cellStyle name="1_tree_수량산출_총괄내역0518_수도권매립지1004(발주용)_지주목_강남구시설녹지대-수량산출서" xfId="1311" xr:uid="{00000000-0005-0000-0000-00007B0F0000}"/>
    <cellStyle name="1_tree_수량산출_총괄내역0518_수도권매립지1004(발주용)_지주목_구로구(오정,개명)-수량산출서" xfId="1312" xr:uid="{00000000-0005-0000-0000-00007C0F0000}"/>
    <cellStyle name="1_tree_수량산출_총괄내역0518_수도권매립지1004(발주용)_지주목_구로구-수량산출서" xfId="1313" xr:uid="{00000000-0005-0000-0000-00007D0F0000}"/>
    <cellStyle name="1_tree_수량산출_총괄내역0518_일신건영설계예산서(0211)" xfId="1314" xr:uid="{00000000-0005-0000-0000-00007E0F0000}"/>
    <cellStyle name="1_tree_수량산출_총괄내역0518_일신건영설계예산서(0211)_00-설계서양식" xfId="1315" xr:uid="{00000000-0005-0000-0000-00007F0F0000}"/>
    <cellStyle name="1_tree_수량산출_총괄내역0518_일신건영설계예산서(0211)_00-설계서양식_00-수량산출서양식" xfId="1316" xr:uid="{00000000-0005-0000-0000-0000800F0000}"/>
    <cellStyle name="1_tree_수량산출_총괄내역0518_일신건영설계예산서(0211)_00-설계서양식_강남구시설녹지대-수량산출서" xfId="1317" xr:uid="{00000000-0005-0000-0000-0000810F0000}"/>
    <cellStyle name="1_tree_수량산출_총괄내역0518_일신건영설계예산서(0211)_00-설계서양식_구로구(오정,개명)-수량산출서" xfId="1318" xr:uid="{00000000-0005-0000-0000-0000820F0000}"/>
    <cellStyle name="1_tree_수량산출_총괄내역0518_일신건영설계예산서(0211)_00-설계서양식_구로구-수량산출서" xfId="1319" xr:uid="{00000000-0005-0000-0000-0000830F0000}"/>
    <cellStyle name="1_tree_수량산출_총괄내역0518_일신건영설계예산서(0211)_00-수량산출서양식" xfId="1320" xr:uid="{00000000-0005-0000-0000-0000840F0000}"/>
    <cellStyle name="1_tree_수량산출_총괄내역0518_일신건영설계예산서(0211)_강남구시설녹지대-수량산출서" xfId="1321" xr:uid="{00000000-0005-0000-0000-0000850F0000}"/>
    <cellStyle name="1_tree_수량산출_총괄내역0518_일신건영설계예산서(0211)_구로구(오정,개명)-수량산출서" xfId="1322" xr:uid="{00000000-0005-0000-0000-0000860F0000}"/>
    <cellStyle name="1_tree_수량산출_총괄내역0518_일신건영설계예산서(0211)_구로구-수량산출서" xfId="1323" xr:uid="{00000000-0005-0000-0000-0000870F0000}"/>
    <cellStyle name="1_tree_수량산출_총괄내역0518_일신건영설계예산서(0211)_지주목" xfId="1324" xr:uid="{00000000-0005-0000-0000-0000880F0000}"/>
    <cellStyle name="1_tree_수량산출_총괄내역0518_일신건영설계예산서(0211)_지주목_00-수량산출서양식" xfId="1325" xr:uid="{00000000-0005-0000-0000-0000890F0000}"/>
    <cellStyle name="1_tree_수량산출_총괄내역0518_일신건영설계예산서(0211)_지주목_강남구시설녹지대-수량산출서" xfId="1326" xr:uid="{00000000-0005-0000-0000-00008A0F0000}"/>
    <cellStyle name="1_tree_수량산출_총괄내역0518_일신건영설계예산서(0211)_지주목_구로구(오정,개명)-수량산출서" xfId="1327" xr:uid="{00000000-0005-0000-0000-00008B0F0000}"/>
    <cellStyle name="1_tree_수량산출_총괄내역0518_일신건영설계예산서(0211)_지주목_구로구-수량산출서" xfId="1328" xr:uid="{00000000-0005-0000-0000-00008C0F0000}"/>
    <cellStyle name="1_tree_수량산출_총괄내역0518_일위대가" xfId="1329" xr:uid="{00000000-0005-0000-0000-00008D0F0000}"/>
    <cellStyle name="1_tree_수량산출_총괄내역0518_일위대가_00-설계서양식" xfId="1330" xr:uid="{00000000-0005-0000-0000-00008E0F0000}"/>
    <cellStyle name="1_tree_수량산출_총괄내역0518_일위대가_00-설계서양식_00-수량산출서양식" xfId="1331" xr:uid="{00000000-0005-0000-0000-00008F0F0000}"/>
    <cellStyle name="1_tree_수량산출_총괄내역0518_일위대가_00-설계서양식_강남구시설녹지대-수량산출서" xfId="1332" xr:uid="{00000000-0005-0000-0000-0000900F0000}"/>
    <cellStyle name="1_tree_수량산출_총괄내역0518_일위대가_00-설계서양식_구로구(오정,개명)-수량산출서" xfId="1333" xr:uid="{00000000-0005-0000-0000-0000910F0000}"/>
    <cellStyle name="1_tree_수량산출_총괄내역0518_일위대가_00-설계서양식_구로구-수량산출서" xfId="1334" xr:uid="{00000000-0005-0000-0000-0000920F0000}"/>
    <cellStyle name="1_tree_수량산출_총괄내역0518_일위대가_00-수량산출서양식" xfId="1335" xr:uid="{00000000-0005-0000-0000-0000930F0000}"/>
    <cellStyle name="1_tree_수량산출_총괄내역0518_일위대가_강남구시설녹지대-수량산출서" xfId="1336" xr:uid="{00000000-0005-0000-0000-0000940F0000}"/>
    <cellStyle name="1_tree_수량산출_총괄내역0518_일위대가_구로구(오정,개명)-수량산출서" xfId="1337" xr:uid="{00000000-0005-0000-0000-0000950F0000}"/>
    <cellStyle name="1_tree_수량산출_총괄내역0518_일위대가_구로구-수량산출서" xfId="1338" xr:uid="{00000000-0005-0000-0000-0000960F0000}"/>
    <cellStyle name="1_tree_수량산출_총괄내역0518_일위대가_지주목" xfId="1339" xr:uid="{00000000-0005-0000-0000-0000970F0000}"/>
    <cellStyle name="1_tree_수량산출_총괄내역0518_일위대가_지주목_00-수량산출서양식" xfId="1340" xr:uid="{00000000-0005-0000-0000-0000980F0000}"/>
    <cellStyle name="1_tree_수량산출_총괄내역0518_일위대가_지주목_강남구시설녹지대-수량산출서" xfId="1341" xr:uid="{00000000-0005-0000-0000-0000990F0000}"/>
    <cellStyle name="1_tree_수량산출_총괄내역0518_일위대가_지주목_구로구(오정,개명)-수량산출서" xfId="1342" xr:uid="{00000000-0005-0000-0000-00009A0F0000}"/>
    <cellStyle name="1_tree_수량산출_총괄내역0518_일위대가_지주목_구로구-수량산출서" xfId="1343" xr:uid="{00000000-0005-0000-0000-00009B0F0000}"/>
    <cellStyle name="1_tree_수량산출_총괄내역0518_자재단가표" xfId="1344" xr:uid="{00000000-0005-0000-0000-00009C0F0000}"/>
    <cellStyle name="1_tree_수량산출_총괄내역0518_자재단가표_00-설계서양식" xfId="1345" xr:uid="{00000000-0005-0000-0000-00009D0F0000}"/>
    <cellStyle name="1_tree_수량산출_총괄내역0518_자재단가표_00-설계서양식_00-수량산출서양식" xfId="1346" xr:uid="{00000000-0005-0000-0000-00009E0F0000}"/>
    <cellStyle name="1_tree_수량산출_총괄내역0518_자재단가표_00-설계서양식_강남구시설녹지대-수량산출서" xfId="1347" xr:uid="{00000000-0005-0000-0000-00009F0F0000}"/>
    <cellStyle name="1_tree_수량산출_총괄내역0518_자재단가표_00-설계서양식_구로구(오정,개명)-수량산출서" xfId="1348" xr:uid="{00000000-0005-0000-0000-0000A00F0000}"/>
    <cellStyle name="1_tree_수량산출_총괄내역0518_자재단가표_00-설계서양식_구로구-수량산출서" xfId="1349" xr:uid="{00000000-0005-0000-0000-0000A10F0000}"/>
    <cellStyle name="1_tree_수량산출_총괄내역0518_자재단가표_00-수량산출서양식" xfId="1350" xr:uid="{00000000-0005-0000-0000-0000A20F0000}"/>
    <cellStyle name="1_tree_수량산출_총괄내역0518_자재단가표_강남구시설녹지대-수량산출서" xfId="1351" xr:uid="{00000000-0005-0000-0000-0000A30F0000}"/>
    <cellStyle name="1_tree_수량산출_총괄내역0518_자재단가표_구로구(오정,개명)-수량산출서" xfId="1352" xr:uid="{00000000-0005-0000-0000-0000A40F0000}"/>
    <cellStyle name="1_tree_수량산출_총괄내역0518_자재단가표_구로구-수량산출서" xfId="1353" xr:uid="{00000000-0005-0000-0000-0000A50F0000}"/>
    <cellStyle name="1_tree_수량산출_총괄내역0518_자재단가표_지주목" xfId="1354" xr:uid="{00000000-0005-0000-0000-0000A60F0000}"/>
    <cellStyle name="1_tree_수량산출_총괄내역0518_자재단가표_지주목_00-수량산출서양식" xfId="1355" xr:uid="{00000000-0005-0000-0000-0000A70F0000}"/>
    <cellStyle name="1_tree_수량산출_총괄내역0518_자재단가표_지주목_강남구시설녹지대-수량산출서" xfId="1356" xr:uid="{00000000-0005-0000-0000-0000A80F0000}"/>
    <cellStyle name="1_tree_수량산출_총괄내역0518_자재단가표_지주목_구로구(오정,개명)-수량산출서" xfId="1357" xr:uid="{00000000-0005-0000-0000-0000A90F0000}"/>
    <cellStyle name="1_tree_수량산출_총괄내역0518_자재단가표_지주목_구로구-수량산출서" xfId="1358" xr:uid="{00000000-0005-0000-0000-0000AA0F0000}"/>
    <cellStyle name="1_tree_수량산출_총괄내역0518_장안초등학교내역0814" xfId="1359" xr:uid="{00000000-0005-0000-0000-0000AB0F0000}"/>
    <cellStyle name="1_tree_수량산출_총괄내역0518_장안초등학교내역0814_00-설계서양식" xfId="1360" xr:uid="{00000000-0005-0000-0000-0000AC0F0000}"/>
    <cellStyle name="1_tree_수량산출_총괄내역0518_장안초등학교내역0814_00-설계서양식_00-수량산출서양식" xfId="1361" xr:uid="{00000000-0005-0000-0000-0000AD0F0000}"/>
    <cellStyle name="1_tree_수량산출_총괄내역0518_장안초등학교내역0814_00-설계서양식_강남구시설녹지대-수량산출서" xfId="1362" xr:uid="{00000000-0005-0000-0000-0000AE0F0000}"/>
    <cellStyle name="1_tree_수량산출_총괄내역0518_장안초등학교내역0814_00-설계서양식_구로구(오정,개명)-수량산출서" xfId="1363" xr:uid="{00000000-0005-0000-0000-0000AF0F0000}"/>
    <cellStyle name="1_tree_수량산출_총괄내역0518_장안초등학교내역0814_00-설계서양식_구로구-수량산출서" xfId="1364" xr:uid="{00000000-0005-0000-0000-0000B00F0000}"/>
    <cellStyle name="1_tree_수량산출_총괄내역0518_장안초등학교내역0814_00-수량산출서양식" xfId="1365" xr:uid="{00000000-0005-0000-0000-0000B10F0000}"/>
    <cellStyle name="1_tree_수량산출_총괄내역0518_장안초등학교내역0814_강남구시설녹지대-수량산출서" xfId="1366" xr:uid="{00000000-0005-0000-0000-0000B20F0000}"/>
    <cellStyle name="1_tree_수량산출_총괄내역0518_장안초등학교내역0814_구로구(오정,개명)-수량산출서" xfId="1367" xr:uid="{00000000-0005-0000-0000-0000B30F0000}"/>
    <cellStyle name="1_tree_수량산출_총괄내역0518_장안초등학교내역0814_구로구-수량산출서" xfId="1368" xr:uid="{00000000-0005-0000-0000-0000B40F0000}"/>
    <cellStyle name="1_tree_수량산출_총괄내역0518_장안초등학교내역0814_지주목" xfId="1369" xr:uid="{00000000-0005-0000-0000-0000B50F0000}"/>
    <cellStyle name="1_tree_수량산출_총괄내역0518_장안초등학교내역0814_지주목_00-수량산출서양식" xfId="1370" xr:uid="{00000000-0005-0000-0000-0000B60F0000}"/>
    <cellStyle name="1_tree_수량산출_총괄내역0518_장안초등학교내역0814_지주목_강남구시설녹지대-수량산출서" xfId="1371" xr:uid="{00000000-0005-0000-0000-0000B70F0000}"/>
    <cellStyle name="1_tree_수량산출_총괄내역0518_장안초등학교내역0814_지주목_구로구(오정,개명)-수량산출서" xfId="1372" xr:uid="{00000000-0005-0000-0000-0000B80F0000}"/>
    <cellStyle name="1_tree_수량산출_총괄내역0518_장안초등학교내역0814_지주목_구로구-수량산출서" xfId="1373" xr:uid="{00000000-0005-0000-0000-0000B90F0000}"/>
    <cellStyle name="1_tree_수량산출_총괄내역0518_지주목" xfId="1374" xr:uid="{00000000-0005-0000-0000-0000BA0F0000}"/>
    <cellStyle name="1_tree_수량산출_총괄내역0518_지주목_00-수량산출서양식" xfId="1375" xr:uid="{00000000-0005-0000-0000-0000BB0F0000}"/>
    <cellStyle name="1_tree_수량산출_총괄내역0518_지주목_강남구시설녹지대-수량산출서" xfId="1376" xr:uid="{00000000-0005-0000-0000-0000BC0F0000}"/>
    <cellStyle name="1_tree_수량산출_총괄내역0518_지주목_구로구(오정,개명)-수량산출서" xfId="1377" xr:uid="{00000000-0005-0000-0000-0000BD0F0000}"/>
    <cellStyle name="1_tree_수량산출_총괄내역0518_지주목_구로구-수량산출서" xfId="1378" xr:uid="{00000000-0005-0000-0000-0000BE0F0000}"/>
    <cellStyle name="1_tree_수량산출_현충묘지-예산서(조경)" xfId="1379" xr:uid="{00000000-0005-0000-0000-0000BF0F0000}"/>
    <cellStyle name="1_tree_수량산출_현충묘지-예산서(조경)_00-수량산출서양식" xfId="1380" xr:uid="{00000000-0005-0000-0000-0000C00F0000}"/>
    <cellStyle name="1_tree_수량산출_현충묘지-예산서(조경)_강남구시설녹지대-수량산출서" xfId="1381" xr:uid="{00000000-0005-0000-0000-0000C10F0000}"/>
    <cellStyle name="1_tree_수량산출_현충묘지-예산서(조경)_구로구(오정,개명)-수량산출서" xfId="1382" xr:uid="{00000000-0005-0000-0000-0000C20F0000}"/>
    <cellStyle name="1_tree_수량산출_현충묘지-예산서(조경)_구로구-수량산출서" xfId="1383" xr:uid="{00000000-0005-0000-0000-0000C30F0000}"/>
    <cellStyle name="1_tree_수량산출_현충묘지-예산서(조경)_대전가오-설계서" xfId="1384" xr:uid="{00000000-0005-0000-0000-0000C40F0000}"/>
    <cellStyle name="1_tree_수량산출_현충묘지-예산서(조경)_대전가오-설계서(관리)" xfId="1385" xr:uid="{00000000-0005-0000-0000-0000C50F0000}"/>
    <cellStyle name="1_tree_수량산출_현충묘지-예산서(조경)_대전가오-설계서(관리)_00-설계서양식" xfId="1386" xr:uid="{00000000-0005-0000-0000-0000C60F0000}"/>
    <cellStyle name="1_tree_수량산출_현충묘지-예산서(조경)_대전가오-설계서(관리)_00-설계서양식_00-수량산출서양식" xfId="1387" xr:uid="{00000000-0005-0000-0000-0000C70F0000}"/>
    <cellStyle name="1_tree_수량산출_현충묘지-예산서(조경)_대전가오-설계서(관리)_00-설계서양식_강남구시설녹지대-수량산출서" xfId="1388" xr:uid="{00000000-0005-0000-0000-0000C80F0000}"/>
    <cellStyle name="1_tree_수량산출_현충묘지-예산서(조경)_대전가오-설계서(관리)_00-설계서양식_구로구(오정,개명)-수량산출서" xfId="1389" xr:uid="{00000000-0005-0000-0000-0000C90F0000}"/>
    <cellStyle name="1_tree_수량산출_현충묘지-예산서(조경)_대전가오-설계서(관리)_00-설계서양식_구로구-수량산출서" xfId="1390" xr:uid="{00000000-0005-0000-0000-0000CA0F0000}"/>
    <cellStyle name="1_tree_수량산출_현충묘지-예산서(조경)_대전가오-설계서(관리)_00-수량산출서양식" xfId="1391" xr:uid="{00000000-0005-0000-0000-0000CB0F0000}"/>
    <cellStyle name="1_tree_수량산출_현충묘지-예산서(조경)_대전가오-설계서(관리)_강남구시설녹지대-수량산출서" xfId="1392" xr:uid="{00000000-0005-0000-0000-0000CC0F0000}"/>
    <cellStyle name="1_tree_수량산출_현충묘지-예산서(조경)_대전가오-설계서(관리)_구로구(오정,개명)-수량산출서" xfId="1393" xr:uid="{00000000-0005-0000-0000-0000CD0F0000}"/>
    <cellStyle name="1_tree_수량산출_현충묘지-예산서(조경)_대전가오-설계서(관리)_구로구-수량산출서" xfId="1394" xr:uid="{00000000-0005-0000-0000-0000CE0F0000}"/>
    <cellStyle name="1_tree_수량산출_현충묘지-예산서(조경)_대전가오-설계서_00-설계서양식" xfId="1395" xr:uid="{00000000-0005-0000-0000-0000CF0F0000}"/>
    <cellStyle name="1_tree_수량산출_현충묘지-예산서(조경)_대전가오-설계서_00-설계서양식_00-수량산출서양식" xfId="1396" xr:uid="{00000000-0005-0000-0000-0000D00F0000}"/>
    <cellStyle name="1_tree_수량산출_현충묘지-예산서(조경)_대전가오-설계서_00-설계서양식_강남구시설녹지대-수량산출서" xfId="1397" xr:uid="{00000000-0005-0000-0000-0000D10F0000}"/>
    <cellStyle name="1_tree_수량산출_현충묘지-예산서(조경)_대전가오-설계서_00-설계서양식_구로구(오정,개명)-수량산출서" xfId="1398" xr:uid="{00000000-0005-0000-0000-0000D20F0000}"/>
    <cellStyle name="1_tree_수량산출_현충묘지-예산서(조경)_대전가오-설계서_00-설계서양식_구로구-수량산출서" xfId="1399" xr:uid="{00000000-0005-0000-0000-0000D30F0000}"/>
    <cellStyle name="1_tree_수량산출_현충묘지-예산서(조경)_대전가오-설계서_00-수량산출서양식" xfId="1400" xr:uid="{00000000-0005-0000-0000-0000D40F0000}"/>
    <cellStyle name="1_tree_수량산출_현충묘지-예산서(조경)_대전가오-설계서_강남구시설녹지대-수량산출서" xfId="1401" xr:uid="{00000000-0005-0000-0000-0000D50F0000}"/>
    <cellStyle name="1_tree_수량산출_현충묘지-예산서(조경)_대전가오-설계서_구로구(오정,개명)-수량산출서" xfId="1402" xr:uid="{00000000-0005-0000-0000-0000D60F0000}"/>
    <cellStyle name="1_tree_수량산출_현충묘지-예산서(조경)_대전가오-설계서_구로구-수량산출서" xfId="1403" xr:uid="{00000000-0005-0000-0000-0000D70F0000}"/>
    <cellStyle name="1_tree_수량산출_현충묘지-예산서(조경)_대전가오-설계서1" xfId="1404" xr:uid="{00000000-0005-0000-0000-0000D80F0000}"/>
    <cellStyle name="1_tree_수량산출_현충묘지-예산서(조경)_대전가오-설계서1_00-설계서양식" xfId="1405" xr:uid="{00000000-0005-0000-0000-0000D90F0000}"/>
    <cellStyle name="1_tree_수량산출_현충묘지-예산서(조경)_대전가오-설계서1_00-설계서양식_00-수량산출서양식" xfId="1406" xr:uid="{00000000-0005-0000-0000-0000DA0F0000}"/>
    <cellStyle name="1_tree_수량산출_현충묘지-예산서(조경)_대전가오-설계서1_00-설계서양식_강남구시설녹지대-수량산출서" xfId="1407" xr:uid="{00000000-0005-0000-0000-0000DB0F0000}"/>
    <cellStyle name="1_tree_수량산출_현충묘지-예산서(조경)_대전가오-설계서1_00-설계서양식_구로구(오정,개명)-수량산출서" xfId="1408" xr:uid="{00000000-0005-0000-0000-0000DC0F0000}"/>
    <cellStyle name="1_tree_수량산출_현충묘지-예산서(조경)_대전가오-설계서1_00-설계서양식_구로구-수량산출서" xfId="1409" xr:uid="{00000000-0005-0000-0000-0000DD0F0000}"/>
    <cellStyle name="1_tree_수량산출_현충묘지-예산서(조경)_대전가오-설계서1_00-수량산출서양식" xfId="1410" xr:uid="{00000000-0005-0000-0000-0000DE0F0000}"/>
    <cellStyle name="1_tree_수량산출_현충묘지-예산서(조경)_대전가오-설계서1_강남구시설녹지대-수량산출서" xfId="1411" xr:uid="{00000000-0005-0000-0000-0000DF0F0000}"/>
    <cellStyle name="1_tree_수량산출_현충묘지-예산서(조경)_대전가오-설계서1_구로구(오정,개명)-수량산출서" xfId="1412" xr:uid="{00000000-0005-0000-0000-0000E00F0000}"/>
    <cellStyle name="1_tree_수량산출_현충묘지-예산서(조경)_대전가오-설계서1_구로구-수량산출서" xfId="1413" xr:uid="{00000000-0005-0000-0000-0000E10F0000}"/>
    <cellStyle name="1_tree_수량산출_현충묘지-예산서(조경)_예산서-엑셀변환양식100" xfId="1414" xr:uid="{00000000-0005-0000-0000-0000E20F0000}"/>
    <cellStyle name="1_tree_수량산출_현충묘지-예산서(조경)_예산서-엑셀변환양식100_00-설계서양식" xfId="1415" xr:uid="{00000000-0005-0000-0000-0000E30F0000}"/>
    <cellStyle name="1_tree_수량산출_현충묘지-예산서(조경)_예산서-엑셀변환양식100_00-설계서양식_00-수량산출서양식" xfId="1416" xr:uid="{00000000-0005-0000-0000-0000E40F0000}"/>
    <cellStyle name="1_tree_수량산출_현충묘지-예산서(조경)_예산서-엑셀변환양식100_00-설계서양식_강남구시설녹지대-수량산출서" xfId="1417" xr:uid="{00000000-0005-0000-0000-0000E50F0000}"/>
    <cellStyle name="1_tree_수량산출_현충묘지-예산서(조경)_예산서-엑셀변환양식100_00-설계서양식_구로구(오정,개명)-수량산출서" xfId="1418" xr:uid="{00000000-0005-0000-0000-0000E60F0000}"/>
    <cellStyle name="1_tree_수량산출_현충묘지-예산서(조경)_예산서-엑셀변환양식100_00-설계서양식_구로구-수량산출서" xfId="1419" xr:uid="{00000000-0005-0000-0000-0000E70F0000}"/>
    <cellStyle name="1_tree_수량산출_현충묘지-예산서(조경)_예산서-엑셀변환양식100_00-수량산출서양식" xfId="1420" xr:uid="{00000000-0005-0000-0000-0000E80F0000}"/>
    <cellStyle name="1_tree_수량산출_현충묘지-예산서(조경)_예산서-엑셀변환양식100_00-예산서양식100" xfId="1421" xr:uid="{00000000-0005-0000-0000-0000E90F0000}"/>
    <cellStyle name="1_tree_수량산출_현충묘지-예산서(조경)_예산서-엑셀변환양식100_00-예산서양식100_00-수량산출서양식" xfId="1422" xr:uid="{00000000-0005-0000-0000-0000EA0F0000}"/>
    <cellStyle name="1_tree_수량산출_현충묘지-예산서(조경)_예산서-엑셀변환양식100_00-예산서양식100_강남구시설녹지대-수량산출서" xfId="1423" xr:uid="{00000000-0005-0000-0000-0000EB0F0000}"/>
    <cellStyle name="1_tree_수량산출_현충묘지-예산서(조경)_예산서-엑셀변환양식100_00-예산서양식100_구로구(오정,개명)-수량산출서" xfId="1424" xr:uid="{00000000-0005-0000-0000-0000EC0F0000}"/>
    <cellStyle name="1_tree_수량산출_현충묘지-예산서(조경)_예산서-엑셀변환양식100_00-예산서양식100_구로구-수량산출서" xfId="1425" xr:uid="{00000000-0005-0000-0000-0000ED0F0000}"/>
    <cellStyle name="1_tree_수량산출_현충묘지-예산서(조경)_예산서-엑셀변환양식100_00-예산서양식100_대전가오-설계서" xfId="1426" xr:uid="{00000000-0005-0000-0000-0000EE0F0000}"/>
    <cellStyle name="1_tree_수량산출_현충묘지-예산서(조경)_예산서-엑셀변환양식100_00-예산서양식100_대전가오-설계서(관리)" xfId="1427" xr:uid="{00000000-0005-0000-0000-0000EF0F0000}"/>
    <cellStyle name="1_tree_수량산출_현충묘지-예산서(조경)_예산서-엑셀변환양식100_00-예산서양식100_대전가오-설계서(관리)_00-설계서양식" xfId="1428" xr:uid="{00000000-0005-0000-0000-0000F00F0000}"/>
    <cellStyle name="1_tree_수량산출_현충묘지-예산서(조경)_예산서-엑셀변환양식100_00-예산서양식100_대전가오-설계서(관리)_00-설계서양식_00-수량산출서양식" xfId="1429" xr:uid="{00000000-0005-0000-0000-0000F10F0000}"/>
    <cellStyle name="1_tree_수량산출_현충묘지-예산서(조경)_예산서-엑셀변환양식100_00-예산서양식100_대전가오-설계서(관리)_00-설계서양식_강남구시설녹지대-수량산출서" xfId="1430" xr:uid="{00000000-0005-0000-0000-0000F20F0000}"/>
    <cellStyle name="1_tree_수량산출_현충묘지-예산서(조경)_예산서-엑셀변환양식100_00-예산서양식100_대전가오-설계서(관리)_00-설계서양식_구로구(오정,개명)-수량산출서" xfId="1431" xr:uid="{00000000-0005-0000-0000-0000F30F0000}"/>
    <cellStyle name="1_tree_수량산출_현충묘지-예산서(조경)_예산서-엑셀변환양식100_00-예산서양식100_대전가오-설계서(관리)_00-설계서양식_구로구-수량산출서" xfId="1432" xr:uid="{00000000-0005-0000-0000-0000F40F0000}"/>
    <cellStyle name="1_tree_수량산출_현충묘지-예산서(조경)_예산서-엑셀변환양식100_00-예산서양식100_대전가오-설계서(관리)_00-수량산출서양식" xfId="1433" xr:uid="{00000000-0005-0000-0000-0000F50F0000}"/>
    <cellStyle name="1_tree_수량산출_현충묘지-예산서(조경)_예산서-엑셀변환양식100_00-예산서양식100_대전가오-설계서(관리)_강남구시설녹지대-수량산출서" xfId="1434" xr:uid="{00000000-0005-0000-0000-0000F60F0000}"/>
    <cellStyle name="1_tree_수량산출_현충묘지-예산서(조경)_예산서-엑셀변환양식100_00-예산서양식100_대전가오-설계서(관리)_구로구(오정,개명)-수량산출서" xfId="1435" xr:uid="{00000000-0005-0000-0000-0000F70F0000}"/>
    <cellStyle name="1_tree_수량산출_현충묘지-예산서(조경)_예산서-엑셀변환양식100_00-예산서양식100_대전가오-설계서(관리)_구로구-수량산출서" xfId="1436" xr:uid="{00000000-0005-0000-0000-0000F80F0000}"/>
    <cellStyle name="1_tree_수량산출_현충묘지-예산서(조경)_예산서-엑셀변환양식100_00-예산서양식100_대전가오-설계서_00-설계서양식" xfId="1437" xr:uid="{00000000-0005-0000-0000-0000F90F0000}"/>
    <cellStyle name="1_tree_수량산출_현충묘지-예산서(조경)_예산서-엑셀변환양식100_00-예산서양식100_대전가오-설계서_00-설계서양식_00-수량산출서양식" xfId="1438" xr:uid="{00000000-0005-0000-0000-0000FA0F0000}"/>
    <cellStyle name="1_tree_수량산출_현충묘지-예산서(조경)_예산서-엑셀변환양식100_00-예산서양식100_대전가오-설계서_00-설계서양식_강남구시설녹지대-수량산출서" xfId="1439" xr:uid="{00000000-0005-0000-0000-0000FB0F0000}"/>
    <cellStyle name="1_tree_수량산출_현충묘지-예산서(조경)_예산서-엑셀변환양식100_00-예산서양식100_대전가오-설계서_00-설계서양식_구로구(오정,개명)-수량산출서" xfId="1440" xr:uid="{00000000-0005-0000-0000-0000FC0F0000}"/>
    <cellStyle name="1_tree_수량산출_현충묘지-예산서(조경)_예산서-엑셀변환양식100_00-예산서양식100_대전가오-설계서_00-설계서양식_구로구-수량산출서" xfId="1441" xr:uid="{00000000-0005-0000-0000-0000FD0F0000}"/>
    <cellStyle name="1_tree_수량산출_현충묘지-예산서(조경)_예산서-엑셀변환양식100_00-예산서양식100_대전가오-설계서_00-수량산출서양식" xfId="1442" xr:uid="{00000000-0005-0000-0000-0000FE0F0000}"/>
    <cellStyle name="1_tree_수량산출_현충묘지-예산서(조경)_예산서-엑셀변환양식100_00-예산서양식100_대전가오-설계서_강남구시설녹지대-수량산출서" xfId="1443" xr:uid="{00000000-0005-0000-0000-0000FF0F0000}"/>
    <cellStyle name="1_tree_수량산출_현충묘지-예산서(조경)_예산서-엑셀변환양식100_00-예산서양식100_대전가오-설계서_구로구(오정,개명)-수량산출서" xfId="1444" xr:uid="{00000000-0005-0000-0000-000000100000}"/>
    <cellStyle name="1_tree_수량산출_현충묘지-예산서(조경)_예산서-엑셀변환양식100_00-예산서양식100_대전가오-설계서_구로구-수량산출서" xfId="1445" xr:uid="{00000000-0005-0000-0000-000001100000}"/>
    <cellStyle name="1_tree_수량산출_현충묘지-예산서(조경)_예산서-엑셀변환양식100_00-예산서양식100_대전가오-설계서1" xfId="1446" xr:uid="{00000000-0005-0000-0000-000002100000}"/>
    <cellStyle name="1_tree_수량산출_현충묘지-예산서(조경)_예산서-엑셀변환양식100_00-예산서양식100_대전가오-설계서1_00-설계서양식" xfId="1447" xr:uid="{00000000-0005-0000-0000-000003100000}"/>
    <cellStyle name="1_tree_수량산출_현충묘지-예산서(조경)_예산서-엑셀변환양식100_00-예산서양식100_대전가오-설계서1_00-설계서양식_00-수량산출서양식" xfId="1448" xr:uid="{00000000-0005-0000-0000-000004100000}"/>
    <cellStyle name="1_tree_수량산출_현충묘지-예산서(조경)_예산서-엑셀변환양식100_00-예산서양식100_대전가오-설계서1_00-설계서양식_강남구시설녹지대-수량산출서" xfId="1449" xr:uid="{00000000-0005-0000-0000-000005100000}"/>
    <cellStyle name="1_tree_수량산출_현충묘지-예산서(조경)_예산서-엑셀변환양식100_00-예산서양식100_대전가오-설계서1_00-설계서양식_구로구(오정,개명)-수량산출서" xfId="1450" xr:uid="{00000000-0005-0000-0000-000006100000}"/>
    <cellStyle name="1_tree_수량산출_현충묘지-예산서(조경)_예산서-엑셀변환양식100_00-예산서양식100_대전가오-설계서1_00-설계서양식_구로구-수량산출서" xfId="1451" xr:uid="{00000000-0005-0000-0000-000007100000}"/>
    <cellStyle name="1_tree_수량산출_현충묘지-예산서(조경)_예산서-엑셀변환양식100_00-예산서양식100_대전가오-설계서1_00-수량산출서양식" xfId="1452" xr:uid="{00000000-0005-0000-0000-000008100000}"/>
    <cellStyle name="1_tree_수량산출_현충묘지-예산서(조경)_예산서-엑셀변환양식100_00-예산서양식100_대전가오-설계서1_강남구시설녹지대-수량산출서" xfId="1453" xr:uid="{00000000-0005-0000-0000-000009100000}"/>
    <cellStyle name="1_tree_수량산출_현충묘지-예산서(조경)_예산서-엑셀변환양식100_00-예산서양식100_대전가오-설계서1_구로구(오정,개명)-수량산출서" xfId="1454" xr:uid="{00000000-0005-0000-0000-00000A100000}"/>
    <cellStyle name="1_tree_수량산출_현충묘지-예산서(조경)_예산서-엑셀변환양식100_00-예산서양식100_대전가오-설계서1_구로구-수량산출서" xfId="1455" xr:uid="{00000000-0005-0000-0000-00000B100000}"/>
    <cellStyle name="1_tree_수량산출_현충묘지-예산서(조경)_예산서-엑셀변환양식100_강남구시설녹지대-수량산출서" xfId="1456" xr:uid="{00000000-0005-0000-0000-00000C100000}"/>
    <cellStyle name="1_tree_수량산출_현충묘지-예산서(조경)_예산서-엑셀변환양식100_구로구(오정,개명)-수량산출서" xfId="1457" xr:uid="{00000000-0005-0000-0000-00000D100000}"/>
    <cellStyle name="1_tree_수량산출_현충묘지-예산서(조경)_예산서-엑셀변환양식100_구로구-수량산출서" xfId="1458" xr:uid="{00000000-0005-0000-0000-00000E100000}"/>
    <cellStyle name="1_tree_지주목" xfId="1459" xr:uid="{00000000-0005-0000-0000-00000F100000}"/>
    <cellStyle name="1_tree_지주목_00-수량산출서양식" xfId="1460" xr:uid="{00000000-0005-0000-0000-000010100000}"/>
    <cellStyle name="1_tree_지주목_강남구시설녹지대-수량산출서" xfId="1461" xr:uid="{00000000-0005-0000-0000-000011100000}"/>
    <cellStyle name="1_tree_지주목_구로구(오정,개명)-수량산출서" xfId="1462" xr:uid="{00000000-0005-0000-0000-000012100000}"/>
    <cellStyle name="1_tree_지주목_구로구-수량산출서" xfId="1463" xr:uid="{00000000-0005-0000-0000-000013100000}"/>
    <cellStyle name="1_tree_총괄내역0518" xfId="1464" xr:uid="{00000000-0005-0000-0000-000014100000}"/>
    <cellStyle name="1_tree_총괄내역0518_00-설계서양식" xfId="1465" xr:uid="{00000000-0005-0000-0000-000015100000}"/>
    <cellStyle name="1_tree_총괄내역0518_00-설계서양식_00-수량산출서양식" xfId="1466" xr:uid="{00000000-0005-0000-0000-000016100000}"/>
    <cellStyle name="1_tree_총괄내역0518_00-설계서양식_강남구시설녹지대-수량산출서" xfId="1467" xr:uid="{00000000-0005-0000-0000-000017100000}"/>
    <cellStyle name="1_tree_총괄내역0518_00-설계서양식_구로구(오정,개명)-수량산출서" xfId="1468" xr:uid="{00000000-0005-0000-0000-000018100000}"/>
    <cellStyle name="1_tree_총괄내역0518_00-설계서양식_구로구-수량산출서" xfId="1469" xr:uid="{00000000-0005-0000-0000-000019100000}"/>
    <cellStyle name="1_tree_총괄내역0518_00-수량산출서양식" xfId="1470" xr:uid="{00000000-0005-0000-0000-00001A100000}"/>
    <cellStyle name="1_tree_총괄내역0518_강남구시설녹지대-수량산출서" xfId="1471" xr:uid="{00000000-0005-0000-0000-00001B100000}"/>
    <cellStyle name="1_tree_총괄내역0518_구로구(오정,개명)-수량산출서" xfId="1472" xr:uid="{00000000-0005-0000-0000-00001C100000}"/>
    <cellStyle name="1_tree_총괄내역0518_구로구-수량산출서" xfId="1473" xr:uid="{00000000-0005-0000-0000-00001D100000}"/>
    <cellStyle name="1_tree_총괄내역0518_구로리설계예산서1029" xfId="1474" xr:uid="{00000000-0005-0000-0000-00001E100000}"/>
    <cellStyle name="1_tree_총괄내역0518_구로리설계예산서1029_00-설계서양식" xfId="1475" xr:uid="{00000000-0005-0000-0000-00001F100000}"/>
    <cellStyle name="1_tree_총괄내역0518_구로리설계예산서1029_00-설계서양식_00-수량산출서양식" xfId="1476" xr:uid="{00000000-0005-0000-0000-000020100000}"/>
    <cellStyle name="1_tree_총괄내역0518_구로리설계예산서1029_00-설계서양식_강남구시설녹지대-수량산출서" xfId="1477" xr:uid="{00000000-0005-0000-0000-000021100000}"/>
    <cellStyle name="1_tree_총괄내역0518_구로리설계예산서1029_00-설계서양식_구로구(오정,개명)-수량산출서" xfId="1478" xr:uid="{00000000-0005-0000-0000-000022100000}"/>
    <cellStyle name="1_tree_총괄내역0518_구로리설계예산서1029_00-설계서양식_구로구-수량산출서" xfId="1479" xr:uid="{00000000-0005-0000-0000-000023100000}"/>
    <cellStyle name="1_tree_총괄내역0518_구로리설계예산서1029_00-수량산출서양식" xfId="1480" xr:uid="{00000000-0005-0000-0000-000024100000}"/>
    <cellStyle name="1_tree_총괄내역0518_구로리설계예산서1029_강남구시설녹지대-수량산출서" xfId="1481" xr:uid="{00000000-0005-0000-0000-000025100000}"/>
    <cellStyle name="1_tree_총괄내역0518_구로리설계예산서1029_구로구(오정,개명)-수량산출서" xfId="1482" xr:uid="{00000000-0005-0000-0000-000026100000}"/>
    <cellStyle name="1_tree_총괄내역0518_구로리설계예산서1029_구로구-수량산출서" xfId="1483" xr:uid="{00000000-0005-0000-0000-000027100000}"/>
    <cellStyle name="1_tree_총괄내역0518_구로리설계예산서1029_지주목" xfId="1484" xr:uid="{00000000-0005-0000-0000-000028100000}"/>
    <cellStyle name="1_tree_총괄내역0518_구로리설계예산서1029_지주목_00-수량산출서양식" xfId="1485" xr:uid="{00000000-0005-0000-0000-000029100000}"/>
    <cellStyle name="1_tree_총괄내역0518_구로리설계예산서1029_지주목_강남구시설녹지대-수량산출서" xfId="1486" xr:uid="{00000000-0005-0000-0000-00002A100000}"/>
    <cellStyle name="1_tree_총괄내역0518_구로리설계예산서1029_지주목_구로구(오정,개명)-수량산출서" xfId="1487" xr:uid="{00000000-0005-0000-0000-00002B100000}"/>
    <cellStyle name="1_tree_총괄내역0518_구로리설계예산서1029_지주목_구로구-수량산출서" xfId="1488" xr:uid="{00000000-0005-0000-0000-00002C100000}"/>
    <cellStyle name="1_tree_총괄내역0518_구로리설계예산서1118준공" xfId="1489" xr:uid="{00000000-0005-0000-0000-00002D100000}"/>
    <cellStyle name="1_tree_총괄내역0518_구로리설계예산서1118준공_00-설계서양식" xfId="1490" xr:uid="{00000000-0005-0000-0000-00002E100000}"/>
    <cellStyle name="1_tree_총괄내역0518_구로리설계예산서1118준공_00-설계서양식_00-수량산출서양식" xfId="1491" xr:uid="{00000000-0005-0000-0000-00002F100000}"/>
    <cellStyle name="1_tree_총괄내역0518_구로리설계예산서1118준공_00-설계서양식_강남구시설녹지대-수량산출서" xfId="1492" xr:uid="{00000000-0005-0000-0000-000030100000}"/>
    <cellStyle name="1_tree_총괄내역0518_구로리설계예산서1118준공_00-설계서양식_구로구(오정,개명)-수량산출서" xfId="1493" xr:uid="{00000000-0005-0000-0000-000031100000}"/>
    <cellStyle name="1_tree_총괄내역0518_구로리설계예산서1118준공_00-설계서양식_구로구-수량산출서" xfId="1494" xr:uid="{00000000-0005-0000-0000-000032100000}"/>
    <cellStyle name="1_tree_총괄내역0518_구로리설계예산서1118준공_00-수량산출서양식" xfId="1495" xr:uid="{00000000-0005-0000-0000-000033100000}"/>
    <cellStyle name="1_tree_총괄내역0518_구로리설계예산서1118준공_강남구시설녹지대-수량산출서" xfId="1496" xr:uid="{00000000-0005-0000-0000-000034100000}"/>
    <cellStyle name="1_tree_총괄내역0518_구로리설계예산서1118준공_구로구(오정,개명)-수량산출서" xfId="1497" xr:uid="{00000000-0005-0000-0000-000035100000}"/>
    <cellStyle name="1_tree_총괄내역0518_구로리설계예산서1118준공_구로구-수량산출서" xfId="1498" xr:uid="{00000000-0005-0000-0000-000036100000}"/>
    <cellStyle name="1_tree_총괄내역0518_구로리설계예산서1118준공_지주목" xfId="1499" xr:uid="{00000000-0005-0000-0000-000037100000}"/>
    <cellStyle name="1_tree_총괄내역0518_구로리설계예산서1118준공_지주목_00-수량산출서양식" xfId="1500" xr:uid="{00000000-0005-0000-0000-000038100000}"/>
    <cellStyle name="1_tree_총괄내역0518_구로리설계예산서1118준공_지주목_강남구시설녹지대-수량산출서" xfId="1501" xr:uid="{00000000-0005-0000-0000-000039100000}"/>
    <cellStyle name="1_tree_총괄내역0518_구로리설계예산서1118준공_지주목_구로구(오정,개명)-수량산출서" xfId="1502" xr:uid="{00000000-0005-0000-0000-00003A100000}"/>
    <cellStyle name="1_tree_총괄내역0518_구로리설계예산서1118준공_지주목_구로구-수량산출서" xfId="1503" xr:uid="{00000000-0005-0000-0000-00003B100000}"/>
    <cellStyle name="1_tree_총괄내역0518_구로리설계예산서조경" xfId="1504" xr:uid="{00000000-0005-0000-0000-00003C100000}"/>
    <cellStyle name="1_tree_총괄내역0518_구로리설계예산서조경_00-설계서양식" xfId="1505" xr:uid="{00000000-0005-0000-0000-00003D100000}"/>
    <cellStyle name="1_tree_총괄내역0518_구로리설계예산서조경_00-설계서양식_00-수량산출서양식" xfId="1506" xr:uid="{00000000-0005-0000-0000-00003E100000}"/>
    <cellStyle name="1_tree_총괄내역0518_구로리설계예산서조경_00-설계서양식_강남구시설녹지대-수량산출서" xfId="1507" xr:uid="{00000000-0005-0000-0000-00003F100000}"/>
    <cellStyle name="1_tree_총괄내역0518_구로리설계예산서조경_00-설계서양식_구로구(오정,개명)-수량산출서" xfId="1508" xr:uid="{00000000-0005-0000-0000-000040100000}"/>
    <cellStyle name="1_tree_총괄내역0518_구로리설계예산서조경_00-설계서양식_구로구-수량산출서" xfId="1509" xr:uid="{00000000-0005-0000-0000-000041100000}"/>
    <cellStyle name="1_tree_총괄내역0518_구로리설계예산서조경_00-수량산출서양식" xfId="1510" xr:uid="{00000000-0005-0000-0000-000042100000}"/>
    <cellStyle name="1_tree_총괄내역0518_구로리설계예산서조경_강남구시설녹지대-수량산출서" xfId="1511" xr:uid="{00000000-0005-0000-0000-000043100000}"/>
    <cellStyle name="1_tree_총괄내역0518_구로리설계예산서조경_구로구(오정,개명)-수량산출서" xfId="1512" xr:uid="{00000000-0005-0000-0000-000044100000}"/>
    <cellStyle name="1_tree_총괄내역0518_구로리설계예산서조경_구로구-수량산출서" xfId="1513" xr:uid="{00000000-0005-0000-0000-000045100000}"/>
    <cellStyle name="1_tree_총괄내역0518_구로리설계예산서조경_지주목" xfId="1514" xr:uid="{00000000-0005-0000-0000-000046100000}"/>
    <cellStyle name="1_tree_총괄내역0518_구로리설계예산서조경_지주목_00-수량산출서양식" xfId="1515" xr:uid="{00000000-0005-0000-0000-000047100000}"/>
    <cellStyle name="1_tree_총괄내역0518_구로리설계예산서조경_지주목_강남구시설녹지대-수량산출서" xfId="1516" xr:uid="{00000000-0005-0000-0000-000048100000}"/>
    <cellStyle name="1_tree_총괄내역0518_구로리설계예산서조경_지주목_구로구(오정,개명)-수량산출서" xfId="1517" xr:uid="{00000000-0005-0000-0000-000049100000}"/>
    <cellStyle name="1_tree_총괄내역0518_구로리설계예산서조경_지주목_구로구-수량산출서" xfId="1518" xr:uid="{00000000-0005-0000-0000-00004A100000}"/>
    <cellStyle name="1_tree_총괄내역0518_구로리어린이공원예산서(조경)1125" xfId="1519" xr:uid="{00000000-0005-0000-0000-00004B100000}"/>
    <cellStyle name="1_tree_총괄내역0518_구로리어린이공원예산서(조경)1125_00-설계서양식" xfId="1520" xr:uid="{00000000-0005-0000-0000-00004C100000}"/>
    <cellStyle name="1_tree_총괄내역0518_구로리어린이공원예산서(조경)1125_00-설계서양식_00-수량산출서양식" xfId="1521" xr:uid="{00000000-0005-0000-0000-00004D100000}"/>
    <cellStyle name="1_tree_총괄내역0518_구로리어린이공원예산서(조경)1125_00-설계서양식_강남구시설녹지대-수량산출서" xfId="1522" xr:uid="{00000000-0005-0000-0000-00004E100000}"/>
    <cellStyle name="1_tree_총괄내역0518_구로리어린이공원예산서(조경)1125_00-설계서양식_구로구(오정,개명)-수량산출서" xfId="1523" xr:uid="{00000000-0005-0000-0000-00004F100000}"/>
    <cellStyle name="1_tree_총괄내역0518_구로리어린이공원예산서(조경)1125_00-설계서양식_구로구-수량산출서" xfId="1524" xr:uid="{00000000-0005-0000-0000-000050100000}"/>
    <cellStyle name="1_tree_총괄내역0518_구로리어린이공원예산서(조경)1125_00-수량산출서양식" xfId="1525" xr:uid="{00000000-0005-0000-0000-000051100000}"/>
    <cellStyle name="1_tree_총괄내역0518_구로리어린이공원예산서(조경)1125_강남구시설녹지대-수량산출서" xfId="1526" xr:uid="{00000000-0005-0000-0000-000052100000}"/>
    <cellStyle name="1_tree_총괄내역0518_구로리어린이공원예산서(조경)1125_구로구(오정,개명)-수량산출서" xfId="1527" xr:uid="{00000000-0005-0000-0000-000053100000}"/>
    <cellStyle name="1_tree_총괄내역0518_구로리어린이공원예산서(조경)1125_구로구-수량산출서" xfId="1528" xr:uid="{00000000-0005-0000-0000-000054100000}"/>
    <cellStyle name="1_tree_총괄내역0518_구로리어린이공원예산서(조경)1125_지주목" xfId="1529" xr:uid="{00000000-0005-0000-0000-000055100000}"/>
    <cellStyle name="1_tree_총괄내역0518_구로리어린이공원예산서(조경)1125_지주목_00-수량산출서양식" xfId="1530" xr:uid="{00000000-0005-0000-0000-000056100000}"/>
    <cellStyle name="1_tree_총괄내역0518_구로리어린이공원예산서(조경)1125_지주목_강남구시설녹지대-수량산출서" xfId="1531" xr:uid="{00000000-0005-0000-0000-000057100000}"/>
    <cellStyle name="1_tree_총괄내역0518_구로리어린이공원예산서(조경)1125_지주목_구로구(오정,개명)-수량산출서" xfId="1532" xr:uid="{00000000-0005-0000-0000-000058100000}"/>
    <cellStyle name="1_tree_총괄내역0518_구로리어린이공원예산서(조경)1125_지주목_구로구-수량산출서" xfId="1533" xr:uid="{00000000-0005-0000-0000-000059100000}"/>
    <cellStyle name="1_tree_총괄내역0518_내역서" xfId="1534" xr:uid="{00000000-0005-0000-0000-00005A100000}"/>
    <cellStyle name="1_tree_총괄내역0518_내역서_00-설계서양식" xfId="1535" xr:uid="{00000000-0005-0000-0000-00005B100000}"/>
    <cellStyle name="1_tree_총괄내역0518_내역서_00-설계서양식_00-수량산출서양식" xfId="1536" xr:uid="{00000000-0005-0000-0000-00005C100000}"/>
    <cellStyle name="1_tree_총괄내역0518_내역서_00-설계서양식_강남구시설녹지대-수량산출서" xfId="1537" xr:uid="{00000000-0005-0000-0000-00005D100000}"/>
    <cellStyle name="1_tree_총괄내역0518_내역서_00-설계서양식_구로구(오정,개명)-수량산출서" xfId="1538" xr:uid="{00000000-0005-0000-0000-00005E100000}"/>
    <cellStyle name="1_tree_총괄내역0518_내역서_00-설계서양식_구로구-수량산출서" xfId="1539" xr:uid="{00000000-0005-0000-0000-00005F100000}"/>
    <cellStyle name="1_tree_총괄내역0518_내역서_00-수량산출서양식" xfId="1540" xr:uid="{00000000-0005-0000-0000-000060100000}"/>
    <cellStyle name="1_tree_총괄내역0518_내역서_강남구시설녹지대-수량산출서" xfId="1541" xr:uid="{00000000-0005-0000-0000-000061100000}"/>
    <cellStyle name="1_tree_총괄내역0518_내역서_구로구(오정,개명)-수량산출서" xfId="1542" xr:uid="{00000000-0005-0000-0000-000062100000}"/>
    <cellStyle name="1_tree_총괄내역0518_내역서_구로구-수량산출서" xfId="1543" xr:uid="{00000000-0005-0000-0000-000063100000}"/>
    <cellStyle name="1_tree_총괄내역0518_내역서_지주목" xfId="1544" xr:uid="{00000000-0005-0000-0000-000064100000}"/>
    <cellStyle name="1_tree_총괄내역0518_내역서_지주목_00-수량산출서양식" xfId="1545" xr:uid="{00000000-0005-0000-0000-000065100000}"/>
    <cellStyle name="1_tree_총괄내역0518_내역서_지주목_강남구시설녹지대-수량산출서" xfId="1546" xr:uid="{00000000-0005-0000-0000-000066100000}"/>
    <cellStyle name="1_tree_총괄내역0518_내역서_지주목_구로구(오정,개명)-수량산출서" xfId="1547" xr:uid="{00000000-0005-0000-0000-000067100000}"/>
    <cellStyle name="1_tree_총괄내역0518_내역서_지주목_구로구-수량산출서" xfId="1548" xr:uid="{00000000-0005-0000-0000-000068100000}"/>
    <cellStyle name="1_tree_총괄내역0518_노임단가표" xfId="1549" xr:uid="{00000000-0005-0000-0000-000069100000}"/>
    <cellStyle name="1_tree_총괄내역0518_노임단가표_00-설계서양식" xfId="1550" xr:uid="{00000000-0005-0000-0000-00006A100000}"/>
    <cellStyle name="1_tree_총괄내역0518_노임단가표_00-설계서양식_00-수량산출서양식" xfId="1551" xr:uid="{00000000-0005-0000-0000-00006B100000}"/>
    <cellStyle name="1_tree_총괄내역0518_노임단가표_00-설계서양식_강남구시설녹지대-수량산출서" xfId="1552" xr:uid="{00000000-0005-0000-0000-00006C100000}"/>
    <cellStyle name="1_tree_총괄내역0518_노임단가표_00-설계서양식_구로구(오정,개명)-수량산출서" xfId="1553" xr:uid="{00000000-0005-0000-0000-00006D100000}"/>
    <cellStyle name="1_tree_총괄내역0518_노임단가표_00-설계서양식_구로구-수량산출서" xfId="1554" xr:uid="{00000000-0005-0000-0000-00006E100000}"/>
    <cellStyle name="1_tree_총괄내역0518_노임단가표_00-수량산출서양식" xfId="1555" xr:uid="{00000000-0005-0000-0000-00006F100000}"/>
    <cellStyle name="1_tree_총괄내역0518_노임단가표_강남구시설녹지대-수량산출서" xfId="1556" xr:uid="{00000000-0005-0000-0000-000070100000}"/>
    <cellStyle name="1_tree_총괄내역0518_노임단가표_구로구(오정,개명)-수량산출서" xfId="1557" xr:uid="{00000000-0005-0000-0000-000071100000}"/>
    <cellStyle name="1_tree_총괄내역0518_노임단가표_구로구-수량산출서" xfId="1558" xr:uid="{00000000-0005-0000-0000-000072100000}"/>
    <cellStyle name="1_tree_총괄내역0518_노임단가표_지주목" xfId="1559" xr:uid="{00000000-0005-0000-0000-000073100000}"/>
    <cellStyle name="1_tree_총괄내역0518_노임단가표_지주목_00-수량산출서양식" xfId="1560" xr:uid="{00000000-0005-0000-0000-000074100000}"/>
    <cellStyle name="1_tree_총괄내역0518_노임단가표_지주목_강남구시설녹지대-수량산출서" xfId="1561" xr:uid="{00000000-0005-0000-0000-000075100000}"/>
    <cellStyle name="1_tree_총괄내역0518_노임단가표_지주목_구로구(오정,개명)-수량산출서" xfId="1562" xr:uid="{00000000-0005-0000-0000-000076100000}"/>
    <cellStyle name="1_tree_총괄내역0518_노임단가표_지주목_구로구-수량산출서" xfId="1563" xr:uid="{00000000-0005-0000-0000-000077100000}"/>
    <cellStyle name="1_tree_총괄내역0518_수도권매립지" xfId="1564" xr:uid="{00000000-0005-0000-0000-000078100000}"/>
    <cellStyle name="1_tree_총괄내역0518_수도권매립지_00-설계서양식" xfId="1565" xr:uid="{00000000-0005-0000-0000-000079100000}"/>
    <cellStyle name="1_tree_총괄내역0518_수도권매립지_00-설계서양식_00-수량산출서양식" xfId="1566" xr:uid="{00000000-0005-0000-0000-00007A100000}"/>
    <cellStyle name="1_tree_총괄내역0518_수도권매립지_00-설계서양식_강남구시설녹지대-수량산출서" xfId="1567" xr:uid="{00000000-0005-0000-0000-00007B100000}"/>
    <cellStyle name="1_tree_총괄내역0518_수도권매립지_00-설계서양식_구로구(오정,개명)-수량산출서" xfId="1568" xr:uid="{00000000-0005-0000-0000-00007C100000}"/>
    <cellStyle name="1_tree_총괄내역0518_수도권매립지_00-설계서양식_구로구-수량산출서" xfId="1569" xr:uid="{00000000-0005-0000-0000-00007D100000}"/>
    <cellStyle name="1_tree_총괄내역0518_수도권매립지_00-수량산출서양식" xfId="1570" xr:uid="{00000000-0005-0000-0000-00007E100000}"/>
    <cellStyle name="1_tree_총괄내역0518_수도권매립지_강남구시설녹지대-수량산출서" xfId="1571" xr:uid="{00000000-0005-0000-0000-00007F100000}"/>
    <cellStyle name="1_tree_총괄내역0518_수도권매립지_구로구(오정,개명)-수량산출서" xfId="1572" xr:uid="{00000000-0005-0000-0000-000080100000}"/>
    <cellStyle name="1_tree_총괄내역0518_수도권매립지_구로구-수량산출서" xfId="1573" xr:uid="{00000000-0005-0000-0000-000081100000}"/>
    <cellStyle name="1_tree_총괄내역0518_수도권매립지_지주목" xfId="1574" xr:uid="{00000000-0005-0000-0000-000082100000}"/>
    <cellStyle name="1_tree_총괄내역0518_수도권매립지_지주목_00-수량산출서양식" xfId="1575" xr:uid="{00000000-0005-0000-0000-000083100000}"/>
    <cellStyle name="1_tree_총괄내역0518_수도권매립지_지주목_강남구시설녹지대-수량산출서" xfId="1576" xr:uid="{00000000-0005-0000-0000-000084100000}"/>
    <cellStyle name="1_tree_총괄내역0518_수도권매립지_지주목_구로구(오정,개명)-수량산출서" xfId="1577" xr:uid="{00000000-0005-0000-0000-000085100000}"/>
    <cellStyle name="1_tree_총괄내역0518_수도권매립지_지주목_구로구-수량산출서" xfId="1578" xr:uid="{00000000-0005-0000-0000-000086100000}"/>
    <cellStyle name="1_tree_총괄내역0518_수도권매립지1004(발주용)" xfId="1579" xr:uid="{00000000-0005-0000-0000-000087100000}"/>
    <cellStyle name="1_tree_총괄내역0518_수도권매립지1004(발주용)_00-설계서양식" xfId="1580" xr:uid="{00000000-0005-0000-0000-000088100000}"/>
    <cellStyle name="1_tree_총괄내역0518_수도권매립지1004(발주용)_00-설계서양식_00-수량산출서양식" xfId="1581" xr:uid="{00000000-0005-0000-0000-000089100000}"/>
    <cellStyle name="1_tree_총괄내역0518_수도권매립지1004(발주용)_00-설계서양식_강남구시설녹지대-수량산출서" xfId="1582" xr:uid="{00000000-0005-0000-0000-00008A100000}"/>
    <cellStyle name="1_tree_총괄내역0518_수도권매립지1004(발주용)_00-설계서양식_구로구(오정,개명)-수량산출서" xfId="1583" xr:uid="{00000000-0005-0000-0000-00008B100000}"/>
    <cellStyle name="1_tree_총괄내역0518_수도권매립지1004(발주용)_00-설계서양식_구로구-수량산출서" xfId="1584" xr:uid="{00000000-0005-0000-0000-00008C100000}"/>
    <cellStyle name="1_tree_총괄내역0518_수도권매립지1004(발주용)_00-수량산출서양식" xfId="1585" xr:uid="{00000000-0005-0000-0000-00008D100000}"/>
    <cellStyle name="1_tree_총괄내역0518_수도권매립지1004(발주용)_강남구시설녹지대-수량산출서" xfId="1586" xr:uid="{00000000-0005-0000-0000-00008E100000}"/>
    <cellStyle name="1_tree_총괄내역0518_수도권매립지1004(발주용)_구로구(오정,개명)-수량산출서" xfId="1587" xr:uid="{00000000-0005-0000-0000-00008F100000}"/>
    <cellStyle name="1_tree_총괄내역0518_수도권매립지1004(발주용)_구로구-수량산출서" xfId="1588" xr:uid="{00000000-0005-0000-0000-000090100000}"/>
    <cellStyle name="1_tree_총괄내역0518_수도권매립지1004(발주용)_지주목" xfId="1589" xr:uid="{00000000-0005-0000-0000-000091100000}"/>
    <cellStyle name="1_tree_총괄내역0518_수도권매립지1004(발주용)_지주목_00-수량산출서양식" xfId="1590" xr:uid="{00000000-0005-0000-0000-000092100000}"/>
    <cellStyle name="1_tree_총괄내역0518_수도권매립지1004(발주용)_지주목_강남구시설녹지대-수량산출서" xfId="1591" xr:uid="{00000000-0005-0000-0000-000093100000}"/>
    <cellStyle name="1_tree_총괄내역0518_수도권매립지1004(발주용)_지주목_구로구(오정,개명)-수량산출서" xfId="1592" xr:uid="{00000000-0005-0000-0000-000094100000}"/>
    <cellStyle name="1_tree_총괄내역0518_수도권매립지1004(발주용)_지주목_구로구-수량산출서" xfId="1593" xr:uid="{00000000-0005-0000-0000-000095100000}"/>
    <cellStyle name="1_tree_총괄내역0518_일신건영설계예산서(0211)" xfId="1594" xr:uid="{00000000-0005-0000-0000-000096100000}"/>
    <cellStyle name="1_tree_총괄내역0518_일신건영설계예산서(0211)_00-설계서양식" xfId="1595" xr:uid="{00000000-0005-0000-0000-000097100000}"/>
    <cellStyle name="1_tree_총괄내역0518_일신건영설계예산서(0211)_00-설계서양식_00-수량산출서양식" xfId="1596" xr:uid="{00000000-0005-0000-0000-000098100000}"/>
    <cellStyle name="1_tree_총괄내역0518_일신건영설계예산서(0211)_00-설계서양식_강남구시설녹지대-수량산출서" xfId="1597" xr:uid="{00000000-0005-0000-0000-000099100000}"/>
    <cellStyle name="1_tree_총괄내역0518_일신건영설계예산서(0211)_00-설계서양식_구로구(오정,개명)-수량산출서" xfId="1598" xr:uid="{00000000-0005-0000-0000-00009A100000}"/>
    <cellStyle name="1_tree_총괄내역0518_일신건영설계예산서(0211)_00-설계서양식_구로구-수량산출서" xfId="1599" xr:uid="{00000000-0005-0000-0000-00009B100000}"/>
    <cellStyle name="1_tree_총괄내역0518_일신건영설계예산서(0211)_00-수량산출서양식" xfId="1600" xr:uid="{00000000-0005-0000-0000-00009C100000}"/>
    <cellStyle name="1_tree_총괄내역0518_일신건영설계예산서(0211)_강남구시설녹지대-수량산출서" xfId="1601" xr:uid="{00000000-0005-0000-0000-00009D100000}"/>
    <cellStyle name="1_tree_총괄내역0518_일신건영설계예산서(0211)_구로구(오정,개명)-수량산출서" xfId="1602" xr:uid="{00000000-0005-0000-0000-00009E100000}"/>
    <cellStyle name="1_tree_총괄내역0518_일신건영설계예산서(0211)_구로구-수량산출서" xfId="1603" xr:uid="{00000000-0005-0000-0000-00009F100000}"/>
    <cellStyle name="1_tree_총괄내역0518_일신건영설계예산서(0211)_지주목" xfId="1604" xr:uid="{00000000-0005-0000-0000-0000A0100000}"/>
    <cellStyle name="1_tree_총괄내역0518_일신건영설계예산서(0211)_지주목_00-수량산출서양식" xfId="1605" xr:uid="{00000000-0005-0000-0000-0000A1100000}"/>
    <cellStyle name="1_tree_총괄내역0518_일신건영설계예산서(0211)_지주목_강남구시설녹지대-수량산출서" xfId="1606" xr:uid="{00000000-0005-0000-0000-0000A2100000}"/>
    <cellStyle name="1_tree_총괄내역0518_일신건영설계예산서(0211)_지주목_구로구(오정,개명)-수량산출서" xfId="1607" xr:uid="{00000000-0005-0000-0000-0000A3100000}"/>
    <cellStyle name="1_tree_총괄내역0518_일신건영설계예산서(0211)_지주목_구로구-수량산출서" xfId="1608" xr:uid="{00000000-0005-0000-0000-0000A4100000}"/>
    <cellStyle name="1_tree_총괄내역0518_일위대가" xfId="1609" xr:uid="{00000000-0005-0000-0000-0000A5100000}"/>
    <cellStyle name="1_tree_총괄내역0518_일위대가_00-설계서양식" xfId="1610" xr:uid="{00000000-0005-0000-0000-0000A6100000}"/>
    <cellStyle name="1_tree_총괄내역0518_일위대가_00-설계서양식_00-수량산출서양식" xfId="1611" xr:uid="{00000000-0005-0000-0000-0000A7100000}"/>
    <cellStyle name="1_tree_총괄내역0518_일위대가_00-설계서양식_강남구시설녹지대-수량산출서" xfId="1612" xr:uid="{00000000-0005-0000-0000-0000A8100000}"/>
    <cellStyle name="1_tree_총괄내역0518_일위대가_00-설계서양식_구로구(오정,개명)-수량산출서" xfId="1613" xr:uid="{00000000-0005-0000-0000-0000A9100000}"/>
    <cellStyle name="1_tree_총괄내역0518_일위대가_00-설계서양식_구로구-수량산출서" xfId="1614" xr:uid="{00000000-0005-0000-0000-0000AA100000}"/>
    <cellStyle name="1_tree_총괄내역0518_일위대가_00-수량산출서양식" xfId="1615" xr:uid="{00000000-0005-0000-0000-0000AB100000}"/>
    <cellStyle name="1_tree_총괄내역0518_일위대가_강남구시설녹지대-수량산출서" xfId="1616" xr:uid="{00000000-0005-0000-0000-0000AC100000}"/>
    <cellStyle name="1_tree_총괄내역0518_일위대가_구로구(오정,개명)-수량산출서" xfId="1617" xr:uid="{00000000-0005-0000-0000-0000AD100000}"/>
    <cellStyle name="1_tree_총괄내역0518_일위대가_구로구-수량산출서" xfId="1618" xr:uid="{00000000-0005-0000-0000-0000AE100000}"/>
    <cellStyle name="1_tree_총괄내역0518_일위대가_지주목" xfId="1619" xr:uid="{00000000-0005-0000-0000-0000AF100000}"/>
    <cellStyle name="1_tree_총괄내역0518_일위대가_지주목_00-수량산출서양식" xfId="1620" xr:uid="{00000000-0005-0000-0000-0000B0100000}"/>
    <cellStyle name="1_tree_총괄내역0518_일위대가_지주목_강남구시설녹지대-수량산출서" xfId="1621" xr:uid="{00000000-0005-0000-0000-0000B1100000}"/>
    <cellStyle name="1_tree_총괄내역0518_일위대가_지주목_구로구(오정,개명)-수량산출서" xfId="1622" xr:uid="{00000000-0005-0000-0000-0000B2100000}"/>
    <cellStyle name="1_tree_총괄내역0518_일위대가_지주목_구로구-수량산출서" xfId="1623" xr:uid="{00000000-0005-0000-0000-0000B3100000}"/>
    <cellStyle name="1_tree_총괄내역0518_자재단가표" xfId="1624" xr:uid="{00000000-0005-0000-0000-0000B4100000}"/>
    <cellStyle name="1_tree_총괄내역0518_자재단가표_00-설계서양식" xfId="1625" xr:uid="{00000000-0005-0000-0000-0000B5100000}"/>
    <cellStyle name="1_tree_총괄내역0518_자재단가표_00-설계서양식_00-수량산출서양식" xfId="1626" xr:uid="{00000000-0005-0000-0000-0000B6100000}"/>
    <cellStyle name="1_tree_총괄내역0518_자재단가표_00-설계서양식_강남구시설녹지대-수량산출서" xfId="1627" xr:uid="{00000000-0005-0000-0000-0000B7100000}"/>
    <cellStyle name="1_tree_총괄내역0518_자재단가표_00-설계서양식_구로구(오정,개명)-수량산출서" xfId="1628" xr:uid="{00000000-0005-0000-0000-0000B8100000}"/>
    <cellStyle name="1_tree_총괄내역0518_자재단가표_00-설계서양식_구로구-수량산출서" xfId="1629" xr:uid="{00000000-0005-0000-0000-0000B9100000}"/>
    <cellStyle name="1_tree_총괄내역0518_자재단가표_00-수량산출서양식" xfId="1630" xr:uid="{00000000-0005-0000-0000-0000BA100000}"/>
    <cellStyle name="1_tree_총괄내역0518_자재단가표_강남구시설녹지대-수량산출서" xfId="1631" xr:uid="{00000000-0005-0000-0000-0000BB100000}"/>
    <cellStyle name="1_tree_총괄내역0518_자재단가표_구로구(오정,개명)-수량산출서" xfId="1632" xr:uid="{00000000-0005-0000-0000-0000BC100000}"/>
    <cellStyle name="1_tree_총괄내역0518_자재단가표_구로구-수량산출서" xfId="1633" xr:uid="{00000000-0005-0000-0000-0000BD100000}"/>
    <cellStyle name="1_tree_총괄내역0518_자재단가표_지주목" xfId="1634" xr:uid="{00000000-0005-0000-0000-0000BE100000}"/>
    <cellStyle name="1_tree_총괄내역0518_자재단가표_지주목_00-수량산출서양식" xfId="1635" xr:uid="{00000000-0005-0000-0000-0000BF100000}"/>
    <cellStyle name="1_tree_총괄내역0518_자재단가표_지주목_강남구시설녹지대-수량산출서" xfId="1636" xr:uid="{00000000-0005-0000-0000-0000C0100000}"/>
    <cellStyle name="1_tree_총괄내역0518_자재단가표_지주목_구로구(오정,개명)-수량산출서" xfId="1637" xr:uid="{00000000-0005-0000-0000-0000C1100000}"/>
    <cellStyle name="1_tree_총괄내역0518_자재단가표_지주목_구로구-수량산출서" xfId="1638" xr:uid="{00000000-0005-0000-0000-0000C2100000}"/>
    <cellStyle name="1_tree_총괄내역0518_장안초등학교내역0814" xfId="1639" xr:uid="{00000000-0005-0000-0000-0000C3100000}"/>
    <cellStyle name="1_tree_총괄내역0518_장안초등학교내역0814_00-설계서양식" xfId="1640" xr:uid="{00000000-0005-0000-0000-0000C4100000}"/>
    <cellStyle name="1_tree_총괄내역0518_장안초등학교내역0814_00-설계서양식_00-수량산출서양식" xfId="1641" xr:uid="{00000000-0005-0000-0000-0000C5100000}"/>
    <cellStyle name="1_tree_총괄내역0518_장안초등학교내역0814_00-설계서양식_강남구시설녹지대-수량산출서" xfId="1642" xr:uid="{00000000-0005-0000-0000-0000C6100000}"/>
    <cellStyle name="1_tree_총괄내역0518_장안초등학교내역0814_00-설계서양식_구로구(오정,개명)-수량산출서" xfId="1643" xr:uid="{00000000-0005-0000-0000-0000C7100000}"/>
    <cellStyle name="1_tree_총괄내역0518_장안초등학교내역0814_00-설계서양식_구로구-수량산출서" xfId="1644" xr:uid="{00000000-0005-0000-0000-0000C8100000}"/>
    <cellStyle name="1_tree_총괄내역0518_장안초등학교내역0814_00-수량산출서양식" xfId="1645" xr:uid="{00000000-0005-0000-0000-0000C9100000}"/>
    <cellStyle name="1_tree_총괄내역0518_장안초등학교내역0814_강남구시설녹지대-수량산출서" xfId="1646" xr:uid="{00000000-0005-0000-0000-0000CA100000}"/>
    <cellStyle name="1_tree_총괄내역0518_장안초등학교내역0814_구로구(오정,개명)-수량산출서" xfId="1647" xr:uid="{00000000-0005-0000-0000-0000CB100000}"/>
    <cellStyle name="1_tree_총괄내역0518_장안초등학교내역0814_구로구-수량산출서" xfId="1648" xr:uid="{00000000-0005-0000-0000-0000CC100000}"/>
    <cellStyle name="1_tree_총괄내역0518_장안초등학교내역0814_지주목" xfId="1649" xr:uid="{00000000-0005-0000-0000-0000CD100000}"/>
    <cellStyle name="1_tree_총괄내역0518_장안초등학교내역0814_지주목_00-수량산출서양식" xfId="1650" xr:uid="{00000000-0005-0000-0000-0000CE100000}"/>
    <cellStyle name="1_tree_총괄내역0518_장안초등학교내역0814_지주목_강남구시설녹지대-수량산출서" xfId="1651" xr:uid="{00000000-0005-0000-0000-0000CF100000}"/>
    <cellStyle name="1_tree_총괄내역0518_장안초등학교내역0814_지주목_구로구(오정,개명)-수량산출서" xfId="1652" xr:uid="{00000000-0005-0000-0000-0000D0100000}"/>
    <cellStyle name="1_tree_총괄내역0518_장안초등학교내역0814_지주목_구로구-수량산출서" xfId="1653" xr:uid="{00000000-0005-0000-0000-0000D1100000}"/>
    <cellStyle name="1_tree_총괄내역0518_지주목" xfId="1654" xr:uid="{00000000-0005-0000-0000-0000D2100000}"/>
    <cellStyle name="1_tree_총괄내역0518_지주목_00-수량산출서양식" xfId="1655" xr:uid="{00000000-0005-0000-0000-0000D3100000}"/>
    <cellStyle name="1_tree_총괄내역0518_지주목_강남구시설녹지대-수량산출서" xfId="1656" xr:uid="{00000000-0005-0000-0000-0000D4100000}"/>
    <cellStyle name="1_tree_총괄내역0518_지주목_구로구(오정,개명)-수량산출서" xfId="1657" xr:uid="{00000000-0005-0000-0000-0000D5100000}"/>
    <cellStyle name="1_tree_총괄내역0518_지주목_구로구-수량산출서" xfId="1658" xr:uid="{00000000-0005-0000-0000-0000D6100000}"/>
    <cellStyle name="1_tree_현충묘지-예산서(조경)" xfId="1659" xr:uid="{00000000-0005-0000-0000-0000D7100000}"/>
    <cellStyle name="1_tree_현충묘지-예산서(조경)_00-수량산출서양식" xfId="1660" xr:uid="{00000000-0005-0000-0000-0000D8100000}"/>
    <cellStyle name="1_tree_현충묘지-예산서(조경)_강남구시설녹지대-수량산출서" xfId="1661" xr:uid="{00000000-0005-0000-0000-0000D9100000}"/>
    <cellStyle name="1_tree_현충묘지-예산서(조경)_구로구(오정,개명)-수량산출서" xfId="1662" xr:uid="{00000000-0005-0000-0000-0000DA100000}"/>
    <cellStyle name="1_tree_현충묘지-예산서(조경)_구로구-수량산출서" xfId="1663" xr:uid="{00000000-0005-0000-0000-0000DB100000}"/>
    <cellStyle name="1_tree_현충묘지-예산서(조경)_대전가오-설계서" xfId="1664" xr:uid="{00000000-0005-0000-0000-0000DC100000}"/>
    <cellStyle name="1_tree_현충묘지-예산서(조경)_대전가오-설계서(관리)" xfId="1665" xr:uid="{00000000-0005-0000-0000-0000DD100000}"/>
    <cellStyle name="1_tree_현충묘지-예산서(조경)_대전가오-설계서(관리)_00-설계서양식" xfId="1666" xr:uid="{00000000-0005-0000-0000-0000DE100000}"/>
    <cellStyle name="1_tree_현충묘지-예산서(조경)_대전가오-설계서(관리)_00-설계서양식_00-수량산출서양식" xfId="1667" xr:uid="{00000000-0005-0000-0000-0000DF100000}"/>
    <cellStyle name="1_tree_현충묘지-예산서(조경)_대전가오-설계서(관리)_00-설계서양식_강남구시설녹지대-수량산출서" xfId="1668" xr:uid="{00000000-0005-0000-0000-0000E0100000}"/>
    <cellStyle name="1_tree_현충묘지-예산서(조경)_대전가오-설계서(관리)_00-설계서양식_구로구(오정,개명)-수량산출서" xfId="1669" xr:uid="{00000000-0005-0000-0000-0000E1100000}"/>
    <cellStyle name="1_tree_현충묘지-예산서(조경)_대전가오-설계서(관리)_00-설계서양식_구로구-수량산출서" xfId="1670" xr:uid="{00000000-0005-0000-0000-0000E2100000}"/>
    <cellStyle name="1_tree_현충묘지-예산서(조경)_대전가오-설계서(관리)_00-수량산출서양식" xfId="1671" xr:uid="{00000000-0005-0000-0000-0000E3100000}"/>
    <cellStyle name="1_tree_현충묘지-예산서(조경)_대전가오-설계서(관리)_강남구시설녹지대-수량산출서" xfId="1672" xr:uid="{00000000-0005-0000-0000-0000E4100000}"/>
    <cellStyle name="1_tree_현충묘지-예산서(조경)_대전가오-설계서(관리)_구로구(오정,개명)-수량산출서" xfId="1673" xr:uid="{00000000-0005-0000-0000-0000E5100000}"/>
    <cellStyle name="1_tree_현충묘지-예산서(조경)_대전가오-설계서(관리)_구로구-수량산출서" xfId="1674" xr:uid="{00000000-0005-0000-0000-0000E6100000}"/>
    <cellStyle name="1_tree_현충묘지-예산서(조경)_대전가오-설계서_00-설계서양식" xfId="1675" xr:uid="{00000000-0005-0000-0000-0000E7100000}"/>
    <cellStyle name="1_tree_현충묘지-예산서(조경)_대전가오-설계서_00-설계서양식_00-수량산출서양식" xfId="1676" xr:uid="{00000000-0005-0000-0000-0000E8100000}"/>
    <cellStyle name="1_tree_현충묘지-예산서(조경)_대전가오-설계서_00-설계서양식_강남구시설녹지대-수량산출서" xfId="1677" xr:uid="{00000000-0005-0000-0000-0000E9100000}"/>
    <cellStyle name="1_tree_현충묘지-예산서(조경)_대전가오-설계서_00-설계서양식_구로구(오정,개명)-수량산출서" xfId="1678" xr:uid="{00000000-0005-0000-0000-0000EA100000}"/>
    <cellStyle name="1_tree_현충묘지-예산서(조경)_대전가오-설계서_00-설계서양식_구로구-수량산출서" xfId="1679" xr:uid="{00000000-0005-0000-0000-0000EB100000}"/>
    <cellStyle name="1_tree_현충묘지-예산서(조경)_대전가오-설계서_00-수량산출서양식" xfId="1680" xr:uid="{00000000-0005-0000-0000-0000EC100000}"/>
    <cellStyle name="1_tree_현충묘지-예산서(조경)_대전가오-설계서_강남구시설녹지대-수량산출서" xfId="1681" xr:uid="{00000000-0005-0000-0000-0000ED100000}"/>
    <cellStyle name="1_tree_현충묘지-예산서(조경)_대전가오-설계서_구로구(오정,개명)-수량산출서" xfId="1682" xr:uid="{00000000-0005-0000-0000-0000EE100000}"/>
    <cellStyle name="1_tree_현충묘지-예산서(조경)_대전가오-설계서_구로구-수량산출서" xfId="1683" xr:uid="{00000000-0005-0000-0000-0000EF100000}"/>
    <cellStyle name="1_tree_현충묘지-예산서(조경)_대전가오-설계서1" xfId="1684" xr:uid="{00000000-0005-0000-0000-0000F0100000}"/>
    <cellStyle name="1_tree_현충묘지-예산서(조경)_대전가오-설계서1_00-설계서양식" xfId="1685" xr:uid="{00000000-0005-0000-0000-0000F1100000}"/>
    <cellStyle name="1_tree_현충묘지-예산서(조경)_대전가오-설계서1_00-설계서양식_00-수량산출서양식" xfId="1686" xr:uid="{00000000-0005-0000-0000-0000F2100000}"/>
    <cellStyle name="1_tree_현충묘지-예산서(조경)_대전가오-설계서1_00-설계서양식_강남구시설녹지대-수량산출서" xfId="1687" xr:uid="{00000000-0005-0000-0000-0000F3100000}"/>
    <cellStyle name="1_tree_현충묘지-예산서(조경)_대전가오-설계서1_00-설계서양식_구로구(오정,개명)-수량산출서" xfId="1688" xr:uid="{00000000-0005-0000-0000-0000F4100000}"/>
    <cellStyle name="1_tree_현충묘지-예산서(조경)_대전가오-설계서1_00-설계서양식_구로구-수량산출서" xfId="1689" xr:uid="{00000000-0005-0000-0000-0000F5100000}"/>
    <cellStyle name="1_tree_현충묘지-예산서(조경)_대전가오-설계서1_00-수량산출서양식" xfId="1690" xr:uid="{00000000-0005-0000-0000-0000F6100000}"/>
    <cellStyle name="1_tree_현충묘지-예산서(조경)_대전가오-설계서1_강남구시설녹지대-수량산출서" xfId="1691" xr:uid="{00000000-0005-0000-0000-0000F7100000}"/>
    <cellStyle name="1_tree_현충묘지-예산서(조경)_대전가오-설계서1_구로구(오정,개명)-수량산출서" xfId="1692" xr:uid="{00000000-0005-0000-0000-0000F8100000}"/>
    <cellStyle name="1_tree_현충묘지-예산서(조경)_대전가오-설계서1_구로구-수량산출서" xfId="1693" xr:uid="{00000000-0005-0000-0000-0000F9100000}"/>
    <cellStyle name="1_tree_현충묘지-예산서(조경)_예산서-엑셀변환양식100" xfId="1694" xr:uid="{00000000-0005-0000-0000-0000FA100000}"/>
    <cellStyle name="1_tree_현충묘지-예산서(조경)_예산서-엑셀변환양식100_00-설계서양식" xfId="1695" xr:uid="{00000000-0005-0000-0000-0000FB100000}"/>
    <cellStyle name="1_tree_현충묘지-예산서(조경)_예산서-엑셀변환양식100_00-설계서양식_00-수량산출서양식" xfId="1696" xr:uid="{00000000-0005-0000-0000-0000FC100000}"/>
    <cellStyle name="1_tree_현충묘지-예산서(조경)_예산서-엑셀변환양식100_00-설계서양식_강남구시설녹지대-수량산출서" xfId="1697" xr:uid="{00000000-0005-0000-0000-0000FD100000}"/>
    <cellStyle name="1_tree_현충묘지-예산서(조경)_예산서-엑셀변환양식100_00-설계서양식_구로구(오정,개명)-수량산출서" xfId="1698" xr:uid="{00000000-0005-0000-0000-0000FE100000}"/>
    <cellStyle name="1_tree_현충묘지-예산서(조경)_예산서-엑셀변환양식100_00-설계서양식_구로구-수량산출서" xfId="1699" xr:uid="{00000000-0005-0000-0000-0000FF100000}"/>
    <cellStyle name="1_tree_현충묘지-예산서(조경)_예산서-엑셀변환양식100_00-수량산출서양식" xfId="1700" xr:uid="{00000000-0005-0000-0000-000000110000}"/>
    <cellStyle name="1_tree_현충묘지-예산서(조경)_예산서-엑셀변환양식100_00-예산서양식100" xfId="1701" xr:uid="{00000000-0005-0000-0000-000001110000}"/>
    <cellStyle name="1_tree_현충묘지-예산서(조경)_예산서-엑셀변환양식100_00-예산서양식100_00-수량산출서양식" xfId="1702" xr:uid="{00000000-0005-0000-0000-000002110000}"/>
    <cellStyle name="1_tree_현충묘지-예산서(조경)_예산서-엑셀변환양식100_00-예산서양식100_강남구시설녹지대-수량산출서" xfId="1703" xr:uid="{00000000-0005-0000-0000-000003110000}"/>
    <cellStyle name="1_tree_현충묘지-예산서(조경)_예산서-엑셀변환양식100_00-예산서양식100_구로구(오정,개명)-수량산출서" xfId="1704" xr:uid="{00000000-0005-0000-0000-000004110000}"/>
    <cellStyle name="1_tree_현충묘지-예산서(조경)_예산서-엑셀변환양식100_00-예산서양식100_구로구-수량산출서" xfId="1705" xr:uid="{00000000-0005-0000-0000-000005110000}"/>
    <cellStyle name="1_tree_현충묘지-예산서(조경)_예산서-엑셀변환양식100_00-예산서양식100_대전가오-설계서" xfId="1706" xr:uid="{00000000-0005-0000-0000-000006110000}"/>
    <cellStyle name="1_tree_현충묘지-예산서(조경)_예산서-엑셀변환양식100_00-예산서양식100_대전가오-설계서(관리)" xfId="1707" xr:uid="{00000000-0005-0000-0000-000007110000}"/>
    <cellStyle name="1_tree_현충묘지-예산서(조경)_예산서-엑셀변환양식100_00-예산서양식100_대전가오-설계서(관리)_00-설계서양식" xfId="1708" xr:uid="{00000000-0005-0000-0000-000008110000}"/>
    <cellStyle name="1_tree_현충묘지-예산서(조경)_예산서-엑셀변환양식100_00-예산서양식100_대전가오-설계서(관리)_00-설계서양식_00-수량산출서양식" xfId="1709" xr:uid="{00000000-0005-0000-0000-000009110000}"/>
    <cellStyle name="1_tree_현충묘지-예산서(조경)_예산서-엑셀변환양식100_00-예산서양식100_대전가오-설계서(관리)_00-설계서양식_강남구시설녹지대-수량산출서" xfId="1710" xr:uid="{00000000-0005-0000-0000-00000A110000}"/>
    <cellStyle name="1_tree_현충묘지-예산서(조경)_예산서-엑셀변환양식100_00-예산서양식100_대전가오-설계서(관리)_00-설계서양식_구로구(오정,개명)-수량산출서" xfId="1711" xr:uid="{00000000-0005-0000-0000-00000B110000}"/>
    <cellStyle name="1_tree_현충묘지-예산서(조경)_예산서-엑셀변환양식100_00-예산서양식100_대전가오-설계서(관리)_00-설계서양식_구로구-수량산출서" xfId="1712" xr:uid="{00000000-0005-0000-0000-00000C110000}"/>
    <cellStyle name="1_tree_현충묘지-예산서(조경)_예산서-엑셀변환양식100_00-예산서양식100_대전가오-설계서(관리)_00-수량산출서양식" xfId="1713" xr:uid="{00000000-0005-0000-0000-00000D110000}"/>
    <cellStyle name="1_tree_현충묘지-예산서(조경)_예산서-엑셀변환양식100_00-예산서양식100_대전가오-설계서(관리)_강남구시설녹지대-수량산출서" xfId="1714" xr:uid="{00000000-0005-0000-0000-00000E110000}"/>
    <cellStyle name="1_tree_현충묘지-예산서(조경)_예산서-엑셀변환양식100_00-예산서양식100_대전가오-설계서(관리)_구로구(오정,개명)-수량산출서" xfId="1715" xr:uid="{00000000-0005-0000-0000-00000F110000}"/>
    <cellStyle name="1_tree_현충묘지-예산서(조경)_예산서-엑셀변환양식100_00-예산서양식100_대전가오-설계서(관리)_구로구-수량산출서" xfId="1716" xr:uid="{00000000-0005-0000-0000-000010110000}"/>
    <cellStyle name="1_tree_현충묘지-예산서(조경)_예산서-엑셀변환양식100_00-예산서양식100_대전가오-설계서_00-설계서양식" xfId="1717" xr:uid="{00000000-0005-0000-0000-000011110000}"/>
    <cellStyle name="1_tree_현충묘지-예산서(조경)_예산서-엑셀변환양식100_00-예산서양식100_대전가오-설계서_00-설계서양식_00-수량산출서양식" xfId="1718" xr:uid="{00000000-0005-0000-0000-000012110000}"/>
    <cellStyle name="1_tree_현충묘지-예산서(조경)_예산서-엑셀변환양식100_00-예산서양식100_대전가오-설계서_00-설계서양식_강남구시설녹지대-수량산출서" xfId="1719" xr:uid="{00000000-0005-0000-0000-000013110000}"/>
    <cellStyle name="1_tree_현충묘지-예산서(조경)_예산서-엑셀변환양식100_00-예산서양식100_대전가오-설계서_00-설계서양식_구로구(오정,개명)-수량산출서" xfId="1720" xr:uid="{00000000-0005-0000-0000-000014110000}"/>
    <cellStyle name="1_tree_현충묘지-예산서(조경)_예산서-엑셀변환양식100_00-예산서양식100_대전가오-설계서_00-설계서양식_구로구-수량산출서" xfId="1721" xr:uid="{00000000-0005-0000-0000-000015110000}"/>
    <cellStyle name="1_tree_현충묘지-예산서(조경)_예산서-엑셀변환양식100_00-예산서양식100_대전가오-설계서_00-수량산출서양식" xfId="1722" xr:uid="{00000000-0005-0000-0000-000016110000}"/>
    <cellStyle name="1_tree_현충묘지-예산서(조경)_예산서-엑셀변환양식100_00-예산서양식100_대전가오-설계서_강남구시설녹지대-수량산출서" xfId="1723" xr:uid="{00000000-0005-0000-0000-000017110000}"/>
    <cellStyle name="1_tree_현충묘지-예산서(조경)_예산서-엑셀변환양식100_00-예산서양식100_대전가오-설계서_구로구(오정,개명)-수량산출서" xfId="1724" xr:uid="{00000000-0005-0000-0000-000018110000}"/>
    <cellStyle name="1_tree_현충묘지-예산서(조경)_예산서-엑셀변환양식100_00-예산서양식100_대전가오-설계서_구로구-수량산출서" xfId="1725" xr:uid="{00000000-0005-0000-0000-000019110000}"/>
    <cellStyle name="1_tree_현충묘지-예산서(조경)_예산서-엑셀변환양식100_00-예산서양식100_대전가오-설계서1" xfId="1726" xr:uid="{00000000-0005-0000-0000-00001A110000}"/>
    <cellStyle name="1_tree_현충묘지-예산서(조경)_예산서-엑셀변환양식100_00-예산서양식100_대전가오-설계서1_00-설계서양식" xfId="1727" xr:uid="{00000000-0005-0000-0000-00001B110000}"/>
    <cellStyle name="1_tree_현충묘지-예산서(조경)_예산서-엑셀변환양식100_00-예산서양식100_대전가오-설계서1_00-설계서양식_00-수량산출서양식" xfId="1728" xr:uid="{00000000-0005-0000-0000-00001C110000}"/>
    <cellStyle name="1_tree_현충묘지-예산서(조경)_예산서-엑셀변환양식100_00-예산서양식100_대전가오-설계서1_00-설계서양식_강남구시설녹지대-수량산출서" xfId="1729" xr:uid="{00000000-0005-0000-0000-00001D110000}"/>
    <cellStyle name="1_tree_현충묘지-예산서(조경)_예산서-엑셀변환양식100_00-예산서양식100_대전가오-설계서1_00-설계서양식_구로구(오정,개명)-수량산출서" xfId="1730" xr:uid="{00000000-0005-0000-0000-00001E110000}"/>
    <cellStyle name="1_tree_현충묘지-예산서(조경)_예산서-엑셀변환양식100_00-예산서양식100_대전가오-설계서1_00-설계서양식_구로구-수량산출서" xfId="1731" xr:uid="{00000000-0005-0000-0000-00001F110000}"/>
    <cellStyle name="1_tree_현충묘지-예산서(조경)_예산서-엑셀변환양식100_00-예산서양식100_대전가오-설계서1_00-수량산출서양식" xfId="1732" xr:uid="{00000000-0005-0000-0000-000020110000}"/>
    <cellStyle name="1_tree_현충묘지-예산서(조경)_예산서-엑셀변환양식100_00-예산서양식100_대전가오-설계서1_강남구시설녹지대-수량산출서" xfId="1733" xr:uid="{00000000-0005-0000-0000-000021110000}"/>
    <cellStyle name="1_tree_현충묘지-예산서(조경)_예산서-엑셀변환양식100_00-예산서양식100_대전가오-설계서1_구로구(오정,개명)-수량산출서" xfId="1734" xr:uid="{00000000-0005-0000-0000-000022110000}"/>
    <cellStyle name="1_tree_현충묘지-예산서(조경)_예산서-엑셀변환양식100_00-예산서양식100_대전가오-설계서1_구로구-수량산출서" xfId="1735" xr:uid="{00000000-0005-0000-0000-000023110000}"/>
    <cellStyle name="1_tree_현충묘지-예산서(조경)_예산서-엑셀변환양식100_강남구시설녹지대-수량산출서" xfId="1736" xr:uid="{00000000-0005-0000-0000-000024110000}"/>
    <cellStyle name="1_tree_현충묘지-예산서(조경)_예산서-엑셀변환양식100_구로구(오정,개명)-수량산출서" xfId="1737" xr:uid="{00000000-0005-0000-0000-000025110000}"/>
    <cellStyle name="1_tree_현충묘지-예산서(조경)_예산서-엑셀변환양식100_구로구-수량산출서" xfId="1738" xr:uid="{00000000-0005-0000-0000-000026110000}"/>
    <cellStyle name="1_강릉대학술정보지원센터총괄(월드2낙찰)" xfId="2117" xr:uid="{00000000-0005-0000-0000-000027110000}"/>
    <cellStyle name="1_강북중학교(명남하도급)" xfId="2118" xr:uid="{00000000-0005-0000-0000-000028110000}"/>
    <cellStyle name="1_금강Ⅱ지구김제2-2공구토목공사(동도)" xfId="2119" xr:uid="{00000000-0005-0000-0000-000029110000}"/>
    <cellStyle name="1_남악신도시(1-1공구)대양" xfId="2120" xr:uid="{00000000-0005-0000-0000-00002A110000}"/>
    <cellStyle name="1_단가조사표" xfId="99" xr:uid="{00000000-0005-0000-0000-00002B110000}"/>
    <cellStyle name="1_단가조사표_1011소각" xfId="100" xr:uid="{00000000-0005-0000-0000-00002C110000}"/>
    <cellStyle name="1_단가조사표_1011소각_5.모례가정SW공시비(1단계1차,09년도)수정" xfId="101" xr:uid="{00000000-0005-0000-0000-00002D110000}"/>
    <cellStyle name="1_단가조사표_1113교~1" xfId="102" xr:uid="{00000000-0005-0000-0000-00002E110000}"/>
    <cellStyle name="1_단가조사표_1113교~1_5.모례가정SW공시비(1단계1차,09년도)수정" xfId="103" xr:uid="{00000000-0005-0000-0000-00002F110000}"/>
    <cellStyle name="1_단가조사표_121내역" xfId="104" xr:uid="{00000000-0005-0000-0000-000030110000}"/>
    <cellStyle name="1_단가조사표_121내역_5.모례가정SW공시비(1단계1차,09년도)수정" xfId="105" xr:uid="{00000000-0005-0000-0000-000031110000}"/>
    <cellStyle name="1_단가조사표_5.모례가정SW공시비(1단계1차,09년도)수정" xfId="106" xr:uid="{00000000-0005-0000-0000-000032110000}"/>
    <cellStyle name="1_단가조사표_객토량" xfId="107" xr:uid="{00000000-0005-0000-0000-000033110000}"/>
    <cellStyle name="1_단가조사표_객토량_5.모례가정SW공시비(1단계1차,09년도)수정" xfId="108" xr:uid="{00000000-0005-0000-0000-000034110000}"/>
    <cellStyle name="1_단가조사표_교통센~1" xfId="109" xr:uid="{00000000-0005-0000-0000-000035110000}"/>
    <cellStyle name="1_단가조사표_교통센~1_5.모례가정SW공시비(1단계1차,09년도)수정" xfId="110" xr:uid="{00000000-0005-0000-0000-000036110000}"/>
    <cellStyle name="1_단가조사표_교통센터412" xfId="111" xr:uid="{00000000-0005-0000-0000-000037110000}"/>
    <cellStyle name="1_단가조사표_교통센터412_5.모례가정SW공시비(1단계1차,09년도)수정" xfId="112" xr:uid="{00000000-0005-0000-0000-000038110000}"/>
    <cellStyle name="1_단가조사표_교통수" xfId="113" xr:uid="{00000000-0005-0000-0000-000039110000}"/>
    <cellStyle name="1_단가조사표_교통수_5.모례가정SW공시비(1단계1차,09년도)수정" xfId="114" xr:uid="{00000000-0005-0000-0000-00003A110000}"/>
    <cellStyle name="1_단가조사표_교통수량산출서" xfId="115" xr:uid="{00000000-0005-0000-0000-00003B110000}"/>
    <cellStyle name="1_단가조사표_교통수량산출서_5.모례가정SW공시비(1단계1차,09년도)수정" xfId="116" xr:uid="{00000000-0005-0000-0000-00003C110000}"/>
    <cellStyle name="1_단가조사표_구조물대가 (2)" xfId="117" xr:uid="{00000000-0005-0000-0000-00003D110000}"/>
    <cellStyle name="1_단가조사표_구조물대가 (2)_5.모례가정SW공시비(1단계1차,09년도)수정" xfId="118" xr:uid="{00000000-0005-0000-0000-00003E110000}"/>
    <cellStyle name="1_단가조사표_내역서 (2)" xfId="119" xr:uid="{00000000-0005-0000-0000-00003F110000}"/>
    <cellStyle name="1_단가조사표_내역서 (2)_5.모례가정SW공시비(1단계1차,09년도)수정" xfId="120" xr:uid="{00000000-0005-0000-0000-000040110000}"/>
    <cellStyle name="1_단가조사표_대전관저지구" xfId="121" xr:uid="{00000000-0005-0000-0000-000041110000}"/>
    <cellStyle name="1_단가조사표_대전관저지구_5.모례가정SW공시비(1단계1차,09년도)수정" xfId="122" xr:uid="{00000000-0005-0000-0000-000042110000}"/>
    <cellStyle name="1_단가조사표_동측지~1" xfId="123" xr:uid="{00000000-0005-0000-0000-000043110000}"/>
    <cellStyle name="1_단가조사표_동측지~1_5.모례가정SW공시비(1단계1차,09년도)수정" xfId="124" xr:uid="{00000000-0005-0000-0000-000044110000}"/>
    <cellStyle name="1_단가조사표_동측지원422" xfId="125" xr:uid="{00000000-0005-0000-0000-000045110000}"/>
    <cellStyle name="1_단가조사표_동측지원422_5.모례가정SW공시비(1단계1차,09년도)수정" xfId="126" xr:uid="{00000000-0005-0000-0000-000046110000}"/>
    <cellStyle name="1_단가조사표_동측지원512" xfId="127" xr:uid="{00000000-0005-0000-0000-000047110000}"/>
    <cellStyle name="1_단가조사표_동측지원512_5.모례가정SW공시비(1단계1차,09년도)수정" xfId="128" xr:uid="{00000000-0005-0000-0000-000048110000}"/>
    <cellStyle name="1_단가조사표_동측지원524" xfId="129" xr:uid="{00000000-0005-0000-0000-000049110000}"/>
    <cellStyle name="1_단가조사표_동측지원524_5.모례가정SW공시비(1단계1차,09년도)수정" xfId="130" xr:uid="{00000000-0005-0000-0000-00004A110000}"/>
    <cellStyle name="1_단가조사표_부대422" xfId="131" xr:uid="{00000000-0005-0000-0000-00004B110000}"/>
    <cellStyle name="1_단가조사표_부대422_5.모례가정SW공시비(1단계1차,09년도)수정" xfId="132" xr:uid="{00000000-0005-0000-0000-00004C110000}"/>
    <cellStyle name="1_단가조사표_부대시설" xfId="133" xr:uid="{00000000-0005-0000-0000-00004D110000}"/>
    <cellStyle name="1_단가조사표_부대시설_5.모례가정SW공시비(1단계1차,09년도)수정" xfId="134" xr:uid="{00000000-0005-0000-0000-00004E110000}"/>
    <cellStyle name="1_단가조사표_소각수~1" xfId="135" xr:uid="{00000000-0005-0000-0000-00004F110000}"/>
    <cellStyle name="1_단가조사표_소각수~1_5.모례가정SW공시비(1단계1차,09년도)수정" xfId="136" xr:uid="{00000000-0005-0000-0000-000050110000}"/>
    <cellStyle name="1_단가조사표_소각수내역서" xfId="137" xr:uid="{00000000-0005-0000-0000-000051110000}"/>
    <cellStyle name="1_단가조사표_소각수내역서_5.모례가정SW공시비(1단계1차,09년도)수정" xfId="138" xr:uid="{00000000-0005-0000-0000-000052110000}"/>
    <cellStyle name="1_단가조사표_소각수목2" xfId="139" xr:uid="{00000000-0005-0000-0000-000053110000}"/>
    <cellStyle name="1_단가조사표_소각수목2_5.모례가정SW공시비(1단계1차,09년도)수정" xfId="140" xr:uid="{00000000-0005-0000-0000-000054110000}"/>
    <cellStyle name="1_단가조사표_수량산출서 (2)" xfId="141" xr:uid="{00000000-0005-0000-0000-000055110000}"/>
    <cellStyle name="1_단가조사표_수량산출서 (2)_5.모례가정SW공시비(1단계1차,09년도)수정" xfId="142" xr:uid="{00000000-0005-0000-0000-000056110000}"/>
    <cellStyle name="1_단가조사표_엑스포~1" xfId="143" xr:uid="{00000000-0005-0000-0000-000057110000}"/>
    <cellStyle name="1_단가조사표_엑스포~1_5.모례가정SW공시비(1단계1차,09년도)수정" xfId="144" xr:uid="{00000000-0005-0000-0000-000058110000}"/>
    <cellStyle name="1_단가조사표_엑스포한빛1" xfId="145" xr:uid="{00000000-0005-0000-0000-000059110000}"/>
    <cellStyle name="1_단가조사표_엑스포한빛1_5.모례가정SW공시비(1단계1차,09년도)수정" xfId="146" xr:uid="{00000000-0005-0000-0000-00005A110000}"/>
    <cellStyle name="1_단가조사표_여객터미널331" xfId="147" xr:uid="{00000000-0005-0000-0000-00005B110000}"/>
    <cellStyle name="1_단가조사표_여객터미널331_5.모례가정SW공시비(1단계1차,09년도)수정" xfId="148" xr:uid="{00000000-0005-0000-0000-00005C110000}"/>
    <cellStyle name="1_단가조사표_여객터미널513" xfId="149" xr:uid="{00000000-0005-0000-0000-00005D110000}"/>
    <cellStyle name="1_단가조사표_여객터미널513_5.모례가정SW공시비(1단계1차,09년도)수정" xfId="150" xr:uid="{00000000-0005-0000-0000-00005E110000}"/>
    <cellStyle name="1_단가조사표_여객터미널629" xfId="151" xr:uid="{00000000-0005-0000-0000-00005F110000}"/>
    <cellStyle name="1_단가조사표_여객터미널629_5.모례가정SW공시비(1단계1차,09년도)수정" xfId="152" xr:uid="{00000000-0005-0000-0000-000060110000}"/>
    <cellStyle name="1_단가조사표_외곽도로616" xfId="153" xr:uid="{00000000-0005-0000-0000-000061110000}"/>
    <cellStyle name="1_단가조사표_외곽도로616_5.모례가정SW공시비(1단계1차,09년도)수정" xfId="154" xr:uid="{00000000-0005-0000-0000-000062110000}"/>
    <cellStyle name="1_단가조사표_원가계~1" xfId="155" xr:uid="{00000000-0005-0000-0000-000063110000}"/>
    <cellStyle name="1_단가조사표_원가계~1_5.모례가정SW공시비(1단계1차,09년도)수정" xfId="156" xr:uid="{00000000-0005-0000-0000-000064110000}"/>
    <cellStyle name="1_단가조사표_유기질" xfId="157" xr:uid="{00000000-0005-0000-0000-000065110000}"/>
    <cellStyle name="1_단가조사표_유기질_5.모례가정SW공시비(1단계1차,09년도)수정" xfId="158" xr:uid="{00000000-0005-0000-0000-000066110000}"/>
    <cellStyle name="1_단가조사표_자재조서 (2)" xfId="159" xr:uid="{00000000-0005-0000-0000-000067110000}"/>
    <cellStyle name="1_단가조사표_자재조서 (2)_5.모례가정SW공시비(1단계1차,09년도)수정" xfId="160" xr:uid="{00000000-0005-0000-0000-000068110000}"/>
    <cellStyle name="1_단가조사표_총괄내역" xfId="161" xr:uid="{00000000-0005-0000-0000-000069110000}"/>
    <cellStyle name="1_단가조사표_총괄내역 (2)" xfId="162" xr:uid="{00000000-0005-0000-0000-00006A110000}"/>
    <cellStyle name="1_단가조사표_총괄내역 (2)_5.모례가정SW공시비(1단계1차,09년도)수정" xfId="163" xr:uid="{00000000-0005-0000-0000-00006B110000}"/>
    <cellStyle name="1_단가조사표_총괄내역_5.모례가정SW공시비(1단계1차,09년도)수정" xfId="164" xr:uid="{00000000-0005-0000-0000-00006C110000}"/>
    <cellStyle name="1_단가조사표_터미널도로403" xfId="165" xr:uid="{00000000-0005-0000-0000-00006D110000}"/>
    <cellStyle name="1_단가조사표_터미널도로403_5.모례가정SW공시비(1단계1차,09년도)수정" xfId="166" xr:uid="{00000000-0005-0000-0000-00006E110000}"/>
    <cellStyle name="1_단가조사표_터미널도로429" xfId="167" xr:uid="{00000000-0005-0000-0000-00006F110000}"/>
    <cellStyle name="1_단가조사표_터미널도로429_5.모례가정SW공시비(1단계1차,09년도)수정" xfId="168" xr:uid="{00000000-0005-0000-0000-000070110000}"/>
    <cellStyle name="1_단가조사표_포장일위" xfId="169" xr:uid="{00000000-0005-0000-0000-000071110000}"/>
    <cellStyle name="1_단가조사표_포장일위_5.모례가정SW공시비(1단계1차,09년도)수정" xfId="170" xr:uid="{00000000-0005-0000-0000-000072110000}"/>
    <cellStyle name="1_당동(청강)" xfId="2121" xr:uid="{00000000-0005-0000-0000-000073110000}"/>
    <cellStyle name="1_당동(청강디스켓1)" xfId="2122" xr:uid="{00000000-0005-0000-0000-000074110000}"/>
    <cellStyle name="1_대전가오-수량산출서" xfId="171" xr:uid="{00000000-0005-0000-0000-000075110000}"/>
    <cellStyle name="1_대전가오-수량산출서_5.모례가정SW공시비(1단계1차,09년도)수정" xfId="172" xr:uid="{00000000-0005-0000-0000-000076110000}"/>
    <cellStyle name="1_대전목양초" xfId="2123" xr:uid="{00000000-0005-0000-0000-000077110000}"/>
    <cellStyle name="1_대전서붕고하도급" xfId="2124" xr:uid="{00000000-0005-0000-0000-000078110000}"/>
    <cellStyle name="1_대호지~석문간지방도확포장공사(신일)" xfId="2125" xr:uid="{00000000-0005-0000-0000-000079110000}"/>
    <cellStyle name="1_등촌고등총괄(동현하도급)" xfId="2126" xr:uid="{00000000-0005-0000-0000-00007A110000}"/>
    <cellStyle name="1_마현~생창국도건설공사" xfId="2127" xr:uid="{00000000-0005-0000-0000-00007B110000}"/>
    <cellStyle name="1_명암지-산성간" xfId="2128" xr:uid="{00000000-0005-0000-0000-00007C110000}"/>
    <cellStyle name="1_병목안배수지건설(100%)" xfId="2129" xr:uid="{00000000-0005-0000-0000-00007D110000}"/>
    <cellStyle name="1_봉곡중총괄(대지완결)" xfId="2130" xr:uid="{00000000-0005-0000-0000-00007E110000}"/>
    <cellStyle name="1_부대입찰확약서" xfId="2131" xr:uid="{00000000-0005-0000-0000-00007F110000}"/>
    <cellStyle name="1_부산보훈병원하도급" xfId="2132" xr:uid="{00000000-0005-0000-0000-000080110000}"/>
    <cellStyle name="1_새들초등학교(동성)" xfId="2133" xr:uid="{00000000-0005-0000-0000-000081110000}"/>
    <cellStyle name="1_서울대학교사범대교육정보관(에스와이비작업완료)" xfId="2134" xr:uid="{00000000-0005-0000-0000-000082110000}"/>
    <cellStyle name="1_서울화일초(덕동)" xfId="2135" xr:uid="{00000000-0005-0000-0000-000083110000}"/>
    <cellStyle name="1_성산배수지건설공사(덕동)" xfId="2136" xr:uid="{00000000-0005-0000-0000-000084110000}"/>
    <cellStyle name="1_수도권매립지하도급(명도)" xfId="2137" xr:uid="{00000000-0005-0000-0000-000085110000}"/>
    <cellStyle name="1_수정갑지" xfId="2138" xr:uid="{00000000-0005-0000-0000-000086110000}"/>
    <cellStyle name="1_시민계략공사" xfId="2139" xr:uid="{00000000-0005-0000-0000-000087110000}"/>
    <cellStyle name="1_시민계략공사 2" xfId="6127" xr:uid="{00000000-0005-0000-0000-000087110000}"/>
    <cellStyle name="1_시민계략공사_전기공내역서" xfId="2140" xr:uid="{00000000-0005-0000-0000-000088110000}"/>
    <cellStyle name="1_시민계략공사_전기공내역서 2" xfId="6128" xr:uid="{00000000-0005-0000-0000-000088110000}"/>
    <cellStyle name="1_시민계략공사_전기-한남" xfId="2141" xr:uid="{00000000-0005-0000-0000-000089110000}"/>
    <cellStyle name="1_인천북항관공선부두(수정내역)" xfId="2142" xr:uid="{00000000-0005-0000-0000-00008A110000}"/>
    <cellStyle name="1_장산중학교내역(혁성)" xfId="2143" xr:uid="{00000000-0005-0000-0000-00008B110000}"/>
    <cellStyle name="1_장산중학교내역(혁성업체)" xfId="2144" xr:uid="{00000000-0005-0000-0000-00008C110000}"/>
    <cellStyle name="1_장산중학교내역하도급(혁성)" xfId="2145" xr:uid="{00000000-0005-0000-0000-00008D110000}"/>
    <cellStyle name="1_전주시관내(이서~용정)건설공사(신화)" xfId="2146" xr:uid="{00000000-0005-0000-0000-00008E110000}"/>
    <cellStyle name="1_천천고고등학교교사신축공사(산출내역집계표)" xfId="2147" xr:uid="{00000000-0005-0000-0000-00008F110000}"/>
    <cellStyle name="1_포항교도소(대동)" xfId="2148" xr:uid="{00000000-0005-0000-0000-000090110000}"/>
    <cellStyle name="1_포항교도소(원본)" xfId="2149" xr:uid="{00000000-0005-0000-0000-000091110000}"/>
    <cellStyle name="1_하도급관리계획서" xfId="2150" xr:uid="{00000000-0005-0000-0000-000092110000}"/>
    <cellStyle name="1_하도급양식" xfId="2151" xr:uid="{00000000-0005-0000-0000-000093110000}"/>
    <cellStyle name="1_현충묘지-수량산출서" xfId="173" xr:uid="{00000000-0005-0000-0000-000094110000}"/>
    <cellStyle name="1_현충묘지-수량산출서_5.모례가정SW공시비(1단계1차,09년도)수정" xfId="174" xr:uid="{00000000-0005-0000-0000-000095110000}"/>
    <cellStyle name="1_현화고-조경설계서0107" xfId="175" xr:uid="{00000000-0005-0000-0000-000096110000}"/>
    <cellStyle name="10공/㎥" xfId="1739" xr:uid="{00000000-0005-0000-0000-000097110000}"/>
    <cellStyle name="11" xfId="1740" xr:uid="{00000000-0005-0000-0000-000098110000}"/>
    <cellStyle name="111" xfId="1741" xr:uid="{00000000-0005-0000-0000-000099110000}"/>
    <cellStyle name="19990216" xfId="5528" xr:uid="{00000000-0005-0000-0000-00009A110000}"/>
    <cellStyle name="¹eº" xfId="2152" xr:uid="{00000000-0005-0000-0000-00009B110000}"/>
    <cellStyle name="¹éº" xfId="2153" xr:uid="{00000000-0005-0000-0000-00009C110000}"/>
    <cellStyle name="¹eº_마곡보완" xfId="2154" xr:uid="{00000000-0005-0000-0000-00009D110000}"/>
    <cellStyle name="¹éº_마곡보완" xfId="2155" xr:uid="{00000000-0005-0000-0000-00009E110000}"/>
    <cellStyle name="¹eº_마곡보완_설계변경(지사)" xfId="2156" xr:uid="{00000000-0005-0000-0000-00009F110000}"/>
    <cellStyle name="¹éº_마곡보완_설계변경(지사)" xfId="2157" xr:uid="{00000000-0005-0000-0000-0000A0110000}"/>
    <cellStyle name="¹eº_설계변경(지사)" xfId="2158" xr:uid="{00000000-0005-0000-0000-0000A1110000}"/>
    <cellStyle name="¹éº_설계변경(지사)" xfId="2159" xr:uid="{00000000-0005-0000-0000-0000A2110000}"/>
    <cellStyle name="¹éºÐÀ²_¿îÀüÀÚ±Ý" xfId="6087" xr:uid="{00000000-0005-0000-0000-0000A3110000}"/>
    <cellStyle name="2" xfId="1742" xr:uid="{00000000-0005-0000-0000-0000A4110000}"/>
    <cellStyle name="2 2" xfId="5699" xr:uid="{00000000-0005-0000-0000-0000A5110000}"/>
    <cellStyle name="2 3" xfId="5942" xr:uid="{00000000-0005-0000-0000-0000A6110000}"/>
    <cellStyle name="2)" xfId="2160" xr:uid="{00000000-0005-0000-0000-0000A7110000}"/>
    <cellStyle name="2_5.모례가정SW공시비(1단계1차,09년도)수정" xfId="1743" xr:uid="{00000000-0005-0000-0000-0000A8110000}"/>
    <cellStyle name="2_laroux" xfId="1816" xr:uid="{00000000-0005-0000-0000-0000A9110000}"/>
    <cellStyle name="2_laroux_5.모례가정SW공시비(1단계1차,09년도)수정" xfId="1817" xr:uid="{00000000-0005-0000-0000-0000AA110000}"/>
    <cellStyle name="2_laroux_ATC-YOON1" xfId="1818" xr:uid="{00000000-0005-0000-0000-0000AB110000}"/>
    <cellStyle name="2_laroux_ATC-YOON1_5.모례가정SW공시비(1단계1차,09년도)수정" xfId="1819" xr:uid="{00000000-0005-0000-0000-0000AC110000}"/>
    <cellStyle name="2_단가조사표" xfId="1744" xr:uid="{00000000-0005-0000-0000-0000AD110000}"/>
    <cellStyle name="2_단가조사표_1011소각" xfId="1745" xr:uid="{00000000-0005-0000-0000-0000AE110000}"/>
    <cellStyle name="2_단가조사표_1011소각_5.모례가정SW공시비(1단계1차,09년도)수정" xfId="1746" xr:uid="{00000000-0005-0000-0000-0000AF110000}"/>
    <cellStyle name="2_단가조사표_1113교~1" xfId="1747" xr:uid="{00000000-0005-0000-0000-0000B0110000}"/>
    <cellStyle name="2_단가조사표_1113교~1_5.모례가정SW공시비(1단계1차,09년도)수정" xfId="1748" xr:uid="{00000000-0005-0000-0000-0000B1110000}"/>
    <cellStyle name="2_단가조사표_121내역" xfId="1749" xr:uid="{00000000-0005-0000-0000-0000B2110000}"/>
    <cellStyle name="2_단가조사표_121내역_5.모례가정SW공시비(1단계1차,09년도)수정" xfId="1750" xr:uid="{00000000-0005-0000-0000-0000B3110000}"/>
    <cellStyle name="2_단가조사표_5.모례가정SW공시비(1단계1차,09년도)수정" xfId="1751" xr:uid="{00000000-0005-0000-0000-0000B4110000}"/>
    <cellStyle name="2_단가조사표_객토량" xfId="1752" xr:uid="{00000000-0005-0000-0000-0000B5110000}"/>
    <cellStyle name="2_단가조사표_객토량_5.모례가정SW공시비(1단계1차,09년도)수정" xfId="1753" xr:uid="{00000000-0005-0000-0000-0000B6110000}"/>
    <cellStyle name="2_단가조사표_교통센~1" xfId="1754" xr:uid="{00000000-0005-0000-0000-0000B7110000}"/>
    <cellStyle name="2_단가조사표_교통센~1_5.모례가정SW공시비(1단계1차,09년도)수정" xfId="1755" xr:uid="{00000000-0005-0000-0000-0000B8110000}"/>
    <cellStyle name="2_단가조사표_교통센터412" xfId="1756" xr:uid="{00000000-0005-0000-0000-0000B9110000}"/>
    <cellStyle name="2_단가조사표_교통센터412_5.모례가정SW공시비(1단계1차,09년도)수정" xfId="1757" xr:uid="{00000000-0005-0000-0000-0000BA110000}"/>
    <cellStyle name="2_단가조사표_교통수" xfId="1758" xr:uid="{00000000-0005-0000-0000-0000BB110000}"/>
    <cellStyle name="2_단가조사표_교통수_5.모례가정SW공시비(1단계1차,09년도)수정" xfId="1759" xr:uid="{00000000-0005-0000-0000-0000BC110000}"/>
    <cellStyle name="2_단가조사표_교통수량산출서" xfId="1760" xr:uid="{00000000-0005-0000-0000-0000BD110000}"/>
    <cellStyle name="2_단가조사표_교통수량산출서_5.모례가정SW공시비(1단계1차,09년도)수정" xfId="1761" xr:uid="{00000000-0005-0000-0000-0000BE110000}"/>
    <cellStyle name="2_단가조사표_구조물대가 (2)" xfId="1762" xr:uid="{00000000-0005-0000-0000-0000BF110000}"/>
    <cellStyle name="2_단가조사표_구조물대가 (2)_5.모례가정SW공시비(1단계1차,09년도)수정" xfId="1763" xr:uid="{00000000-0005-0000-0000-0000C0110000}"/>
    <cellStyle name="2_단가조사표_내역서 (2)" xfId="1764" xr:uid="{00000000-0005-0000-0000-0000C1110000}"/>
    <cellStyle name="2_단가조사표_내역서 (2)_5.모례가정SW공시비(1단계1차,09년도)수정" xfId="1765" xr:uid="{00000000-0005-0000-0000-0000C2110000}"/>
    <cellStyle name="2_단가조사표_대전관저지구" xfId="1766" xr:uid="{00000000-0005-0000-0000-0000C3110000}"/>
    <cellStyle name="2_단가조사표_대전관저지구_5.모례가정SW공시비(1단계1차,09년도)수정" xfId="1767" xr:uid="{00000000-0005-0000-0000-0000C4110000}"/>
    <cellStyle name="2_단가조사표_동측지~1" xfId="1768" xr:uid="{00000000-0005-0000-0000-0000C5110000}"/>
    <cellStyle name="2_단가조사표_동측지~1_5.모례가정SW공시비(1단계1차,09년도)수정" xfId="1769" xr:uid="{00000000-0005-0000-0000-0000C6110000}"/>
    <cellStyle name="2_단가조사표_동측지원422" xfId="1770" xr:uid="{00000000-0005-0000-0000-0000C7110000}"/>
    <cellStyle name="2_단가조사표_동측지원422_5.모례가정SW공시비(1단계1차,09년도)수정" xfId="1771" xr:uid="{00000000-0005-0000-0000-0000C8110000}"/>
    <cellStyle name="2_단가조사표_동측지원512" xfId="1772" xr:uid="{00000000-0005-0000-0000-0000C9110000}"/>
    <cellStyle name="2_단가조사표_동측지원512_5.모례가정SW공시비(1단계1차,09년도)수정" xfId="1773" xr:uid="{00000000-0005-0000-0000-0000CA110000}"/>
    <cellStyle name="2_단가조사표_동측지원524" xfId="1774" xr:uid="{00000000-0005-0000-0000-0000CB110000}"/>
    <cellStyle name="2_단가조사표_동측지원524_5.모례가정SW공시비(1단계1차,09년도)수정" xfId="1775" xr:uid="{00000000-0005-0000-0000-0000CC110000}"/>
    <cellStyle name="2_단가조사표_부대422" xfId="1776" xr:uid="{00000000-0005-0000-0000-0000CD110000}"/>
    <cellStyle name="2_단가조사표_부대422_5.모례가정SW공시비(1단계1차,09년도)수정" xfId="1777" xr:uid="{00000000-0005-0000-0000-0000CE110000}"/>
    <cellStyle name="2_단가조사표_부대시설" xfId="1778" xr:uid="{00000000-0005-0000-0000-0000CF110000}"/>
    <cellStyle name="2_단가조사표_부대시설_5.모례가정SW공시비(1단계1차,09년도)수정" xfId="1779" xr:uid="{00000000-0005-0000-0000-0000D0110000}"/>
    <cellStyle name="2_단가조사표_소각수~1" xfId="1780" xr:uid="{00000000-0005-0000-0000-0000D1110000}"/>
    <cellStyle name="2_단가조사표_소각수~1_5.모례가정SW공시비(1단계1차,09년도)수정" xfId="1781" xr:uid="{00000000-0005-0000-0000-0000D2110000}"/>
    <cellStyle name="2_단가조사표_소각수내역서" xfId="1782" xr:uid="{00000000-0005-0000-0000-0000D3110000}"/>
    <cellStyle name="2_단가조사표_소각수내역서_5.모례가정SW공시비(1단계1차,09년도)수정" xfId="1783" xr:uid="{00000000-0005-0000-0000-0000D4110000}"/>
    <cellStyle name="2_단가조사표_소각수목2" xfId="1784" xr:uid="{00000000-0005-0000-0000-0000D5110000}"/>
    <cellStyle name="2_단가조사표_소각수목2_5.모례가정SW공시비(1단계1차,09년도)수정" xfId="1785" xr:uid="{00000000-0005-0000-0000-0000D6110000}"/>
    <cellStyle name="2_단가조사표_수량산출서 (2)" xfId="1786" xr:uid="{00000000-0005-0000-0000-0000D7110000}"/>
    <cellStyle name="2_단가조사표_수량산출서 (2)_5.모례가정SW공시비(1단계1차,09년도)수정" xfId="1787" xr:uid="{00000000-0005-0000-0000-0000D8110000}"/>
    <cellStyle name="2_단가조사표_엑스포~1" xfId="1788" xr:uid="{00000000-0005-0000-0000-0000D9110000}"/>
    <cellStyle name="2_단가조사표_엑스포~1_5.모례가정SW공시비(1단계1차,09년도)수정" xfId="1789" xr:uid="{00000000-0005-0000-0000-0000DA110000}"/>
    <cellStyle name="2_단가조사표_엑스포한빛1" xfId="1790" xr:uid="{00000000-0005-0000-0000-0000DB110000}"/>
    <cellStyle name="2_단가조사표_엑스포한빛1_5.모례가정SW공시비(1단계1차,09년도)수정" xfId="1791" xr:uid="{00000000-0005-0000-0000-0000DC110000}"/>
    <cellStyle name="2_단가조사표_여객터미널331" xfId="1792" xr:uid="{00000000-0005-0000-0000-0000DD110000}"/>
    <cellStyle name="2_단가조사표_여객터미널331_5.모례가정SW공시비(1단계1차,09년도)수정" xfId="1793" xr:uid="{00000000-0005-0000-0000-0000DE110000}"/>
    <cellStyle name="2_단가조사표_여객터미널513" xfId="1794" xr:uid="{00000000-0005-0000-0000-0000DF110000}"/>
    <cellStyle name="2_단가조사표_여객터미널513_5.모례가정SW공시비(1단계1차,09년도)수정" xfId="1795" xr:uid="{00000000-0005-0000-0000-0000E0110000}"/>
    <cellStyle name="2_단가조사표_여객터미널629" xfId="1796" xr:uid="{00000000-0005-0000-0000-0000E1110000}"/>
    <cellStyle name="2_단가조사표_여객터미널629_5.모례가정SW공시비(1단계1차,09년도)수정" xfId="1797" xr:uid="{00000000-0005-0000-0000-0000E2110000}"/>
    <cellStyle name="2_단가조사표_외곽도로616" xfId="1798" xr:uid="{00000000-0005-0000-0000-0000E3110000}"/>
    <cellStyle name="2_단가조사표_외곽도로616_5.모례가정SW공시비(1단계1차,09년도)수정" xfId="1799" xr:uid="{00000000-0005-0000-0000-0000E4110000}"/>
    <cellStyle name="2_단가조사표_원가계~1" xfId="1800" xr:uid="{00000000-0005-0000-0000-0000E5110000}"/>
    <cellStyle name="2_단가조사표_원가계~1_5.모례가정SW공시비(1단계1차,09년도)수정" xfId="1801" xr:uid="{00000000-0005-0000-0000-0000E6110000}"/>
    <cellStyle name="2_단가조사표_유기질" xfId="1802" xr:uid="{00000000-0005-0000-0000-0000E7110000}"/>
    <cellStyle name="2_단가조사표_유기질_5.모례가정SW공시비(1단계1차,09년도)수정" xfId="1803" xr:uid="{00000000-0005-0000-0000-0000E8110000}"/>
    <cellStyle name="2_단가조사표_자재조서 (2)" xfId="1804" xr:uid="{00000000-0005-0000-0000-0000E9110000}"/>
    <cellStyle name="2_단가조사표_자재조서 (2)_5.모례가정SW공시비(1단계1차,09년도)수정" xfId="1805" xr:uid="{00000000-0005-0000-0000-0000EA110000}"/>
    <cellStyle name="2_단가조사표_총괄내역" xfId="1806" xr:uid="{00000000-0005-0000-0000-0000EB110000}"/>
    <cellStyle name="2_단가조사표_총괄내역 (2)" xfId="1807" xr:uid="{00000000-0005-0000-0000-0000EC110000}"/>
    <cellStyle name="2_단가조사표_총괄내역 (2)_5.모례가정SW공시비(1단계1차,09년도)수정" xfId="1808" xr:uid="{00000000-0005-0000-0000-0000ED110000}"/>
    <cellStyle name="2_단가조사표_총괄내역_5.모례가정SW공시비(1단계1차,09년도)수정" xfId="1809" xr:uid="{00000000-0005-0000-0000-0000EE110000}"/>
    <cellStyle name="2_단가조사표_터미널도로403" xfId="1810" xr:uid="{00000000-0005-0000-0000-0000EF110000}"/>
    <cellStyle name="2_단가조사표_터미널도로403_5.모례가정SW공시비(1단계1차,09년도)수정" xfId="1811" xr:uid="{00000000-0005-0000-0000-0000F0110000}"/>
    <cellStyle name="2_단가조사표_터미널도로429" xfId="1812" xr:uid="{00000000-0005-0000-0000-0000F1110000}"/>
    <cellStyle name="2_단가조사표_터미널도로429_5.모례가정SW공시비(1단계1차,09년도)수정" xfId="1813" xr:uid="{00000000-0005-0000-0000-0000F2110000}"/>
    <cellStyle name="2_단가조사표_포장일위" xfId="1814" xr:uid="{00000000-0005-0000-0000-0000F3110000}"/>
    <cellStyle name="2_단가조사표_포장일위_5.모례가정SW공시비(1단계1차,09년도)수정" xfId="1815" xr:uid="{00000000-0005-0000-0000-0000F4110000}"/>
    <cellStyle name="20% - 강조색1 2" xfId="4726" xr:uid="{00000000-0005-0000-0000-0000F5110000}"/>
    <cellStyle name="20% - 강조색2 2" xfId="4727" xr:uid="{00000000-0005-0000-0000-0000F6110000}"/>
    <cellStyle name="20% - 강조색3 2" xfId="4728" xr:uid="{00000000-0005-0000-0000-0000F7110000}"/>
    <cellStyle name="20% - 강조색4 2" xfId="4729" xr:uid="{00000000-0005-0000-0000-0000F8110000}"/>
    <cellStyle name="20% - 강조색5 2" xfId="4730" xr:uid="{00000000-0005-0000-0000-0000F9110000}"/>
    <cellStyle name="20% - 강조색6 2" xfId="4731" xr:uid="{00000000-0005-0000-0000-0000FA110000}"/>
    <cellStyle name="2자리" xfId="1820" xr:uid="{00000000-0005-0000-0000-0000FB110000}"/>
    <cellStyle name="3" xfId="5941" xr:uid="{00000000-0005-0000-0000-0000FC110000}"/>
    <cellStyle name="³?a" xfId="4732" xr:uid="{00000000-0005-0000-0000-0000FD110000}"/>
    <cellStyle name="³?a 2" xfId="4733" xr:uid="{00000000-0005-0000-0000-0000FE110000}"/>
    <cellStyle name="³?a 3" xfId="4734" xr:uid="{00000000-0005-0000-0000-0000FF110000}"/>
    <cellStyle name="³?a 4" xfId="4735" xr:uid="{00000000-0005-0000-0000-000000120000}"/>
    <cellStyle name="³?a 5" xfId="4736" xr:uid="{00000000-0005-0000-0000-000001120000}"/>
    <cellStyle name="³?a 6" xfId="4737" xr:uid="{00000000-0005-0000-0000-000002120000}"/>
    <cellStyle name="³?a_1203-라037 단가표 및 발송조서" xfId="4738" xr:uid="{00000000-0005-0000-0000-000003120000}"/>
    <cellStyle name="³¯â¥" xfId="4739" xr:uid="{00000000-0005-0000-0000-000004120000}"/>
    <cellStyle name="၃urrency_OTD thru NOR " xfId="5940" xr:uid="{00000000-0005-0000-0000-000005120000}"/>
    <cellStyle name="4.5" xfId="6084" xr:uid="{00000000-0005-0000-0000-000006120000}"/>
    <cellStyle name="40% - 강조색1 2" xfId="4740" xr:uid="{00000000-0005-0000-0000-000007120000}"/>
    <cellStyle name="40% - 강조색2 2" xfId="4741" xr:uid="{00000000-0005-0000-0000-000008120000}"/>
    <cellStyle name="40% - 강조색3 2" xfId="4742" xr:uid="{00000000-0005-0000-0000-000009120000}"/>
    <cellStyle name="40% - 강조색4 2" xfId="4743" xr:uid="{00000000-0005-0000-0000-00000A120000}"/>
    <cellStyle name="40% - 강조색5 2" xfId="4744" xr:uid="{00000000-0005-0000-0000-00000B120000}"/>
    <cellStyle name="40% - 강조색6 2" xfId="4745" xr:uid="{00000000-0005-0000-0000-00000C120000}"/>
    <cellStyle name="6" xfId="6086" xr:uid="{00000000-0005-0000-0000-00000D120000}"/>
    <cellStyle name="60" xfId="2161" xr:uid="{00000000-0005-0000-0000-00000E120000}"/>
    <cellStyle name="60% - 강조색1 2" xfId="4746" xr:uid="{00000000-0005-0000-0000-00000F120000}"/>
    <cellStyle name="60% - 강조색2 2" xfId="4747" xr:uid="{00000000-0005-0000-0000-000010120000}"/>
    <cellStyle name="60% - 강조색3 2" xfId="4748" xr:uid="{00000000-0005-0000-0000-000011120000}"/>
    <cellStyle name="60% - 강조색4 2" xfId="4749" xr:uid="{00000000-0005-0000-0000-000012120000}"/>
    <cellStyle name="60% - 강조색5 2" xfId="4750" xr:uid="{00000000-0005-0000-0000-000013120000}"/>
    <cellStyle name="60% - 강조색6 2" xfId="4751" xr:uid="{00000000-0005-0000-0000-000014120000}"/>
    <cellStyle name="96" xfId="6085" xr:uid="{00000000-0005-0000-0000-000015120000}"/>
    <cellStyle name="9포인트" xfId="2162" xr:uid="{00000000-0005-0000-0000-000016120000}"/>
    <cellStyle name="a" xfId="1921" xr:uid="{00000000-0005-0000-0000-000017120000}"/>
    <cellStyle name="Ā _x0010_က랐_xdc01_땯_x0001_" xfId="2163" xr:uid="{00000000-0005-0000-0000-000018120000}"/>
    <cellStyle name="a)" xfId="4752" xr:uid="{00000000-0005-0000-0000-000019120000}"/>
    <cellStyle name="a_5.모례가정SW공시비(1단계1차,09년도)수정" xfId="1922" xr:uid="{00000000-0005-0000-0000-00001A120000}"/>
    <cellStyle name="A¨­￠￢￠O [0]_INQUIRY ￠?￥i¨u¡AAⓒ￢Aⓒª " xfId="1923" xr:uid="{00000000-0005-0000-0000-00001B120000}"/>
    <cellStyle name="A¨­￠￢￠O_INQUIRY ￠?￥i¨u¡AAⓒ￢Aⓒª " xfId="1924" xr:uid="{00000000-0005-0000-0000-00001C120000}"/>
    <cellStyle name="aaa" xfId="4753" xr:uid="{00000000-0005-0000-0000-00001D120000}"/>
    <cellStyle name="Ae" xfId="2164" xr:uid="{00000000-0005-0000-0000-00001E120000}"/>
    <cellStyle name="Åë" xfId="2165" xr:uid="{00000000-0005-0000-0000-00001F120000}"/>
    <cellStyle name="Ae_마곡보완" xfId="2166" xr:uid="{00000000-0005-0000-0000-000020120000}"/>
    <cellStyle name="Åë_마곡보완" xfId="2167" xr:uid="{00000000-0005-0000-0000-000021120000}"/>
    <cellStyle name="Ae_마곡보완_설계변경(지사)" xfId="2168" xr:uid="{00000000-0005-0000-0000-000022120000}"/>
    <cellStyle name="Åë_마곡보완_설계변경(지사)" xfId="2169" xr:uid="{00000000-0005-0000-0000-000023120000}"/>
    <cellStyle name="Ae_설계변경(지사)" xfId="2170" xr:uid="{00000000-0005-0000-0000-000024120000}"/>
    <cellStyle name="Åë_설계변경(지사)" xfId="2171" xr:uid="{00000000-0005-0000-0000-000025120000}"/>
    <cellStyle name="Aee­ [" xfId="2172" xr:uid="{00000000-0005-0000-0000-000026120000}"/>
    <cellStyle name="Åëè­ [" xfId="2173" xr:uid="{00000000-0005-0000-0000-000027120000}"/>
    <cellStyle name="Aee­ [_마곡보완" xfId="2174" xr:uid="{00000000-0005-0000-0000-000028120000}"/>
    <cellStyle name="Åëè­ [_마곡보완" xfId="2175" xr:uid="{00000000-0005-0000-0000-000029120000}"/>
    <cellStyle name="Aee­ [_마곡보완_설계변경(지사)" xfId="2176" xr:uid="{00000000-0005-0000-0000-00002A120000}"/>
    <cellStyle name="Åëè­ [_마곡보완_설계변경(지사)" xfId="2177" xr:uid="{00000000-0005-0000-0000-00002B120000}"/>
    <cellStyle name="Aee­ [_설계변경(지사)" xfId="2178" xr:uid="{00000000-0005-0000-0000-00002C120000}"/>
    <cellStyle name="Åëè­ [_설계변경(지사)" xfId="2179" xr:uid="{00000000-0005-0000-0000-00002D120000}"/>
    <cellStyle name="AeE­ [0]_ 2ÆAAþº° " xfId="4754" xr:uid="{00000000-0005-0000-0000-00002E120000}"/>
    <cellStyle name="ÅëÈ­ [0]_¸ñ·Ï-Á¶°æ" xfId="2" xr:uid="{00000000-0005-0000-0000-00002F120000}"/>
    <cellStyle name="AeE­ [0]_¿ø°¡°e≫e" xfId="2180" xr:uid="{00000000-0005-0000-0000-000030120000}"/>
    <cellStyle name="ÅëÈ­ [0]_»óºÎ¼ö·®Áý°è " xfId="2181" xr:uid="{00000000-0005-0000-0000-000031120000}"/>
    <cellStyle name="AeE­ [0]_°u¸RC×¸n_¾÷A¾º° " xfId="5715" xr:uid="{00000000-0005-0000-0000-000032120000}"/>
    <cellStyle name="ÅëÈ­ [0]_Æ÷Àåº°°ü°Å¿¬Àå ¹× Æò±Õ³ôÀÌ" xfId="1925" xr:uid="{00000000-0005-0000-0000-000033120000}"/>
    <cellStyle name="AeE­ [0]_AMT " xfId="4755" xr:uid="{00000000-0005-0000-0000-000034120000}"/>
    <cellStyle name="ÅëÈ­ [0]_º»¼± ±æ¾î±úºÎ ¼ö·® Áý°èÇ¥ " xfId="5714" xr:uid="{00000000-0005-0000-0000-000035120000}"/>
    <cellStyle name="AeE­ [0]_º≫¼± ±æ¾i±uºI ¼o·R Ay°eC￥ " xfId="5939" xr:uid="{00000000-0005-0000-0000-000036120000}"/>
    <cellStyle name="ÅëÈ­ [0]_Sheet1" xfId="1926" xr:uid="{00000000-0005-0000-0000-000037120000}"/>
    <cellStyle name="AeE­_ 2ÆAAþº° " xfId="4756" xr:uid="{00000000-0005-0000-0000-000038120000}"/>
    <cellStyle name="ÅëÈ­_¸ñ·Ï-Á¶°æ" xfId="5938" xr:uid="{00000000-0005-0000-0000-000039120000}"/>
    <cellStyle name="AeE­_¿ø°¡°e≫e" xfId="2182" xr:uid="{00000000-0005-0000-0000-00003A120000}"/>
    <cellStyle name="ÅëÈ­_»óºÎ¼ö·®Áý°è " xfId="2183" xr:uid="{00000000-0005-0000-0000-00003B120000}"/>
    <cellStyle name="AeE­_°u¸RC×¸n_¾÷A¾º° " xfId="5937" xr:uid="{00000000-0005-0000-0000-00003C120000}"/>
    <cellStyle name="ÅëÈ­_Æ÷Àåº°°ü°Å¿¬Àå ¹× Æò±Õ³ôÀÌ" xfId="1927" xr:uid="{00000000-0005-0000-0000-00003D120000}"/>
    <cellStyle name="AeE­_AMT " xfId="4757" xr:uid="{00000000-0005-0000-0000-00003E120000}"/>
    <cellStyle name="ÅëÈ­_º»¼± ±æ¾î±úºÎ ¼ö·® Áý°èÇ¥ " xfId="5936" xr:uid="{00000000-0005-0000-0000-00003F120000}"/>
    <cellStyle name="AeE­_º≫¼± ±æ¾i±uºI ¼o·R Ay°eC￥ " xfId="5935" xr:uid="{00000000-0005-0000-0000-000040120000}"/>
    <cellStyle name="ÅëÈ­_Sheet1" xfId="1928" xr:uid="{00000000-0005-0000-0000-000041120000}"/>
    <cellStyle name="AeE¡ⓒ [0]_INQUIRY ￠?￥i¨u¡AAⓒ￢Aⓒª " xfId="1929" xr:uid="{00000000-0005-0000-0000-000042120000}"/>
    <cellStyle name="AeE¡ⓒ_INQUIRY ￠?￥i¨u¡AAⓒ￢Aⓒª " xfId="1930" xr:uid="{00000000-0005-0000-0000-000043120000}"/>
    <cellStyle name="Æu¼ " xfId="4758" xr:uid="{00000000-0005-0000-0000-000044120000}"/>
    <cellStyle name="Æu¼  2" xfId="4759" xr:uid="{00000000-0005-0000-0000-000045120000}"/>
    <cellStyle name="Æu¼  3" xfId="4760" xr:uid="{00000000-0005-0000-0000-000046120000}"/>
    <cellStyle name="Æu¼  4" xfId="4761" xr:uid="{00000000-0005-0000-0000-000047120000}"/>
    <cellStyle name="Æu¼  5" xfId="4762" xr:uid="{00000000-0005-0000-0000-000048120000}"/>
    <cellStyle name="Æu¼  6" xfId="4763" xr:uid="{00000000-0005-0000-0000-000049120000}"/>
    <cellStyle name="Æu¼ _1203-라037 단가표 및 발송조서" xfId="4764" xr:uid="{00000000-0005-0000-0000-00004A120000}"/>
    <cellStyle name="Æû¼¾æ®" xfId="4765" xr:uid="{00000000-0005-0000-0000-00004B120000}"/>
    <cellStyle name="ÆÛ¼¾Æ® 2" xfId="5713" xr:uid="{00000000-0005-0000-0000-00004C120000}"/>
    <cellStyle name="ALIGNMENT" xfId="1931" xr:uid="{00000000-0005-0000-0000-00004D120000}"/>
    <cellStyle name="AoA¤μCAo ¾EA½" xfId="2184" xr:uid="{00000000-0005-0000-0000-00004E120000}"/>
    <cellStyle name="Aþ" xfId="2185" xr:uid="{00000000-0005-0000-0000-00004F120000}"/>
    <cellStyle name="Äþ" xfId="2186" xr:uid="{00000000-0005-0000-0000-000050120000}"/>
    <cellStyle name="Aþ_마곡보완" xfId="2187" xr:uid="{00000000-0005-0000-0000-000051120000}"/>
    <cellStyle name="Äþ_마곡보완" xfId="2188" xr:uid="{00000000-0005-0000-0000-000052120000}"/>
    <cellStyle name="Aþ_마곡보완_설계변경(지사)" xfId="2189" xr:uid="{00000000-0005-0000-0000-000053120000}"/>
    <cellStyle name="Äþ_마곡보완_설계변경(지사)" xfId="2190" xr:uid="{00000000-0005-0000-0000-000054120000}"/>
    <cellStyle name="Aþ_설계변경(지사)" xfId="2191" xr:uid="{00000000-0005-0000-0000-000055120000}"/>
    <cellStyle name="Äþ_설계변경(지사)" xfId="2192" xr:uid="{00000000-0005-0000-0000-000056120000}"/>
    <cellStyle name="Aþ¸¶ [" xfId="2193" xr:uid="{00000000-0005-0000-0000-000057120000}"/>
    <cellStyle name="Äþ¸¶ [" xfId="2194" xr:uid="{00000000-0005-0000-0000-000058120000}"/>
    <cellStyle name="Aþ¸¶ [_마곡보완" xfId="2195" xr:uid="{00000000-0005-0000-0000-000059120000}"/>
    <cellStyle name="Äþ¸¶ [_마곡보완" xfId="2196" xr:uid="{00000000-0005-0000-0000-00005A120000}"/>
    <cellStyle name="Aþ¸¶ [_마곡보완_설계변경(지사)" xfId="2197" xr:uid="{00000000-0005-0000-0000-00005B120000}"/>
    <cellStyle name="Äþ¸¶ [_마곡보완_설계변경(지사)" xfId="2198" xr:uid="{00000000-0005-0000-0000-00005C120000}"/>
    <cellStyle name="Aþ¸¶ [_설계변경(지사)" xfId="2199" xr:uid="{00000000-0005-0000-0000-00005D120000}"/>
    <cellStyle name="Äþ¸¶ [_설계변경(지사)" xfId="2200" xr:uid="{00000000-0005-0000-0000-00005E120000}"/>
    <cellStyle name="AÞ¸¶ [0]_ 2ÆAAþº° " xfId="4766" xr:uid="{00000000-0005-0000-0000-00005F120000}"/>
    <cellStyle name="ÄÞ¸¶ [0]_¸ñ·Ï-Á¶°æ" xfId="5712" xr:uid="{00000000-0005-0000-0000-000060120000}"/>
    <cellStyle name="AÞ¸¶ [0]_¿ø°¡°e≫e" xfId="2201" xr:uid="{00000000-0005-0000-0000-000061120000}"/>
    <cellStyle name="ÄÞ¸¶ [0]_»óºÎ¼ö·®Áý°è " xfId="2202" xr:uid="{00000000-0005-0000-0000-000062120000}"/>
    <cellStyle name="AÞ¸¶ [0]_°u¸RBS('98) " xfId="5711" xr:uid="{00000000-0005-0000-0000-000063120000}"/>
    <cellStyle name="ÄÞ¸¶ [0]_Æ÷Àåº°°ü°Å¿¬Àå ¹× Æò±Õ³ôÀÌ" xfId="1932" xr:uid="{00000000-0005-0000-0000-000064120000}"/>
    <cellStyle name="AÞ¸¶ [0]_AN°y(1.25) " xfId="4767" xr:uid="{00000000-0005-0000-0000-000065120000}"/>
    <cellStyle name="ÄÞ¸¶ [0]_º»¼± ±æ¾î±úºÎ ¼ö·® Áý°èÇ¥ " xfId="5801" xr:uid="{00000000-0005-0000-0000-000066120000}"/>
    <cellStyle name="AÞ¸¶ [0]_º≫¼± ±æ¾i±uºI ¼o·R Ay°eC￥ " xfId="5800" xr:uid="{00000000-0005-0000-0000-000067120000}"/>
    <cellStyle name="ÄÞ¸¶ [0]_Sheet1" xfId="1933" xr:uid="{00000000-0005-0000-0000-000068120000}"/>
    <cellStyle name="AÞ¸¶_ 2ÆAAþº° " xfId="4768" xr:uid="{00000000-0005-0000-0000-000069120000}"/>
    <cellStyle name="ÄÞ¸¶_¸ñ·Ï-Á¶°æ" xfId="5934" xr:uid="{00000000-0005-0000-0000-00006A120000}"/>
    <cellStyle name="AÞ¸¶_¿ø°¡°e≫e" xfId="2203" xr:uid="{00000000-0005-0000-0000-00006B120000}"/>
    <cellStyle name="ÄÞ¸¶_»óºÎ¼ö·®Áý°è " xfId="2204" xr:uid="{00000000-0005-0000-0000-00006C120000}"/>
    <cellStyle name="AÞ¸¶_°u¸RC×¸n_¾÷A¾º° " xfId="5710" xr:uid="{00000000-0005-0000-0000-00006D120000}"/>
    <cellStyle name="ÄÞ¸¶_Æ÷Àåº°°ü°Å¿¬Àå ¹× Æò±Õ³ôÀÌ" xfId="1934" xr:uid="{00000000-0005-0000-0000-00006E120000}"/>
    <cellStyle name="AÞ¸¶_AN°y(1.25) " xfId="4769" xr:uid="{00000000-0005-0000-0000-00006F120000}"/>
    <cellStyle name="ÄÞ¸¶_º»¼± ±æ¾î±úºÎ ¼ö·® Áý°èÇ¥ " xfId="5709" xr:uid="{00000000-0005-0000-0000-000070120000}"/>
    <cellStyle name="AÞ¸¶_º≫¼± ±æ¾i±uºI ¼o·R Ay°eC￥ " xfId="5799" xr:uid="{00000000-0005-0000-0000-000071120000}"/>
    <cellStyle name="ÄÞ¸¶_Sheet1" xfId="1935" xr:uid="{00000000-0005-0000-0000-000072120000}"/>
    <cellStyle name="Àú¸®¼ö" xfId="4770" xr:uid="{00000000-0005-0000-0000-000073120000}"/>
    <cellStyle name="Àú¸®¼ö0" xfId="4771" xr:uid="{00000000-0005-0000-0000-000074120000}"/>
    <cellStyle name="ÀÚ¸®¼ö0 2" xfId="5708" xr:uid="{00000000-0005-0000-0000-000075120000}"/>
    <cellStyle name="Au¸r " xfId="4772" xr:uid="{00000000-0005-0000-0000-000076120000}"/>
    <cellStyle name="Au¸r  2" xfId="4773" xr:uid="{00000000-0005-0000-0000-000077120000}"/>
    <cellStyle name="Au¸r  3" xfId="4774" xr:uid="{00000000-0005-0000-0000-000078120000}"/>
    <cellStyle name="Au¸r  4" xfId="4775" xr:uid="{00000000-0005-0000-0000-000079120000}"/>
    <cellStyle name="Au¸r  5" xfId="4776" xr:uid="{00000000-0005-0000-0000-00007A120000}"/>
    <cellStyle name="Au¸r  6" xfId="4777" xr:uid="{00000000-0005-0000-0000-00007B120000}"/>
    <cellStyle name="Au¸r _1203-라037 단가표 및 발송조서" xfId="4778" xr:uid="{00000000-0005-0000-0000-00007C120000}"/>
    <cellStyle name="Au¸r¼" xfId="4779" xr:uid="{00000000-0005-0000-0000-00007D120000}"/>
    <cellStyle name="Au¸r¼ 2" xfId="4780" xr:uid="{00000000-0005-0000-0000-00007E120000}"/>
    <cellStyle name="Au¸r¼ 3" xfId="4781" xr:uid="{00000000-0005-0000-0000-00007F120000}"/>
    <cellStyle name="Au¸r¼ 4" xfId="4782" xr:uid="{00000000-0005-0000-0000-000080120000}"/>
    <cellStyle name="Au¸r¼ 5" xfId="4783" xr:uid="{00000000-0005-0000-0000-000081120000}"/>
    <cellStyle name="Au¸r¼ 6" xfId="4784" xr:uid="{00000000-0005-0000-0000-000082120000}"/>
    <cellStyle name="Au¸r¼_1203-라037 단가표 및 발송조서" xfId="4785" xr:uid="{00000000-0005-0000-0000-000083120000}"/>
    <cellStyle name="Background" xfId="2205" xr:uid="{00000000-0005-0000-0000-000084120000}"/>
    <cellStyle name="Body" xfId="4786" xr:uid="{00000000-0005-0000-0000-000085120000}"/>
    <cellStyle name="BoldHdr" xfId="2206" xr:uid="{00000000-0005-0000-0000-000086120000}"/>
    <cellStyle name="b椬ៜ_x000c_Comma_ODCOS " xfId="5798" xr:uid="{00000000-0005-0000-0000-000087120000}"/>
    <cellStyle name="C¡IA¨ª_¡ic¨u¡A¨￢I¨￢¡Æ AN¡Æe " xfId="1936" xr:uid="{00000000-0005-0000-0000-000088120000}"/>
    <cellStyle name="C￥" xfId="2207" xr:uid="{00000000-0005-0000-0000-000089120000}"/>
    <cellStyle name="Ç¥" xfId="2208" xr:uid="{00000000-0005-0000-0000-00008A120000}"/>
    <cellStyle name="C￥_마곡보완" xfId="2209" xr:uid="{00000000-0005-0000-0000-00008B120000}"/>
    <cellStyle name="Ç¥_마곡보완" xfId="2210" xr:uid="{00000000-0005-0000-0000-00008C120000}"/>
    <cellStyle name="C￥_마곡보완_설계변경(지사)" xfId="2211" xr:uid="{00000000-0005-0000-0000-00008D120000}"/>
    <cellStyle name="Ç¥_마곡보완_설계변경(지사)" xfId="2212" xr:uid="{00000000-0005-0000-0000-00008E120000}"/>
    <cellStyle name="C￥_설계변경(지사)" xfId="2213" xr:uid="{00000000-0005-0000-0000-00008F120000}"/>
    <cellStyle name="Ç¥_설계변경(지사)" xfId="2214" xr:uid="{00000000-0005-0000-0000-000090120000}"/>
    <cellStyle name="C￥AØ_  FAB AIA¤  " xfId="1937" xr:uid="{00000000-0005-0000-0000-000091120000}"/>
    <cellStyle name="Ç¥ÁØ_#3E4¿î»ê" xfId="1938" xr:uid="{00000000-0005-0000-0000-000092120000}"/>
    <cellStyle name="C￥AØ_¿¹≫e¿aA≫ " xfId="5797" xr:uid="{00000000-0005-0000-0000-000093120000}"/>
    <cellStyle name="Ç¥ÁØ_¿Á°èÅäÀû" xfId="5933" xr:uid="{00000000-0005-0000-0000-000094120000}"/>
    <cellStyle name="C￥AØ_¿μ¾÷CoE² " xfId="1939" xr:uid="{00000000-0005-0000-0000-000095120000}"/>
    <cellStyle name="Ç¥ÁØ_»óºÎ¼ö·®Áý°è " xfId="2215" xr:uid="{00000000-0005-0000-0000-000096120000}"/>
    <cellStyle name="C￥AØ_≫c¾÷ºIº° AN°e " xfId="4787" xr:uid="{00000000-0005-0000-0000-000097120000}"/>
    <cellStyle name="Ç¥ÁØ_³ëÀÓ´Ü°¡ " xfId="4788" xr:uid="{00000000-0005-0000-0000-000098120000}"/>
    <cellStyle name="C￥AØ_C°¼A(AoAO) " xfId="4789" xr:uid="{00000000-0005-0000-0000-000099120000}"/>
    <cellStyle name="Ç¥ÁØ_Ç°¼À(ÁöÀÔ) " xfId="4790" xr:uid="{00000000-0005-0000-0000-00009A120000}"/>
    <cellStyle name="C￥AØ_PERSONAL" xfId="1940" xr:uid="{00000000-0005-0000-0000-00009B120000}"/>
    <cellStyle name="Calc Currency (0)" xfId="1941" xr:uid="{00000000-0005-0000-0000-00009C120000}"/>
    <cellStyle name="Calc Currency (0) 2" xfId="4792" xr:uid="{00000000-0005-0000-0000-00009D120000}"/>
    <cellStyle name="Calc Currency (0) 2 2" xfId="5698" xr:uid="{00000000-0005-0000-0000-00009E120000}"/>
    <cellStyle name="Calc Currency (0) 3" xfId="4793" xr:uid="{00000000-0005-0000-0000-00009F120000}"/>
    <cellStyle name="Calc Currency (0) 4" xfId="4794" xr:uid="{00000000-0005-0000-0000-0000A0120000}"/>
    <cellStyle name="Calc Currency (0) 5" xfId="4795" xr:uid="{00000000-0005-0000-0000-0000A1120000}"/>
    <cellStyle name="Calc Currency (0) 6" xfId="4791" xr:uid="{00000000-0005-0000-0000-0000A2120000}"/>
    <cellStyle name="Calc Currency (0) 7" xfId="5796" xr:uid="{00000000-0005-0000-0000-0000A3120000}"/>
    <cellStyle name="Calc Currency (0)_0910-2008" xfId="4796" xr:uid="{00000000-0005-0000-0000-0000A4120000}"/>
    <cellStyle name="category" xfId="1942" xr:uid="{00000000-0005-0000-0000-0000A5120000}"/>
    <cellStyle name="CIAIÆU¸μAⓒ" xfId="4797" xr:uid="{00000000-0005-0000-0000-0000A6120000}"/>
    <cellStyle name="Çõ»ê" xfId="4798" xr:uid="{00000000-0005-0000-0000-0000A7120000}"/>
    <cellStyle name="ÇÕ»ê 2" xfId="5533" xr:uid="{00000000-0005-0000-0000-0000A8120000}"/>
    <cellStyle name="Çõ»ê 3" xfId="6134" xr:uid="{00000000-0005-0000-0000-0000A7120000}"/>
    <cellStyle name="Co≫" xfId="4799" xr:uid="{00000000-0005-0000-0000-0000A9120000}"/>
    <cellStyle name="Co≫ 2" xfId="4800" xr:uid="{00000000-0005-0000-0000-0000AA120000}"/>
    <cellStyle name="Co≫ 2 2" xfId="6136" xr:uid="{00000000-0005-0000-0000-0000AA120000}"/>
    <cellStyle name="Co≫ 3" xfId="4801" xr:uid="{00000000-0005-0000-0000-0000AB120000}"/>
    <cellStyle name="Co≫ 3 2" xfId="6137" xr:uid="{00000000-0005-0000-0000-0000AB120000}"/>
    <cellStyle name="Co≫ 4" xfId="4802" xr:uid="{00000000-0005-0000-0000-0000AC120000}"/>
    <cellStyle name="Co≫ 4 2" xfId="6138" xr:uid="{00000000-0005-0000-0000-0000AC120000}"/>
    <cellStyle name="Co≫ 5" xfId="4803" xr:uid="{00000000-0005-0000-0000-0000AD120000}"/>
    <cellStyle name="Co≫ 5 2" xfId="6139" xr:uid="{00000000-0005-0000-0000-0000AD120000}"/>
    <cellStyle name="Co≫ 6" xfId="4804" xr:uid="{00000000-0005-0000-0000-0000AE120000}"/>
    <cellStyle name="Co≫ 6 2" xfId="6140" xr:uid="{00000000-0005-0000-0000-0000AE120000}"/>
    <cellStyle name="Co≫ 7" xfId="6135" xr:uid="{00000000-0005-0000-0000-0000A9120000}"/>
    <cellStyle name="Co≫_1203-라037 단가표 및 발송조서" xfId="4805" xr:uid="{00000000-0005-0000-0000-0000AF120000}"/>
    <cellStyle name="ColHdr" xfId="2216" xr:uid="{00000000-0005-0000-0000-0000B0120000}"/>
    <cellStyle name="Column Heading" xfId="2217" xr:uid="{00000000-0005-0000-0000-0000B1120000}"/>
    <cellStyle name="Column Headings" xfId="2218" xr:uid="{00000000-0005-0000-0000-0000B2120000}"/>
    <cellStyle name="Comma" xfId="1943" xr:uid="{00000000-0005-0000-0000-0000B3120000}"/>
    <cellStyle name="Comma [0]" xfId="1944" xr:uid="{00000000-0005-0000-0000-0000B4120000}"/>
    <cellStyle name="Comma [0] 2" xfId="4808" xr:uid="{00000000-0005-0000-0000-0000B5120000}"/>
    <cellStyle name="Comma [0] 2 2" xfId="5479" xr:uid="{00000000-0005-0000-0000-0000B6120000}"/>
    <cellStyle name="Comma [0] 2 2 2" xfId="6185" xr:uid="{00000000-0005-0000-0000-0000B6120000}"/>
    <cellStyle name="Comma [0] 2 3" xfId="5697" xr:uid="{00000000-0005-0000-0000-0000B7120000}"/>
    <cellStyle name="Comma [0] 2 4" xfId="6141" xr:uid="{00000000-0005-0000-0000-0000B5120000}"/>
    <cellStyle name="Comma [0] 3" xfId="4807" xr:uid="{00000000-0005-0000-0000-0000B8120000}"/>
    <cellStyle name="Comma [0] 4" xfId="5931" xr:uid="{00000000-0005-0000-0000-0000B9120000}"/>
    <cellStyle name="Comma [0]_ SG&amp;A Bridge " xfId="4809" xr:uid="{00000000-0005-0000-0000-0000BA120000}"/>
    <cellStyle name="Comma 10" xfId="4810" xr:uid="{00000000-0005-0000-0000-0000BB120000}"/>
    <cellStyle name="Comma 11" xfId="4811" xr:uid="{00000000-0005-0000-0000-0000BC120000}"/>
    <cellStyle name="Comma 12" xfId="4806" xr:uid="{00000000-0005-0000-0000-0000BD120000}"/>
    <cellStyle name="Comma 13" xfId="5520" xr:uid="{00000000-0005-0000-0000-0000BE120000}"/>
    <cellStyle name="Comma 14" xfId="5932" xr:uid="{00000000-0005-0000-0000-0000BF120000}"/>
    <cellStyle name="Comma 2" xfId="4812" xr:uid="{00000000-0005-0000-0000-0000C0120000}"/>
    <cellStyle name="Comma 2 2" xfId="4813" xr:uid="{00000000-0005-0000-0000-0000C1120000}"/>
    <cellStyle name="Comma 2 3" xfId="4814" xr:uid="{00000000-0005-0000-0000-0000C2120000}"/>
    <cellStyle name="Comma 2 4" xfId="4815" xr:uid="{00000000-0005-0000-0000-0000C3120000}"/>
    <cellStyle name="Comma 2 5" xfId="4816" xr:uid="{00000000-0005-0000-0000-0000C4120000}"/>
    <cellStyle name="Comma 2 6" xfId="4817" xr:uid="{00000000-0005-0000-0000-0000C5120000}"/>
    <cellStyle name="Comma 2 7" xfId="5696" xr:uid="{00000000-0005-0000-0000-0000C6120000}"/>
    <cellStyle name="Comma 2_E12041002(산출및조서)-평균단가" xfId="4818" xr:uid="{00000000-0005-0000-0000-0000C7120000}"/>
    <cellStyle name="Comma 3" xfId="4819" xr:uid="{00000000-0005-0000-0000-0000C8120000}"/>
    <cellStyle name="Comma 3 2" xfId="4820" xr:uid="{00000000-0005-0000-0000-0000C9120000}"/>
    <cellStyle name="Comma 4" xfId="4821" xr:uid="{00000000-0005-0000-0000-0000CA120000}"/>
    <cellStyle name="Comma 5" xfId="4822" xr:uid="{00000000-0005-0000-0000-0000CB120000}"/>
    <cellStyle name="Comma 6" xfId="4823" xr:uid="{00000000-0005-0000-0000-0000CC120000}"/>
    <cellStyle name="Comma 7" xfId="4824" xr:uid="{00000000-0005-0000-0000-0000CD120000}"/>
    <cellStyle name="Comma 8" xfId="4825" xr:uid="{00000000-0005-0000-0000-0000CE120000}"/>
    <cellStyle name="Comma 9" xfId="4826" xr:uid="{00000000-0005-0000-0000-0000CF120000}"/>
    <cellStyle name="comma zerodec" xfId="1945" xr:uid="{00000000-0005-0000-0000-0000D0120000}"/>
    <cellStyle name="comma zerodec 2" xfId="4828" xr:uid="{00000000-0005-0000-0000-0000D1120000}"/>
    <cellStyle name="comma zerodec 2 2" xfId="5695" xr:uid="{00000000-0005-0000-0000-0000D2120000}"/>
    <cellStyle name="comma zerodec 3" xfId="4827" xr:uid="{00000000-0005-0000-0000-0000D3120000}"/>
    <cellStyle name="comma zerodec 4" xfId="5930" xr:uid="{00000000-0005-0000-0000-0000D4120000}"/>
    <cellStyle name="Comma_ SG&amp;A Bridge " xfId="1946" xr:uid="{00000000-0005-0000-0000-0000D5120000}"/>
    <cellStyle name="Comma0" xfId="1947" xr:uid="{00000000-0005-0000-0000-0000D6120000}"/>
    <cellStyle name="Comma0 2" xfId="4830" xr:uid="{00000000-0005-0000-0000-0000D7120000}"/>
    <cellStyle name="Comma0 3" xfId="4829" xr:uid="{00000000-0005-0000-0000-0000D8120000}"/>
    <cellStyle name="Comm뼬_E&amp;ONW2" xfId="2219" xr:uid="{00000000-0005-0000-0000-0000D9120000}"/>
    <cellStyle name="Company Info" xfId="2220" xr:uid="{00000000-0005-0000-0000-0000DA120000}"/>
    <cellStyle name="Contents Heading 1" xfId="2221" xr:uid="{00000000-0005-0000-0000-0000DB120000}"/>
    <cellStyle name="Contents Heading 2" xfId="2222" xr:uid="{00000000-0005-0000-0000-0000DC120000}"/>
    <cellStyle name="Contents Heading 3" xfId="2223" xr:uid="{00000000-0005-0000-0000-0000DD120000}"/>
    <cellStyle name="Copied" xfId="1948" xr:uid="{00000000-0005-0000-0000-0000DE120000}"/>
    <cellStyle name="CoverHeadline1" xfId="2224" xr:uid="{00000000-0005-0000-0000-0000DF120000}"/>
    <cellStyle name="Curr" xfId="2225" xr:uid="{00000000-0005-0000-0000-0000E0120000}"/>
    <cellStyle name="Curren?_x0012_퐀_x0017_?" xfId="2226" xr:uid="{00000000-0005-0000-0000-0000E1120000}"/>
    <cellStyle name="Currenby_Cash&amp;DSO Chart" xfId="4831" xr:uid="{00000000-0005-0000-0000-0000E2120000}"/>
    <cellStyle name="Currency" xfId="1949" xr:uid="{00000000-0005-0000-0000-0000E3120000}"/>
    <cellStyle name="Currency [0]" xfId="1950" xr:uid="{00000000-0005-0000-0000-0000E4120000}"/>
    <cellStyle name="Currency [0] 2" xfId="4834" xr:uid="{00000000-0005-0000-0000-0000E5120000}"/>
    <cellStyle name="Currency [0] 2 2" xfId="5694" xr:uid="{00000000-0005-0000-0000-0000E6120000}"/>
    <cellStyle name="Currency [0] 3" xfId="4833" xr:uid="{00000000-0005-0000-0000-0000E7120000}"/>
    <cellStyle name="Currency [0] 4" xfId="5929" xr:uid="{00000000-0005-0000-0000-0000E8120000}"/>
    <cellStyle name="Currency [0]_ SG&amp;A Bridge " xfId="4835" xr:uid="{00000000-0005-0000-0000-0000E9120000}"/>
    <cellStyle name="Currency 10" xfId="4836" xr:uid="{00000000-0005-0000-0000-0000EA120000}"/>
    <cellStyle name="Currency 11" xfId="4837" xr:uid="{00000000-0005-0000-0000-0000EB120000}"/>
    <cellStyle name="Currency 12" xfId="4832" xr:uid="{00000000-0005-0000-0000-0000EC120000}"/>
    <cellStyle name="Currency 13" xfId="5521" xr:uid="{00000000-0005-0000-0000-0000ED120000}"/>
    <cellStyle name="Currency 14" xfId="5926" xr:uid="{00000000-0005-0000-0000-0000EE120000}"/>
    <cellStyle name="Currency 15" xfId="6124" xr:uid="{00000000-0005-0000-0000-0000E3120000}"/>
    <cellStyle name="Currency 2" xfId="4838" xr:uid="{00000000-0005-0000-0000-0000EF120000}"/>
    <cellStyle name="Currency 2 2" xfId="4839" xr:uid="{00000000-0005-0000-0000-0000F0120000}"/>
    <cellStyle name="Currency 2 3" xfId="4840" xr:uid="{00000000-0005-0000-0000-0000F1120000}"/>
    <cellStyle name="Currency 2 4" xfId="4841" xr:uid="{00000000-0005-0000-0000-0000F2120000}"/>
    <cellStyle name="Currency 2 5" xfId="4842" xr:uid="{00000000-0005-0000-0000-0000F3120000}"/>
    <cellStyle name="Currency 2 6" xfId="4843" xr:uid="{00000000-0005-0000-0000-0000F4120000}"/>
    <cellStyle name="Currency 2 7" xfId="5693" xr:uid="{00000000-0005-0000-0000-0000F5120000}"/>
    <cellStyle name="Currency 2_E12041002(산출및조서)-평균단가" xfId="4844" xr:uid="{00000000-0005-0000-0000-0000F6120000}"/>
    <cellStyle name="Currency 3" xfId="4845" xr:uid="{00000000-0005-0000-0000-0000F7120000}"/>
    <cellStyle name="Currency 3 2" xfId="4846" xr:uid="{00000000-0005-0000-0000-0000F8120000}"/>
    <cellStyle name="Currency 4" xfId="4847" xr:uid="{00000000-0005-0000-0000-0000F9120000}"/>
    <cellStyle name="Currency 5" xfId="4848" xr:uid="{00000000-0005-0000-0000-0000FA120000}"/>
    <cellStyle name="Currency 6" xfId="4849" xr:uid="{00000000-0005-0000-0000-0000FB120000}"/>
    <cellStyle name="Currency 7" xfId="4850" xr:uid="{00000000-0005-0000-0000-0000FC120000}"/>
    <cellStyle name="Currency 8" xfId="4851" xr:uid="{00000000-0005-0000-0000-0000FD120000}"/>
    <cellStyle name="Currency 9" xfId="4852" xr:uid="{00000000-0005-0000-0000-0000FE120000}"/>
    <cellStyle name="Currency(￦)" xfId="4853" xr:uid="{00000000-0005-0000-0000-0000FF120000}"/>
    <cellStyle name="Currency(￦) 2" xfId="4854" xr:uid="{00000000-0005-0000-0000-000000130000}"/>
    <cellStyle name="Currency_ SG&amp;A Bridge " xfId="1951" xr:uid="{00000000-0005-0000-0000-000001130000}"/>
    <cellStyle name="Currency0" xfId="1952" xr:uid="{00000000-0005-0000-0000-000002130000}"/>
    <cellStyle name="Currency0 2" xfId="4856" xr:uid="{00000000-0005-0000-0000-000003130000}"/>
    <cellStyle name="Currency0 2 2" xfId="5692" xr:uid="{00000000-0005-0000-0000-000004130000}"/>
    <cellStyle name="Currency0 2 2 2" xfId="6276" xr:uid="{00000000-0005-0000-0000-000004130000}"/>
    <cellStyle name="Currency0 3" xfId="4855" xr:uid="{00000000-0005-0000-0000-000005130000}"/>
    <cellStyle name="Currency0 4" xfId="5928" xr:uid="{00000000-0005-0000-0000-000006130000}"/>
    <cellStyle name="Currency0 4 2" xfId="6280" xr:uid="{00000000-0005-0000-0000-000006130000}"/>
    <cellStyle name="Currency1" xfId="1953" xr:uid="{00000000-0005-0000-0000-000007130000}"/>
    <cellStyle name="Currency1 2" xfId="4858" xr:uid="{00000000-0005-0000-0000-000008130000}"/>
    <cellStyle name="Currency1 2 2" xfId="5691" xr:uid="{00000000-0005-0000-0000-000009130000}"/>
    <cellStyle name="Currency1 3" xfId="4859" xr:uid="{00000000-0005-0000-0000-00000A130000}"/>
    <cellStyle name="Currency1 4" xfId="4860" xr:uid="{00000000-0005-0000-0000-00000B130000}"/>
    <cellStyle name="Currency1 5" xfId="4857" xr:uid="{00000000-0005-0000-0000-00000C130000}"/>
    <cellStyle name="Currency1 6" xfId="5927" xr:uid="{00000000-0005-0000-0000-00000D130000}"/>
    <cellStyle name="Data" xfId="2227" xr:uid="{00000000-0005-0000-0000-00000E130000}"/>
    <cellStyle name="Date" xfId="1954" xr:uid="{00000000-0005-0000-0000-00000F130000}"/>
    <cellStyle name="Date 2" xfId="4862" xr:uid="{00000000-0005-0000-0000-000010130000}"/>
    <cellStyle name="Date 2 2" xfId="4863" xr:uid="{00000000-0005-0000-0000-000011130000}"/>
    <cellStyle name="Date 2 3" xfId="4864" xr:uid="{00000000-0005-0000-0000-000012130000}"/>
    <cellStyle name="Date 2 4" xfId="4865" xr:uid="{00000000-0005-0000-0000-000013130000}"/>
    <cellStyle name="Date 2 5" xfId="4866" xr:uid="{00000000-0005-0000-0000-000014130000}"/>
    <cellStyle name="Date 2 6" xfId="4867" xr:uid="{00000000-0005-0000-0000-000015130000}"/>
    <cellStyle name="Date 2 7" xfId="5690" xr:uid="{00000000-0005-0000-0000-000016130000}"/>
    <cellStyle name="Date 2_E12041002(산출및조서)-평균단가" xfId="4868" xr:uid="{00000000-0005-0000-0000-000017130000}"/>
    <cellStyle name="Date 3" xfId="4869" xr:uid="{00000000-0005-0000-0000-000018130000}"/>
    <cellStyle name="Date 3 2" xfId="4870" xr:uid="{00000000-0005-0000-0000-000019130000}"/>
    <cellStyle name="Date 4" xfId="4871" xr:uid="{00000000-0005-0000-0000-00001A130000}"/>
    <cellStyle name="Date 5" xfId="4872" xr:uid="{00000000-0005-0000-0000-00001B130000}"/>
    <cellStyle name="Date 6" xfId="4861" xr:uid="{00000000-0005-0000-0000-00001C130000}"/>
    <cellStyle name="Date 7" xfId="5527" xr:uid="{00000000-0005-0000-0000-00001D130000}"/>
    <cellStyle name="Date_1203-라037 단가표 및 발송조서" xfId="4873" xr:uid="{00000000-0005-0000-0000-00001E130000}"/>
    <cellStyle name="de" xfId="4874" xr:uid="{00000000-0005-0000-0000-00001F130000}"/>
    <cellStyle name="Dezimal [0]_Compiling Utility Macros" xfId="2228" xr:uid="{00000000-0005-0000-0000-000020130000}"/>
    <cellStyle name="Dezimal_Compiling Utility Macros" xfId="2229" xr:uid="{00000000-0005-0000-0000-000021130000}"/>
    <cellStyle name="Display" xfId="2230" xr:uid="{00000000-0005-0000-0000-000022130000}"/>
    <cellStyle name="Display Price" xfId="2231" xr:uid="{00000000-0005-0000-0000-000023130000}"/>
    <cellStyle name="Dollar (zero dec)" xfId="1955" xr:uid="{00000000-0005-0000-0000-000024130000}"/>
    <cellStyle name="Dollar (zero dec) 2" xfId="4876" xr:uid="{00000000-0005-0000-0000-000025130000}"/>
    <cellStyle name="Dollar (zero dec) 2 2" xfId="5689" xr:uid="{00000000-0005-0000-0000-000026130000}"/>
    <cellStyle name="Dollar (zero dec) 3" xfId="4875" xr:uid="{00000000-0005-0000-0000-000027130000}"/>
    <cellStyle name="Dollar (zero dec) 4" xfId="6109" xr:uid="{00000000-0005-0000-0000-000028130000}"/>
    <cellStyle name="DRAGON" xfId="4877" xr:uid="{00000000-0005-0000-0000-000029130000}"/>
    <cellStyle name="EA" xfId="1956" xr:uid="{00000000-0005-0000-0000-00002A130000}"/>
    <cellStyle name="E­æo±" xfId="4878" xr:uid="{00000000-0005-0000-0000-00002B130000}"/>
    <cellStyle name="E­æo± 2" xfId="4879" xr:uid="{00000000-0005-0000-0000-00002C130000}"/>
    <cellStyle name="E­æo± 3" xfId="4880" xr:uid="{00000000-0005-0000-0000-00002D130000}"/>
    <cellStyle name="E­æo± 4" xfId="4881" xr:uid="{00000000-0005-0000-0000-00002E130000}"/>
    <cellStyle name="E­æo± 5" xfId="4882" xr:uid="{00000000-0005-0000-0000-00002F130000}"/>
    <cellStyle name="E­æo± 6" xfId="4883" xr:uid="{00000000-0005-0000-0000-000030130000}"/>
    <cellStyle name="E­æo±_1203-라037 단가표 및 발송조서" xfId="4884" xr:uid="{00000000-0005-0000-0000-000031130000}"/>
    <cellStyle name="E­æo±a" xfId="4885" xr:uid="{00000000-0005-0000-0000-000032130000}"/>
    <cellStyle name="E­æo±a 2" xfId="4886" xr:uid="{00000000-0005-0000-0000-000033130000}"/>
    <cellStyle name="E­æo±a 3" xfId="4887" xr:uid="{00000000-0005-0000-0000-000034130000}"/>
    <cellStyle name="E­æo±a 4" xfId="4888" xr:uid="{00000000-0005-0000-0000-000035130000}"/>
    <cellStyle name="E­æo±a 5" xfId="4889" xr:uid="{00000000-0005-0000-0000-000036130000}"/>
    <cellStyle name="E­æo±a 6" xfId="4890" xr:uid="{00000000-0005-0000-0000-000037130000}"/>
    <cellStyle name="E­æo±a_1203-라037 단가표 및 발송조서" xfId="4891" xr:uid="{00000000-0005-0000-0000-000038130000}"/>
    <cellStyle name="È­æó±âè£" xfId="4892" xr:uid="{00000000-0005-0000-0000-000039130000}"/>
    <cellStyle name="È­Æó±âÈ£ 2" xfId="5919" xr:uid="{00000000-0005-0000-0000-00003A130000}"/>
    <cellStyle name="È­æó±âè£0" xfId="4893" xr:uid="{00000000-0005-0000-0000-00003B130000}"/>
    <cellStyle name="È­Æó±âÈ£0 2" xfId="5925" xr:uid="{00000000-0005-0000-0000-00003C130000}"/>
    <cellStyle name="Entered" xfId="1957" xr:uid="{00000000-0005-0000-0000-00003D130000}"/>
    <cellStyle name="Euro" xfId="1958" xr:uid="{00000000-0005-0000-0000-00003E130000}"/>
    <cellStyle name="Euro 2" xfId="4895" xr:uid="{00000000-0005-0000-0000-00003F130000}"/>
    <cellStyle name="Euro 2 2" xfId="5688" xr:uid="{00000000-0005-0000-0000-000040130000}"/>
    <cellStyle name="Euro 3" xfId="4896" xr:uid="{00000000-0005-0000-0000-000041130000}"/>
    <cellStyle name="Euro 4" xfId="4897" xr:uid="{00000000-0005-0000-0000-000042130000}"/>
    <cellStyle name="Euro 5" xfId="4894" xr:uid="{00000000-0005-0000-0000-000043130000}"/>
    <cellStyle name="Euro 6" xfId="5924" xr:uid="{00000000-0005-0000-0000-000044130000}"/>
    <cellStyle name="F2" xfId="1959" xr:uid="{00000000-0005-0000-0000-000045130000}"/>
    <cellStyle name="F2 2" xfId="4899" xr:uid="{00000000-0005-0000-0000-000046130000}"/>
    <cellStyle name="F2 2 2" xfId="5687" xr:uid="{00000000-0005-0000-0000-000047130000}"/>
    <cellStyle name="F2 3" xfId="4898" xr:uid="{00000000-0005-0000-0000-000048130000}"/>
    <cellStyle name="F2 4" xfId="5923" xr:uid="{00000000-0005-0000-0000-000049130000}"/>
    <cellStyle name="F3" xfId="1960" xr:uid="{00000000-0005-0000-0000-00004A130000}"/>
    <cellStyle name="F3 2" xfId="4901" xr:uid="{00000000-0005-0000-0000-00004B130000}"/>
    <cellStyle name="F3 2 2" xfId="5686" xr:uid="{00000000-0005-0000-0000-00004C130000}"/>
    <cellStyle name="F3 3" xfId="4900" xr:uid="{00000000-0005-0000-0000-00004D130000}"/>
    <cellStyle name="F3 4" xfId="5922" xr:uid="{00000000-0005-0000-0000-00004E130000}"/>
    <cellStyle name="F4" xfId="1961" xr:uid="{00000000-0005-0000-0000-00004F130000}"/>
    <cellStyle name="F4 2" xfId="4903" xr:uid="{00000000-0005-0000-0000-000050130000}"/>
    <cellStyle name="F4 2 2" xfId="5685" xr:uid="{00000000-0005-0000-0000-000051130000}"/>
    <cellStyle name="F4 3" xfId="4902" xr:uid="{00000000-0005-0000-0000-000052130000}"/>
    <cellStyle name="F4 4" xfId="5921" xr:uid="{00000000-0005-0000-0000-000053130000}"/>
    <cellStyle name="F5" xfId="1962" xr:uid="{00000000-0005-0000-0000-000054130000}"/>
    <cellStyle name="F5 2" xfId="4905" xr:uid="{00000000-0005-0000-0000-000055130000}"/>
    <cellStyle name="F5 2 2" xfId="5684" xr:uid="{00000000-0005-0000-0000-000056130000}"/>
    <cellStyle name="F5 3" xfId="4904" xr:uid="{00000000-0005-0000-0000-000057130000}"/>
    <cellStyle name="F5 4" xfId="5920" xr:uid="{00000000-0005-0000-0000-000058130000}"/>
    <cellStyle name="F6" xfId="1963" xr:uid="{00000000-0005-0000-0000-000059130000}"/>
    <cellStyle name="F6 2" xfId="4907" xr:uid="{00000000-0005-0000-0000-00005A130000}"/>
    <cellStyle name="F6 2 2" xfId="5683" xr:uid="{00000000-0005-0000-0000-00005B130000}"/>
    <cellStyle name="F6 3" xfId="4906" xr:uid="{00000000-0005-0000-0000-00005C130000}"/>
    <cellStyle name="F6 4" xfId="5707" xr:uid="{00000000-0005-0000-0000-00005D130000}"/>
    <cellStyle name="F7" xfId="1964" xr:uid="{00000000-0005-0000-0000-00005E130000}"/>
    <cellStyle name="F7 2" xfId="4909" xr:uid="{00000000-0005-0000-0000-00005F130000}"/>
    <cellStyle name="F7 2 2" xfId="5682" xr:uid="{00000000-0005-0000-0000-000060130000}"/>
    <cellStyle name="F7 3" xfId="4908" xr:uid="{00000000-0005-0000-0000-000061130000}"/>
    <cellStyle name="F7 4" xfId="5795" xr:uid="{00000000-0005-0000-0000-000062130000}"/>
    <cellStyle name="F8" xfId="1965" xr:uid="{00000000-0005-0000-0000-000063130000}"/>
    <cellStyle name="F8 2" xfId="4911" xr:uid="{00000000-0005-0000-0000-000064130000}"/>
    <cellStyle name="F8 2 2" xfId="5681" xr:uid="{00000000-0005-0000-0000-000065130000}"/>
    <cellStyle name="F8 3" xfId="4910" xr:uid="{00000000-0005-0000-0000-000066130000}"/>
    <cellStyle name="F8 4" xfId="5794" xr:uid="{00000000-0005-0000-0000-000067130000}"/>
    <cellStyle name="FinePrint" xfId="2232" xr:uid="{00000000-0005-0000-0000-000068130000}"/>
    <cellStyle name="Fixed" xfId="1966" xr:uid="{00000000-0005-0000-0000-000069130000}"/>
    <cellStyle name="Fixed 2" xfId="4913" xr:uid="{00000000-0005-0000-0000-00006A130000}"/>
    <cellStyle name="Fixed 2 2" xfId="4914" xr:uid="{00000000-0005-0000-0000-00006B130000}"/>
    <cellStyle name="Fixed 2 3" xfId="4915" xr:uid="{00000000-0005-0000-0000-00006C130000}"/>
    <cellStyle name="Fixed 2 4" xfId="4916" xr:uid="{00000000-0005-0000-0000-00006D130000}"/>
    <cellStyle name="Fixed 2 5" xfId="4917" xr:uid="{00000000-0005-0000-0000-00006E130000}"/>
    <cellStyle name="Fixed 2 6" xfId="4918" xr:uid="{00000000-0005-0000-0000-00006F130000}"/>
    <cellStyle name="Fixed 2 7" xfId="5680" xr:uid="{00000000-0005-0000-0000-000070130000}"/>
    <cellStyle name="Fixed 2_E12041002(산출및조서)-평균단가" xfId="4919" xr:uid="{00000000-0005-0000-0000-000071130000}"/>
    <cellStyle name="Fixed 3" xfId="4920" xr:uid="{00000000-0005-0000-0000-000072130000}"/>
    <cellStyle name="Fixed 3 2" xfId="4921" xr:uid="{00000000-0005-0000-0000-000073130000}"/>
    <cellStyle name="Fixed 4" xfId="4922" xr:uid="{00000000-0005-0000-0000-000074130000}"/>
    <cellStyle name="Fixed 5" xfId="4923" xr:uid="{00000000-0005-0000-0000-000075130000}"/>
    <cellStyle name="Fixed 6" xfId="4912" xr:uid="{00000000-0005-0000-0000-000076130000}"/>
    <cellStyle name="Fixed 7" xfId="5793" xr:uid="{00000000-0005-0000-0000-000077130000}"/>
    <cellStyle name="Fixed_1203-라037 단가표 및 발송조서" xfId="4924" xr:uid="{00000000-0005-0000-0000-000078130000}"/>
    <cellStyle name="Followed Hyperlink" xfId="2233" xr:uid="{00000000-0005-0000-0000-000079130000}"/>
    <cellStyle name="g" xfId="4925" xr:uid="{00000000-0005-0000-0000-00007A130000}"/>
    <cellStyle name="Grey" xfId="1967" xr:uid="{00000000-0005-0000-0000-00007B130000}"/>
    <cellStyle name="Grey 2" xfId="4926" xr:uid="{00000000-0005-0000-0000-00007C130000}"/>
    <cellStyle name="Grey 2 2" xfId="5679" xr:uid="{00000000-0005-0000-0000-00007D130000}"/>
    <cellStyle name="Grey 3" xfId="4927" xr:uid="{00000000-0005-0000-0000-00007E130000}"/>
    <cellStyle name="Grey 4" xfId="5918" xr:uid="{00000000-0005-0000-0000-00007F130000}"/>
    <cellStyle name="Grey_1203-라037 단가표 및 발송조서" xfId="4928" xr:uid="{00000000-0005-0000-0000-000080130000}"/>
    <cellStyle name="H1" xfId="1968" xr:uid="{00000000-0005-0000-0000-000081130000}"/>
    <cellStyle name="H2" xfId="1969" xr:uid="{00000000-0005-0000-0000-000082130000}"/>
    <cellStyle name="HEADER" xfId="1970" xr:uid="{00000000-0005-0000-0000-000083130000}"/>
    <cellStyle name="Header1" xfId="1971" xr:uid="{00000000-0005-0000-0000-000084130000}"/>
    <cellStyle name="Header2" xfId="1972" xr:uid="{00000000-0005-0000-0000-000085130000}"/>
    <cellStyle name="Heading" xfId="2234" xr:uid="{00000000-0005-0000-0000-000086130000}"/>
    <cellStyle name="Heading 1" xfId="1973" xr:uid="{00000000-0005-0000-0000-000087130000}"/>
    <cellStyle name="Heading 1 2" xfId="4930" xr:uid="{00000000-0005-0000-0000-000088130000}"/>
    <cellStyle name="Heading 1 3" xfId="4929" xr:uid="{00000000-0005-0000-0000-000089130000}"/>
    <cellStyle name="Heading 2" xfId="1974" xr:uid="{00000000-0005-0000-0000-00008A130000}"/>
    <cellStyle name="Heading 2 2" xfId="4932" xr:uid="{00000000-0005-0000-0000-00008B130000}"/>
    <cellStyle name="Heading 2 3" xfId="4931" xr:uid="{00000000-0005-0000-0000-00008C130000}"/>
    <cellStyle name="Heading 3" xfId="2235" xr:uid="{00000000-0005-0000-0000-00008D130000}"/>
    <cellStyle name="Heading1" xfId="1975" xr:uid="{00000000-0005-0000-0000-00008E130000}"/>
    <cellStyle name="Heading1 2" xfId="4934" xr:uid="{00000000-0005-0000-0000-00008F130000}"/>
    <cellStyle name="Heading1 2 2" xfId="4935" xr:uid="{00000000-0005-0000-0000-000090130000}"/>
    <cellStyle name="Heading1 2 3" xfId="4936" xr:uid="{00000000-0005-0000-0000-000091130000}"/>
    <cellStyle name="Heading1 2 4" xfId="4937" xr:uid="{00000000-0005-0000-0000-000092130000}"/>
    <cellStyle name="Heading1 2 5" xfId="4938" xr:uid="{00000000-0005-0000-0000-000093130000}"/>
    <cellStyle name="Heading1 2 6" xfId="4939" xr:uid="{00000000-0005-0000-0000-000094130000}"/>
    <cellStyle name="Heading1 2 7" xfId="5678" xr:uid="{00000000-0005-0000-0000-000095130000}"/>
    <cellStyle name="Heading1 2_E12041002(산출및조서)-평균단가" xfId="4940" xr:uid="{00000000-0005-0000-0000-000096130000}"/>
    <cellStyle name="Heading1 3" xfId="4941" xr:uid="{00000000-0005-0000-0000-000097130000}"/>
    <cellStyle name="Heading1 3 2" xfId="4942" xr:uid="{00000000-0005-0000-0000-000098130000}"/>
    <cellStyle name="Heading1 4" xfId="4943" xr:uid="{00000000-0005-0000-0000-000099130000}"/>
    <cellStyle name="Heading1 5" xfId="4944" xr:uid="{00000000-0005-0000-0000-00009A130000}"/>
    <cellStyle name="Heading1 6" xfId="4933" xr:uid="{00000000-0005-0000-0000-00009B130000}"/>
    <cellStyle name="Heading1 7" xfId="5706" xr:uid="{00000000-0005-0000-0000-00009C130000}"/>
    <cellStyle name="Heading1_1203-라037 단가표 및 발송조서" xfId="4945" xr:uid="{00000000-0005-0000-0000-00009D130000}"/>
    <cellStyle name="Heading2" xfId="1976" xr:uid="{00000000-0005-0000-0000-00009E130000}"/>
    <cellStyle name="Heading2 2" xfId="4947" xr:uid="{00000000-0005-0000-0000-00009F130000}"/>
    <cellStyle name="Heading2 2 2" xfId="4948" xr:uid="{00000000-0005-0000-0000-0000A0130000}"/>
    <cellStyle name="Heading2 2 3" xfId="4949" xr:uid="{00000000-0005-0000-0000-0000A1130000}"/>
    <cellStyle name="Heading2 2 4" xfId="4950" xr:uid="{00000000-0005-0000-0000-0000A2130000}"/>
    <cellStyle name="Heading2 2 5" xfId="4951" xr:uid="{00000000-0005-0000-0000-0000A3130000}"/>
    <cellStyle name="Heading2 2 6" xfId="4952" xr:uid="{00000000-0005-0000-0000-0000A4130000}"/>
    <cellStyle name="Heading2 2 7" xfId="5677" xr:uid="{00000000-0005-0000-0000-0000A5130000}"/>
    <cellStyle name="Heading2 2_E12041002(산출및조서)-평균단가" xfId="4953" xr:uid="{00000000-0005-0000-0000-0000A6130000}"/>
    <cellStyle name="Heading2 3" xfId="4954" xr:uid="{00000000-0005-0000-0000-0000A7130000}"/>
    <cellStyle name="Heading2 3 2" xfId="4955" xr:uid="{00000000-0005-0000-0000-0000A8130000}"/>
    <cellStyle name="Heading2 4" xfId="4956" xr:uid="{00000000-0005-0000-0000-0000A9130000}"/>
    <cellStyle name="Heading2 5" xfId="4957" xr:uid="{00000000-0005-0000-0000-0000AA130000}"/>
    <cellStyle name="Heading2 6" xfId="4946" xr:uid="{00000000-0005-0000-0000-0000AB130000}"/>
    <cellStyle name="Heading2 7" xfId="5792" xr:uid="{00000000-0005-0000-0000-0000AC130000}"/>
    <cellStyle name="Heading2_1203-라037 단가표 및 발송조서" xfId="4958" xr:uid="{00000000-0005-0000-0000-0000AD130000}"/>
    <cellStyle name="Heading2Divider" xfId="2236" xr:uid="{00000000-0005-0000-0000-0000AE130000}"/>
    <cellStyle name="Helv8_PFD4.XLS" xfId="1977" xr:uid="{00000000-0005-0000-0000-0000AF130000}"/>
    <cellStyle name="Hyperlink" xfId="2237" xr:uid="{00000000-0005-0000-0000-0000B0130000}"/>
    <cellStyle name="Input" xfId="2238" xr:uid="{00000000-0005-0000-0000-0000B1130000}"/>
    <cellStyle name="Input [yellow]" xfId="1978" xr:uid="{00000000-0005-0000-0000-0000B2130000}"/>
    <cellStyle name="Input [yellow] 2" xfId="4959" xr:uid="{00000000-0005-0000-0000-0000B3130000}"/>
    <cellStyle name="Input [yellow] 2 2" xfId="5676" xr:uid="{00000000-0005-0000-0000-0000B4130000}"/>
    <cellStyle name="Input [yellow] 3" xfId="4960" xr:uid="{00000000-0005-0000-0000-0000B5130000}"/>
    <cellStyle name="Input [yellow] 4" xfId="5917" xr:uid="{00000000-0005-0000-0000-0000B6130000}"/>
    <cellStyle name="Input [yellow]_1203-라037 단가표 및 발송조서" xfId="4961" xr:uid="{00000000-0005-0000-0000-0000B7130000}"/>
    <cellStyle name="Input Price" xfId="2239" xr:uid="{00000000-0005-0000-0000-0000B8130000}"/>
    <cellStyle name="Input Quantity" xfId="2240" xr:uid="{00000000-0005-0000-0000-0000B9130000}"/>
    <cellStyle name="Input Single Cell" xfId="2241" xr:uid="{00000000-0005-0000-0000-0000BA130000}"/>
    <cellStyle name="InputBodyCurr" xfId="2242" xr:uid="{00000000-0005-0000-0000-0000BB130000}"/>
    <cellStyle name="InputBodyDate" xfId="2243" xr:uid="{00000000-0005-0000-0000-0000BC130000}"/>
    <cellStyle name="InputBodyText" xfId="2244" xr:uid="{00000000-0005-0000-0000-0000BD130000}"/>
    <cellStyle name="InputColor" xfId="2245" xr:uid="{00000000-0005-0000-0000-0000BE130000}"/>
    <cellStyle name="Item" xfId="2246" xr:uid="{00000000-0005-0000-0000-0000BF130000}"/>
    <cellStyle name="Item Input" xfId="2247" xr:uid="{00000000-0005-0000-0000-0000C0130000}"/>
    <cellStyle name="k" xfId="4962" xr:uid="{00000000-0005-0000-0000-0000C1130000}"/>
    <cellStyle name="kg" xfId="1979" xr:uid="{00000000-0005-0000-0000-0000C2130000}"/>
    <cellStyle name="l_x0018_" xfId="4963" xr:uid="{00000000-0005-0000-0000-0000C3130000}"/>
    <cellStyle name="ℓ" xfId="1980" xr:uid="{00000000-0005-0000-0000-0000C4130000}"/>
    <cellStyle name="l_x0018_ 2" xfId="5480" xr:uid="{00000000-0005-0000-0000-0000C5130000}"/>
    <cellStyle name="l_x0018_ 2 2" xfId="6186" xr:uid="{00000000-0005-0000-0000-0000C5130000}"/>
    <cellStyle name="l_x0018_ 3" xfId="6142" xr:uid="{00000000-0005-0000-0000-0000C3130000}"/>
    <cellStyle name="ℓ_5.모례가정SW공시비(1단계1차,09년도)수정" xfId="1981" xr:uid="{00000000-0005-0000-0000-0000C6130000}"/>
    <cellStyle name="L`" xfId="5916" xr:uid="{00000000-0005-0000-0000-0000C7130000}"/>
    <cellStyle name="M" xfId="1982" xr:uid="{00000000-0005-0000-0000-0000C8130000}"/>
    <cellStyle name="M_5.모례가정SW공시비(1단계1차,09년도)수정" xfId="1983" xr:uid="{00000000-0005-0000-0000-0000C9130000}"/>
    <cellStyle name="M2" xfId="1984" xr:uid="{00000000-0005-0000-0000-0000CA130000}"/>
    <cellStyle name="M3" xfId="1985" xr:uid="{00000000-0005-0000-0000-0000CB130000}"/>
    <cellStyle name="Midtitle" xfId="4964" xr:uid="{00000000-0005-0000-0000-0000CC130000}"/>
    <cellStyle name="Midtitle 2" xfId="5705" xr:uid="{00000000-0005-0000-0000-0000CD130000}"/>
    <cellStyle name="Milliers [0]_399GC10" xfId="4965" xr:uid="{00000000-0005-0000-0000-0000CE130000}"/>
    <cellStyle name="Milliers_399GC10" xfId="4966" xr:uid="{00000000-0005-0000-0000-0000CF130000}"/>
    <cellStyle name="mmm" xfId="4967" xr:uid="{00000000-0005-0000-0000-0000D0130000}"/>
    <cellStyle name="Model" xfId="1986" xr:uid="{00000000-0005-0000-0000-0000D1130000}"/>
    <cellStyle name="Model 2" xfId="2412" xr:uid="{00000000-0005-0000-0000-0000D2130000}"/>
    <cellStyle name="Model 3" xfId="2411" xr:uid="{00000000-0005-0000-0000-0000D3130000}"/>
    <cellStyle name="Mon?aire [0]_399GC10" xfId="4968" xr:uid="{00000000-0005-0000-0000-0000D4130000}"/>
    <cellStyle name="Mon?aire_399GC10" xfId="4969" xr:uid="{00000000-0005-0000-0000-0000D5130000}"/>
    <cellStyle name="n" xfId="5704" xr:uid="{00000000-0005-0000-0000-0000D6130000}"/>
    <cellStyle name="no dec" xfId="1987" xr:uid="{00000000-0005-0000-0000-0000D7130000}"/>
    <cellStyle name="nohs" xfId="2248" xr:uid="{00000000-0005-0000-0000-0000D8130000}"/>
    <cellStyle name="normal" xfId="2249" xr:uid="{00000000-0005-0000-0000-0000D9130000}"/>
    <cellStyle name="Normal - Style1" xfId="1989" xr:uid="{00000000-0005-0000-0000-0000DA130000}"/>
    <cellStyle name="Normal - Style1 2" xfId="4971" xr:uid="{00000000-0005-0000-0000-0000DB130000}"/>
    <cellStyle name="Normal - Style1 2 2" xfId="4972" xr:uid="{00000000-0005-0000-0000-0000DC130000}"/>
    <cellStyle name="Normal - Style1 2 3" xfId="4973" xr:uid="{00000000-0005-0000-0000-0000DD130000}"/>
    <cellStyle name="Normal - Style1 2 4" xfId="4974" xr:uid="{00000000-0005-0000-0000-0000DE130000}"/>
    <cellStyle name="Normal - Style1 2 5" xfId="4975" xr:uid="{00000000-0005-0000-0000-0000DF130000}"/>
    <cellStyle name="Normal - Style1 2 6" xfId="4976" xr:uid="{00000000-0005-0000-0000-0000E0130000}"/>
    <cellStyle name="Normal - Style1 2 7" xfId="4977" xr:uid="{00000000-0005-0000-0000-0000E1130000}"/>
    <cellStyle name="Normal - Style1 2_1203-라037 단가표 및 발송조서" xfId="4978" xr:uid="{00000000-0005-0000-0000-0000E2130000}"/>
    <cellStyle name="Normal - Style1 3" xfId="4979" xr:uid="{00000000-0005-0000-0000-0000E3130000}"/>
    <cellStyle name="Normal - Style1 3 2" xfId="4980" xr:uid="{00000000-0005-0000-0000-0000E4130000}"/>
    <cellStyle name="Normal - Style1 3 3" xfId="4981" xr:uid="{00000000-0005-0000-0000-0000E5130000}"/>
    <cellStyle name="Normal - Style1 4" xfId="4982" xr:uid="{00000000-0005-0000-0000-0000E6130000}"/>
    <cellStyle name="Normal - Style1 4 2" xfId="4983" xr:uid="{00000000-0005-0000-0000-0000E7130000}"/>
    <cellStyle name="Normal - Style1 5" xfId="4984" xr:uid="{00000000-0005-0000-0000-0000E8130000}"/>
    <cellStyle name="Normal - Style1 6" xfId="4985" xr:uid="{00000000-0005-0000-0000-0000E9130000}"/>
    <cellStyle name="Normal - Style1 7" xfId="4970" xr:uid="{00000000-0005-0000-0000-0000EA130000}"/>
    <cellStyle name="Normal - Style1_1203-라037 단가표 및 발송조서" xfId="4986" xr:uid="{00000000-0005-0000-0000-0000EB130000}"/>
    <cellStyle name="Normal - Style2" xfId="2250" xr:uid="{00000000-0005-0000-0000-0000EC130000}"/>
    <cellStyle name="Normal - Style3" xfId="2251" xr:uid="{00000000-0005-0000-0000-0000ED130000}"/>
    <cellStyle name="Normal - Style4" xfId="2252" xr:uid="{00000000-0005-0000-0000-0000EE130000}"/>
    <cellStyle name="Normal - Style5" xfId="2253" xr:uid="{00000000-0005-0000-0000-0000EF130000}"/>
    <cellStyle name="Normal - Style6" xfId="2254" xr:uid="{00000000-0005-0000-0000-0000F0130000}"/>
    <cellStyle name="Normal - Style7" xfId="2255" xr:uid="{00000000-0005-0000-0000-0000F1130000}"/>
    <cellStyle name="Normal - Style8" xfId="2256" xr:uid="{00000000-0005-0000-0000-0000F2130000}"/>
    <cellStyle name="Normal - 유형1" xfId="1988" xr:uid="{00000000-0005-0000-0000-0000F3130000}"/>
    <cellStyle name="Normal_ SG&amp;A Bridge" xfId="1990" xr:uid="{00000000-0005-0000-0000-0000F4130000}"/>
    <cellStyle name="O" xfId="4987" xr:uid="{00000000-0005-0000-0000-0000F5130000}"/>
    <cellStyle name="OD" xfId="5915" xr:uid="{00000000-0005-0000-0000-0000F6130000}"/>
    <cellStyle name="Œ…?æ맖?e [0.00]_laroux" xfId="1991" xr:uid="{00000000-0005-0000-0000-0000F7130000}"/>
    <cellStyle name="Œ…?æ맖?e_laroux" xfId="1992" xr:uid="{00000000-0005-0000-0000-0000F8130000}"/>
    <cellStyle name="oft Excel]_x000d__x000a_Comment=The open=/f lines load custom functions into the Paste Function list._x000d__x000a_Maximized=3_x000d__x000a_AutoFormat=" xfId="2257" xr:uid="{00000000-0005-0000-0000-0000F9130000}"/>
    <cellStyle name="oh" xfId="1993" xr:uid="{00000000-0005-0000-0000-0000FA130000}"/>
    <cellStyle name="Output Single Cell" xfId="2258" xr:uid="{00000000-0005-0000-0000-0000FB130000}"/>
    <cellStyle name="Package Size" xfId="2259" xr:uid="{00000000-0005-0000-0000-0000FC130000}"/>
    <cellStyle name="Percent" xfId="1994" xr:uid="{00000000-0005-0000-0000-0000FD130000}"/>
    <cellStyle name="Percent [2]" xfId="1995" xr:uid="{00000000-0005-0000-0000-0000FE130000}"/>
    <cellStyle name="Percent 10" xfId="4989" xr:uid="{00000000-0005-0000-0000-0000FF130000}"/>
    <cellStyle name="Percent 11" xfId="4990" xr:uid="{00000000-0005-0000-0000-000000140000}"/>
    <cellStyle name="Percent 12" xfId="4988" xr:uid="{00000000-0005-0000-0000-000001140000}"/>
    <cellStyle name="Percent 13" xfId="5522" xr:uid="{00000000-0005-0000-0000-000002140000}"/>
    <cellStyle name="Percent 14" xfId="5914" xr:uid="{00000000-0005-0000-0000-000003140000}"/>
    <cellStyle name="Percent 15" xfId="6125" xr:uid="{00000000-0005-0000-0000-0000FD130000}"/>
    <cellStyle name="Percent 2" xfId="4991" xr:uid="{00000000-0005-0000-0000-000004140000}"/>
    <cellStyle name="Percent 2 2" xfId="4992" xr:uid="{00000000-0005-0000-0000-000005140000}"/>
    <cellStyle name="Percent 2 3" xfId="4993" xr:uid="{00000000-0005-0000-0000-000006140000}"/>
    <cellStyle name="Percent 2 4" xfId="4994" xr:uid="{00000000-0005-0000-0000-000007140000}"/>
    <cellStyle name="Percent 2 5" xfId="4995" xr:uid="{00000000-0005-0000-0000-000008140000}"/>
    <cellStyle name="Percent 2 6" xfId="4996" xr:uid="{00000000-0005-0000-0000-000009140000}"/>
    <cellStyle name="Percent 2 7" xfId="5675" xr:uid="{00000000-0005-0000-0000-00000A140000}"/>
    <cellStyle name="Percent 2_E12041002(산출및조서)-평균단가" xfId="4997" xr:uid="{00000000-0005-0000-0000-00000B140000}"/>
    <cellStyle name="Percent 3" xfId="4998" xr:uid="{00000000-0005-0000-0000-00000C140000}"/>
    <cellStyle name="Percent 3 2" xfId="4999" xr:uid="{00000000-0005-0000-0000-00000D140000}"/>
    <cellStyle name="Percent 4" xfId="5000" xr:uid="{00000000-0005-0000-0000-00000E140000}"/>
    <cellStyle name="Percent 5" xfId="5001" xr:uid="{00000000-0005-0000-0000-00000F140000}"/>
    <cellStyle name="Percent 6" xfId="5002" xr:uid="{00000000-0005-0000-0000-000010140000}"/>
    <cellStyle name="Percent 7" xfId="5003" xr:uid="{00000000-0005-0000-0000-000011140000}"/>
    <cellStyle name="Percent 8" xfId="5004" xr:uid="{00000000-0005-0000-0000-000012140000}"/>
    <cellStyle name="Percent 9" xfId="5005" xr:uid="{00000000-0005-0000-0000-000013140000}"/>
    <cellStyle name="Percent_(진례-주촌간-3개법인-지장물)-최종" xfId="5006" xr:uid="{00000000-0005-0000-0000-000014140000}"/>
    <cellStyle name="Print Heading" xfId="2260" xr:uid="{00000000-0005-0000-0000-000015140000}"/>
    <cellStyle name="Q1" xfId="5913" xr:uid="{00000000-0005-0000-0000-000016140000}"/>
    <cellStyle name="Q4" xfId="5007" xr:uid="{00000000-0005-0000-0000-000017140000}"/>
    <cellStyle name="Q값(소수점,3)" xfId="2261" xr:uid="{00000000-0005-0000-0000-000018140000}"/>
    <cellStyle name="Recipe" xfId="2262" xr:uid="{00000000-0005-0000-0000-000019140000}"/>
    <cellStyle name="Recipe Heading" xfId="2263" xr:uid="{00000000-0005-0000-0000-00001A140000}"/>
    <cellStyle name="Revenue" xfId="2264" xr:uid="{00000000-0005-0000-0000-00001B140000}"/>
    <cellStyle name="RevList" xfId="1996" xr:uid="{00000000-0005-0000-0000-00001C140000}"/>
    <cellStyle name="RptTitle" xfId="2265" xr:uid="{00000000-0005-0000-0000-00001D140000}"/>
    <cellStyle name="s" xfId="5008" xr:uid="{00000000-0005-0000-0000-00001E140000}"/>
    <cellStyle name="S " xfId="5009" xr:uid="{00000000-0005-0000-0000-00001F140000}"/>
    <cellStyle name="sh" xfId="1997" xr:uid="{00000000-0005-0000-0000-000020140000}"/>
    <cellStyle name="ssh" xfId="1998" xr:uid="{00000000-0005-0000-0000-000021140000}"/>
    <cellStyle name="Standard_Anpassen der Amortisation" xfId="2266" xr:uid="{00000000-0005-0000-0000-000022140000}"/>
    <cellStyle name="subhead" xfId="1999" xr:uid="{00000000-0005-0000-0000-000023140000}"/>
    <cellStyle name="SubHeading" xfId="2267" xr:uid="{00000000-0005-0000-0000-000024140000}"/>
    <cellStyle name="Subtotal" xfId="2000" xr:uid="{00000000-0005-0000-0000-000025140000}"/>
    <cellStyle name="Subtotal 1" xfId="2268" xr:uid="{00000000-0005-0000-0000-000026140000}"/>
    <cellStyle name="Suggested Quantity" xfId="2269" xr:uid="{00000000-0005-0000-0000-000027140000}"/>
    <cellStyle name="t1" xfId="5912" xr:uid="{00000000-0005-0000-0000-000028140000}"/>
    <cellStyle name="testtitle" xfId="5010" xr:uid="{00000000-0005-0000-0000-000029140000}"/>
    <cellStyle name="testtitle 2" xfId="5703" xr:uid="{00000000-0005-0000-0000-00002A140000}"/>
    <cellStyle name="Title" xfId="2001" xr:uid="{00000000-0005-0000-0000-00002B140000}"/>
    <cellStyle name="title [1]" xfId="2002" xr:uid="{00000000-0005-0000-0000-00002C140000}"/>
    <cellStyle name="title [2]" xfId="2003" xr:uid="{00000000-0005-0000-0000-00002D140000}"/>
    <cellStyle name="TITLE_자재집계표" xfId="2004" xr:uid="{00000000-0005-0000-0000-00002E140000}"/>
    <cellStyle name="TON" xfId="2005" xr:uid="{00000000-0005-0000-0000-00002F140000}"/>
    <cellStyle name="Total" xfId="2006" xr:uid="{00000000-0005-0000-0000-000030140000}"/>
    <cellStyle name="Total 2" xfId="5012" xr:uid="{00000000-0005-0000-0000-000031140000}"/>
    <cellStyle name="Total 2 2" xfId="5013" xr:uid="{00000000-0005-0000-0000-000032140000}"/>
    <cellStyle name="Total 2 2 2" xfId="5530" xr:uid="{00000000-0005-0000-0000-000033140000}"/>
    <cellStyle name="Total 2 3" xfId="5014" xr:uid="{00000000-0005-0000-0000-000034140000}"/>
    <cellStyle name="Total 2 4" xfId="5015" xr:uid="{00000000-0005-0000-0000-000035140000}"/>
    <cellStyle name="Total 2 5" xfId="5016" xr:uid="{00000000-0005-0000-0000-000036140000}"/>
    <cellStyle name="Total 2 6" xfId="5017" xr:uid="{00000000-0005-0000-0000-000037140000}"/>
    <cellStyle name="Total 2 7" xfId="5674" xr:uid="{00000000-0005-0000-0000-000038140000}"/>
    <cellStyle name="Total 2 7 2" xfId="6275" xr:uid="{00000000-0005-0000-0000-000038140000}"/>
    <cellStyle name="Total 2_E12041002(산출및조서)-평균단가" xfId="5018" xr:uid="{00000000-0005-0000-0000-000039140000}"/>
    <cellStyle name="Total 3" xfId="5019" xr:uid="{00000000-0005-0000-0000-00003A140000}"/>
    <cellStyle name="Total 3 2" xfId="5020" xr:uid="{00000000-0005-0000-0000-00003B140000}"/>
    <cellStyle name="Total 3 3" xfId="5532" xr:uid="{00000000-0005-0000-0000-00003C140000}"/>
    <cellStyle name="Total 4" xfId="5021" xr:uid="{00000000-0005-0000-0000-00003D140000}"/>
    <cellStyle name="Total 5" xfId="5022" xr:uid="{00000000-0005-0000-0000-00003E140000}"/>
    <cellStyle name="Total 6" xfId="5011" xr:uid="{00000000-0005-0000-0000-00003F140000}"/>
    <cellStyle name="Total 7" xfId="5791" xr:uid="{00000000-0005-0000-0000-000040140000}"/>
    <cellStyle name="Total 7 2" xfId="6278" xr:uid="{00000000-0005-0000-0000-000040140000}"/>
    <cellStyle name="Total_1203-라037 단가표 및 발송조서" xfId="5023" xr:uid="{00000000-0005-0000-0000-000041140000}"/>
    <cellStyle name="TotalCurr" xfId="2270" xr:uid="{00000000-0005-0000-0000-000042140000}"/>
    <cellStyle name="TotalHdr" xfId="2271" xr:uid="{00000000-0005-0000-0000-000043140000}"/>
    <cellStyle name="UM" xfId="2007" xr:uid="{00000000-0005-0000-0000-000044140000}"/>
    <cellStyle name="W?rung [0]_Compiling Utility Macros" xfId="2272" xr:uid="{00000000-0005-0000-0000-000045140000}"/>
    <cellStyle name="W?rung_Compiling Utility Macros" xfId="2273" xr:uid="{00000000-0005-0000-0000-000046140000}"/>
    <cellStyle name="μU¿¡ ¿A´A CIAIÆU¸μAⓒ" xfId="5024" xr:uid="{00000000-0005-0000-0000-000047140000}"/>
    <cellStyle name="|?ドE" xfId="5702" xr:uid="{00000000-0005-0000-0000-000048140000}"/>
    <cellStyle name=" 坪 l_Sheet1_Q4 (2)" xfId="5025" xr:uid="{00000000-0005-0000-0000-000049140000}"/>
    <cellStyle name="가.인건비" xfId="2274" xr:uid="{00000000-0005-0000-0000-00004A140000}"/>
    <cellStyle name="가.인건비 2" xfId="6129" xr:uid="{00000000-0005-0000-0000-00004A140000}"/>
    <cellStyle name="가운데" xfId="1821" xr:uid="{00000000-0005-0000-0000-00004B140000}"/>
    <cellStyle name="강조색1 2" xfId="5026" xr:uid="{00000000-0005-0000-0000-00004C140000}"/>
    <cellStyle name="강조색2" xfId="6113" builtinId="33"/>
    <cellStyle name="강조색2 2" xfId="5027" xr:uid="{00000000-0005-0000-0000-00004E140000}"/>
    <cellStyle name="강조색3 2" xfId="5028" xr:uid="{00000000-0005-0000-0000-00004F140000}"/>
    <cellStyle name="강조색4 2" xfId="5029" xr:uid="{00000000-0005-0000-0000-000050140000}"/>
    <cellStyle name="강조색5 2" xfId="5030" xr:uid="{00000000-0005-0000-0000-000051140000}"/>
    <cellStyle name="강조색6 2" xfId="5031" xr:uid="{00000000-0005-0000-0000-000052140000}"/>
    <cellStyle name="개" xfId="1822" xr:uid="{00000000-0005-0000-0000-000053140000}"/>
    <cellStyle name="개_02-포장-1" xfId="1823" xr:uid="{00000000-0005-0000-0000-000054140000}"/>
    <cellStyle name="개_02-포장-1_5.모례가정SW공시비(1단계1차,09년도)수정" xfId="1824" xr:uid="{00000000-0005-0000-0000-000055140000}"/>
    <cellStyle name="개_03-신축-수축" xfId="1825" xr:uid="{00000000-0005-0000-0000-000056140000}"/>
    <cellStyle name="개_03-신축-수축_5.모례가정SW공시비(1단계1차,09년도)수정" xfId="1826" xr:uid="{00000000-0005-0000-0000-000057140000}"/>
    <cellStyle name="개_5.모례가정SW공시비(1단계1차,09년도)수정" xfId="1827" xr:uid="{00000000-0005-0000-0000-000058140000}"/>
    <cellStyle name="개소" xfId="1828" xr:uid="{00000000-0005-0000-0000-000059140000}"/>
    <cellStyle name="경고문 2" xfId="5032" xr:uid="{00000000-0005-0000-0000-00005A140000}"/>
    <cellStyle name="계(단가)" xfId="2275" xr:uid="{00000000-0005-0000-0000-00005B140000}"/>
    <cellStyle name="계(일위,계, 소수0)" xfId="2276" xr:uid="{00000000-0005-0000-0000-00005C140000}"/>
    <cellStyle name="계산 2" xfId="5033" xr:uid="{00000000-0005-0000-0000-00005D140000}"/>
    <cellStyle name="고정소숫점" xfId="1829" xr:uid="{00000000-0005-0000-0000-00005E140000}"/>
    <cellStyle name="고정소숫점 2" xfId="5034" xr:uid="{00000000-0005-0000-0000-00005F140000}"/>
    <cellStyle name="고정소숫점 2 2" xfId="5673" xr:uid="{00000000-0005-0000-0000-000060140000}"/>
    <cellStyle name="고정소숫점 3" xfId="5701" xr:uid="{00000000-0005-0000-0000-000061140000}"/>
    <cellStyle name="고정출력1" xfId="1830" xr:uid="{00000000-0005-0000-0000-000062140000}"/>
    <cellStyle name="고정출력1 2" xfId="5035" xr:uid="{00000000-0005-0000-0000-000063140000}"/>
    <cellStyle name="고정출력2" xfId="1831" xr:uid="{00000000-0005-0000-0000-000064140000}"/>
    <cellStyle name="고정출력2 2" xfId="5036" xr:uid="{00000000-0005-0000-0000-000065140000}"/>
    <cellStyle name="공사원가계산서(조경)" xfId="1832" xr:uid="{00000000-0005-0000-0000-000066140000}"/>
    <cellStyle name="공종" xfId="1833" xr:uid="{00000000-0005-0000-0000-000067140000}"/>
    <cellStyle name="咬訌裝?INCOM1" xfId="5037" xr:uid="{00000000-0005-0000-0000-000068140000}"/>
    <cellStyle name="咬訌裝?INCOM10" xfId="5038" xr:uid="{00000000-0005-0000-0000-000069140000}"/>
    <cellStyle name="咬訌裝?INCOM2" xfId="5039" xr:uid="{00000000-0005-0000-0000-00006A140000}"/>
    <cellStyle name="咬訌裝?INCOM3" xfId="5040" xr:uid="{00000000-0005-0000-0000-00006B140000}"/>
    <cellStyle name="咬訌裝?INCOM4" xfId="5041" xr:uid="{00000000-0005-0000-0000-00006C140000}"/>
    <cellStyle name="咬訌裝?INCOM5" xfId="5042" xr:uid="{00000000-0005-0000-0000-00006D140000}"/>
    <cellStyle name="咬訌裝?INCOM6" xfId="5043" xr:uid="{00000000-0005-0000-0000-00006E140000}"/>
    <cellStyle name="咬訌裝?INCOM7" xfId="5044" xr:uid="{00000000-0005-0000-0000-00006F140000}"/>
    <cellStyle name="咬訌裝?INCOM8" xfId="5045" xr:uid="{00000000-0005-0000-0000-000070140000}"/>
    <cellStyle name="咬訌裝?INCOM9" xfId="5046" xr:uid="{00000000-0005-0000-0000-000071140000}"/>
    <cellStyle name="咬訌裝?PRIB11" xfId="5047" xr:uid="{00000000-0005-0000-0000-000072140000}"/>
    <cellStyle name="국종합건설" xfId="1834" xr:uid="{00000000-0005-0000-0000-000073140000}"/>
    <cellStyle name="그림" xfId="5048" xr:uid="{00000000-0005-0000-0000-000074140000}"/>
    <cellStyle name="끼_x0001_?" xfId="5700" xr:uid="{00000000-0005-0000-0000-000075140000}"/>
    <cellStyle name="나쁨 2" xfId="5049" xr:uid="{00000000-0005-0000-0000-000076140000}"/>
    <cellStyle name="날짜" xfId="1835" xr:uid="{00000000-0005-0000-0000-000077140000}"/>
    <cellStyle name="날짜 2" xfId="5050" xr:uid="{00000000-0005-0000-0000-000078140000}"/>
    <cellStyle name="내역" xfId="5051" xr:uid="{00000000-0005-0000-0000-000079140000}"/>
    <cellStyle name="내역서" xfId="1836" xr:uid="{00000000-0005-0000-0000-00007A140000}"/>
    <cellStyle name="내역서적용수량_공종번호" xfId="5052" xr:uid="{00000000-0005-0000-0000-00007B140000}"/>
    <cellStyle name="네모제목" xfId="1837" xr:uid="{00000000-0005-0000-0000-00007C140000}"/>
    <cellStyle name="단위" xfId="1838" xr:uid="{00000000-0005-0000-0000-00007D140000}"/>
    <cellStyle name="달러" xfId="1839" xr:uid="{00000000-0005-0000-0000-00007E140000}"/>
    <cellStyle name="달러 2" xfId="5053" xr:uid="{00000000-0005-0000-0000-00007F140000}"/>
    <cellStyle name="돋움채" xfId="5911" xr:uid="{00000000-0005-0000-0000-000080140000}"/>
    <cellStyle name="뒤에 오는 하이퍼링크" xfId="1840" xr:uid="{00000000-0005-0000-0000-000081140000}"/>
    <cellStyle name="똿떓죶Ø괻 [0.00]_PRODUCT DETAIL Q1" xfId="5054" xr:uid="{00000000-0005-0000-0000-000082140000}"/>
    <cellStyle name="똿떓죶Ø괻_PRODUCT DETAIL Q1" xfId="5055" xr:uid="{00000000-0005-0000-0000-000083140000}"/>
    <cellStyle name="똿뗦먛귟 [0.00]_laroux" xfId="2277" xr:uid="{00000000-0005-0000-0000-000084140000}"/>
    <cellStyle name="똿뗦먛귟_laroux" xfId="2278" xr:uid="{00000000-0005-0000-0000-000085140000}"/>
    <cellStyle name="라인" xfId="1841" xr:uid="{00000000-0005-0000-0000-000086140000}"/>
    <cellStyle name="ㅁㅁㅁ" xfId="5056" xr:uid="{00000000-0005-0000-0000-000087140000}"/>
    <cellStyle name="마이너스키" xfId="1842" xr:uid="{00000000-0005-0000-0000-000088140000}"/>
    <cellStyle name="매" xfId="1843" xr:uid="{00000000-0005-0000-0000-000089140000}"/>
    <cellStyle name="매_02-포장-1" xfId="1844" xr:uid="{00000000-0005-0000-0000-00008A140000}"/>
    <cellStyle name="메모 2" xfId="5057" xr:uid="{00000000-0005-0000-0000-00008B140000}"/>
    <cellStyle name="묮뎋 [0.00]_PRODUCT DETAIL Q1" xfId="5058" xr:uid="{00000000-0005-0000-0000-00008C140000}"/>
    <cellStyle name="묮뎋_PRODUCT DETAIL Q1" xfId="5059" xr:uid="{00000000-0005-0000-0000-00008D140000}"/>
    <cellStyle name="믅됞 [0.00]_laroux" xfId="2279" xr:uid="{00000000-0005-0000-0000-00008E140000}"/>
    <cellStyle name="믅됞_laroux" xfId="2280" xr:uid="{00000000-0005-0000-0000-00008F140000}"/>
    <cellStyle name="배분" xfId="2281" xr:uid="{00000000-0005-0000-0000-000090140000}"/>
    <cellStyle name="배분 2" xfId="6130" xr:uid="{00000000-0005-0000-0000-000090140000}"/>
    <cellStyle name="백" xfId="1845" xr:uid="{00000000-0005-0000-0000-000091140000}"/>
    <cellStyle name="백 " xfId="5061" xr:uid="{00000000-0005-0000-0000-000092140000}"/>
    <cellStyle name="백  2" xfId="5062" xr:uid="{00000000-0005-0000-0000-000093140000}"/>
    <cellStyle name="백  3" xfId="5063" xr:uid="{00000000-0005-0000-0000-000094140000}"/>
    <cellStyle name="백  4" xfId="5064" xr:uid="{00000000-0005-0000-0000-000095140000}"/>
    <cellStyle name="백  5" xfId="5065" xr:uid="{00000000-0005-0000-0000-000096140000}"/>
    <cellStyle name="백  6" xfId="5066" xr:uid="{00000000-0005-0000-0000-000097140000}"/>
    <cellStyle name="백 _1203-라037 단가표 및 발송조서" xfId="5067" xr:uid="{00000000-0005-0000-0000-000098140000}"/>
    <cellStyle name="백 2" xfId="5060" xr:uid="{00000000-0005-0000-0000-000099140000}"/>
    <cellStyle name="백 3" xfId="5523" xr:uid="{00000000-0005-0000-0000-00009A140000}"/>
    <cellStyle name="백분율" xfId="6283" builtinId="5"/>
    <cellStyle name="백분율 [0]" xfId="1846" xr:uid="{00000000-0005-0000-0000-00009B140000}"/>
    <cellStyle name="백분율 [2]" xfId="1847" xr:uid="{00000000-0005-0000-0000-00009C140000}"/>
    <cellStyle name="백분율 2" xfId="5" xr:uid="{00000000-0005-0000-0000-00009D140000}"/>
    <cellStyle name="백분율 2 2" xfId="5069" xr:uid="{00000000-0005-0000-0000-00009E140000}"/>
    <cellStyle name="백분율 2 2 2" xfId="5670" xr:uid="{00000000-0005-0000-0000-00009F140000}"/>
    <cellStyle name="백분율 2 2 2 2" xfId="6282" xr:uid="{BD0AD7A3-627E-40C6-B5B7-613ED5567F5D}"/>
    <cellStyle name="백분율 2 2 3" xfId="5671" xr:uid="{00000000-0005-0000-0000-0000A0140000}"/>
    <cellStyle name="백분율 2 3" xfId="5070" xr:uid="{00000000-0005-0000-0000-0000A1140000}"/>
    <cellStyle name="백분율 2 3 2" xfId="5669" xr:uid="{00000000-0005-0000-0000-0000A2140000}"/>
    <cellStyle name="백분율 2 4" xfId="5071" xr:uid="{00000000-0005-0000-0000-0000A3140000}"/>
    <cellStyle name="백분율 2 4 2" xfId="5541" xr:uid="{00000000-0005-0000-0000-0000A4140000}"/>
    <cellStyle name="백분율 2 5" xfId="5072" xr:uid="{00000000-0005-0000-0000-0000A5140000}"/>
    <cellStyle name="백분율 2 6" xfId="5068" xr:uid="{00000000-0005-0000-0000-0000A6140000}"/>
    <cellStyle name="백분율 2 7" xfId="5672" xr:uid="{00000000-0005-0000-0000-0000A7140000}"/>
    <cellStyle name="백분율 3" xfId="5073" xr:uid="{00000000-0005-0000-0000-0000A8140000}"/>
    <cellStyle name="백분율 3 2" xfId="5074" xr:uid="{00000000-0005-0000-0000-0000A9140000}"/>
    <cellStyle name="백분율 3 2 2" xfId="5666" xr:uid="{00000000-0005-0000-0000-0000AA140000}"/>
    <cellStyle name="백분율 3 2 3" xfId="5667" xr:uid="{00000000-0005-0000-0000-0000AB140000}"/>
    <cellStyle name="백분율 3 3" xfId="5665" xr:uid="{00000000-0005-0000-0000-0000AC140000}"/>
    <cellStyle name="백분율 3 4" xfId="5534" xr:uid="{00000000-0005-0000-0000-0000AD140000}"/>
    <cellStyle name="백분율 3 5" xfId="5668" xr:uid="{00000000-0005-0000-0000-0000AE140000}"/>
    <cellStyle name="백분율 4" xfId="5075" xr:uid="{00000000-0005-0000-0000-0000AF140000}"/>
    <cellStyle name="백분율 4 2" xfId="5663" xr:uid="{00000000-0005-0000-0000-0000B0140000}"/>
    <cellStyle name="백분율 4 2 2" xfId="5662" xr:uid="{00000000-0005-0000-0000-0000B1140000}"/>
    <cellStyle name="백분율 4 3" xfId="5661" xr:uid="{00000000-0005-0000-0000-0000B2140000}"/>
    <cellStyle name="백분율 4 4" xfId="5664" xr:uid="{00000000-0005-0000-0000-0000B3140000}"/>
    <cellStyle name="백분율 5" xfId="5076" xr:uid="{00000000-0005-0000-0000-0000B4140000}"/>
    <cellStyle name="백분율 5 2" xfId="5659" xr:uid="{00000000-0005-0000-0000-0000B5140000}"/>
    <cellStyle name="백분율 5 2 2" xfId="5658" xr:uid="{00000000-0005-0000-0000-0000B6140000}"/>
    <cellStyle name="백분율 5 3" xfId="5657" xr:uid="{00000000-0005-0000-0000-0000B7140000}"/>
    <cellStyle name="백분율 5 4" xfId="5660" xr:uid="{00000000-0005-0000-0000-0000B8140000}"/>
    <cellStyle name="백분율 6" xfId="5077" xr:uid="{00000000-0005-0000-0000-0000B9140000}"/>
    <cellStyle name="백분율 6 2" xfId="5655" xr:uid="{00000000-0005-0000-0000-0000BA140000}"/>
    <cellStyle name="백분율 6 2 2" xfId="5654" xr:uid="{00000000-0005-0000-0000-0000BB140000}"/>
    <cellStyle name="백분율 6 3" xfId="5653" xr:uid="{00000000-0005-0000-0000-0000BC140000}"/>
    <cellStyle name="백분율 6 4" xfId="5656" xr:uid="{00000000-0005-0000-0000-0000BD140000}"/>
    <cellStyle name="백분율 7" xfId="5078" xr:uid="{00000000-0005-0000-0000-0000BE140000}"/>
    <cellStyle name="백분율 7 2" xfId="5651" xr:uid="{00000000-0005-0000-0000-0000BF140000}"/>
    <cellStyle name="백분율 7 2 2" xfId="5650" xr:uid="{00000000-0005-0000-0000-0000C0140000}"/>
    <cellStyle name="백분율 7 3" xfId="5649" xr:uid="{00000000-0005-0000-0000-0000C1140000}"/>
    <cellStyle name="백분율 7 4" xfId="5652" xr:uid="{00000000-0005-0000-0000-0000C2140000}"/>
    <cellStyle name="백분율 8" xfId="5079" xr:uid="{00000000-0005-0000-0000-0000C3140000}"/>
    <cellStyle name="백분율 8 2" xfId="5535" xr:uid="{00000000-0005-0000-0000-0000C4140000}"/>
    <cellStyle name="백분율［△1］" xfId="2282" xr:uid="{00000000-0005-0000-0000-0000C5140000}"/>
    <cellStyle name="백분율［△2］" xfId="2283" xr:uid="{00000000-0005-0000-0000-0000C6140000}"/>
    <cellStyle name="䀀ꮯ_x0001_" xfId="5080" xr:uid="{00000000-0005-0000-0000-0000C7140000}"/>
    <cellStyle name="벭?_Q1 PRODUCT ACTUAL_4월 (2)" xfId="2284" xr:uid="{00000000-0005-0000-0000-0000C8140000}"/>
    <cellStyle name="보통 2" xfId="5081" xr:uid="{00000000-0005-0000-0000-0000C9140000}"/>
    <cellStyle name="보통 2 2" xfId="5538" xr:uid="{00000000-0005-0000-0000-0000CA140000}"/>
    <cellStyle name="보통 2 3" xfId="5648" xr:uid="{00000000-0005-0000-0000-0000CB140000}"/>
    <cellStyle name="뷭?" xfId="5790" xr:uid="{00000000-0005-0000-0000-0000CC140000}"/>
    <cellStyle name="빨간색" xfId="1848" xr:uid="{00000000-0005-0000-0000-0000CD140000}"/>
    <cellStyle name="빨강" xfId="1849" xr:uid="{00000000-0005-0000-0000-0000CE140000}"/>
    <cellStyle name="빨강다시" xfId="2285" xr:uid="{00000000-0005-0000-0000-0000CF140000}"/>
    <cellStyle name="뻇" xfId="5082" xr:uid="{00000000-0005-0000-0000-0000D0140000}"/>
    <cellStyle name="상단배분" xfId="2286" xr:uid="{00000000-0005-0000-0000-0000D1140000}"/>
    <cellStyle name="선택영역 가운데" xfId="1850" xr:uid="{00000000-0005-0000-0000-0000D2140000}"/>
    <cellStyle name="선택영역의 가운데" xfId="1851" xr:uid="{00000000-0005-0000-0000-0000D3140000}"/>
    <cellStyle name="선택영역의 가운데로" xfId="2287" xr:uid="{00000000-0005-0000-0000-0000D4140000}"/>
    <cellStyle name="선택영영" xfId="1852" xr:uid="{00000000-0005-0000-0000-0000D5140000}"/>
    <cellStyle name="설계서" xfId="1853" xr:uid="{00000000-0005-0000-0000-0000D6140000}"/>
    <cellStyle name="설명 텍스트 2" xfId="5083" xr:uid="{00000000-0005-0000-0000-0000D7140000}"/>
    <cellStyle name="셀 확인 2" xfId="5084" xr:uid="{00000000-0005-0000-0000-0000D8140000}"/>
    <cellStyle name="셀 확인 2 2" xfId="5529" xr:uid="{00000000-0005-0000-0000-0000D9140000}"/>
    <cellStyle name="소계(소수점0,10포)" xfId="2288" xr:uid="{00000000-0005-0000-0000-0000DA140000}"/>
    <cellStyle name="소계무늬" xfId="2289" xr:uid="{00000000-0005-0000-0000-0000DB140000}"/>
    <cellStyle name="소수" xfId="1854" xr:uid="{00000000-0005-0000-0000-0000DC140000}"/>
    <cellStyle name="소수3" xfId="1855" xr:uid="{00000000-0005-0000-0000-0000DD140000}"/>
    <cellStyle name="소수4" xfId="1856" xr:uid="{00000000-0005-0000-0000-0000DE140000}"/>
    <cellStyle name="소수점" xfId="1857" xr:uid="{00000000-0005-0000-0000-0000DF140000}"/>
    <cellStyle name="소수점1" xfId="5085" xr:uid="{00000000-0005-0000-0000-0000E0140000}"/>
    <cellStyle name="소숫점0" xfId="5086" xr:uid="{00000000-0005-0000-0000-0000E1140000}"/>
    <cellStyle name="소숫점3" xfId="5087" xr:uid="{00000000-0005-0000-0000-0000E2140000}"/>
    <cellStyle name="수량" xfId="2290" xr:uid="{00000000-0005-0000-0000-0000E3140000}"/>
    <cellStyle name="수량 2" xfId="5902" xr:uid="{00000000-0005-0000-0000-0000E4140000}"/>
    <cellStyle name="수량1" xfId="1858" xr:uid="{00000000-0005-0000-0000-0000E5140000}"/>
    <cellStyle name="수목명" xfId="1859" xr:uid="{00000000-0005-0000-0000-0000E6140000}"/>
    <cellStyle name="숨표[0]" xfId="5088" xr:uid="{00000000-0005-0000-0000-0000E7140000}"/>
    <cellStyle name="숫자" xfId="1860" xr:uid="{00000000-0005-0000-0000-0000E8140000}"/>
    <cellStyle name="숫자(R)" xfId="1861" xr:uid="{00000000-0005-0000-0000-0000E9140000}"/>
    <cellStyle name="숫자(R) 2" xfId="5090" xr:uid="{00000000-0005-0000-0000-0000EA140000}"/>
    <cellStyle name="숫자(R) 2 2" xfId="5091" xr:uid="{00000000-0005-0000-0000-0000EB140000}"/>
    <cellStyle name="숫자(R) 2 3" xfId="5647" xr:uid="{00000000-0005-0000-0000-0000EC140000}"/>
    <cellStyle name="숫자(R) 3" xfId="5092" xr:uid="{00000000-0005-0000-0000-0000ED140000}"/>
    <cellStyle name="숫자(R) 4" xfId="5093" xr:uid="{00000000-0005-0000-0000-0000EE140000}"/>
    <cellStyle name="숫자(R) 5" xfId="5094" xr:uid="{00000000-0005-0000-0000-0000EF140000}"/>
    <cellStyle name="숫자(R) 6" xfId="5095" xr:uid="{00000000-0005-0000-0000-0000F0140000}"/>
    <cellStyle name="숫자(R) 7" xfId="5089" xr:uid="{00000000-0005-0000-0000-0000F1140000}"/>
    <cellStyle name="숫자(R) 8" xfId="5910" xr:uid="{00000000-0005-0000-0000-0000F2140000}"/>
    <cellStyle name="숫자(R)_1203-라037 단가표 및 발송조서" xfId="5096" xr:uid="{00000000-0005-0000-0000-0000F3140000}"/>
    <cellStyle name="숫자1" xfId="1862" xr:uid="{00000000-0005-0000-0000-0000F4140000}"/>
    <cellStyle name="숫자3" xfId="1863" xr:uid="{00000000-0005-0000-0000-0000F5140000}"/>
    <cellStyle name="쉼표 [0]" xfId="1" builtinId="6"/>
    <cellStyle name="쉼표 [0] 10" xfId="5646" xr:uid="{00000000-0005-0000-0000-0000F7140000}"/>
    <cellStyle name="쉼표 [0] 10 2" xfId="5645" xr:uid="{00000000-0005-0000-0000-0000F8140000}"/>
    <cellStyle name="쉼표 [0] 10 2 2" xfId="5644" xr:uid="{00000000-0005-0000-0000-0000F9140000}"/>
    <cellStyle name="쉼표 [0] 10 2 2 2" xfId="6272" xr:uid="{00000000-0005-0000-0000-0000F9140000}"/>
    <cellStyle name="쉼표 [0] 10 2 3" xfId="6273" xr:uid="{00000000-0005-0000-0000-0000F8140000}"/>
    <cellStyle name="쉼표 [0] 10 3" xfId="5643" xr:uid="{00000000-0005-0000-0000-0000FA140000}"/>
    <cellStyle name="쉼표 [0] 10 3 2" xfId="6271" xr:uid="{00000000-0005-0000-0000-0000FA140000}"/>
    <cellStyle name="쉼표 [0] 10 4" xfId="6274" xr:uid="{00000000-0005-0000-0000-0000F7140000}"/>
    <cellStyle name="쉼표 [0] 11" xfId="5642" xr:uid="{00000000-0005-0000-0000-0000FB140000}"/>
    <cellStyle name="쉼표 [0] 11 2" xfId="5641" xr:uid="{00000000-0005-0000-0000-0000FC140000}"/>
    <cellStyle name="쉼표 [0] 11 2 2" xfId="5640" xr:uid="{00000000-0005-0000-0000-0000FD140000}"/>
    <cellStyle name="쉼표 [0] 11 2 2 2" xfId="5639" xr:uid="{00000000-0005-0000-0000-0000FE140000}"/>
    <cellStyle name="쉼표 [0] 11 2 2 2 2" xfId="6267" xr:uid="{00000000-0005-0000-0000-0000FE140000}"/>
    <cellStyle name="쉼표 [0] 11 2 2 3" xfId="6268" xr:uid="{00000000-0005-0000-0000-0000FD140000}"/>
    <cellStyle name="쉼표 [0] 11 2 3" xfId="5638" xr:uid="{00000000-0005-0000-0000-0000FF140000}"/>
    <cellStyle name="쉼표 [0] 11 2 3 2" xfId="6266" xr:uid="{00000000-0005-0000-0000-0000FF140000}"/>
    <cellStyle name="쉼표 [0] 11 2 4" xfId="6269" xr:uid="{00000000-0005-0000-0000-0000FC140000}"/>
    <cellStyle name="쉼표 [0] 11 3" xfId="6270" xr:uid="{00000000-0005-0000-0000-0000FB140000}"/>
    <cellStyle name="쉼표 [0] 12" xfId="5637" xr:uid="{00000000-0005-0000-0000-000000150000}"/>
    <cellStyle name="쉼표 [0] 12 2" xfId="6265" xr:uid="{00000000-0005-0000-0000-000000150000}"/>
    <cellStyle name="쉼표 [0] 13" xfId="5545" xr:uid="{00000000-0005-0000-0000-000001150000}"/>
    <cellStyle name="쉼표 [0] 13 2" xfId="6231" xr:uid="{00000000-0005-0000-0000-000001150000}"/>
    <cellStyle name="쉼표 [0] 14" xfId="6114" xr:uid="{00000000-0005-0000-0000-000002150000}"/>
    <cellStyle name="쉼표 [0] 15" xfId="6115" xr:uid="{00000000-0005-0000-0000-000033180000}"/>
    <cellStyle name="쉼표 [0] 2" xfId="4" xr:uid="{00000000-0005-0000-0000-000003150000}"/>
    <cellStyle name="쉼표 [0] 2 2" xfId="7" xr:uid="{00000000-0005-0000-0000-000004150000}"/>
    <cellStyle name="쉼표 [0] 2 2 2" xfId="5098" xr:uid="{00000000-0005-0000-0000-000005150000}"/>
    <cellStyle name="쉼표 [0] 2 2 2 2" xfId="5099" xr:uid="{00000000-0005-0000-0000-000006150000}"/>
    <cellStyle name="쉼표 [0] 2 2 2 2 2" xfId="5484" xr:uid="{00000000-0005-0000-0000-000007150000}"/>
    <cellStyle name="쉼표 [0] 2 2 2 2 2 2" xfId="6190" xr:uid="{00000000-0005-0000-0000-000007150000}"/>
    <cellStyle name="쉼표 [0] 2 2 2 2 3" xfId="6145" xr:uid="{00000000-0005-0000-0000-000006150000}"/>
    <cellStyle name="쉼표 [0] 2 2 2 3" xfId="5483" xr:uid="{00000000-0005-0000-0000-000008150000}"/>
    <cellStyle name="쉼표 [0] 2 2 2 3 2" xfId="6189" xr:uid="{00000000-0005-0000-0000-000008150000}"/>
    <cellStyle name="쉼표 [0] 2 2 2 4" xfId="6144" xr:uid="{00000000-0005-0000-0000-000005150000}"/>
    <cellStyle name="쉼표 [0] 2 2 3" xfId="5100" xr:uid="{00000000-0005-0000-0000-000009150000}"/>
    <cellStyle name="쉼표 [0] 2 2 3 2" xfId="5485" xr:uid="{00000000-0005-0000-0000-00000A150000}"/>
    <cellStyle name="쉼표 [0] 2 2 3 2 2" xfId="6191" xr:uid="{00000000-0005-0000-0000-00000A150000}"/>
    <cellStyle name="쉼표 [0] 2 2 3 3" xfId="6146" xr:uid="{00000000-0005-0000-0000-000009150000}"/>
    <cellStyle name="쉼표 [0] 2 2 4" xfId="5482" xr:uid="{00000000-0005-0000-0000-00000B150000}"/>
    <cellStyle name="쉼표 [0] 2 2 4 2" xfId="6188" xr:uid="{00000000-0005-0000-0000-00000B150000}"/>
    <cellStyle name="쉼표 [0] 2 2 5" xfId="5097" xr:uid="{00000000-0005-0000-0000-00000C150000}"/>
    <cellStyle name="쉼표 [0] 2 2 5 2" xfId="6143" xr:uid="{00000000-0005-0000-0000-00000C150000}"/>
    <cellStyle name="쉼표 [0] 2 2 6" xfId="6117" xr:uid="{00000000-0005-0000-0000-000004150000}"/>
    <cellStyle name="쉼표 [0] 2 3" xfId="8" xr:uid="{00000000-0005-0000-0000-00000D150000}"/>
    <cellStyle name="쉼표 [0] 2 3 2" xfId="5102" xr:uid="{00000000-0005-0000-0000-00000E150000}"/>
    <cellStyle name="쉼표 [0] 2 3 2 2" xfId="5487" xr:uid="{00000000-0005-0000-0000-00000F150000}"/>
    <cellStyle name="쉼표 [0] 2 3 2 2 2" xfId="5634" xr:uid="{00000000-0005-0000-0000-000010150000}"/>
    <cellStyle name="쉼표 [0] 2 3 2 2 2 2" xfId="6262" xr:uid="{00000000-0005-0000-0000-000010150000}"/>
    <cellStyle name="쉼표 [0] 2 3 2 2 3" xfId="6193" xr:uid="{00000000-0005-0000-0000-00000F150000}"/>
    <cellStyle name="쉼표 [0] 2 3 2 3" xfId="5635" xr:uid="{00000000-0005-0000-0000-000011150000}"/>
    <cellStyle name="쉼표 [0] 2 3 2 3 2" xfId="6263" xr:uid="{00000000-0005-0000-0000-000011150000}"/>
    <cellStyle name="쉼표 [0] 2 3 2 4" xfId="6148" xr:uid="{00000000-0005-0000-0000-00000E150000}"/>
    <cellStyle name="쉼표 [0] 2 3 3" xfId="5103" xr:uid="{00000000-0005-0000-0000-000012150000}"/>
    <cellStyle name="쉼표 [0] 2 3 3 2" xfId="5488" xr:uid="{00000000-0005-0000-0000-000013150000}"/>
    <cellStyle name="쉼표 [0] 2 3 3 2 2" xfId="6194" xr:uid="{00000000-0005-0000-0000-000013150000}"/>
    <cellStyle name="쉼표 [0] 2 3 3 3" xfId="5633" xr:uid="{00000000-0005-0000-0000-000014150000}"/>
    <cellStyle name="쉼표 [0] 2 3 3 3 2" xfId="6261" xr:uid="{00000000-0005-0000-0000-000014150000}"/>
    <cellStyle name="쉼표 [0] 2 3 3 4" xfId="6149" xr:uid="{00000000-0005-0000-0000-000012150000}"/>
    <cellStyle name="쉼표 [0] 2 3 4" xfId="5486" xr:uid="{00000000-0005-0000-0000-000015150000}"/>
    <cellStyle name="쉼표 [0] 2 3 4 2" xfId="5537" xr:uid="{00000000-0005-0000-0000-000016150000}"/>
    <cellStyle name="쉼표 [0] 2 3 4 2 2" xfId="6226" xr:uid="{00000000-0005-0000-0000-000016150000}"/>
    <cellStyle name="쉼표 [0] 2 3 4 3" xfId="6192" xr:uid="{00000000-0005-0000-0000-000015150000}"/>
    <cellStyle name="쉼표 [0] 2 3 5" xfId="5101" xr:uid="{00000000-0005-0000-0000-000017150000}"/>
    <cellStyle name="쉼표 [0] 2 3 5 2" xfId="6147" xr:uid="{00000000-0005-0000-0000-000017150000}"/>
    <cellStyle name="쉼표 [0] 2 3 6" xfId="5636" xr:uid="{00000000-0005-0000-0000-000018150000}"/>
    <cellStyle name="쉼표 [0] 2 3 6 2" xfId="6264" xr:uid="{00000000-0005-0000-0000-000018150000}"/>
    <cellStyle name="쉼표 [0] 2 3 7" xfId="6118" xr:uid="{00000000-0005-0000-0000-00000D150000}"/>
    <cellStyle name="쉼표 [0] 2 4" xfId="9" xr:uid="{00000000-0005-0000-0000-000019150000}"/>
    <cellStyle name="쉼표 [0] 2 4 2" xfId="5105" xr:uid="{00000000-0005-0000-0000-00001A150000}"/>
    <cellStyle name="쉼표 [0] 2 4 2 2" xfId="5490" xr:uid="{00000000-0005-0000-0000-00001B150000}"/>
    <cellStyle name="쉼표 [0] 2 4 2 2 2" xfId="6196" xr:uid="{00000000-0005-0000-0000-00001B150000}"/>
    <cellStyle name="쉼표 [0] 2 4 2 3" xfId="6151" xr:uid="{00000000-0005-0000-0000-00001A150000}"/>
    <cellStyle name="쉼표 [0] 2 4 3" xfId="5106" xr:uid="{00000000-0005-0000-0000-00001C150000}"/>
    <cellStyle name="쉼표 [0] 2 4 3 2" xfId="5491" xr:uid="{00000000-0005-0000-0000-00001D150000}"/>
    <cellStyle name="쉼표 [0] 2 4 3 2 2" xfId="6197" xr:uid="{00000000-0005-0000-0000-00001D150000}"/>
    <cellStyle name="쉼표 [0] 2 4 3 3" xfId="6152" xr:uid="{00000000-0005-0000-0000-00001C150000}"/>
    <cellStyle name="쉼표 [0] 2 4 4" xfId="5489" xr:uid="{00000000-0005-0000-0000-00001E150000}"/>
    <cellStyle name="쉼표 [0] 2 4 4 2" xfId="6195" xr:uid="{00000000-0005-0000-0000-00001E150000}"/>
    <cellStyle name="쉼표 [0] 2 4 5" xfId="5104" xr:uid="{00000000-0005-0000-0000-00001F150000}"/>
    <cellStyle name="쉼표 [0] 2 4 5 2" xfId="6150" xr:uid="{00000000-0005-0000-0000-00001F150000}"/>
    <cellStyle name="쉼표 [0] 2 4 6" xfId="6119" xr:uid="{00000000-0005-0000-0000-000019150000}"/>
    <cellStyle name="쉼표 [0] 2 5" xfId="10" xr:uid="{00000000-0005-0000-0000-000020150000}"/>
    <cellStyle name="쉼표 [0] 2 5 2" xfId="5481" xr:uid="{00000000-0005-0000-0000-000021150000}"/>
    <cellStyle name="쉼표 [0] 2 5 2 2" xfId="6187" xr:uid="{00000000-0005-0000-0000-000021150000}"/>
    <cellStyle name="쉼표 [0] 2 5 3" xfId="6120" xr:uid="{00000000-0005-0000-0000-000020150000}"/>
    <cellStyle name="쉼표 [0] 2 6" xfId="11" xr:uid="{00000000-0005-0000-0000-000022150000}"/>
    <cellStyle name="쉼표 [0] 2 6 2" xfId="6121" xr:uid="{00000000-0005-0000-0000-000022150000}"/>
    <cellStyle name="쉼표 [0] 2 7" xfId="2009" xr:uid="{00000000-0005-0000-0000-000023150000}"/>
    <cellStyle name="쉼표 [0] 2 7 2" xfId="6126" xr:uid="{00000000-0005-0000-0000-000023150000}"/>
    <cellStyle name="쉼표 [0] 2 8" xfId="2409" xr:uid="{00000000-0005-0000-0000-000024150000}"/>
    <cellStyle name="쉼표 [0] 2 8 2" xfId="6131" xr:uid="{00000000-0005-0000-0000-000024150000}"/>
    <cellStyle name="쉼표 [0] 2 9" xfId="6116" xr:uid="{00000000-0005-0000-0000-000003150000}"/>
    <cellStyle name="쉼표 [0] 3" xfId="12" xr:uid="{00000000-0005-0000-0000-000025150000}"/>
    <cellStyle name="쉼표 [0] 3 2" xfId="5108" xr:uid="{00000000-0005-0000-0000-000026150000}"/>
    <cellStyle name="쉼표 [0] 3 2 10" xfId="6154" xr:uid="{00000000-0005-0000-0000-000026150000}"/>
    <cellStyle name="쉼표 [0] 3 2 2" xfId="5109" xr:uid="{00000000-0005-0000-0000-000027150000}"/>
    <cellStyle name="쉼표 [0] 3 2 2 2" xfId="5494" xr:uid="{00000000-0005-0000-0000-000028150000}"/>
    <cellStyle name="쉼표 [0] 3 2 2 2 2" xfId="6200" xr:uid="{00000000-0005-0000-0000-000028150000}"/>
    <cellStyle name="쉼표 [0] 3 2 2 3" xfId="6155" xr:uid="{00000000-0005-0000-0000-000027150000}"/>
    <cellStyle name="쉼표 [0] 3 2 3" xfId="5110" xr:uid="{00000000-0005-0000-0000-000029150000}"/>
    <cellStyle name="쉼표 [0] 3 2 3 2" xfId="5495" xr:uid="{00000000-0005-0000-0000-00002A150000}"/>
    <cellStyle name="쉼표 [0] 3 2 3 2 2" xfId="6201" xr:uid="{00000000-0005-0000-0000-00002A150000}"/>
    <cellStyle name="쉼표 [0] 3 2 3 3" xfId="6156" xr:uid="{00000000-0005-0000-0000-000029150000}"/>
    <cellStyle name="쉼표 [0] 3 2 4" xfId="5111" xr:uid="{00000000-0005-0000-0000-00002B150000}"/>
    <cellStyle name="쉼표 [0] 3 2 4 2" xfId="5496" xr:uid="{00000000-0005-0000-0000-00002C150000}"/>
    <cellStyle name="쉼표 [0] 3 2 4 2 2" xfId="6202" xr:uid="{00000000-0005-0000-0000-00002C150000}"/>
    <cellStyle name="쉼표 [0] 3 2 4 3" xfId="6157" xr:uid="{00000000-0005-0000-0000-00002B150000}"/>
    <cellStyle name="쉼표 [0] 3 2 5" xfId="5112" xr:uid="{00000000-0005-0000-0000-00002D150000}"/>
    <cellStyle name="쉼표 [0] 3 2 5 2" xfId="5497" xr:uid="{00000000-0005-0000-0000-00002E150000}"/>
    <cellStyle name="쉼표 [0] 3 2 5 2 2" xfId="6203" xr:uid="{00000000-0005-0000-0000-00002E150000}"/>
    <cellStyle name="쉼표 [0] 3 2 5 3" xfId="6158" xr:uid="{00000000-0005-0000-0000-00002D150000}"/>
    <cellStyle name="쉼표 [0] 3 2 6" xfId="5113" xr:uid="{00000000-0005-0000-0000-00002F150000}"/>
    <cellStyle name="쉼표 [0] 3 2 6 2" xfId="5498" xr:uid="{00000000-0005-0000-0000-000030150000}"/>
    <cellStyle name="쉼표 [0] 3 2 6 2 2" xfId="6204" xr:uid="{00000000-0005-0000-0000-000030150000}"/>
    <cellStyle name="쉼표 [0] 3 2 6 3" xfId="6159" xr:uid="{00000000-0005-0000-0000-00002F150000}"/>
    <cellStyle name="쉼표 [0] 3 2 7" xfId="5114" xr:uid="{00000000-0005-0000-0000-000031150000}"/>
    <cellStyle name="쉼표 [0] 3 2 7 2" xfId="5499" xr:uid="{00000000-0005-0000-0000-000032150000}"/>
    <cellStyle name="쉼표 [0] 3 2 7 2 2" xfId="6205" xr:uid="{00000000-0005-0000-0000-000032150000}"/>
    <cellStyle name="쉼표 [0] 3 2 7 3" xfId="6160" xr:uid="{00000000-0005-0000-0000-000031150000}"/>
    <cellStyle name="쉼표 [0] 3 2 8" xfId="5493" xr:uid="{00000000-0005-0000-0000-000033150000}"/>
    <cellStyle name="쉼표 [0] 3 2 8 2" xfId="6199" xr:uid="{00000000-0005-0000-0000-000033150000}"/>
    <cellStyle name="쉼표 [0] 3 2 9" xfId="5540" xr:uid="{00000000-0005-0000-0000-000034150000}"/>
    <cellStyle name="쉼표 [0] 3 2 9 2" xfId="6228" xr:uid="{00000000-0005-0000-0000-000034150000}"/>
    <cellStyle name="쉼표 [0] 3 3" xfId="5115" xr:uid="{00000000-0005-0000-0000-000035150000}"/>
    <cellStyle name="쉼표 [0] 3 3 2" xfId="5116" xr:uid="{00000000-0005-0000-0000-000036150000}"/>
    <cellStyle name="쉼표 [0] 3 3 2 2" xfId="5501" xr:uid="{00000000-0005-0000-0000-000037150000}"/>
    <cellStyle name="쉼표 [0] 3 3 2 2 2" xfId="6207" xr:uid="{00000000-0005-0000-0000-000037150000}"/>
    <cellStyle name="쉼표 [0] 3 3 2 3" xfId="6162" xr:uid="{00000000-0005-0000-0000-000036150000}"/>
    <cellStyle name="쉼표 [0] 3 3 3" xfId="5500" xr:uid="{00000000-0005-0000-0000-000038150000}"/>
    <cellStyle name="쉼표 [0] 3 3 3 2" xfId="6206" xr:uid="{00000000-0005-0000-0000-000038150000}"/>
    <cellStyle name="쉼표 [0] 3 3 4" xfId="6161" xr:uid="{00000000-0005-0000-0000-000035150000}"/>
    <cellStyle name="쉼표 [0] 3 4" xfId="5117" xr:uid="{00000000-0005-0000-0000-000039150000}"/>
    <cellStyle name="쉼표 [0] 3 4 2" xfId="5502" xr:uid="{00000000-0005-0000-0000-00003A150000}"/>
    <cellStyle name="쉼표 [0] 3 4 2 2" xfId="6208" xr:uid="{00000000-0005-0000-0000-00003A150000}"/>
    <cellStyle name="쉼표 [0] 3 4 3" xfId="6163" xr:uid="{00000000-0005-0000-0000-000039150000}"/>
    <cellStyle name="쉼표 [0] 3 5" xfId="5492" xr:uid="{00000000-0005-0000-0000-00003B150000}"/>
    <cellStyle name="쉼표 [0] 3 5 2" xfId="6198" xr:uid="{00000000-0005-0000-0000-00003B150000}"/>
    <cellStyle name="쉼표 [0] 3 6" xfId="5107" xr:uid="{00000000-0005-0000-0000-00003C150000}"/>
    <cellStyle name="쉼표 [0] 3 6 2" xfId="6153" xr:uid="{00000000-0005-0000-0000-00003C150000}"/>
    <cellStyle name="쉼표 [0] 3 7" xfId="5632" xr:uid="{00000000-0005-0000-0000-00003D150000}"/>
    <cellStyle name="쉼표 [0] 3 7 2" xfId="6260" xr:uid="{00000000-0005-0000-0000-00003D150000}"/>
    <cellStyle name="쉼표 [0] 3 8" xfId="6122" xr:uid="{00000000-0005-0000-0000-000025150000}"/>
    <cellStyle name="쉼표 [0] 4" xfId="5118" xr:uid="{00000000-0005-0000-0000-00003E150000}"/>
    <cellStyle name="쉼표 [0] 4 2" xfId="5119" xr:uid="{00000000-0005-0000-0000-00003F150000}"/>
    <cellStyle name="쉼표 [0] 4 2 2" xfId="5120" xr:uid="{00000000-0005-0000-0000-000040150000}"/>
    <cellStyle name="쉼표 [0] 4 2 2 2" xfId="5505" xr:uid="{00000000-0005-0000-0000-000041150000}"/>
    <cellStyle name="쉼표 [0] 4 2 2 2 2" xfId="6211" xr:uid="{00000000-0005-0000-0000-000041150000}"/>
    <cellStyle name="쉼표 [0] 4 2 2 3" xfId="5629" xr:uid="{00000000-0005-0000-0000-000042150000}"/>
    <cellStyle name="쉼표 [0] 4 2 2 3 2" xfId="6257" xr:uid="{00000000-0005-0000-0000-000042150000}"/>
    <cellStyle name="쉼표 [0] 4 2 2 4" xfId="6166" xr:uid="{00000000-0005-0000-0000-000040150000}"/>
    <cellStyle name="쉼표 [0] 4 2 3" xfId="5504" xr:uid="{00000000-0005-0000-0000-000043150000}"/>
    <cellStyle name="쉼표 [0] 4 2 3 2" xfId="6210" xr:uid="{00000000-0005-0000-0000-000043150000}"/>
    <cellStyle name="쉼표 [0] 4 2 4" xfId="5630" xr:uid="{00000000-0005-0000-0000-000044150000}"/>
    <cellStyle name="쉼표 [0] 4 2 4 2" xfId="6258" xr:uid="{00000000-0005-0000-0000-000044150000}"/>
    <cellStyle name="쉼표 [0] 4 2 5" xfId="6165" xr:uid="{00000000-0005-0000-0000-00003F150000}"/>
    <cellStyle name="쉼표 [0] 4 3" xfId="5121" xr:uid="{00000000-0005-0000-0000-000045150000}"/>
    <cellStyle name="쉼표 [0] 4 3 2" xfId="5506" xr:uid="{00000000-0005-0000-0000-000046150000}"/>
    <cellStyle name="쉼표 [0] 4 3 2 2" xfId="6212" xr:uid="{00000000-0005-0000-0000-000046150000}"/>
    <cellStyle name="쉼표 [0] 4 3 3" xfId="5628" xr:uid="{00000000-0005-0000-0000-000047150000}"/>
    <cellStyle name="쉼표 [0] 4 3 3 2" xfId="6256" xr:uid="{00000000-0005-0000-0000-000047150000}"/>
    <cellStyle name="쉼표 [0] 4 3 4" xfId="6167" xr:uid="{00000000-0005-0000-0000-000045150000}"/>
    <cellStyle name="쉼표 [0] 4 4" xfId="5503" xr:uid="{00000000-0005-0000-0000-000048150000}"/>
    <cellStyle name="쉼표 [0] 4 4 2" xfId="5539" xr:uid="{00000000-0005-0000-0000-000049150000}"/>
    <cellStyle name="쉼표 [0] 4 4 2 2" xfId="6227" xr:uid="{00000000-0005-0000-0000-000049150000}"/>
    <cellStyle name="쉼표 [0] 4 4 3" xfId="6209" xr:uid="{00000000-0005-0000-0000-000048150000}"/>
    <cellStyle name="쉼표 [0] 4 5" xfId="5631" xr:uid="{00000000-0005-0000-0000-00004A150000}"/>
    <cellStyle name="쉼표 [0] 4 5 2" xfId="6259" xr:uid="{00000000-0005-0000-0000-00004A150000}"/>
    <cellStyle name="쉼표 [0] 4 6" xfId="6164" xr:uid="{00000000-0005-0000-0000-00003E150000}"/>
    <cellStyle name="쉼표 [0] 5" xfId="5122" xr:uid="{00000000-0005-0000-0000-00004B150000}"/>
    <cellStyle name="쉼표 [0] 5 2" xfId="5123" xr:uid="{00000000-0005-0000-0000-00004C150000}"/>
    <cellStyle name="쉼표 [0] 5 2 2" xfId="5508" xr:uid="{00000000-0005-0000-0000-00004D150000}"/>
    <cellStyle name="쉼표 [0] 5 2 2 2" xfId="5625" xr:uid="{00000000-0005-0000-0000-00004E150000}"/>
    <cellStyle name="쉼표 [0] 5 2 2 2 2" xfId="6253" xr:uid="{00000000-0005-0000-0000-00004E150000}"/>
    <cellStyle name="쉼표 [0] 5 2 2 3" xfId="6214" xr:uid="{00000000-0005-0000-0000-00004D150000}"/>
    <cellStyle name="쉼표 [0] 5 2 3" xfId="5626" xr:uid="{00000000-0005-0000-0000-00004F150000}"/>
    <cellStyle name="쉼표 [0] 5 2 3 2" xfId="6254" xr:uid="{00000000-0005-0000-0000-00004F150000}"/>
    <cellStyle name="쉼표 [0] 5 2 4" xfId="6169" xr:uid="{00000000-0005-0000-0000-00004C150000}"/>
    <cellStyle name="쉼표 [0] 5 3" xfId="5124" xr:uid="{00000000-0005-0000-0000-000050150000}"/>
    <cellStyle name="쉼표 [0] 5 3 2" xfId="5509" xr:uid="{00000000-0005-0000-0000-000051150000}"/>
    <cellStyle name="쉼표 [0] 5 3 2 2" xfId="6215" xr:uid="{00000000-0005-0000-0000-000051150000}"/>
    <cellStyle name="쉼표 [0] 5 3 3" xfId="5624" xr:uid="{00000000-0005-0000-0000-000052150000}"/>
    <cellStyle name="쉼표 [0] 5 3 3 2" xfId="6252" xr:uid="{00000000-0005-0000-0000-000052150000}"/>
    <cellStyle name="쉼표 [0] 5 3 4" xfId="6170" xr:uid="{00000000-0005-0000-0000-000050150000}"/>
    <cellStyle name="쉼표 [0] 5 4" xfId="5507" xr:uid="{00000000-0005-0000-0000-000053150000}"/>
    <cellStyle name="쉼표 [0] 5 4 2" xfId="6213" xr:uid="{00000000-0005-0000-0000-000053150000}"/>
    <cellStyle name="쉼표 [0] 5 5" xfId="5627" xr:uid="{00000000-0005-0000-0000-000054150000}"/>
    <cellStyle name="쉼표 [0] 5 5 2" xfId="6255" xr:uid="{00000000-0005-0000-0000-000054150000}"/>
    <cellStyle name="쉼표 [0] 5 6" xfId="6168" xr:uid="{00000000-0005-0000-0000-00004B150000}"/>
    <cellStyle name="쉼표 [0] 6" xfId="5125" xr:uid="{00000000-0005-0000-0000-000055150000}"/>
    <cellStyle name="쉼표 [0] 6 2" xfId="5510" xr:uid="{00000000-0005-0000-0000-000056150000}"/>
    <cellStyle name="쉼표 [0] 6 2 2" xfId="5621" xr:uid="{00000000-0005-0000-0000-000057150000}"/>
    <cellStyle name="쉼표 [0] 6 2 2 2" xfId="6249" xr:uid="{00000000-0005-0000-0000-000057150000}"/>
    <cellStyle name="쉼표 [0] 6 2 3" xfId="5622" xr:uid="{00000000-0005-0000-0000-000058150000}"/>
    <cellStyle name="쉼표 [0] 6 2 3 2" xfId="6250" xr:uid="{00000000-0005-0000-0000-000058150000}"/>
    <cellStyle name="쉼표 [0] 6 2 4" xfId="6216" xr:uid="{00000000-0005-0000-0000-000056150000}"/>
    <cellStyle name="쉼표 [0] 6 3" xfId="5620" xr:uid="{00000000-0005-0000-0000-000059150000}"/>
    <cellStyle name="쉼표 [0] 6 3 2" xfId="6248" xr:uid="{00000000-0005-0000-0000-000059150000}"/>
    <cellStyle name="쉼표 [0] 6 4" xfId="5623" xr:uid="{00000000-0005-0000-0000-00005A150000}"/>
    <cellStyle name="쉼표 [0] 6 4 2" xfId="6251" xr:uid="{00000000-0005-0000-0000-00005A150000}"/>
    <cellStyle name="쉼표 [0] 6 5" xfId="6171" xr:uid="{00000000-0005-0000-0000-000055150000}"/>
    <cellStyle name="쉼표 [0] 7" xfId="5126" xr:uid="{00000000-0005-0000-0000-00005B150000}"/>
    <cellStyle name="쉼표 [0] 7 2" xfId="5511" xr:uid="{00000000-0005-0000-0000-00005C150000}"/>
    <cellStyle name="쉼표 [0] 7 2 2" xfId="5617" xr:uid="{00000000-0005-0000-0000-00005D150000}"/>
    <cellStyle name="쉼표 [0] 7 2 2 2" xfId="6245" xr:uid="{00000000-0005-0000-0000-00005D150000}"/>
    <cellStyle name="쉼표 [0] 7 2 3" xfId="5618" xr:uid="{00000000-0005-0000-0000-00005E150000}"/>
    <cellStyle name="쉼표 [0] 7 2 3 2" xfId="6246" xr:uid="{00000000-0005-0000-0000-00005E150000}"/>
    <cellStyle name="쉼표 [0] 7 2 4" xfId="6217" xr:uid="{00000000-0005-0000-0000-00005C150000}"/>
    <cellStyle name="쉼표 [0] 7 3" xfId="5616" xr:uid="{00000000-0005-0000-0000-00005F150000}"/>
    <cellStyle name="쉼표 [0] 7 3 2" xfId="6244" xr:uid="{00000000-0005-0000-0000-00005F150000}"/>
    <cellStyle name="쉼표 [0] 7 4" xfId="5619" xr:uid="{00000000-0005-0000-0000-000060150000}"/>
    <cellStyle name="쉼표 [0] 7 4 2" xfId="6247" xr:uid="{00000000-0005-0000-0000-000060150000}"/>
    <cellStyle name="쉼표 [0] 7 5" xfId="6172" xr:uid="{00000000-0005-0000-0000-00005B150000}"/>
    <cellStyle name="쉼표 [0] 8" xfId="5127" xr:uid="{00000000-0005-0000-0000-000061150000}"/>
    <cellStyle name="쉼표 [0] 8 2" xfId="5512" xr:uid="{00000000-0005-0000-0000-000062150000}"/>
    <cellStyle name="쉼표 [0] 8 2 2" xfId="5613" xr:uid="{00000000-0005-0000-0000-000063150000}"/>
    <cellStyle name="쉼표 [0] 8 2 2 2" xfId="6241" xr:uid="{00000000-0005-0000-0000-000063150000}"/>
    <cellStyle name="쉼표 [0] 8 2 3" xfId="5614" xr:uid="{00000000-0005-0000-0000-000064150000}"/>
    <cellStyle name="쉼표 [0] 8 2 3 2" xfId="6242" xr:uid="{00000000-0005-0000-0000-000064150000}"/>
    <cellStyle name="쉼표 [0] 8 2 4" xfId="6218" xr:uid="{00000000-0005-0000-0000-000062150000}"/>
    <cellStyle name="쉼표 [0] 8 3" xfId="5612" xr:uid="{00000000-0005-0000-0000-000065150000}"/>
    <cellStyle name="쉼표 [0] 8 3 2" xfId="6240" xr:uid="{00000000-0005-0000-0000-000065150000}"/>
    <cellStyle name="쉼표 [0] 8 4" xfId="5615" xr:uid="{00000000-0005-0000-0000-000066150000}"/>
    <cellStyle name="쉼표 [0] 8 4 2" xfId="6243" xr:uid="{00000000-0005-0000-0000-000066150000}"/>
    <cellStyle name="쉼표 [0] 8 5" xfId="6173" xr:uid="{00000000-0005-0000-0000-000061150000}"/>
    <cellStyle name="쉼표 [0] 9" xfId="5476" xr:uid="{00000000-0005-0000-0000-000067150000}"/>
    <cellStyle name="쉼표 [0] 9 2" xfId="5611" xr:uid="{00000000-0005-0000-0000-000068150000}"/>
    <cellStyle name="쉼표 [0] 9 2 2" xfId="5610" xr:uid="{00000000-0005-0000-0000-000069150000}"/>
    <cellStyle name="쉼표 [0] 9 2 2 2" xfId="5609" xr:uid="{00000000-0005-0000-0000-00006A150000}"/>
    <cellStyle name="쉼표 [0] 9 2 2 2 2" xfId="6237" xr:uid="{00000000-0005-0000-0000-00006A150000}"/>
    <cellStyle name="쉼표 [0] 9 2 2 3" xfId="6238" xr:uid="{00000000-0005-0000-0000-000069150000}"/>
    <cellStyle name="쉼표 [0] 9 2 3" xfId="5608" xr:uid="{00000000-0005-0000-0000-00006B150000}"/>
    <cellStyle name="쉼표 [0] 9 2 3 2" xfId="6236" xr:uid="{00000000-0005-0000-0000-00006B150000}"/>
    <cellStyle name="쉼표 [0] 9 2 4" xfId="6239" xr:uid="{00000000-0005-0000-0000-000068150000}"/>
    <cellStyle name="쉼표 [0] 9 3" xfId="5607" xr:uid="{00000000-0005-0000-0000-00006C150000}"/>
    <cellStyle name="쉼표 [0] 9 3 2" xfId="5606" xr:uid="{00000000-0005-0000-0000-00006D150000}"/>
    <cellStyle name="쉼표 [0] 9 3 2 2" xfId="6234" xr:uid="{00000000-0005-0000-0000-00006D150000}"/>
    <cellStyle name="쉼표 [0] 9 3 3" xfId="6235" xr:uid="{00000000-0005-0000-0000-00006C150000}"/>
    <cellStyle name="쉼표 [0] 9 4" xfId="5605" xr:uid="{00000000-0005-0000-0000-00006E150000}"/>
    <cellStyle name="쉼표 [0] 9 4 2" xfId="6233" xr:uid="{00000000-0005-0000-0000-00006E150000}"/>
    <cellStyle name="쉼표 [0] 9 5" xfId="6182" xr:uid="{00000000-0005-0000-0000-000067150000}"/>
    <cellStyle name="스타일 1" xfId="1864" xr:uid="{00000000-0005-0000-0000-00006F150000}"/>
    <cellStyle name="스타일 1 2" xfId="5604" xr:uid="{00000000-0005-0000-0000-000070150000}"/>
    <cellStyle name="스타일 1 3" xfId="5909" xr:uid="{00000000-0005-0000-0000-000071150000}"/>
    <cellStyle name="스타일 2" xfId="2291" xr:uid="{00000000-0005-0000-0000-000072150000}"/>
    <cellStyle name="스타일 2 2" xfId="5128" xr:uid="{00000000-0005-0000-0000-000073150000}"/>
    <cellStyle name="스타일 2 3" xfId="5908" xr:uid="{00000000-0005-0000-0000-000074150000}"/>
    <cellStyle name="스타일 3" xfId="2292" xr:uid="{00000000-0005-0000-0000-000075150000}"/>
    <cellStyle name="스타일 3 2" xfId="5907" xr:uid="{00000000-0005-0000-0000-000076150000}"/>
    <cellStyle name="스타일 4" xfId="2293" xr:uid="{00000000-0005-0000-0000-000077150000}"/>
    <cellStyle name="스타일 4 2" xfId="5906" xr:uid="{00000000-0005-0000-0000-000078150000}"/>
    <cellStyle name="스타일 5" xfId="5905" xr:uid="{00000000-0005-0000-0000-000079150000}"/>
    <cellStyle name="스타일 6" xfId="5904" xr:uid="{00000000-0005-0000-0000-00007A150000}"/>
    <cellStyle name="안건회계법인" xfId="1865" xr:uid="{00000000-0005-0000-0000-00007B150000}"/>
    <cellStyle name="안상수10" xfId="2294" xr:uid="{00000000-0005-0000-0000-00007C150000}"/>
    <cellStyle name="연결된 셀 2" xfId="5129" xr:uid="{00000000-0005-0000-0000-00007D150000}"/>
    <cellStyle name="연결된 셀 2 2" xfId="5526" xr:uid="{00000000-0005-0000-0000-00007E150000}"/>
    <cellStyle name="연결된 셀 2 3" xfId="5525" xr:uid="{00000000-0005-0000-0000-00007F150000}"/>
    <cellStyle name="연결된 셀 2 4" xfId="2415" xr:uid="{00000000-0005-0000-0000-000080150000}"/>
    <cellStyle name="연결된 셀 2 5" xfId="2413" xr:uid="{00000000-0005-0000-0000-000081150000}"/>
    <cellStyle name="-연구원(국내)" xfId="5763" xr:uid="{00000000-0005-0000-0000-000082150000}"/>
    <cellStyle name="-연구원(국내) 2" xfId="6277" xr:uid="{00000000-0005-0000-0000-000082150000}"/>
    <cellStyle name="왼" xfId="1866" xr:uid="{00000000-0005-0000-0000-000083150000}"/>
    <cellStyle name="왼_5.모례가정SW공시비(1단계1차,09년도)수정" xfId="1867" xr:uid="{00000000-0005-0000-0000-000084150000}"/>
    <cellStyle name="왼쪽2" xfId="1868" xr:uid="{00000000-0005-0000-0000-000085150000}"/>
    <cellStyle name="왼쪽5" xfId="1869" xr:uid="{00000000-0005-0000-0000-000086150000}"/>
    <cellStyle name="요약 2" xfId="5130" xr:uid="{00000000-0005-0000-0000-000087150000}"/>
    <cellStyle name="우괄호_박심배수구조물공" xfId="1870" xr:uid="{00000000-0005-0000-0000-000088150000}"/>
    <cellStyle name="우측양괄호" xfId="1871" xr:uid="{00000000-0005-0000-0000-000089150000}"/>
    <cellStyle name="원" xfId="1872" xr:uid="{00000000-0005-0000-0000-00008A150000}"/>
    <cellStyle name="원 2" xfId="5131" xr:uid="{00000000-0005-0000-0000-00008B150000}"/>
    <cellStyle name="원_(부석)2007공정계획표" xfId="5903" xr:uid="{00000000-0005-0000-0000-00008C150000}"/>
    <cellStyle name="원_01.9영남 도심사서" xfId="2295" xr:uid="{00000000-0005-0000-0000-00008D150000}"/>
    <cellStyle name="원_05년회동시행계획변경(사업수지)2" xfId="2296" xr:uid="{00000000-0005-0000-0000-00008E150000}"/>
    <cellStyle name="원_05년회동시행계획변경(사업수지)2_설계변경(지사)" xfId="2297" xr:uid="{00000000-0005-0000-0000-00008F150000}"/>
    <cellStyle name="원_08년 예정공정표" xfId="5774" xr:uid="{00000000-0005-0000-0000-000090150000}"/>
    <cellStyle name="원_1.내역1" xfId="5773" xr:uid="{00000000-0005-0000-0000-000091150000}"/>
    <cellStyle name="원_1우곡기계내역" xfId="2298" xr:uid="{00000000-0005-0000-0000-000092150000}"/>
    <cellStyle name="원_1차보완(2002.매화)" xfId="2299" xr:uid="{00000000-0005-0000-0000-000093150000}"/>
    <cellStyle name="원_2001건태공정계획" xfId="5132" xr:uid="{00000000-0005-0000-0000-000094150000}"/>
    <cellStyle name="원_2001년보완" xfId="2300" xr:uid="{00000000-0005-0000-0000-000095150000}"/>
    <cellStyle name="원_2003년변경공정계획서" xfId="5772" xr:uid="{00000000-0005-0000-0000-000096150000}"/>
    <cellStyle name="원_2006년(4차분) 시청서식" xfId="5901" xr:uid="{00000000-0005-0000-0000-000097150000}"/>
    <cellStyle name="원_2007년 봉현 사업비수지예산(년도말정산서)" xfId="5789" xr:uid="{00000000-0005-0000-0000-000098150000}"/>
    <cellStyle name="원_2009년 2차 공정계획변경 수지예산" xfId="5788" xr:uid="{00000000-0005-0000-0000-000099150000}"/>
    <cellStyle name="원_2009년 창고 및 퇴비사 전기공사 변경 수지예산" xfId="5771" xr:uid="{00000000-0005-0000-0000-00009A150000}"/>
    <cellStyle name="원_2009년_2차_공정계획변경_수지예산" xfId="5787" xr:uid="{00000000-0005-0000-0000-00009B150000}"/>
    <cellStyle name="원_465_kangwon2002-5-2-1)최종수정)" xfId="2301" xr:uid="{00000000-0005-0000-0000-00009C150000}"/>
    <cellStyle name="원_99옥성양보완" xfId="2302" xr:uid="{00000000-0005-0000-0000-00009D150000}"/>
    <cellStyle name="원_Book2" xfId="5770" xr:uid="{00000000-0005-0000-0000-00009E150000}"/>
    <cellStyle name="원_NEGS" xfId="5769" xr:uid="{00000000-0005-0000-0000-00009F150000}"/>
    <cellStyle name="원_Sheet1" xfId="1894" xr:uid="{00000000-0005-0000-0000-0000A0150000}"/>
    <cellStyle name="원_Sheet1 2" xfId="5603" xr:uid="{00000000-0005-0000-0000-0000A1150000}"/>
    <cellStyle name="원_Sheet1 3" xfId="5900" xr:uid="{00000000-0005-0000-0000-0000A2150000}"/>
    <cellStyle name="원_Sheet2" xfId="1895" xr:uid="{00000000-0005-0000-0000-0000A3150000}"/>
    <cellStyle name="원_Sheet2 2" xfId="5602" xr:uid="{00000000-0005-0000-0000-0000A4150000}"/>
    <cellStyle name="원_Sheet2 3" xfId="5899" xr:uid="{00000000-0005-0000-0000-0000A5150000}"/>
    <cellStyle name="원_감사.원가외(제당)" xfId="5786" xr:uid="{00000000-0005-0000-0000-0000A6150000}"/>
    <cellStyle name="원_강릉재료집계" xfId="1873" xr:uid="{00000000-0005-0000-0000-0000A7150000}"/>
    <cellStyle name="원_강정내역" xfId="2303" xr:uid="{00000000-0005-0000-0000-0000A8150000}"/>
    <cellStyle name="원_건태공정01" xfId="5133" xr:uid="{00000000-0005-0000-0000-0000A9150000}"/>
    <cellStyle name="원_건태배수정산서" xfId="5134" xr:uid="{00000000-0005-0000-0000-0000AA150000}"/>
    <cellStyle name="원_계획보완서 작성요령" xfId="2304" xr:uid="{00000000-0005-0000-0000-0000AB150000}"/>
    <cellStyle name="원_공사비총괄표,수지예산서" xfId="5135" xr:uid="{00000000-0005-0000-0000-0000AC150000}"/>
    <cellStyle name="원_공사비-항곡지구(본천평야)" xfId="5136" xr:uid="{00000000-0005-0000-0000-0000AD150000}"/>
    <cellStyle name="원_공정계획(03.1월)" xfId="5785" xr:uid="{00000000-0005-0000-0000-0000AE150000}"/>
    <cellStyle name="원_공정계획등작성요령(1)" xfId="2305" xr:uid="{00000000-0005-0000-0000-0000AF150000}"/>
    <cellStyle name="원_관급자재 집계표" xfId="2306" xr:uid="{00000000-0005-0000-0000-0000B0150000}"/>
    <cellStyle name="원_관급자재 집계표_설계변경(지사)" xfId="2307" xr:uid="{00000000-0005-0000-0000-0000B1150000}"/>
    <cellStyle name="원_교동지탄집계(최종)" xfId="1874" xr:uid="{00000000-0005-0000-0000-0000B2150000}"/>
    <cellStyle name="원_교량공1-1" xfId="5898" xr:uid="{00000000-0005-0000-0000-0000B3150000}"/>
    <cellStyle name="원_금매1차내역서(변경)" xfId="2308" xr:uid="{00000000-0005-0000-0000-0000B4150000}"/>
    <cellStyle name="원_낙금지구(2004년분)변경" xfId="5784" xr:uid="{00000000-0005-0000-0000-0000B5150000}"/>
    <cellStyle name="원_낙금지구(2004년분)변경최종" xfId="5897" xr:uid="{00000000-0005-0000-0000-0000B6150000}"/>
    <cellStyle name="원_낙성사업비" xfId="5896" xr:uid="{00000000-0005-0000-0000-0000B7150000}"/>
    <cellStyle name="원_낙차부암거재료계산" xfId="5895" xr:uid="{00000000-0005-0000-0000-0000B8150000}"/>
    <cellStyle name="원_내역서 표지" xfId="2309" xr:uid="{00000000-0005-0000-0000-0000B9150000}"/>
    <cellStyle name="원_년도말정산서 작성요령" xfId="5137" xr:uid="{00000000-0005-0000-0000-0000BA150000}"/>
    <cellStyle name="원_단암양수장재료계산" xfId="1875" xr:uid="{00000000-0005-0000-0000-0000BB150000}"/>
    <cellStyle name="원_단암토적계산" xfId="1876" xr:uid="{00000000-0005-0000-0000-0000BC150000}"/>
    <cellStyle name="원_대곡공정계획표 (2)" xfId="5894" xr:uid="{00000000-0005-0000-0000-0000BD150000}"/>
    <cellStyle name="원_대산도청서식-02" xfId="2310" xr:uid="{00000000-0005-0000-0000-0000BE150000}"/>
    <cellStyle name="원_대정수정내역" xfId="2311" xr:uid="{00000000-0005-0000-0000-0000BF150000}"/>
    <cellStyle name="원_대평(고령)단가보완(최종)" xfId="2312" xr:uid="{00000000-0005-0000-0000-0000C0150000}"/>
    <cellStyle name="원_도로구조물수정" xfId="5893" xr:uid="{00000000-0005-0000-0000-0000C1150000}"/>
    <cellStyle name="원_동물탈출통로(1)" xfId="1877" xr:uid="{00000000-0005-0000-0000-0000C2150000}"/>
    <cellStyle name="원_매내천" xfId="2313" xr:uid="{00000000-0005-0000-0000-0000C3150000}"/>
    <cellStyle name="원_무단가1" xfId="2314" xr:uid="{00000000-0005-0000-0000-0000C4150000}"/>
    <cellStyle name="원_물량보완(2001년전체)" xfId="2315" xr:uid="{00000000-0005-0000-0000-0000C5150000}"/>
    <cellStyle name="원_배수로덮개재료집계" xfId="5892" xr:uid="{00000000-0005-0000-0000-0000C6150000}"/>
    <cellStyle name="원_백석(변경9월)" xfId="5891" xr:uid="{00000000-0005-0000-0000-0000C7150000}"/>
    <cellStyle name="원_백석수지예산서" xfId="2316" xr:uid="{00000000-0005-0000-0000-0000C8150000}"/>
    <cellStyle name="원_변경계획표(표준)" xfId="6108" xr:uid="{00000000-0005-0000-0000-0000C9150000}"/>
    <cellStyle name="원_보청수지예산서(수정)" xfId="1878" xr:uid="{00000000-0005-0000-0000-0000CA150000}"/>
    <cellStyle name="원_복사본 수원공1" xfId="1879" xr:uid="{00000000-0005-0000-0000-0000CB150000}"/>
    <cellStyle name="원_사본 - 시행계획변경총괄1(화전)" xfId="2317" xr:uid="{00000000-0005-0000-0000-0000CC150000}"/>
    <cellStyle name="원_사업계획개요" xfId="5138" xr:uid="{00000000-0005-0000-0000-0000CD150000}"/>
    <cellStyle name="원_사업계획개요-1" xfId="5139" xr:uid="{00000000-0005-0000-0000-0000CE150000}"/>
    <cellStyle name="원_사통 토공재료집계표(삼춘)" xfId="5888" xr:uid="{00000000-0005-0000-0000-0000CF150000}"/>
    <cellStyle name="원_사통(기계)" xfId="5890" xr:uid="{00000000-0005-0000-0000-0000D0150000}"/>
    <cellStyle name="원_설계변경(지사)" xfId="2318" xr:uid="{00000000-0005-0000-0000-0000D1150000}"/>
    <cellStyle name="원_수령도로측구덮개재료집계" xfId="5889" xr:uid="{00000000-0005-0000-0000-0000D2150000}"/>
    <cellStyle name="원_수비지구수원공(양수장)(건축)" xfId="2319" xr:uid="{00000000-0005-0000-0000-0000D3150000}"/>
    <cellStyle name="원_수비지구수원공(양수장,저수지)(기계)" xfId="2320" xr:uid="{00000000-0005-0000-0000-0000D4150000}"/>
    <cellStyle name="원_수비지구수원공(저수지)(기계)" xfId="2321" xr:uid="{00000000-0005-0000-0000-0000D5150000}"/>
    <cellStyle name="원_수원공 재료계산" xfId="1880" xr:uid="{00000000-0005-0000-0000-0000D6150000}"/>
    <cellStyle name="원_수원공(양수장)공사비명세서" xfId="2322" xr:uid="{00000000-0005-0000-0000-0000D7150000}"/>
    <cellStyle name="원_수원공(양수장)입찰내역서" xfId="2323" xr:uid="{00000000-0005-0000-0000-0000D8150000}"/>
    <cellStyle name="원_수원공(저수지)공사비명세서" xfId="2324" xr:uid="{00000000-0005-0000-0000-0000D9150000}"/>
    <cellStyle name="원_수원공(저수지)입찰내역서" xfId="2325" xr:uid="{00000000-0005-0000-0000-0000DA150000}"/>
    <cellStyle name="원_수원공제계산서" xfId="1881" xr:uid="{00000000-0005-0000-0000-0000DB150000}"/>
    <cellStyle name="원_수지예산서" xfId="5783" xr:uid="{00000000-0005-0000-0000-0000DC150000}"/>
    <cellStyle name="원_수지예산서(증감)" xfId="2326" xr:uid="{00000000-0005-0000-0000-0000DD150000}"/>
    <cellStyle name="원_역T형옹벽" xfId="5782" xr:uid="{00000000-0005-0000-0000-0000DE150000}"/>
    <cellStyle name="원_영남도청서식" xfId="2327" xr:uid="{00000000-0005-0000-0000-0000DF150000}"/>
    <cellStyle name="원_운반거리표" xfId="1882" xr:uid="{00000000-0005-0000-0000-0000E0150000}"/>
    <cellStyle name="원_원가외(제당)" xfId="5768" xr:uid="{00000000-0005-0000-0000-0000E1150000}"/>
    <cellStyle name="원_월별공사진척보고" xfId="5887" xr:uid="{00000000-0005-0000-0000-0000E2150000}"/>
    <cellStyle name="원_월촌건축" xfId="2328" xr:uid="{00000000-0005-0000-0000-0000E3150000}"/>
    <cellStyle name="원_월촌-기계보완" xfId="2329" xr:uid="{00000000-0005-0000-0000-0000E4150000}"/>
    <cellStyle name="원_의동수지예산서(최종)" xfId="1883" xr:uid="{00000000-0005-0000-0000-0000E5150000}"/>
    <cellStyle name="원_인흥공사비(수지예산서)" xfId="2330" xr:uid="{00000000-0005-0000-0000-0000E6150000}"/>
    <cellStyle name="원_자재조서" xfId="5781" xr:uid="{00000000-0005-0000-0000-0000E7150000}"/>
    <cellStyle name="원_재료계산" xfId="1884" xr:uid="{00000000-0005-0000-0000-0000E8150000}"/>
    <cellStyle name="원_재료계산서" xfId="5780" xr:uid="{00000000-0005-0000-0000-0000E9150000}"/>
    <cellStyle name="원_재료집계(복통)" xfId="5779" xr:uid="{00000000-0005-0000-0000-0000EA150000}"/>
    <cellStyle name="원_재료집계(제당.가제당)" xfId="5778" xr:uid="{00000000-0005-0000-0000-0000EB150000}"/>
    <cellStyle name="원_점리내역" xfId="2331" xr:uid="{00000000-0005-0000-0000-0000EC150000}"/>
    <cellStyle name="원_중봉도로(토공-구조물)" xfId="5777" xr:uid="{00000000-0005-0000-0000-0000ED150000}"/>
    <cellStyle name="원_지부송부-포동내역-1" xfId="2332" xr:uid="{00000000-0005-0000-0000-0000EE150000}"/>
    <cellStyle name="원_지선(토공-구조물)" xfId="5877" xr:uid="{00000000-0005-0000-0000-0000EF150000}"/>
    <cellStyle name="원_창봉지급자재단가" xfId="2333" xr:uid="{00000000-0005-0000-0000-0000F0150000}"/>
    <cellStyle name="원_창산지여수토재료계산(05.29)" xfId="1885" xr:uid="{00000000-0005-0000-0000-0000F1150000}"/>
    <cellStyle name="원_청하(변경9월)" xfId="5886" xr:uid="{00000000-0005-0000-0000-0000F2150000}"/>
    <cellStyle name="원_총괄보완내역" xfId="5885" xr:uid="{00000000-0005-0000-0000-0000F3150000}"/>
    <cellStyle name="원_추풍지재료집계" xfId="1886" xr:uid="{00000000-0005-0000-0000-0000F4150000}"/>
    <cellStyle name="원_취수탑" xfId="5884" xr:uid="{00000000-0005-0000-0000-0000F5150000}"/>
    <cellStyle name="원_토적계산(여수토)" xfId="5883" xr:uid="{00000000-0005-0000-0000-0000F6150000}"/>
    <cellStyle name="원_토적계산(평야부)" xfId="1887" xr:uid="{00000000-0005-0000-0000-0000F7150000}"/>
    <cellStyle name="원_평야부 재료계산(2005)" xfId="1888" xr:uid="{00000000-0005-0000-0000-0000F8150000}"/>
    <cellStyle name="원_평야부총(최종)" xfId="1889" xr:uid="{00000000-0005-0000-0000-0000F9150000}"/>
    <cellStyle name="원_평야부총4" xfId="1890" xr:uid="{00000000-0005-0000-0000-0000FA150000}"/>
    <cellStyle name="원_폐기물" xfId="1891" xr:uid="{00000000-0005-0000-0000-0000FB150000}"/>
    <cellStyle name="원_피치,벌목재료(최종)" xfId="1892" xr:uid="{00000000-0005-0000-0000-0000FC150000}"/>
    <cellStyle name="원_피치로드재료" xfId="1893" xr:uid="{00000000-0005-0000-0000-0000FD150000}"/>
    <cellStyle name="원_횡배수관수량집계" xfId="5882" xr:uid="{00000000-0005-0000-0000-0000FE150000}"/>
    <cellStyle name="원_횡배수관수량집계 2" xfId="6279" xr:uid="{00000000-0005-0000-0000-0000FE150000}"/>
    <cellStyle name="유1" xfId="5140" xr:uid="{00000000-0005-0000-0000-0000FF150000}"/>
    <cellStyle name="유영" xfId="5141" xr:uid="{00000000-0005-0000-0000-000000160000}"/>
    <cellStyle name="인원수(0.1)" xfId="2334" xr:uid="{00000000-0005-0000-0000-000001160000}"/>
    <cellStyle name="일반" xfId="1896" xr:uid="{00000000-0005-0000-0000-000002160000}"/>
    <cellStyle name="일위(text)" xfId="2335" xr:uid="{00000000-0005-0000-0000-000003160000}"/>
    <cellStyle name="일위(소수1위9포)" xfId="2336" xr:uid="{00000000-0005-0000-0000-000004160000}"/>
    <cellStyle name="일위(소수1위사이띔9포)" xfId="2337" xr:uid="{00000000-0005-0000-0000-000005160000}"/>
    <cellStyle name="일위(소수점 1)" xfId="2338" xr:uid="{00000000-0005-0000-0000-000006160000}"/>
    <cellStyle name="일위계(9포)" xfId="2339" xr:uid="{00000000-0005-0000-0000-000007160000}"/>
    <cellStyle name="일위대가" xfId="1897" xr:uid="{00000000-0005-0000-0000-000008160000}"/>
    <cellStyle name="입력 2" xfId="5142" xr:uid="{00000000-0005-0000-0000-000009160000}"/>
    <cellStyle name="자리수" xfId="1898" xr:uid="{00000000-0005-0000-0000-00000A160000}"/>
    <cellStyle name="자리수 - 유형1" xfId="5881" xr:uid="{00000000-0005-0000-0000-00000B160000}"/>
    <cellStyle name="자리수 2" xfId="5143" xr:uid="{00000000-0005-0000-0000-00000C160000}"/>
    <cellStyle name="자리수_(부석)2007공정계획표" xfId="5880" xr:uid="{00000000-0005-0000-0000-00000D160000}"/>
    <cellStyle name="자리수0" xfId="1899" xr:uid="{00000000-0005-0000-0000-00000E160000}"/>
    <cellStyle name="자리수0 2" xfId="5144" xr:uid="{00000000-0005-0000-0000-00000F160000}"/>
    <cellStyle name="자리수0 2 2" xfId="5601" xr:uid="{00000000-0005-0000-0000-000010160000}"/>
    <cellStyle name="자리수0 3" xfId="5879" xr:uid="{00000000-0005-0000-0000-000011160000}"/>
    <cellStyle name="잡품" xfId="2340" xr:uid="{00000000-0005-0000-0000-000012160000}"/>
    <cellStyle name="제곱" xfId="1900" xr:uid="{00000000-0005-0000-0000-000013160000}"/>
    <cellStyle name="제목 1 2" xfId="5145" xr:uid="{00000000-0005-0000-0000-000014160000}"/>
    <cellStyle name="제목 2 2" xfId="5146" xr:uid="{00000000-0005-0000-0000-000015160000}"/>
    <cellStyle name="제목 3 2" xfId="5147" xr:uid="{00000000-0005-0000-0000-000016160000}"/>
    <cellStyle name="제목 3 2 2" xfId="5524" xr:uid="{00000000-0005-0000-0000-000017160000}"/>
    <cellStyle name="제목 3 2 3" xfId="2414" xr:uid="{00000000-0005-0000-0000-000018160000}"/>
    <cellStyle name="제목 4 2" xfId="5148" xr:uid="{00000000-0005-0000-0000-000019160000}"/>
    <cellStyle name="제목 5" xfId="5149" xr:uid="{00000000-0005-0000-0000-00001A160000}"/>
    <cellStyle name="제목1.###(12)" xfId="2341" xr:uid="{00000000-0005-0000-0000-00001B160000}"/>
    <cellStyle name="제목12" xfId="2342" xr:uid="{00000000-0005-0000-0000-00001C160000}"/>
    <cellStyle name="제목12-1" xfId="2343" xr:uid="{00000000-0005-0000-0000-00001D160000}"/>
    <cellStyle name="제목13" xfId="2344" xr:uid="{00000000-0005-0000-0000-00001E160000}"/>
    <cellStyle name="제목15" xfId="2345" xr:uid="{00000000-0005-0000-0000-00001F160000}"/>
    <cellStyle name="제목솔체20" xfId="2346" xr:uid="{00000000-0005-0000-0000-000020160000}"/>
    <cellStyle name="좋음 2" xfId="5150" xr:uid="{00000000-0005-0000-0000-000021160000}"/>
    <cellStyle name="좌괄호_박심배수구조물공" xfId="1901" xr:uid="{00000000-0005-0000-0000-000022160000}"/>
    <cellStyle name="좌측양괄호" xfId="1902" xr:uid="{00000000-0005-0000-0000-000023160000}"/>
    <cellStyle name="ܸ준" xfId="5151" xr:uid="{00000000-0005-0000-0000-000024160000}"/>
    <cellStyle name="중기사용11" xfId="2347" xr:uid="{00000000-0005-0000-0000-000025160000}"/>
    <cellStyle name="중기사용11-1" xfId="2348" xr:uid="{00000000-0005-0000-0000-000026160000}"/>
    <cellStyle name="중기사용12" xfId="2349" xr:uid="{00000000-0005-0000-0000-000027160000}"/>
    <cellStyle name="중기사용13" xfId="2350" xr:uid="{00000000-0005-0000-0000-000028160000}"/>
    <cellStyle name="지수문제" xfId="2351" xr:uid="{00000000-0005-0000-0000-000029160000}"/>
    <cellStyle name="지정되지 않음" xfId="1903" xr:uid="{00000000-0005-0000-0000-00002A160000}"/>
    <cellStyle name="출력 2" xfId="5152" xr:uid="{00000000-0005-0000-0000-00002B160000}"/>
    <cellStyle name="측점" xfId="5153" xr:uid="{00000000-0005-0000-0000-00002C160000}"/>
    <cellStyle name="콤" xfId="5154" xr:uid="{00000000-0005-0000-0000-00002D160000}"/>
    <cellStyle name="콤 2" xfId="5155" xr:uid="{00000000-0005-0000-0000-00002E160000}"/>
    <cellStyle name="콤 3" xfId="5156" xr:uid="{00000000-0005-0000-0000-00002F160000}"/>
    <cellStyle name="콤 4" xfId="5157" xr:uid="{00000000-0005-0000-0000-000030160000}"/>
    <cellStyle name="콤 5" xfId="5158" xr:uid="{00000000-0005-0000-0000-000031160000}"/>
    <cellStyle name="콤 6" xfId="5159" xr:uid="{00000000-0005-0000-0000-000032160000}"/>
    <cellStyle name="콤_1109-01-00182" xfId="5160" xr:uid="{00000000-0005-0000-0000-000033160000}"/>
    <cellStyle name="콤_1109-01-00182_발송본" xfId="5161" xr:uid="{00000000-0005-0000-0000-000034160000}"/>
    <cellStyle name="콤_1109-03-00057" xfId="5162" xr:uid="{00000000-0005-0000-0000-000035160000}"/>
    <cellStyle name="콤_1109-03-00057_발송본" xfId="5163" xr:uid="{00000000-0005-0000-0000-000036160000}"/>
    <cellStyle name="콤_1203-라037 단가표 및 발송조서" xfId="5164" xr:uid="{00000000-0005-0000-0000-000037160000}"/>
    <cellStyle name="콤_Book1" xfId="5165" xr:uid="{00000000-0005-0000-0000-000038160000}"/>
    <cellStyle name="콤_Book1 2" xfId="5166" xr:uid="{00000000-0005-0000-0000-000039160000}"/>
    <cellStyle name="콤_Book1_1" xfId="5167" xr:uid="{00000000-0005-0000-0000-00003A160000}"/>
    <cellStyle name="콤_Book1_1_1109-01-00182" xfId="5168" xr:uid="{00000000-0005-0000-0000-00003B160000}"/>
    <cellStyle name="콤_Book1_1_1109-03-00057" xfId="5169" xr:uid="{00000000-0005-0000-0000-00003C160000}"/>
    <cellStyle name="콤_Book1_1109-01-00182" xfId="5170" xr:uid="{00000000-0005-0000-0000-00003D160000}"/>
    <cellStyle name="콤_Book1_1109-03-00057" xfId="5171" xr:uid="{00000000-0005-0000-0000-00003E160000}"/>
    <cellStyle name="콤_Book1_2" xfId="5172" xr:uid="{00000000-0005-0000-0000-00003F160000}"/>
    <cellStyle name="콤_Book1_Book1" xfId="5173" xr:uid="{00000000-0005-0000-0000-000040160000}"/>
    <cellStyle name="콤_E12041002(산출및조서)-평균단가" xfId="5174" xr:uid="{00000000-0005-0000-0000-000041160000}"/>
    <cellStyle name="콤_부대공" xfId="5175" xr:uid="{00000000-0005-0000-0000-000042160000}"/>
    <cellStyle name="콤_부대공_웅동장유2(1.24)" xfId="5176" xr:uid="{00000000-0005-0000-0000-000043160000}"/>
    <cellStyle name="콤_부대공_웅동장유최종" xfId="5177" xr:uid="{00000000-0005-0000-0000-000044160000}"/>
    <cellStyle name="콤_부대공사" xfId="5178" xr:uid="{00000000-0005-0000-0000-000045160000}"/>
    <cellStyle name="콤_부대공사_웅동장유2(1.24)" xfId="5179" xr:uid="{00000000-0005-0000-0000-000046160000}"/>
    <cellStyle name="콤_부대공사_웅동장유최종" xfId="5180" xr:uid="{00000000-0005-0000-0000-000047160000}"/>
    <cellStyle name="콤_부대공사단위수량" xfId="5181" xr:uid="{00000000-0005-0000-0000-000048160000}"/>
    <cellStyle name="콤_부대공사단위수량_웅동장유2(1.24)" xfId="5182" xr:uid="{00000000-0005-0000-0000-000049160000}"/>
    <cellStyle name="콤_부대공사단위수량_웅동장유최종" xfId="5183" xr:uid="{00000000-0005-0000-0000-00004A160000}"/>
    <cellStyle name="콤_사본 - 1210-라012(산출)" xfId="5184" xr:uid="{00000000-0005-0000-0000-00004B160000}"/>
    <cellStyle name="콤_산출및조서(최종)" xfId="5185" xr:uid="{00000000-0005-0000-0000-00004C160000}"/>
    <cellStyle name="콤_우수공사(j)" xfId="5186" xr:uid="{00000000-0005-0000-0000-00004D160000}"/>
    <cellStyle name="콤_웅동장유2(1.24)" xfId="5187" xr:uid="{00000000-0005-0000-0000-00004E160000}"/>
    <cellStyle name="콤_웅동장유2(1.24)_080909-0003%eb%8c%80%ed%95%9c%ec%a1%b0%ec%84%9c(1)" xfId="5188" xr:uid="{00000000-0005-0000-0000-00004F160000}"/>
    <cellStyle name="콤_웅동장유2(1.24)_웅동~장유" xfId="5189" xr:uid="{00000000-0005-0000-0000-000050160000}"/>
    <cellStyle name="콤_웅동장유2(1.24)_웅동~장유(발송용)" xfId="5190" xr:uid="{00000000-0005-0000-0000-000051160000}"/>
    <cellStyle name="콤_웅동장유2(1.24)_웅동장유-(토지,물건조서)" xfId="5191" xr:uid="{00000000-0005-0000-0000-000052160000}"/>
    <cellStyle name="콤_웅동장유2(1.24)_웅동장유-지장물최종" xfId="5192" xr:uid="{00000000-0005-0000-0000-000053160000}"/>
    <cellStyle name="콤_웅동장유최종" xfId="5193" xr:uid="{00000000-0005-0000-0000-000054160000}"/>
    <cellStyle name="콤_웅동장유최종_080909-0003%eb%8c%80%ed%95%9c%ec%a1%b0%ec%84%9c(1)" xfId="5194" xr:uid="{00000000-0005-0000-0000-000055160000}"/>
    <cellStyle name="콤_웅동장유최종_웅동~장유" xfId="5195" xr:uid="{00000000-0005-0000-0000-000056160000}"/>
    <cellStyle name="콤_웅동장유최종_웅동~장유(발송용)" xfId="5196" xr:uid="{00000000-0005-0000-0000-000057160000}"/>
    <cellStyle name="콤_웅동장유최종_웅동장유-(토지,물건조서)" xfId="5197" xr:uid="{00000000-0005-0000-0000-000058160000}"/>
    <cellStyle name="콤_웅동장유최종_웅동장유-지장물최종" xfId="5198" xr:uid="{00000000-0005-0000-0000-000059160000}"/>
    <cellStyle name="콤_장안-지번 2-15" xfId="5199" xr:uid="{00000000-0005-0000-0000-00005A160000}"/>
    <cellStyle name="콤_장안-지번 2-15 2" xfId="5200" xr:uid="{00000000-0005-0000-0000-00005B160000}"/>
    <cellStyle name="콤마 [" xfId="5201" xr:uid="{00000000-0005-0000-0000-00005C160000}"/>
    <cellStyle name="콤마 [ 2" xfId="5202" xr:uid="{00000000-0005-0000-0000-00005D160000}"/>
    <cellStyle name="콤마 [ 3" xfId="5203" xr:uid="{00000000-0005-0000-0000-00005E160000}"/>
    <cellStyle name="콤마 [ 4" xfId="5204" xr:uid="{00000000-0005-0000-0000-00005F160000}"/>
    <cellStyle name="콤마 [ 5" xfId="5205" xr:uid="{00000000-0005-0000-0000-000060160000}"/>
    <cellStyle name="콤마 [ 6" xfId="5206" xr:uid="{00000000-0005-0000-0000-000061160000}"/>
    <cellStyle name="콤마 [_1203-라037 단가표 및 발송조서" xfId="5207" xr:uid="{00000000-0005-0000-0000-000062160000}"/>
    <cellStyle name="콤마 [0.00]" xfId="5878" xr:uid="{00000000-0005-0000-0000-000063160000}"/>
    <cellStyle name="콤마 [0]" xfId="1904" xr:uid="{00000000-0005-0000-0000-000064160000}"/>
    <cellStyle name="콤마 [0] 2" xfId="6123" xr:uid="{00000000-0005-0000-0000-000064160000}"/>
    <cellStyle name="콤마 [0]기기자재비" xfId="2352" xr:uid="{00000000-0005-0000-0000-000065160000}"/>
    <cellStyle name="콤마 [000]" xfId="5208" xr:uid="{00000000-0005-0000-0000-000066160000}"/>
    <cellStyle name="콤마 [1]" xfId="5209" xr:uid="{00000000-0005-0000-0000-000067160000}"/>
    <cellStyle name="콤마 [2]" xfId="1905" xr:uid="{00000000-0005-0000-0000-000068160000}"/>
    <cellStyle name="콤마 [2] 2" xfId="5211" xr:uid="{00000000-0005-0000-0000-000069160000}"/>
    <cellStyle name="콤마 [2] 2 2" xfId="5212" xr:uid="{00000000-0005-0000-0000-00006A160000}"/>
    <cellStyle name="콤마 [2] 2 3" xfId="5213" xr:uid="{00000000-0005-0000-0000-00006B160000}"/>
    <cellStyle name="콤마 [2] 2 4" xfId="5214" xr:uid="{00000000-0005-0000-0000-00006C160000}"/>
    <cellStyle name="콤마 [2] 2 5" xfId="5215" xr:uid="{00000000-0005-0000-0000-00006D160000}"/>
    <cellStyle name="콤마 [2] 2 6" xfId="5216" xr:uid="{00000000-0005-0000-0000-00006E160000}"/>
    <cellStyle name="콤마 [2] 2_E12041002(산출및조서)-평균단가" xfId="5217" xr:uid="{00000000-0005-0000-0000-00006F160000}"/>
    <cellStyle name="콤마 [2] 3" xfId="5218" xr:uid="{00000000-0005-0000-0000-000070160000}"/>
    <cellStyle name="콤마 [2] 3 2" xfId="5219" xr:uid="{00000000-0005-0000-0000-000071160000}"/>
    <cellStyle name="콤마 [2] 3 3" xfId="5220" xr:uid="{00000000-0005-0000-0000-000072160000}"/>
    <cellStyle name="콤마 [2] 4" xfId="5221" xr:uid="{00000000-0005-0000-0000-000073160000}"/>
    <cellStyle name="콤마 [2] 4 2" xfId="5222" xr:uid="{00000000-0005-0000-0000-000074160000}"/>
    <cellStyle name="콤마 [2] 5" xfId="5223" xr:uid="{00000000-0005-0000-0000-000075160000}"/>
    <cellStyle name="콤마 [2] 5 2" xfId="5224" xr:uid="{00000000-0005-0000-0000-000076160000}"/>
    <cellStyle name="콤마 [2] 6" xfId="5225" xr:uid="{00000000-0005-0000-0000-000077160000}"/>
    <cellStyle name="콤마 [2] 7" xfId="5210" xr:uid="{00000000-0005-0000-0000-000078160000}"/>
    <cellStyle name="콤마 [2]_0910-2008" xfId="5226" xr:uid="{00000000-0005-0000-0000-000079160000}"/>
    <cellStyle name="콤마 [금액]" xfId="2353" xr:uid="{00000000-0005-0000-0000-00007A160000}"/>
    <cellStyle name="콤마 [소수]" xfId="2354" xr:uid="{00000000-0005-0000-0000-00007B160000}"/>
    <cellStyle name="콤마 [수량]" xfId="2355" xr:uid="{00000000-0005-0000-0000-00007C160000}"/>
    <cellStyle name="콤마 &lt;0&gt;" xfId="2356" xr:uid="{00000000-0005-0000-0000-00007D160000}"/>
    <cellStyle name="콤마 1" xfId="1906" xr:uid="{00000000-0005-0000-0000-00007E160000}"/>
    <cellStyle name="콤마[ ]" xfId="1907" xr:uid="{00000000-0005-0000-0000-00007F160000}"/>
    <cellStyle name="콤마[*]" xfId="1908" xr:uid="{00000000-0005-0000-0000-000080160000}"/>
    <cellStyle name="콤마[,]" xfId="2357" xr:uid="{00000000-0005-0000-0000-000081160000}"/>
    <cellStyle name="콤마[.]" xfId="1909" xr:uid="{00000000-0005-0000-0000-000082160000}"/>
    <cellStyle name="콤마[0]" xfId="1910" xr:uid="{00000000-0005-0000-0000-000083160000}"/>
    <cellStyle name="콤마[0] 2" xfId="5600" xr:uid="{00000000-0005-0000-0000-000084160000}"/>
    <cellStyle name="콤마[0] 3" xfId="5876" xr:uid="{00000000-0005-0000-0000-000085160000}"/>
    <cellStyle name="콤마_  종  합  " xfId="2358" xr:uid="{00000000-0005-0000-0000-000086160000}"/>
    <cellStyle name="콤마숫자" xfId="5227" xr:uid="{00000000-0005-0000-0000-000087160000}"/>
    <cellStyle name="타이틀" xfId="5228" xr:uid="{00000000-0005-0000-0000-000088160000}"/>
    <cellStyle name="통" xfId="5229" xr:uid="{00000000-0005-0000-0000-000089160000}"/>
    <cellStyle name="통 2" xfId="5230" xr:uid="{00000000-0005-0000-0000-00008A160000}"/>
    <cellStyle name="통 3" xfId="5231" xr:uid="{00000000-0005-0000-0000-00008B160000}"/>
    <cellStyle name="통 4" xfId="5232" xr:uid="{00000000-0005-0000-0000-00008C160000}"/>
    <cellStyle name="통 5" xfId="5233" xr:uid="{00000000-0005-0000-0000-00008D160000}"/>
    <cellStyle name="통 6" xfId="5234" xr:uid="{00000000-0005-0000-0000-00008E160000}"/>
    <cellStyle name="통_1109-01-00182" xfId="5235" xr:uid="{00000000-0005-0000-0000-00008F160000}"/>
    <cellStyle name="통_1109-01-00182_발송본" xfId="5236" xr:uid="{00000000-0005-0000-0000-000090160000}"/>
    <cellStyle name="통_1109-03-00057" xfId="5237" xr:uid="{00000000-0005-0000-0000-000091160000}"/>
    <cellStyle name="통_1109-03-00057_발송본" xfId="5238" xr:uid="{00000000-0005-0000-0000-000092160000}"/>
    <cellStyle name="통_1203-라037 단가표 및 발송조서" xfId="5239" xr:uid="{00000000-0005-0000-0000-000093160000}"/>
    <cellStyle name="통_Book1" xfId="5240" xr:uid="{00000000-0005-0000-0000-000094160000}"/>
    <cellStyle name="통_Book1 2" xfId="5241" xr:uid="{00000000-0005-0000-0000-000095160000}"/>
    <cellStyle name="통_Book1_1" xfId="5242" xr:uid="{00000000-0005-0000-0000-000096160000}"/>
    <cellStyle name="통_Book1_1_1109-01-00182" xfId="5243" xr:uid="{00000000-0005-0000-0000-000097160000}"/>
    <cellStyle name="통_Book1_1_1109-03-00057" xfId="5244" xr:uid="{00000000-0005-0000-0000-000098160000}"/>
    <cellStyle name="통_Book1_1109-01-00182" xfId="5245" xr:uid="{00000000-0005-0000-0000-000099160000}"/>
    <cellStyle name="통_Book1_1109-03-00057" xfId="5246" xr:uid="{00000000-0005-0000-0000-00009A160000}"/>
    <cellStyle name="통_Book1_2" xfId="5247" xr:uid="{00000000-0005-0000-0000-00009B160000}"/>
    <cellStyle name="통_Book1_Book1" xfId="5248" xr:uid="{00000000-0005-0000-0000-00009C160000}"/>
    <cellStyle name="통_E12041002(산출및조서)-평균단가" xfId="5249" xr:uid="{00000000-0005-0000-0000-00009D160000}"/>
    <cellStyle name="통_부대공" xfId="5250" xr:uid="{00000000-0005-0000-0000-00009E160000}"/>
    <cellStyle name="통_부대공_웅동장유2(1.24)" xfId="5251" xr:uid="{00000000-0005-0000-0000-00009F160000}"/>
    <cellStyle name="통_부대공_웅동장유최종" xfId="5252" xr:uid="{00000000-0005-0000-0000-0000A0160000}"/>
    <cellStyle name="통_부대공사" xfId="5253" xr:uid="{00000000-0005-0000-0000-0000A1160000}"/>
    <cellStyle name="통_부대공사_웅동장유2(1.24)" xfId="5254" xr:uid="{00000000-0005-0000-0000-0000A2160000}"/>
    <cellStyle name="통_부대공사_웅동장유최종" xfId="5255" xr:uid="{00000000-0005-0000-0000-0000A3160000}"/>
    <cellStyle name="통_부대공사단위수량" xfId="5256" xr:uid="{00000000-0005-0000-0000-0000A4160000}"/>
    <cellStyle name="통_부대공사단위수량_웅동장유2(1.24)" xfId="5257" xr:uid="{00000000-0005-0000-0000-0000A5160000}"/>
    <cellStyle name="통_부대공사단위수량_웅동장유최종" xfId="5258" xr:uid="{00000000-0005-0000-0000-0000A6160000}"/>
    <cellStyle name="통_사본 - 1210-라012(산출)" xfId="5259" xr:uid="{00000000-0005-0000-0000-0000A7160000}"/>
    <cellStyle name="통_산출및조서(최종)" xfId="5260" xr:uid="{00000000-0005-0000-0000-0000A8160000}"/>
    <cellStyle name="통_우수공사(j)" xfId="5261" xr:uid="{00000000-0005-0000-0000-0000A9160000}"/>
    <cellStyle name="통_웅동장유2(1.24)" xfId="5262" xr:uid="{00000000-0005-0000-0000-0000AA160000}"/>
    <cellStyle name="통_웅동장유2(1.24)_080909-0003%eb%8c%80%ed%95%9c%ec%a1%b0%ec%84%9c(1)" xfId="5263" xr:uid="{00000000-0005-0000-0000-0000AB160000}"/>
    <cellStyle name="통_웅동장유2(1.24)_웅동~장유" xfId="5264" xr:uid="{00000000-0005-0000-0000-0000AC160000}"/>
    <cellStyle name="통_웅동장유2(1.24)_웅동~장유(발송용)" xfId="5265" xr:uid="{00000000-0005-0000-0000-0000AD160000}"/>
    <cellStyle name="통_웅동장유2(1.24)_웅동장유-(토지,물건조서)" xfId="5266" xr:uid="{00000000-0005-0000-0000-0000AE160000}"/>
    <cellStyle name="통_웅동장유2(1.24)_웅동장유-지장물최종" xfId="5267" xr:uid="{00000000-0005-0000-0000-0000AF160000}"/>
    <cellStyle name="통_웅동장유최종" xfId="5268" xr:uid="{00000000-0005-0000-0000-0000B0160000}"/>
    <cellStyle name="통_웅동장유최종_080909-0003%eb%8c%80%ed%95%9c%ec%a1%b0%ec%84%9c(1)" xfId="5269" xr:uid="{00000000-0005-0000-0000-0000B1160000}"/>
    <cellStyle name="통_웅동장유최종_웅동~장유" xfId="5270" xr:uid="{00000000-0005-0000-0000-0000B2160000}"/>
    <cellStyle name="통_웅동장유최종_웅동~장유(발송용)" xfId="5271" xr:uid="{00000000-0005-0000-0000-0000B3160000}"/>
    <cellStyle name="통_웅동장유최종_웅동장유-(토지,물건조서)" xfId="5272" xr:uid="{00000000-0005-0000-0000-0000B4160000}"/>
    <cellStyle name="통_웅동장유최종_웅동장유-지장물최종" xfId="5273" xr:uid="{00000000-0005-0000-0000-0000B5160000}"/>
    <cellStyle name="통_장안-지번 2-15" xfId="5274" xr:uid="{00000000-0005-0000-0000-0000B6160000}"/>
    <cellStyle name="통_장안-지번 2-15 2" xfId="5275" xr:uid="{00000000-0005-0000-0000-0000B7160000}"/>
    <cellStyle name="통화 [" xfId="5276" xr:uid="{00000000-0005-0000-0000-0000B8160000}"/>
    <cellStyle name="통화 [ 2" xfId="5277" xr:uid="{00000000-0005-0000-0000-0000B9160000}"/>
    <cellStyle name="통화 [ 3" xfId="5278" xr:uid="{00000000-0005-0000-0000-0000BA160000}"/>
    <cellStyle name="통화 [ 4" xfId="5279" xr:uid="{00000000-0005-0000-0000-0000BB160000}"/>
    <cellStyle name="통화 [ 5" xfId="5280" xr:uid="{00000000-0005-0000-0000-0000BC160000}"/>
    <cellStyle name="통화 [ 6" xfId="5281" xr:uid="{00000000-0005-0000-0000-0000BD160000}"/>
    <cellStyle name="통화 [_1203-라037 단가표 및 발송조서" xfId="5282" xr:uid="{00000000-0005-0000-0000-0000BE160000}"/>
    <cellStyle name="통화 [0] 2" xfId="5283" xr:uid="{00000000-0005-0000-0000-0000BF160000}"/>
    <cellStyle name="통화 [0] 2 2" xfId="5284" xr:uid="{00000000-0005-0000-0000-0000C0160000}"/>
    <cellStyle name="통화 [0] 2 2 2" xfId="5285" xr:uid="{00000000-0005-0000-0000-0000C1160000}"/>
    <cellStyle name="통화 [0] 2 2 2 2" xfId="5515" xr:uid="{00000000-0005-0000-0000-0000C2160000}"/>
    <cellStyle name="통화 [0] 2 2 2 2 2" xfId="6221" xr:uid="{00000000-0005-0000-0000-0000C2160000}"/>
    <cellStyle name="통화 [0] 2 2 2 3" xfId="6176" xr:uid="{00000000-0005-0000-0000-0000C1160000}"/>
    <cellStyle name="통화 [0] 2 2 3" xfId="5514" xr:uid="{00000000-0005-0000-0000-0000C3160000}"/>
    <cellStyle name="통화 [0] 2 2 3 2" xfId="6220" xr:uid="{00000000-0005-0000-0000-0000C3160000}"/>
    <cellStyle name="통화 [0] 2 2 4" xfId="5546" xr:uid="{00000000-0005-0000-0000-0000C4160000}"/>
    <cellStyle name="통화 [0] 2 2 4 2" xfId="6232" xr:uid="{00000000-0005-0000-0000-0000C4160000}"/>
    <cellStyle name="통화 [0] 2 2 5" xfId="6175" xr:uid="{00000000-0005-0000-0000-0000C0160000}"/>
    <cellStyle name="통화 [0] 2 3" xfId="5513" xr:uid="{00000000-0005-0000-0000-0000C5160000}"/>
    <cellStyle name="통화 [0] 2 3 2" xfId="5544" xr:uid="{00000000-0005-0000-0000-0000C6160000}"/>
    <cellStyle name="통화 [0] 2 3 2 2" xfId="6230" xr:uid="{00000000-0005-0000-0000-0000C6160000}"/>
    <cellStyle name="통화 [0] 2 3 3" xfId="6219" xr:uid="{00000000-0005-0000-0000-0000C5160000}"/>
    <cellStyle name="통화 [0] 2 4" xfId="6174" xr:uid="{00000000-0005-0000-0000-0000BF160000}"/>
    <cellStyle name="통화 [0] 2_1203-라037 단가표 및 발송조서" xfId="5286" xr:uid="{00000000-0005-0000-0000-0000C7160000}"/>
    <cellStyle name="통화 [0] 3" xfId="5287" xr:uid="{00000000-0005-0000-0000-0000C8160000}"/>
    <cellStyle name="통화 [0] 3 2" xfId="5288" xr:uid="{00000000-0005-0000-0000-0000C9160000}"/>
    <cellStyle name="통화 [0] 3 2 2" xfId="5517" xr:uid="{00000000-0005-0000-0000-0000CA160000}"/>
    <cellStyle name="통화 [0] 3 2 2 2" xfId="6223" xr:uid="{00000000-0005-0000-0000-0000CA160000}"/>
    <cellStyle name="통화 [0] 3 2 3" xfId="6178" xr:uid="{00000000-0005-0000-0000-0000C9160000}"/>
    <cellStyle name="통화 [0] 3 3" xfId="5289" xr:uid="{00000000-0005-0000-0000-0000CB160000}"/>
    <cellStyle name="통화 [0] 3 3 2" xfId="5518" xr:uid="{00000000-0005-0000-0000-0000CC160000}"/>
    <cellStyle name="통화 [0] 3 3 2 2" xfId="6224" xr:uid="{00000000-0005-0000-0000-0000CC160000}"/>
    <cellStyle name="통화 [0] 3 3 3" xfId="6179" xr:uid="{00000000-0005-0000-0000-0000CB160000}"/>
    <cellStyle name="통화 [0] 3 4" xfId="5516" xr:uid="{00000000-0005-0000-0000-0000CD160000}"/>
    <cellStyle name="통화 [0] 3 4 2" xfId="6222" xr:uid="{00000000-0005-0000-0000-0000CD160000}"/>
    <cellStyle name="통화 [0] 3 5" xfId="5543" xr:uid="{00000000-0005-0000-0000-0000CE160000}"/>
    <cellStyle name="통화 [0] 3 5 2" xfId="6229" xr:uid="{00000000-0005-0000-0000-0000CE160000}"/>
    <cellStyle name="통화 [0] 3 6" xfId="6177" xr:uid="{00000000-0005-0000-0000-0000C8160000}"/>
    <cellStyle name="통화 [0] 4" xfId="5290" xr:uid="{00000000-0005-0000-0000-0000CF160000}"/>
    <cellStyle name="통화 [0] 4 2" xfId="5519" xr:uid="{00000000-0005-0000-0000-0000D0160000}"/>
    <cellStyle name="통화 [0] 4 2 2" xfId="6225" xr:uid="{00000000-0005-0000-0000-0000D0160000}"/>
    <cellStyle name="통화 [0] 4 3" xfId="6180" xr:uid="{00000000-0005-0000-0000-0000CF160000}"/>
    <cellStyle name="통화 [0㉝〸" xfId="5291" xr:uid="{00000000-0005-0000-0000-0000D1160000}"/>
    <cellStyle name="퍼센트" xfId="1911" xr:uid="{00000000-0005-0000-0000-0000D2160000}"/>
    <cellStyle name="퍼센트 2" xfId="5292" xr:uid="{00000000-0005-0000-0000-0000D3160000}"/>
    <cellStyle name="퍼센트 2 2" xfId="5599" xr:uid="{00000000-0005-0000-0000-0000D4160000}"/>
    <cellStyle name="퍼센트 3" xfId="5870" xr:uid="{00000000-0005-0000-0000-0000D5160000}"/>
    <cellStyle name="표" xfId="1912" xr:uid="{00000000-0005-0000-0000-0000D6160000}"/>
    <cellStyle name="표 2" xfId="5294" xr:uid="{00000000-0005-0000-0000-0000D7160000}"/>
    <cellStyle name="표 3" xfId="5295" xr:uid="{00000000-0005-0000-0000-0000D8160000}"/>
    <cellStyle name="표 4" xfId="5296" xr:uid="{00000000-0005-0000-0000-0000D9160000}"/>
    <cellStyle name="표 5" xfId="5297" xr:uid="{00000000-0005-0000-0000-0000DA160000}"/>
    <cellStyle name="표 6" xfId="5298" xr:uid="{00000000-0005-0000-0000-0000DB160000}"/>
    <cellStyle name="표 7" xfId="5293" xr:uid="{00000000-0005-0000-0000-0000DC160000}"/>
    <cellStyle name="표(가는선,가운데,중앙)" xfId="1913" xr:uid="{00000000-0005-0000-0000-0000DD160000}"/>
    <cellStyle name="표(가는선,왼쪽,중앙)" xfId="1914" xr:uid="{00000000-0005-0000-0000-0000DE160000}"/>
    <cellStyle name="표(세로쓰기)" xfId="1915" xr:uid="{00000000-0005-0000-0000-0000DF160000}"/>
    <cellStyle name="표_1109-01-00182" xfId="5299" xr:uid="{00000000-0005-0000-0000-0000E0160000}"/>
    <cellStyle name="표_1109-01-00182_발송본" xfId="5300" xr:uid="{00000000-0005-0000-0000-0000E1160000}"/>
    <cellStyle name="표_1109-03-00057" xfId="5301" xr:uid="{00000000-0005-0000-0000-0000E2160000}"/>
    <cellStyle name="표_1109-03-00057_발송본" xfId="5302" xr:uid="{00000000-0005-0000-0000-0000E3160000}"/>
    <cellStyle name="표_1203-라037 단가표 및 발송조서" xfId="5303" xr:uid="{00000000-0005-0000-0000-0000E4160000}"/>
    <cellStyle name="표_Book1" xfId="5304" xr:uid="{00000000-0005-0000-0000-0000E5160000}"/>
    <cellStyle name="표_Book1 2" xfId="5305" xr:uid="{00000000-0005-0000-0000-0000E6160000}"/>
    <cellStyle name="표_Book1_1" xfId="5306" xr:uid="{00000000-0005-0000-0000-0000E7160000}"/>
    <cellStyle name="표_Book1_1_1109-01-00182" xfId="5307" xr:uid="{00000000-0005-0000-0000-0000E8160000}"/>
    <cellStyle name="표_Book1_1_1109-03-00057" xfId="5308" xr:uid="{00000000-0005-0000-0000-0000E9160000}"/>
    <cellStyle name="표_Book1_1109-01-00182" xfId="5309" xr:uid="{00000000-0005-0000-0000-0000EA160000}"/>
    <cellStyle name="표_Book1_1109-03-00057" xfId="5310" xr:uid="{00000000-0005-0000-0000-0000EB160000}"/>
    <cellStyle name="표_Book1_2" xfId="5311" xr:uid="{00000000-0005-0000-0000-0000EC160000}"/>
    <cellStyle name="표_Book1_Book1" xfId="5312" xr:uid="{00000000-0005-0000-0000-0000ED160000}"/>
    <cellStyle name="표_E12041002(산출및조서)-평균단가" xfId="5313" xr:uid="{00000000-0005-0000-0000-0000EE160000}"/>
    <cellStyle name="표_부대공" xfId="5314" xr:uid="{00000000-0005-0000-0000-0000EF160000}"/>
    <cellStyle name="표_부대공_웅동장유2(1.24)" xfId="5315" xr:uid="{00000000-0005-0000-0000-0000F0160000}"/>
    <cellStyle name="표_부대공_웅동장유최종" xfId="5316" xr:uid="{00000000-0005-0000-0000-0000F1160000}"/>
    <cellStyle name="표_부대공사" xfId="5317" xr:uid="{00000000-0005-0000-0000-0000F2160000}"/>
    <cellStyle name="표_부대공사_웅동장유2(1.24)" xfId="5318" xr:uid="{00000000-0005-0000-0000-0000F3160000}"/>
    <cellStyle name="표_부대공사_웅동장유최종" xfId="5319" xr:uid="{00000000-0005-0000-0000-0000F4160000}"/>
    <cellStyle name="표_부대공사단위수량" xfId="5320" xr:uid="{00000000-0005-0000-0000-0000F5160000}"/>
    <cellStyle name="표_부대공사단위수량_웅동장유2(1.24)" xfId="5321" xr:uid="{00000000-0005-0000-0000-0000F6160000}"/>
    <cellStyle name="표_부대공사단위수량_웅동장유최종" xfId="5322" xr:uid="{00000000-0005-0000-0000-0000F7160000}"/>
    <cellStyle name="표_사본 - 1210-라012(산출)" xfId="5323" xr:uid="{00000000-0005-0000-0000-0000F8160000}"/>
    <cellStyle name="표_산출및조서(최종)" xfId="5324" xr:uid="{00000000-0005-0000-0000-0000F9160000}"/>
    <cellStyle name="표_우수공사(j)" xfId="5325" xr:uid="{00000000-0005-0000-0000-0000FA160000}"/>
    <cellStyle name="표_웅동장유2(1.24)" xfId="5326" xr:uid="{00000000-0005-0000-0000-0000FB160000}"/>
    <cellStyle name="표_웅동장유2(1.24)_080909-0003%eb%8c%80%ed%95%9c%ec%a1%b0%ec%84%9c(1)" xfId="5327" xr:uid="{00000000-0005-0000-0000-0000FC160000}"/>
    <cellStyle name="표_웅동장유2(1.24)_웅동~장유" xfId="5328" xr:uid="{00000000-0005-0000-0000-0000FD160000}"/>
    <cellStyle name="표_웅동장유2(1.24)_웅동~장유(발송용)" xfId="5329" xr:uid="{00000000-0005-0000-0000-0000FE160000}"/>
    <cellStyle name="표_웅동장유2(1.24)_웅동장유-(토지,물건조서)" xfId="5330" xr:uid="{00000000-0005-0000-0000-0000FF160000}"/>
    <cellStyle name="표_웅동장유2(1.24)_웅동장유-지장물최종" xfId="5331" xr:uid="{00000000-0005-0000-0000-000000170000}"/>
    <cellStyle name="표_웅동장유최종" xfId="5332" xr:uid="{00000000-0005-0000-0000-000001170000}"/>
    <cellStyle name="표_웅동장유최종_080909-0003%eb%8c%80%ed%95%9c%ec%a1%b0%ec%84%9c(1)" xfId="5333" xr:uid="{00000000-0005-0000-0000-000002170000}"/>
    <cellStyle name="표_웅동장유최종_웅동~장유" xfId="5334" xr:uid="{00000000-0005-0000-0000-000003170000}"/>
    <cellStyle name="표_웅동장유최종_웅동~장유(발송용)" xfId="5335" xr:uid="{00000000-0005-0000-0000-000004170000}"/>
    <cellStyle name="표_웅동장유최종_웅동장유-(토지,물건조서)" xfId="5336" xr:uid="{00000000-0005-0000-0000-000005170000}"/>
    <cellStyle name="표_웅동장유최종_웅동장유-지장물최종" xfId="5337" xr:uid="{00000000-0005-0000-0000-000006170000}"/>
    <cellStyle name="표_장안-지번 2-15" xfId="5338" xr:uid="{00000000-0005-0000-0000-000007170000}"/>
    <cellStyle name="표_장안-지번 2-15 2" xfId="5339" xr:uid="{00000000-0005-0000-0000-000008170000}"/>
    <cellStyle name="표준" xfId="0" builtinId="0"/>
    <cellStyle name="표준 10" xfId="5340" xr:uid="{00000000-0005-0000-0000-00000A170000}"/>
    <cellStyle name="표준 10 10" xfId="5341" xr:uid="{00000000-0005-0000-0000-00000B170000}"/>
    <cellStyle name="표준 10 11" xfId="5598" xr:uid="{00000000-0005-0000-0000-00000C170000}"/>
    <cellStyle name="표준 10 11 2" xfId="6284" xr:uid="{F90BFB11-AE76-4197-97FC-D7859C4CA5DD}"/>
    <cellStyle name="표준 10 2" xfId="5342" xr:uid="{00000000-0005-0000-0000-00000D170000}"/>
    <cellStyle name="표준 10 2 2" xfId="5343" xr:uid="{00000000-0005-0000-0000-00000E170000}"/>
    <cellStyle name="표준 10 2 2 2" xfId="5596" xr:uid="{00000000-0005-0000-0000-00000F170000}"/>
    <cellStyle name="표준 10 2 3" xfId="5344" xr:uid="{00000000-0005-0000-0000-000010170000}"/>
    <cellStyle name="표준 10 2 4" xfId="5345" xr:uid="{00000000-0005-0000-0000-000011170000}"/>
    <cellStyle name="표준 10 2 5" xfId="5346" xr:uid="{00000000-0005-0000-0000-000012170000}"/>
    <cellStyle name="표준 10 2 6" xfId="5347" xr:uid="{00000000-0005-0000-0000-000013170000}"/>
    <cellStyle name="표준 10 2 7" xfId="5597" xr:uid="{00000000-0005-0000-0000-000014170000}"/>
    <cellStyle name="표준 10 2_1203-라037 단가표 및 발송조서" xfId="5348" xr:uid="{00000000-0005-0000-0000-000015170000}"/>
    <cellStyle name="표준 10 3" xfId="5349" xr:uid="{00000000-0005-0000-0000-000016170000}"/>
    <cellStyle name="표준 10 3 2" xfId="5595" xr:uid="{00000000-0005-0000-0000-000017170000}"/>
    <cellStyle name="표준 10 4" xfId="5350" xr:uid="{00000000-0005-0000-0000-000018170000}"/>
    <cellStyle name="표준 10 5" xfId="5351" xr:uid="{00000000-0005-0000-0000-000019170000}"/>
    <cellStyle name="표준 10 6" xfId="5352" xr:uid="{00000000-0005-0000-0000-00001A170000}"/>
    <cellStyle name="표준 10 7" xfId="5353" xr:uid="{00000000-0005-0000-0000-00001B170000}"/>
    <cellStyle name="표준 10 8" xfId="5354" xr:uid="{00000000-0005-0000-0000-00001C170000}"/>
    <cellStyle name="표준 10 9" xfId="5355" xr:uid="{00000000-0005-0000-0000-00001D170000}"/>
    <cellStyle name="표준 10_1203-라037 단가표 및 발송조서" xfId="5356" xr:uid="{00000000-0005-0000-0000-00001E170000}"/>
    <cellStyle name="표준 11" xfId="5357" xr:uid="{00000000-0005-0000-0000-00001F170000}"/>
    <cellStyle name="표준 11 2" xfId="5593" xr:uid="{00000000-0005-0000-0000-000020170000}"/>
    <cellStyle name="표준 11 2 2" xfId="5592" xr:uid="{00000000-0005-0000-0000-000021170000}"/>
    <cellStyle name="표준 11 2 2 2" xfId="5591" xr:uid="{00000000-0005-0000-0000-000022170000}"/>
    <cellStyle name="표준 11 2 3" xfId="5590" xr:uid="{00000000-0005-0000-0000-000023170000}"/>
    <cellStyle name="표준 11 3" xfId="5589" xr:uid="{00000000-0005-0000-0000-000024170000}"/>
    <cellStyle name="표준 11 3 2" xfId="5588" xr:uid="{00000000-0005-0000-0000-000025170000}"/>
    <cellStyle name="표준 11 4" xfId="5594" xr:uid="{00000000-0005-0000-0000-000026170000}"/>
    <cellStyle name="표준 12" xfId="5358" xr:uid="{00000000-0005-0000-0000-000027170000}"/>
    <cellStyle name="표준 12 2" xfId="5587" xr:uid="{00000000-0005-0000-0000-000028170000}"/>
    <cellStyle name="표준 13" xfId="5359" xr:uid="{00000000-0005-0000-0000-000029170000}"/>
    <cellStyle name="표준 13 2" xfId="5360" xr:uid="{00000000-0005-0000-0000-00002A170000}"/>
    <cellStyle name="표준 13 3" xfId="5547" xr:uid="{00000000-0005-0000-0000-00002B170000}"/>
    <cellStyle name="표준 13_1203-라037 하나최종" xfId="5361" xr:uid="{00000000-0005-0000-0000-00002C170000}"/>
    <cellStyle name="표준 14" xfId="5362" xr:uid="{00000000-0005-0000-0000-00002D170000}"/>
    <cellStyle name="표준 15" xfId="5363" xr:uid="{00000000-0005-0000-0000-00002E170000}"/>
    <cellStyle name="표준 16" xfId="5364" xr:uid="{00000000-0005-0000-0000-00002F170000}"/>
    <cellStyle name="표준 16 2" xfId="5365" xr:uid="{00000000-0005-0000-0000-000030170000}"/>
    <cellStyle name="표준 17" xfId="5366" xr:uid="{00000000-0005-0000-0000-000031170000}"/>
    <cellStyle name="표준 17 2" xfId="5367" xr:uid="{00000000-0005-0000-0000-000032170000}"/>
    <cellStyle name="표준 18" xfId="5368" xr:uid="{00000000-0005-0000-0000-000033170000}"/>
    <cellStyle name="표준 18 2" xfId="5369" xr:uid="{00000000-0005-0000-0000-000034170000}"/>
    <cellStyle name="표준 18 3" xfId="5370" xr:uid="{00000000-0005-0000-0000-000035170000}"/>
    <cellStyle name="표준 19" xfId="5371" xr:uid="{00000000-0005-0000-0000-000036170000}"/>
    <cellStyle name="표준 19 2" xfId="5372" xr:uid="{00000000-0005-0000-0000-000037170000}"/>
    <cellStyle name="표준 19 3" xfId="5373" xr:uid="{00000000-0005-0000-0000-000038170000}"/>
    <cellStyle name="표준 2" xfId="3" xr:uid="{00000000-0005-0000-0000-000039170000}"/>
    <cellStyle name="표준 2 2" xfId="13" xr:uid="{00000000-0005-0000-0000-00003A170000}"/>
    <cellStyle name="표준 2 2 10" xfId="5764" xr:uid="{00000000-0005-0000-0000-00003B170000}"/>
    <cellStyle name="표준 2 2 2" xfId="5375" xr:uid="{00000000-0005-0000-0000-00003C170000}"/>
    <cellStyle name="표준 2 2 2 2" xfId="5376" xr:uid="{00000000-0005-0000-0000-00003D170000}"/>
    <cellStyle name="표준 2 2 3" xfId="5377" xr:uid="{00000000-0005-0000-0000-00003E170000}"/>
    <cellStyle name="표준 2 2 3 2" xfId="5378" xr:uid="{00000000-0005-0000-0000-00003F170000}"/>
    <cellStyle name="표준 2 2 3 2 2" xfId="5584" xr:uid="{00000000-0005-0000-0000-000040170000}"/>
    <cellStyle name="표준 2 2 3 2 2 2" xfId="6281" xr:uid="{0612F04B-C226-4404-8962-722BE84575BE}"/>
    <cellStyle name="표준 2 2 3 3" xfId="5585" xr:uid="{00000000-0005-0000-0000-000041170000}"/>
    <cellStyle name="표준 2 2 4" xfId="5379" xr:uid="{00000000-0005-0000-0000-000042170000}"/>
    <cellStyle name="표준 2 2 4 2" xfId="5380" xr:uid="{00000000-0005-0000-0000-000043170000}"/>
    <cellStyle name="표준 2 2 5" xfId="5381" xr:uid="{00000000-0005-0000-0000-000044170000}"/>
    <cellStyle name="표준 2 2 5 2" xfId="5583" xr:uid="{00000000-0005-0000-0000-000045170000}"/>
    <cellStyle name="표준 2 2 6" xfId="5382" xr:uid="{00000000-0005-0000-0000-000046170000}"/>
    <cellStyle name="표준 2 2 6 2" xfId="5586" xr:uid="{00000000-0005-0000-0000-000047170000}"/>
    <cellStyle name="표준 2 2 7" xfId="5383" xr:uid="{00000000-0005-0000-0000-000048170000}"/>
    <cellStyle name="표준 2 2 8" xfId="5384" xr:uid="{00000000-0005-0000-0000-000049170000}"/>
    <cellStyle name="표준 2 2 9" xfId="5374" xr:uid="{00000000-0005-0000-0000-00004A170000}"/>
    <cellStyle name="표준 2 2_1203-라037 단가표 및 발송조서" xfId="5385" xr:uid="{00000000-0005-0000-0000-00004B170000}"/>
    <cellStyle name="표준 2 3" xfId="14" xr:uid="{00000000-0005-0000-0000-00004C170000}"/>
    <cellStyle name="표준 2 3 2" xfId="5387" xr:uid="{00000000-0005-0000-0000-00004D170000}"/>
    <cellStyle name="표준 2 3 3" xfId="5388" xr:uid="{00000000-0005-0000-0000-00004E170000}"/>
    <cellStyle name="표준 2 3 4" xfId="5389" xr:uid="{00000000-0005-0000-0000-00004F170000}"/>
    <cellStyle name="표준 2 3 5" xfId="5390" xr:uid="{00000000-0005-0000-0000-000050170000}"/>
    <cellStyle name="표준 2 3 6" xfId="5391" xr:uid="{00000000-0005-0000-0000-000051170000}"/>
    <cellStyle name="표준 2 3 7" xfId="5386" xr:uid="{00000000-0005-0000-0000-000052170000}"/>
    <cellStyle name="표준 2 3 8" xfId="5582" xr:uid="{00000000-0005-0000-0000-000053170000}"/>
    <cellStyle name="표준 2 3_E12041002(산출및조서)-평균단가" xfId="5392" xr:uid="{00000000-0005-0000-0000-000054170000}"/>
    <cellStyle name="표준 2 4" xfId="15" xr:uid="{00000000-0005-0000-0000-000055170000}"/>
    <cellStyle name="표준 2 4 2" xfId="5393" xr:uid="{00000000-0005-0000-0000-000056170000}"/>
    <cellStyle name="표준 2 5" xfId="16" xr:uid="{00000000-0005-0000-0000-000057170000}"/>
    <cellStyle name="표준 2 5 2" xfId="5394" xr:uid="{00000000-0005-0000-0000-000058170000}"/>
    <cellStyle name="표준 2 6" xfId="17" xr:uid="{00000000-0005-0000-0000-000059170000}"/>
    <cellStyle name="표준 2 6 2" xfId="5395" xr:uid="{00000000-0005-0000-0000-00005A170000}"/>
    <cellStyle name="표준 2 7" xfId="2008" xr:uid="{00000000-0005-0000-0000-00005B170000}"/>
    <cellStyle name="표준 2 8" xfId="2408" xr:uid="{00000000-0005-0000-0000-00005C170000}"/>
    <cellStyle name="표준 2_2010-1228-005" xfId="5396" xr:uid="{00000000-0005-0000-0000-00005D170000}"/>
    <cellStyle name="표준 20" xfId="5397" xr:uid="{00000000-0005-0000-0000-00005E170000}"/>
    <cellStyle name="표준 20 2" xfId="5398" xr:uid="{00000000-0005-0000-0000-00005F170000}"/>
    <cellStyle name="표준 21" xfId="5399" xr:uid="{00000000-0005-0000-0000-000060170000}"/>
    <cellStyle name="표준 21 2" xfId="5400" xr:uid="{00000000-0005-0000-0000-000061170000}"/>
    <cellStyle name="표준 22" xfId="5401" xr:uid="{00000000-0005-0000-0000-000062170000}"/>
    <cellStyle name="표준 23" xfId="5402" xr:uid="{00000000-0005-0000-0000-000063170000}"/>
    <cellStyle name="표준 24" xfId="5403" xr:uid="{00000000-0005-0000-0000-000064170000}"/>
    <cellStyle name="표준 25" xfId="5404" xr:uid="{00000000-0005-0000-0000-000065170000}"/>
    <cellStyle name="표준 26" xfId="5405" xr:uid="{00000000-0005-0000-0000-000066170000}"/>
    <cellStyle name="표준 27" xfId="5406" xr:uid="{00000000-0005-0000-0000-000067170000}"/>
    <cellStyle name="표준 28" xfId="5407" xr:uid="{00000000-0005-0000-0000-000068170000}"/>
    <cellStyle name="표준 29" xfId="5408" xr:uid="{00000000-0005-0000-0000-000069170000}"/>
    <cellStyle name="표준 3" xfId="19" xr:uid="{00000000-0005-0000-0000-00006A170000}"/>
    <cellStyle name="표준 3 2" xfId="5410" xr:uid="{00000000-0005-0000-0000-00006B170000}"/>
    <cellStyle name="표준 3 2 2" xfId="5411" xr:uid="{00000000-0005-0000-0000-00006C170000}"/>
    <cellStyle name="표준 3 2 2 2" xfId="5536" xr:uid="{00000000-0005-0000-0000-00006D170000}"/>
    <cellStyle name="표준 3 2 3" xfId="5412" xr:uid="{00000000-0005-0000-0000-00006E170000}"/>
    <cellStyle name="표준 3 2 4" xfId="6082" xr:uid="{00000000-0005-0000-0000-00006F170000}"/>
    <cellStyle name="표준 3 3" xfId="5413" xr:uid="{00000000-0005-0000-0000-000070170000}"/>
    <cellStyle name="표준 3 3 2" xfId="5414" xr:uid="{00000000-0005-0000-0000-000071170000}"/>
    <cellStyle name="표준 3 3 3" xfId="5415" xr:uid="{00000000-0005-0000-0000-000072170000}"/>
    <cellStyle name="표준 3 3 4" xfId="5416" xr:uid="{00000000-0005-0000-0000-000073170000}"/>
    <cellStyle name="표준 3 4" xfId="5417" xr:uid="{00000000-0005-0000-0000-000074170000}"/>
    <cellStyle name="표준 3 5" xfId="5409" xr:uid="{00000000-0005-0000-0000-000075170000}"/>
    <cellStyle name="표준 3 6" xfId="5767" xr:uid="{00000000-0005-0000-0000-000076170000}"/>
    <cellStyle name="표준 3_(감정서)" xfId="5418" xr:uid="{00000000-0005-0000-0000-000077170000}"/>
    <cellStyle name="표준 30" xfId="5419" xr:uid="{00000000-0005-0000-0000-000078170000}"/>
    <cellStyle name="표준 31" xfId="5420" xr:uid="{00000000-0005-0000-0000-000079170000}"/>
    <cellStyle name="표준 32" xfId="5421" xr:uid="{00000000-0005-0000-0000-00007A170000}"/>
    <cellStyle name="표준 33" xfId="5422" xr:uid="{00000000-0005-0000-0000-00007B170000}"/>
    <cellStyle name="표준 34" xfId="5423" xr:uid="{00000000-0005-0000-0000-00007C170000}"/>
    <cellStyle name="표준 35" xfId="5424" xr:uid="{00000000-0005-0000-0000-00007D170000}"/>
    <cellStyle name="표준 36" xfId="5425" xr:uid="{00000000-0005-0000-0000-00007E170000}"/>
    <cellStyle name="표준 37" xfId="5426" xr:uid="{00000000-0005-0000-0000-00007F170000}"/>
    <cellStyle name="표준 38" xfId="5427" xr:uid="{00000000-0005-0000-0000-000080170000}"/>
    <cellStyle name="표준 39" xfId="5428" xr:uid="{00000000-0005-0000-0000-000081170000}"/>
    <cellStyle name="표준 4" xfId="6" xr:uid="{00000000-0005-0000-0000-000082170000}"/>
    <cellStyle name="표준 4 2" xfId="5430" xr:uid="{00000000-0005-0000-0000-000083170000}"/>
    <cellStyle name="표준 4 2 2" xfId="5431" xr:uid="{00000000-0005-0000-0000-000084170000}"/>
    <cellStyle name="표준 4 2 2 2" xfId="5432" xr:uid="{00000000-0005-0000-0000-000085170000}"/>
    <cellStyle name="표준 4 2 2 2 2" xfId="5579" xr:uid="{00000000-0005-0000-0000-000086170000}"/>
    <cellStyle name="표준 4 2 2 3" xfId="5580" xr:uid="{00000000-0005-0000-0000-000087170000}"/>
    <cellStyle name="표준 4 2 3" xfId="5433" xr:uid="{00000000-0005-0000-0000-000088170000}"/>
    <cellStyle name="표준 4 2 3 2" xfId="5434" xr:uid="{00000000-0005-0000-0000-000089170000}"/>
    <cellStyle name="표준 4 2 3 3" xfId="5578" xr:uid="{00000000-0005-0000-0000-00008A170000}"/>
    <cellStyle name="표준 4 2 4" xfId="5435" xr:uid="{00000000-0005-0000-0000-00008B170000}"/>
    <cellStyle name="표준 4 2 5" xfId="5436" xr:uid="{00000000-0005-0000-0000-00008C170000}"/>
    <cellStyle name="표준 4 2 6" xfId="5581" xr:uid="{00000000-0005-0000-0000-00008D170000}"/>
    <cellStyle name="표준 4 2_물건조서(양식)" xfId="5437" xr:uid="{00000000-0005-0000-0000-00008E170000}"/>
    <cellStyle name="표준 4 3" xfId="5438" xr:uid="{00000000-0005-0000-0000-00008F170000}"/>
    <cellStyle name="표준 4 3 2" xfId="5439" xr:uid="{00000000-0005-0000-0000-000090170000}"/>
    <cellStyle name="표준 4 3 2 2" xfId="5576" xr:uid="{00000000-0005-0000-0000-000091170000}"/>
    <cellStyle name="표준 4 3 3" xfId="5440" xr:uid="{00000000-0005-0000-0000-000092170000}"/>
    <cellStyle name="표준 4 3 4" xfId="5577" xr:uid="{00000000-0005-0000-0000-000093170000}"/>
    <cellStyle name="표준 4 4" xfId="5429" xr:uid="{00000000-0005-0000-0000-000094170000}"/>
    <cellStyle name="표준 4 4 2" xfId="5575" xr:uid="{00000000-0005-0000-0000-000095170000}"/>
    <cellStyle name="표준 4 5" xfId="5542" xr:uid="{00000000-0005-0000-0000-000096170000}"/>
    <cellStyle name="표준 4 6" xfId="5875" xr:uid="{00000000-0005-0000-0000-000097170000}"/>
    <cellStyle name="표준 4_1203-라037 하나최종" xfId="5441" xr:uid="{00000000-0005-0000-0000-000098170000}"/>
    <cellStyle name="표준 40" xfId="5442" xr:uid="{00000000-0005-0000-0000-000099170000}"/>
    <cellStyle name="표준 41" xfId="5443" xr:uid="{00000000-0005-0000-0000-00009A170000}"/>
    <cellStyle name="표준 42" xfId="5444" xr:uid="{00000000-0005-0000-0000-00009B170000}"/>
    <cellStyle name="표준 43" xfId="2416" xr:uid="{00000000-0005-0000-0000-00009C170000}"/>
    <cellStyle name="표준 44" xfId="5474" xr:uid="{00000000-0005-0000-0000-00009D170000}"/>
    <cellStyle name="표준 45" xfId="5475" xr:uid="{00000000-0005-0000-0000-00009E170000}"/>
    <cellStyle name="표준 5" xfId="2410" xr:uid="{00000000-0005-0000-0000-00009F170000}"/>
    <cellStyle name="표준 5 2" xfId="5446" xr:uid="{00000000-0005-0000-0000-0000A0170000}"/>
    <cellStyle name="표준 5 2 2" xfId="5572" xr:uid="{00000000-0005-0000-0000-0000A1170000}"/>
    <cellStyle name="표준 5 2 3" xfId="5573" xr:uid="{00000000-0005-0000-0000-0000A2170000}"/>
    <cellStyle name="표준 5 3" xfId="5447" xr:uid="{00000000-0005-0000-0000-0000A3170000}"/>
    <cellStyle name="표준 5 3 2" xfId="5571" xr:uid="{00000000-0005-0000-0000-0000A4170000}"/>
    <cellStyle name="표준 5 4" xfId="5448" xr:uid="{00000000-0005-0000-0000-0000A5170000}"/>
    <cellStyle name="표준 5 5" xfId="5445" xr:uid="{00000000-0005-0000-0000-0000A6170000}"/>
    <cellStyle name="표준 5 6" xfId="5574" xr:uid="{00000000-0005-0000-0000-0000A7170000}"/>
    <cellStyle name="표준 5_사본 - 1210-라012(산출)" xfId="5449" xr:uid="{00000000-0005-0000-0000-0000A8170000}"/>
    <cellStyle name="표준 6" xfId="18" xr:uid="{00000000-0005-0000-0000-0000A9170000}"/>
    <cellStyle name="표준 6 2" xfId="5451" xr:uid="{00000000-0005-0000-0000-0000AA170000}"/>
    <cellStyle name="표준 6 2 2" xfId="5568" xr:uid="{00000000-0005-0000-0000-0000AB170000}"/>
    <cellStyle name="표준 6 2 3" xfId="5569" xr:uid="{00000000-0005-0000-0000-0000AC170000}"/>
    <cellStyle name="표준 6 3" xfId="5450" xr:uid="{00000000-0005-0000-0000-0000AD170000}"/>
    <cellStyle name="표준 6 3 2" xfId="5567" xr:uid="{00000000-0005-0000-0000-0000AE170000}"/>
    <cellStyle name="표준 6 4" xfId="5570" xr:uid="{00000000-0005-0000-0000-0000AF170000}"/>
    <cellStyle name="표준 7" xfId="5452" xr:uid="{00000000-0005-0000-0000-0000B0170000}"/>
    <cellStyle name="표준 7 2" xfId="5453" xr:uid="{00000000-0005-0000-0000-0000B1170000}"/>
    <cellStyle name="표준 7 2 2" xfId="5454" xr:uid="{00000000-0005-0000-0000-0000B2170000}"/>
    <cellStyle name="표준 7 2 2 2" xfId="5564" xr:uid="{00000000-0005-0000-0000-0000B3170000}"/>
    <cellStyle name="표준 7 2 3" xfId="5565" xr:uid="{00000000-0005-0000-0000-0000B4170000}"/>
    <cellStyle name="표준 7 3" xfId="5455" xr:uid="{00000000-0005-0000-0000-0000B5170000}"/>
    <cellStyle name="표준 7 3 2" xfId="5563" xr:uid="{00000000-0005-0000-0000-0000B6170000}"/>
    <cellStyle name="표준 7 4" xfId="5456" xr:uid="{00000000-0005-0000-0000-0000B7170000}"/>
    <cellStyle name="표준 7 5" xfId="5566" xr:uid="{00000000-0005-0000-0000-0000B8170000}"/>
    <cellStyle name="표준 7_1203-라037 하나최종" xfId="5457" xr:uid="{00000000-0005-0000-0000-0000B9170000}"/>
    <cellStyle name="표준 8" xfId="5458" xr:uid="{00000000-0005-0000-0000-0000BA170000}"/>
    <cellStyle name="표준 8 2" xfId="5459" xr:uid="{00000000-0005-0000-0000-0000BB170000}"/>
    <cellStyle name="표준 8 2 2" xfId="5460" xr:uid="{00000000-0005-0000-0000-0000BC170000}"/>
    <cellStyle name="표준 8 2 2 2" xfId="5560" xr:uid="{00000000-0005-0000-0000-0000BD170000}"/>
    <cellStyle name="표준 8 2 3" xfId="5561" xr:uid="{00000000-0005-0000-0000-0000BE170000}"/>
    <cellStyle name="표준 8 3" xfId="5461" xr:uid="{00000000-0005-0000-0000-0000BF170000}"/>
    <cellStyle name="표준 8 3 2" xfId="5559" xr:uid="{00000000-0005-0000-0000-0000C0170000}"/>
    <cellStyle name="표준 8 4" xfId="5562" xr:uid="{00000000-0005-0000-0000-0000C1170000}"/>
    <cellStyle name="표준 8_1203-라037 하나최종" xfId="5462" xr:uid="{00000000-0005-0000-0000-0000C2170000}"/>
    <cellStyle name="표준 9" xfId="5463" xr:uid="{00000000-0005-0000-0000-0000C3170000}"/>
    <cellStyle name="표준 9 2" xfId="5557" xr:uid="{00000000-0005-0000-0000-0000C4170000}"/>
    <cellStyle name="표준 9 2 2" xfId="5556" xr:uid="{00000000-0005-0000-0000-0000C5170000}"/>
    <cellStyle name="표준 9 2 2 2" xfId="5555" xr:uid="{00000000-0005-0000-0000-0000C6170000}"/>
    <cellStyle name="표준 9 2 3" xfId="5554" xr:uid="{00000000-0005-0000-0000-0000C7170000}"/>
    <cellStyle name="표준 9 3" xfId="5553" xr:uid="{00000000-0005-0000-0000-0000C8170000}"/>
    <cellStyle name="표준 9 3 2" xfId="5552" xr:uid="{00000000-0005-0000-0000-0000C9170000}"/>
    <cellStyle name="표준 9 4" xfId="5551" xr:uid="{00000000-0005-0000-0000-0000CA170000}"/>
    <cellStyle name="표준 9 5" xfId="5558" xr:uid="{00000000-0005-0000-0000-0000CB170000}"/>
    <cellStyle name="표준(배분)" xfId="2359" xr:uid="{00000000-0005-0000-0000-0000CC170000}"/>
    <cellStyle name="標準_Akia(F）-8" xfId="1916" xr:uid="{00000000-0005-0000-0000-0000CD170000}"/>
    <cellStyle name="표준1" xfId="1917" xr:uid="{00000000-0005-0000-0000-0000CE170000}"/>
    <cellStyle name="표준1 2" xfId="5465" xr:uid="{00000000-0005-0000-0000-0000CF170000}"/>
    <cellStyle name="표준1 2 2" xfId="5550" xr:uid="{00000000-0005-0000-0000-0000D0170000}"/>
    <cellStyle name="표준1 3" xfId="5464" xr:uid="{00000000-0005-0000-0000-0000D1170000}"/>
    <cellStyle name="표준2" xfId="5466" xr:uid="{00000000-0005-0000-0000-0000D2170000}"/>
    <cellStyle name="합산" xfId="1918" xr:uid="{00000000-0005-0000-0000-0000D3170000}"/>
    <cellStyle name="합산 2" xfId="5467" xr:uid="{00000000-0005-0000-0000-0000D4170000}"/>
    <cellStyle name="합산 2 2" xfId="5531" xr:uid="{00000000-0005-0000-0000-0000D5170000}"/>
    <cellStyle name="합산 2 3" xfId="6181" xr:uid="{00000000-0005-0000-0000-0000D4170000}"/>
    <cellStyle name="화폐기호" xfId="1919" xr:uid="{00000000-0005-0000-0000-0000D6170000}"/>
    <cellStyle name="화폐기호 2" xfId="5469" xr:uid="{00000000-0005-0000-0000-0000D7170000}"/>
    <cellStyle name="화폐기호 2 2" xfId="5549" xr:uid="{00000000-0005-0000-0000-0000D8170000}"/>
    <cellStyle name="화폐기호 3" xfId="5470" xr:uid="{00000000-0005-0000-0000-0000D9170000}"/>
    <cellStyle name="화폐기호 4" xfId="5471" xr:uid="{00000000-0005-0000-0000-0000DA170000}"/>
    <cellStyle name="화폐기호 5" xfId="5472" xr:uid="{00000000-0005-0000-0000-0000DB170000}"/>
    <cellStyle name="화폐기호 6" xfId="5468" xr:uid="{00000000-0005-0000-0000-0000DC170000}"/>
    <cellStyle name="화폐기호 7" xfId="5766" xr:uid="{00000000-0005-0000-0000-0000DD170000}"/>
    <cellStyle name="화폐기호0" xfId="1920" xr:uid="{00000000-0005-0000-0000-0000DE170000}"/>
    <cellStyle name="화폐기호0 2" xfId="5473" xr:uid="{00000000-0005-0000-0000-0000DF170000}"/>
    <cellStyle name="화폐기호0 2 2" xfId="5548" xr:uid="{00000000-0005-0000-0000-0000E0170000}"/>
    <cellStyle name="화폐기호0 3" xfId="5765" xr:uid="{00000000-0005-0000-0000-0000E1170000}"/>
    <cellStyle name="ㅣ" xfId="2360" xr:uid="{00000000-0005-0000-0000-0000E2170000}"/>
  </cellStyles>
  <dxfs count="0"/>
  <tableStyles count="0" defaultTableStyle="TableStyleMedium2" defaultPivotStyle="PivotStyleLight16"/>
  <colors>
    <mruColors>
      <color rgb="FFFFFF0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7.xml"/><Relationship Id="rId47" Type="http://schemas.openxmlformats.org/officeDocument/2006/relationships/externalLink" Target="externalLinks/externalLink12.xml"/><Relationship Id="rId63" Type="http://schemas.openxmlformats.org/officeDocument/2006/relationships/externalLink" Target="externalLinks/externalLink28.xml"/><Relationship Id="rId68" Type="http://schemas.openxmlformats.org/officeDocument/2006/relationships/externalLink" Target="externalLinks/externalLink33.xml"/><Relationship Id="rId84" Type="http://schemas.openxmlformats.org/officeDocument/2006/relationships/externalLink" Target="externalLinks/externalLink49.xml"/><Relationship Id="rId89" Type="http://schemas.openxmlformats.org/officeDocument/2006/relationships/externalLink" Target="externalLinks/externalLink54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53" Type="http://schemas.openxmlformats.org/officeDocument/2006/relationships/externalLink" Target="externalLinks/externalLink18.xml"/><Relationship Id="rId58" Type="http://schemas.openxmlformats.org/officeDocument/2006/relationships/externalLink" Target="externalLinks/externalLink23.xml"/><Relationship Id="rId74" Type="http://schemas.openxmlformats.org/officeDocument/2006/relationships/externalLink" Target="externalLinks/externalLink39.xml"/><Relationship Id="rId79" Type="http://schemas.openxmlformats.org/officeDocument/2006/relationships/externalLink" Target="externalLinks/externalLink4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55.xml"/><Relationship Id="rId95" Type="http://schemas.openxmlformats.org/officeDocument/2006/relationships/theme" Target="theme/theme1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externalLink" Target="externalLinks/externalLink8.xml"/><Relationship Id="rId48" Type="http://schemas.openxmlformats.org/officeDocument/2006/relationships/externalLink" Target="externalLinks/externalLink13.xml"/><Relationship Id="rId64" Type="http://schemas.openxmlformats.org/officeDocument/2006/relationships/externalLink" Target="externalLinks/externalLink29.xml"/><Relationship Id="rId69" Type="http://schemas.openxmlformats.org/officeDocument/2006/relationships/externalLink" Target="externalLinks/externalLink34.xml"/><Relationship Id="rId80" Type="http://schemas.openxmlformats.org/officeDocument/2006/relationships/externalLink" Target="externalLinks/externalLink45.xml"/><Relationship Id="rId85" Type="http://schemas.openxmlformats.org/officeDocument/2006/relationships/externalLink" Target="externalLinks/externalLink5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3.xml"/><Relationship Id="rId46" Type="http://schemas.openxmlformats.org/officeDocument/2006/relationships/externalLink" Target="externalLinks/externalLink11.xml"/><Relationship Id="rId59" Type="http://schemas.openxmlformats.org/officeDocument/2006/relationships/externalLink" Target="externalLinks/externalLink24.xml"/><Relationship Id="rId67" Type="http://schemas.openxmlformats.org/officeDocument/2006/relationships/externalLink" Target="externalLinks/externalLink32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6.xml"/><Relationship Id="rId54" Type="http://schemas.openxmlformats.org/officeDocument/2006/relationships/externalLink" Target="externalLinks/externalLink19.xml"/><Relationship Id="rId62" Type="http://schemas.openxmlformats.org/officeDocument/2006/relationships/externalLink" Target="externalLinks/externalLink27.xml"/><Relationship Id="rId70" Type="http://schemas.openxmlformats.org/officeDocument/2006/relationships/externalLink" Target="externalLinks/externalLink35.xml"/><Relationship Id="rId75" Type="http://schemas.openxmlformats.org/officeDocument/2006/relationships/externalLink" Target="externalLinks/externalLink40.xml"/><Relationship Id="rId83" Type="http://schemas.openxmlformats.org/officeDocument/2006/relationships/externalLink" Target="externalLinks/externalLink48.xml"/><Relationship Id="rId88" Type="http://schemas.openxmlformats.org/officeDocument/2006/relationships/externalLink" Target="externalLinks/externalLink53.xml"/><Relationship Id="rId91" Type="http://schemas.openxmlformats.org/officeDocument/2006/relationships/externalLink" Target="externalLinks/externalLink56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49" Type="http://schemas.openxmlformats.org/officeDocument/2006/relationships/externalLink" Target="externalLinks/externalLink14.xml"/><Relationship Id="rId57" Type="http://schemas.openxmlformats.org/officeDocument/2006/relationships/externalLink" Target="externalLinks/externalLink2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9.xml"/><Relationship Id="rId52" Type="http://schemas.openxmlformats.org/officeDocument/2006/relationships/externalLink" Target="externalLinks/externalLink17.xml"/><Relationship Id="rId60" Type="http://schemas.openxmlformats.org/officeDocument/2006/relationships/externalLink" Target="externalLinks/externalLink25.xml"/><Relationship Id="rId65" Type="http://schemas.openxmlformats.org/officeDocument/2006/relationships/externalLink" Target="externalLinks/externalLink30.xml"/><Relationship Id="rId73" Type="http://schemas.openxmlformats.org/officeDocument/2006/relationships/externalLink" Target="externalLinks/externalLink38.xml"/><Relationship Id="rId78" Type="http://schemas.openxmlformats.org/officeDocument/2006/relationships/externalLink" Target="externalLinks/externalLink43.xml"/><Relationship Id="rId81" Type="http://schemas.openxmlformats.org/officeDocument/2006/relationships/externalLink" Target="externalLinks/externalLink46.xml"/><Relationship Id="rId86" Type="http://schemas.openxmlformats.org/officeDocument/2006/relationships/externalLink" Target="externalLinks/externalLink51.xml"/><Relationship Id="rId94" Type="http://schemas.openxmlformats.org/officeDocument/2006/relationships/externalLink" Target="externalLinks/externalLink5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4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5.xml"/><Relationship Id="rId55" Type="http://schemas.openxmlformats.org/officeDocument/2006/relationships/externalLink" Target="externalLinks/externalLink20.xml"/><Relationship Id="rId76" Type="http://schemas.openxmlformats.org/officeDocument/2006/relationships/externalLink" Target="externalLinks/externalLink41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6.xml"/><Relationship Id="rId92" Type="http://schemas.openxmlformats.org/officeDocument/2006/relationships/externalLink" Target="externalLinks/externalLink57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5.xml"/><Relationship Id="rId45" Type="http://schemas.openxmlformats.org/officeDocument/2006/relationships/externalLink" Target="externalLinks/externalLink10.xml"/><Relationship Id="rId66" Type="http://schemas.openxmlformats.org/officeDocument/2006/relationships/externalLink" Target="externalLinks/externalLink31.xml"/><Relationship Id="rId87" Type="http://schemas.openxmlformats.org/officeDocument/2006/relationships/externalLink" Target="externalLinks/externalLink52.xml"/><Relationship Id="rId61" Type="http://schemas.openxmlformats.org/officeDocument/2006/relationships/externalLink" Target="externalLinks/externalLink26.xml"/><Relationship Id="rId82" Type="http://schemas.openxmlformats.org/officeDocument/2006/relationships/externalLink" Target="externalLinks/externalLink47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21.xml"/><Relationship Id="rId77" Type="http://schemas.openxmlformats.org/officeDocument/2006/relationships/externalLink" Target="externalLinks/externalLink42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6.xml"/><Relationship Id="rId72" Type="http://schemas.openxmlformats.org/officeDocument/2006/relationships/externalLink" Target="externalLinks/externalLink37.xml"/><Relationship Id="rId93" Type="http://schemas.openxmlformats.org/officeDocument/2006/relationships/externalLink" Target="externalLinks/externalLink58.xml"/><Relationship Id="rId98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8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8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1.jp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2.jp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4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5.jp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6.jp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7.jp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jpg"/><Relationship Id="rId4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10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10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10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508000</xdr:colOff>
      <xdr:row>37</xdr:row>
      <xdr:rowOff>80154</xdr:rowOff>
    </xdr:from>
    <xdr:to>
      <xdr:col>4</xdr:col>
      <xdr:colOff>95250</xdr:colOff>
      <xdr:row>40</xdr:row>
      <xdr:rowOff>114300</xdr:rowOff>
    </xdr:to>
    <xdr:pic>
      <xdr:nvPicPr>
        <xdr:cNvPr id="2" name="_x43378000" descr="EMB000010fc0ac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3900" y="8090679"/>
          <a:ext cx="1073150" cy="910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573980</xdr:colOff>
      <xdr:row>15</xdr:row>
      <xdr:rowOff>249815</xdr:rowOff>
    </xdr:from>
    <xdr:to>
      <xdr:col>22</xdr:col>
      <xdr:colOff>539483</xdr:colOff>
      <xdr:row>26</xdr:row>
      <xdr:rowOff>237725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33333" y="5124374"/>
          <a:ext cx="4649562" cy="3439322"/>
        </a:xfrm>
        <a:prstGeom prst="rect">
          <a:avLst/>
        </a:prstGeom>
      </xdr:spPr>
    </xdr:pic>
    <xdr:clientData/>
  </xdr:twoCellAnchor>
  <xdr:twoCellAnchor editAs="oneCell">
    <xdr:from>
      <xdr:col>15</xdr:col>
      <xdr:colOff>134470</xdr:colOff>
      <xdr:row>0</xdr:row>
      <xdr:rowOff>268940</xdr:rowOff>
    </xdr:from>
    <xdr:to>
      <xdr:col>24</xdr:col>
      <xdr:colOff>605118</xdr:colOff>
      <xdr:row>15</xdr:row>
      <xdr:rowOff>100852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93823" y="268940"/>
          <a:ext cx="6521824" cy="47064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1154284</xdr:colOff>
      <xdr:row>14</xdr:row>
      <xdr:rowOff>244926</xdr:rowOff>
    </xdr:from>
    <xdr:to>
      <xdr:col>22</xdr:col>
      <xdr:colOff>657651</xdr:colOff>
      <xdr:row>26</xdr:row>
      <xdr:rowOff>204106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8755" y="4805720"/>
          <a:ext cx="5117514" cy="3724357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0</xdr:row>
      <xdr:rowOff>44824</xdr:rowOff>
    </xdr:from>
    <xdr:to>
      <xdr:col>23</xdr:col>
      <xdr:colOff>268942</xdr:colOff>
      <xdr:row>14</xdr:row>
      <xdr:rowOff>190501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09294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540282</xdr:colOff>
      <xdr:row>14</xdr:row>
      <xdr:rowOff>286553</xdr:rowOff>
    </xdr:from>
    <xdr:to>
      <xdr:col>24</xdr:col>
      <xdr:colOff>16415</xdr:colOff>
      <xdr:row>25</xdr:row>
      <xdr:rowOff>18410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95253" y="4847347"/>
          <a:ext cx="4944603" cy="3183269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100853</xdr:colOff>
      <xdr:row>0</xdr:row>
      <xdr:rowOff>44824</xdr:rowOff>
    </xdr:from>
    <xdr:to>
      <xdr:col>24</xdr:col>
      <xdr:colOff>470648</xdr:colOff>
      <xdr:row>14</xdr:row>
      <xdr:rowOff>190501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72265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1820229</xdr:colOff>
      <xdr:row>14</xdr:row>
      <xdr:rowOff>217569</xdr:rowOff>
    </xdr:from>
    <xdr:to>
      <xdr:col>21</xdr:col>
      <xdr:colOff>105291</xdr:colOff>
      <xdr:row>28</xdr:row>
      <xdr:rowOff>180895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1935" y="4778363"/>
          <a:ext cx="5445621" cy="4356032"/>
        </a:xfrm>
        <a:prstGeom prst="rect">
          <a:avLst/>
        </a:prstGeom>
      </xdr:spPr>
    </xdr:pic>
    <xdr:clientData/>
  </xdr:twoCellAnchor>
  <xdr:twoCellAnchor editAs="oneCell">
    <xdr:from>
      <xdr:col>15</xdr:col>
      <xdr:colOff>56029</xdr:colOff>
      <xdr:row>0</xdr:row>
      <xdr:rowOff>22412</xdr:rowOff>
    </xdr:from>
    <xdr:to>
      <xdr:col>20</xdr:col>
      <xdr:colOff>100853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7735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67238</xdr:colOff>
      <xdr:row>14</xdr:row>
      <xdr:rowOff>156880</xdr:rowOff>
    </xdr:from>
    <xdr:to>
      <xdr:col>17</xdr:col>
      <xdr:colOff>436950</xdr:colOff>
      <xdr:row>25</xdr:row>
      <xdr:rowOff>123264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1473" y="4717674"/>
          <a:ext cx="4796036" cy="3216090"/>
        </a:xfrm>
        <a:prstGeom prst="rect">
          <a:avLst/>
        </a:prstGeom>
      </xdr:spPr>
    </xdr:pic>
    <xdr:clientData/>
  </xdr:twoCellAnchor>
  <xdr:twoCellAnchor editAs="oneCell">
    <xdr:from>
      <xdr:col>15</xdr:col>
      <xdr:colOff>67235</xdr:colOff>
      <xdr:row>0</xdr:row>
      <xdr:rowOff>0</xdr:rowOff>
    </xdr:from>
    <xdr:to>
      <xdr:col>20</xdr:col>
      <xdr:colOff>112059</xdr:colOff>
      <xdr:row>14</xdr:row>
      <xdr:rowOff>145677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1470" y="0"/>
          <a:ext cx="6521824" cy="47064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44823</xdr:colOff>
      <xdr:row>14</xdr:row>
      <xdr:rowOff>235322</xdr:rowOff>
    </xdr:from>
    <xdr:to>
      <xdr:col>17</xdr:col>
      <xdr:colOff>351216</xdr:colOff>
      <xdr:row>25</xdr:row>
      <xdr:rowOff>33617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9352" y="4796116"/>
          <a:ext cx="4732717" cy="3249707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44824</xdr:colOff>
      <xdr:row>0</xdr:row>
      <xdr:rowOff>56029</xdr:rowOff>
    </xdr:from>
    <xdr:to>
      <xdr:col>20</xdr:col>
      <xdr:colOff>89648</xdr:colOff>
      <xdr:row>14</xdr:row>
      <xdr:rowOff>201706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59353" y="56029"/>
          <a:ext cx="6521824" cy="470647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179294</xdr:colOff>
      <xdr:row>0</xdr:row>
      <xdr:rowOff>22412</xdr:rowOff>
    </xdr:from>
    <xdr:to>
      <xdr:col>19</xdr:col>
      <xdr:colOff>331665</xdr:colOff>
      <xdr:row>15</xdr:row>
      <xdr:rowOff>242382</xdr:rowOff>
    </xdr:to>
    <xdr:pic>
      <xdr:nvPicPr>
        <xdr:cNvPr id="3" name="EZFSV_579861" descr="C:\Users\EKR\AppData\Local\Temp\240227094327.jpg">
          <a:extLst>
            <a:ext uri="{FF2B5EF4-FFF2-40B4-BE49-F238E27FC236}">
              <a16:creationId xmlns:a16="http://schemas.microsoft.com/office/drawing/2014/main" id="{7DB086D4-E14F-4D49-BD88-101072A58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941" y="22412"/>
          <a:ext cx="5945812" cy="5094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156881</xdr:colOff>
      <xdr:row>0</xdr:row>
      <xdr:rowOff>67234</xdr:rowOff>
    </xdr:from>
    <xdr:to>
      <xdr:col>19</xdr:col>
      <xdr:colOff>309252</xdr:colOff>
      <xdr:row>15</xdr:row>
      <xdr:rowOff>287204</xdr:rowOff>
    </xdr:to>
    <xdr:pic>
      <xdr:nvPicPr>
        <xdr:cNvPr id="4" name="EZFSV_579861" descr="C:\Users\EKR\AppData\Local\Temp\240227094327.jpg">
          <a:extLst>
            <a:ext uri="{FF2B5EF4-FFF2-40B4-BE49-F238E27FC236}">
              <a16:creationId xmlns:a16="http://schemas.microsoft.com/office/drawing/2014/main" id="{3354617B-A059-4D50-8955-9AAA32055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499" y="67234"/>
          <a:ext cx="5945812" cy="5094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11</xdr:row>
      <xdr:rowOff>0</xdr:rowOff>
    </xdr:from>
    <xdr:to>
      <xdr:col>9</xdr:col>
      <xdr:colOff>352425</xdr:colOff>
      <xdr:row>17</xdr:row>
      <xdr:rowOff>238124</xdr:rowOff>
    </xdr:to>
    <xdr:sp macro="" textlink="">
      <xdr:nvSpPr>
        <xdr:cNvPr id="5" name="오른쪽 중괄호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8391525" y="4638675"/>
          <a:ext cx="247650" cy="1104899"/>
        </a:xfrm>
        <a:prstGeom prst="rightBrace">
          <a:avLst>
            <a:gd name="adj1" fmla="val 39762"/>
            <a:gd name="adj2" fmla="val 50000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15</xdr:col>
      <xdr:colOff>336176</xdr:colOff>
      <xdr:row>0</xdr:row>
      <xdr:rowOff>201705</xdr:rowOff>
    </xdr:from>
    <xdr:to>
      <xdr:col>19</xdr:col>
      <xdr:colOff>488547</xdr:colOff>
      <xdr:row>16</xdr:row>
      <xdr:rowOff>107910</xdr:rowOff>
    </xdr:to>
    <xdr:pic>
      <xdr:nvPicPr>
        <xdr:cNvPr id="4" name="EZFSV_579861" descr="C:\Users\EKR\AppData\Local\Temp\240227094327.jpg">
          <a:extLst>
            <a:ext uri="{FF2B5EF4-FFF2-40B4-BE49-F238E27FC236}">
              <a16:creationId xmlns:a16="http://schemas.microsoft.com/office/drawing/2014/main" id="{232EB1DF-F3D6-437C-A585-1D6B1EA5F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6823" y="201705"/>
          <a:ext cx="5945812" cy="5094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199625</xdr:colOff>
      <xdr:row>0</xdr:row>
      <xdr:rowOff>120063</xdr:rowOff>
    </xdr:from>
    <xdr:to>
      <xdr:col>25</xdr:col>
      <xdr:colOff>526269</xdr:colOff>
      <xdr:row>17</xdr:row>
      <xdr:rowOff>65594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9D415B9-D3B0-EDAC-091A-D5EFFAD49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83411" y="120063"/>
          <a:ext cx="6449858" cy="542921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47225</xdr:colOff>
      <xdr:row>14</xdr:row>
      <xdr:rowOff>191301</xdr:rowOff>
    </xdr:from>
    <xdr:to>
      <xdr:col>18</xdr:col>
      <xdr:colOff>106457</xdr:colOff>
      <xdr:row>25</xdr:row>
      <xdr:rowOff>2401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2607" y="4752095"/>
          <a:ext cx="5169115" cy="3262512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0</xdr:row>
      <xdr:rowOff>22412</xdr:rowOff>
    </xdr:from>
    <xdr:to>
      <xdr:col>20</xdr:col>
      <xdr:colOff>89647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60205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52828</xdr:colOff>
      <xdr:row>14</xdr:row>
      <xdr:rowOff>207310</xdr:rowOff>
    </xdr:from>
    <xdr:to>
      <xdr:col>17</xdr:col>
      <xdr:colOff>556293</xdr:colOff>
      <xdr:row>25</xdr:row>
      <xdr:rowOff>296154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3387" y="4768104"/>
          <a:ext cx="4929788" cy="3540256"/>
        </a:xfrm>
        <a:prstGeom prst="rect">
          <a:avLst/>
        </a:prstGeom>
      </xdr:spPr>
    </xdr:pic>
    <xdr:clientData/>
  </xdr:twoCellAnchor>
  <xdr:twoCellAnchor editAs="oneCell">
    <xdr:from>
      <xdr:col>15</xdr:col>
      <xdr:colOff>56029</xdr:colOff>
      <xdr:row>0</xdr:row>
      <xdr:rowOff>33618</xdr:rowOff>
    </xdr:from>
    <xdr:to>
      <xdr:col>20</xdr:col>
      <xdr:colOff>100853</xdr:colOff>
      <xdr:row>14</xdr:row>
      <xdr:rowOff>179295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6588" y="33618"/>
          <a:ext cx="6521824" cy="47064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118003</xdr:colOff>
      <xdr:row>14</xdr:row>
      <xdr:rowOff>254677</xdr:rowOff>
    </xdr:from>
    <xdr:to>
      <xdr:col>18</xdr:col>
      <xdr:colOff>532789</xdr:colOff>
      <xdr:row>27</xdr:row>
      <xdr:rowOff>284221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2474" y="4815471"/>
          <a:ext cx="5524668" cy="4108485"/>
        </a:xfrm>
        <a:prstGeom prst="rect">
          <a:avLst/>
        </a:prstGeom>
      </xdr:spPr>
    </xdr:pic>
    <xdr:clientData/>
  </xdr:twoCellAnchor>
  <xdr:twoCellAnchor editAs="oneCell">
    <xdr:from>
      <xdr:col>15</xdr:col>
      <xdr:colOff>56030</xdr:colOff>
      <xdr:row>0</xdr:row>
      <xdr:rowOff>22412</xdr:rowOff>
    </xdr:from>
    <xdr:to>
      <xdr:col>20</xdr:col>
      <xdr:colOff>100854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01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181332</xdr:colOff>
      <xdr:row>14</xdr:row>
      <xdr:rowOff>296446</xdr:rowOff>
    </xdr:from>
    <xdr:to>
      <xdr:col>18</xdr:col>
      <xdr:colOff>147712</xdr:colOff>
      <xdr:row>28</xdr:row>
      <xdr:rowOff>251622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038" y="4857240"/>
          <a:ext cx="5266762" cy="4347882"/>
        </a:xfrm>
        <a:prstGeom prst="rect">
          <a:avLst/>
        </a:prstGeom>
      </xdr:spPr>
    </xdr:pic>
    <xdr:clientData/>
  </xdr:twoCellAnchor>
  <xdr:twoCellAnchor editAs="oneCell">
    <xdr:from>
      <xdr:col>15</xdr:col>
      <xdr:colOff>56029</xdr:colOff>
      <xdr:row>0</xdr:row>
      <xdr:rowOff>33617</xdr:rowOff>
    </xdr:from>
    <xdr:to>
      <xdr:col>19</xdr:col>
      <xdr:colOff>593912</xdr:colOff>
      <xdr:row>14</xdr:row>
      <xdr:rowOff>179294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7735" y="33617"/>
          <a:ext cx="6521824" cy="470647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97650</xdr:colOff>
      <xdr:row>14</xdr:row>
      <xdr:rowOff>289182</xdr:rowOff>
    </xdr:from>
    <xdr:to>
      <xdr:col>18</xdr:col>
      <xdr:colOff>328971</xdr:colOff>
      <xdr:row>30</xdr:row>
      <xdr:rowOff>126468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29356" y="4849976"/>
          <a:ext cx="5531703" cy="4857521"/>
        </a:xfrm>
        <a:prstGeom prst="rect">
          <a:avLst/>
        </a:prstGeom>
      </xdr:spPr>
    </xdr:pic>
    <xdr:clientData/>
  </xdr:twoCellAnchor>
  <xdr:twoCellAnchor editAs="oneCell">
    <xdr:from>
      <xdr:col>15</xdr:col>
      <xdr:colOff>89647</xdr:colOff>
      <xdr:row>0</xdr:row>
      <xdr:rowOff>78441</xdr:rowOff>
    </xdr:from>
    <xdr:to>
      <xdr:col>19</xdr:col>
      <xdr:colOff>627530</xdr:colOff>
      <xdr:row>14</xdr:row>
      <xdr:rowOff>224118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21353" y="78441"/>
          <a:ext cx="6521824" cy="470647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163288</xdr:colOff>
      <xdr:row>14</xdr:row>
      <xdr:rowOff>253735</xdr:rowOff>
    </xdr:from>
    <xdr:to>
      <xdr:col>18</xdr:col>
      <xdr:colOff>246161</xdr:colOff>
      <xdr:row>27</xdr:row>
      <xdr:rowOff>244129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4994" y="4814529"/>
          <a:ext cx="5383255" cy="4069335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0</xdr:row>
      <xdr:rowOff>44824</xdr:rowOff>
    </xdr:from>
    <xdr:to>
      <xdr:col>19</xdr:col>
      <xdr:colOff>582706</xdr:colOff>
      <xdr:row>14</xdr:row>
      <xdr:rowOff>190501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76529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63513</xdr:colOff>
      <xdr:row>14</xdr:row>
      <xdr:rowOff>216914</xdr:rowOff>
    </xdr:from>
    <xdr:to>
      <xdr:col>17</xdr:col>
      <xdr:colOff>618684</xdr:colOff>
      <xdr:row>35</xdr:row>
      <xdr:rowOff>269117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484" y="4777708"/>
          <a:ext cx="4981494" cy="6641262"/>
        </a:xfrm>
        <a:prstGeom prst="rect">
          <a:avLst/>
        </a:prstGeom>
      </xdr:spPr>
    </xdr:pic>
    <xdr:clientData/>
  </xdr:twoCellAnchor>
  <xdr:twoCellAnchor editAs="oneCell">
    <xdr:from>
      <xdr:col>15</xdr:col>
      <xdr:colOff>67235</xdr:colOff>
      <xdr:row>0</xdr:row>
      <xdr:rowOff>22412</xdr:rowOff>
    </xdr:from>
    <xdr:to>
      <xdr:col>20</xdr:col>
      <xdr:colOff>112059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79206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115900</xdr:colOff>
      <xdr:row>14</xdr:row>
      <xdr:rowOff>253493</xdr:rowOff>
    </xdr:from>
    <xdr:to>
      <xdr:col>17</xdr:col>
      <xdr:colOff>576302</xdr:colOff>
      <xdr:row>32</xdr:row>
      <xdr:rowOff>186818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7871" y="4814287"/>
          <a:ext cx="4886725" cy="5581090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100853</xdr:colOff>
      <xdr:row>0</xdr:row>
      <xdr:rowOff>44825</xdr:rowOff>
    </xdr:from>
    <xdr:to>
      <xdr:col>20</xdr:col>
      <xdr:colOff>145677</xdr:colOff>
      <xdr:row>14</xdr:row>
      <xdr:rowOff>190502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12824" y="44825"/>
          <a:ext cx="6521824" cy="470647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104054</xdr:colOff>
      <xdr:row>14</xdr:row>
      <xdr:rowOff>229721</xdr:rowOff>
    </xdr:from>
    <xdr:to>
      <xdr:col>17</xdr:col>
      <xdr:colOff>650660</xdr:colOff>
      <xdr:row>39</xdr:row>
      <xdr:rowOff>88927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2054" y="4790515"/>
          <a:ext cx="4972930" cy="7098206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100853</xdr:colOff>
      <xdr:row>0</xdr:row>
      <xdr:rowOff>11205</xdr:rowOff>
    </xdr:from>
    <xdr:to>
      <xdr:col>20</xdr:col>
      <xdr:colOff>145677</xdr:colOff>
      <xdr:row>14</xdr:row>
      <xdr:rowOff>156882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8853" y="11205"/>
          <a:ext cx="6521824" cy="470647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134471</xdr:colOff>
      <xdr:row>14</xdr:row>
      <xdr:rowOff>280148</xdr:rowOff>
    </xdr:from>
    <xdr:to>
      <xdr:col>18</xdr:col>
      <xdr:colOff>225239</xdr:colOff>
      <xdr:row>36</xdr:row>
      <xdr:rowOff>101974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6736" y="4840942"/>
          <a:ext cx="5200650" cy="6724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358588</xdr:colOff>
      <xdr:row>34</xdr:row>
      <xdr:rowOff>56029</xdr:rowOff>
    </xdr:from>
    <xdr:to>
      <xdr:col>9</xdr:col>
      <xdr:colOff>437029</xdr:colOff>
      <xdr:row>43</xdr:row>
      <xdr:rowOff>48991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3221"/>
        <a:stretch/>
      </xdr:blipFill>
      <xdr:spPr>
        <a:xfrm>
          <a:off x="1042147" y="10892117"/>
          <a:ext cx="6958853" cy="25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358588</xdr:colOff>
      <xdr:row>43</xdr:row>
      <xdr:rowOff>134471</xdr:rowOff>
    </xdr:from>
    <xdr:to>
      <xdr:col>9</xdr:col>
      <xdr:colOff>430557</xdr:colOff>
      <xdr:row>53</xdr:row>
      <xdr:rowOff>91068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2147" y="13491883"/>
          <a:ext cx="6952381" cy="2085714"/>
        </a:xfrm>
        <a:prstGeom prst="rect">
          <a:avLst/>
        </a:prstGeom>
      </xdr:spPr>
    </xdr:pic>
    <xdr:clientData/>
  </xdr:twoCellAnchor>
  <xdr:twoCellAnchor editAs="oneCell">
    <xdr:from>
      <xdr:col>15</xdr:col>
      <xdr:colOff>145677</xdr:colOff>
      <xdr:row>0</xdr:row>
      <xdr:rowOff>44824</xdr:rowOff>
    </xdr:from>
    <xdr:to>
      <xdr:col>20</xdr:col>
      <xdr:colOff>190501</xdr:colOff>
      <xdr:row>14</xdr:row>
      <xdr:rowOff>190501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17942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65634</xdr:colOff>
      <xdr:row>14</xdr:row>
      <xdr:rowOff>246529</xdr:rowOff>
    </xdr:from>
    <xdr:to>
      <xdr:col>18</xdr:col>
      <xdr:colOff>357336</xdr:colOff>
      <xdr:row>32</xdr:row>
      <xdr:rowOff>295354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0105" y="4807323"/>
          <a:ext cx="5401584" cy="5696590"/>
        </a:xfrm>
        <a:prstGeom prst="rect">
          <a:avLst/>
        </a:prstGeom>
      </xdr:spPr>
    </xdr:pic>
    <xdr:clientData/>
  </xdr:twoCellAnchor>
  <xdr:twoCellAnchor editAs="oneCell">
    <xdr:from>
      <xdr:col>15</xdr:col>
      <xdr:colOff>67235</xdr:colOff>
      <xdr:row>0</xdr:row>
      <xdr:rowOff>56029</xdr:rowOff>
    </xdr:from>
    <xdr:to>
      <xdr:col>20</xdr:col>
      <xdr:colOff>112059</xdr:colOff>
      <xdr:row>14</xdr:row>
      <xdr:rowOff>201706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31706" y="56029"/>
          <a:ext cx="6521824" cy="470647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134470</xdr:colOff>
      <xdr:row>0</xdr:row>
      <xdr:rowOff>134470</xdr:rowOff>
    </xdr:from>
    <xdr:to>
      <xdr:col>19</xdr:col>
      <xdr:colOff>286841</xdr:colOff>
      <xdr:row>16</xdr:row>
      <xdr:rowOff>40675</xdr:rowOff>
    </xdr:to>
    <xdr:pic>
      <xdr:nvPicPr>
        <xdr:cNvPr id="2" name="EZFSV_579861" descr="C:\Users\EKR\AppData\Local\Temp\240227094327.jpg">
          <a:extLst>
            <a:ext uri="{FF2B5EF4-FFF2-40B4-BE49-F238E27FC236}">
              <a16:creationId xmlns:a16="http://schemas.microsoft.com/office/drawing/2014/main" id="{C11A186D-2216-437A-B9EB-15169BFC4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2045" y="134470"/>
          <a:ext cx="5953096" cy="50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134470</xdr:colOff>
      <xdr:row>0</xdr:row>
      <xdr:rowOff>134470</xdr:rowOff>
    </xdr:from>
    <xdr:to>
      <xdr:col>19</xdr:col>
      <xdr:colOff>286841</xdr:colOff>
      <xdr:row>16</xdr:row>
      <xdr:rowOff>40675</xdr:rowOff>
    </xdr:to>
    <xdr:pic>
      <xdr:nvPicPr>
        <xdr:cNvPr id="2" name="EZFSV_579861" descr="C:\Users\EKR\AppData\Local\Temp\240227094327.jpg">
          <a:extLst>
            <a:ext uri="{FF2B5EF4-FFF2-40B4-BE49-F238E27FC236}">
              <a16:creationId xmlns:a16="http://schemas.microsoft.com/office/drawing/2014/main" id="{310200DB-8AA4-44EB-BDEB-A6C7628D1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2045" y="134470"/>
          <a:ext cx="5953096" cy="50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134470</xdr:colOff>
      <xdr:row>0</xdr:row>
      <xdr:rowOff>134470</xdr:rowOff>
    </xdr:from>
    <xdr:to>
      <xdr:col>19</xdr:col>
      <xdr:colOff>286841</xdr:colOff>
      <xdr:row>16</xdr:row>
      <xdr:rowOff>40675</xdr:rowOff>
    </xdr:to>
    <xdr:pic>
      <xdr:nvPicPr>
        <xdr:cNvPr id="2" name="EZFSV_579861" descr="C:\Users\EKR\AppData\Local\Temp\240227094327.jpg">
          <a:extLst>
            <a:ext uri="{FF2B5EF4-FFF2-40B4-BE49-F238E27FC236}">
              <a16:creationId xmlns:a16="http://schemas.microsoft.com/office/drawing/2014/main" id="{F9B31FD1-27F9-4F88-AF6A-38E866882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2045" y="134470"/>
          <a:ext cx="5953096" cy="50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256775</xdr:colOff>
      <xdr:row>0</xdr:row>
      <xdr:rowOff>120063</xdr:rowOff>
    </xdr:from>
    <xdr:to>
      <xdr:col>25</xdr:col>
      <xdr:colOff>583419</xdr:colOff>
      <xdr:row>17</xdr:row>
      <xdr:rowOff>65594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CF35736-EAE6-4A07-AD71-756C58715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34425" y="120063"/>
          <a:ext cx="6498844" cy="545098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364991</xdr:colOff>
      <xdr:row>0</xdr:row>
      <xdr:rowOff>89647</xdr:rowOff>
    </xdr:from>
    <xdr:to>
      <xdr:col>22</xdr:col>
      <xdr:colOff>625929</xdr:colOff>
      <xdr:row>12</xdr:row>
      <xdr:rowOff>152399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69B08EA-8680-4652-8114-D244631CD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56991" y="89647"/>
          <a:ext cx="4756738" cy="3996577"/>
        </a:xfrm>
        <a:prstGeom prst="rect">
          <a:avLst/>
        </a:prstGeom>
      </xdr:spPr>
    </xdr:pic>
    <xdr:clientData/>
  </xdr:twoCellAnchor>
  <xdr:twoCellAnchor editAs="oneCell">
    <xdr:from>
      <xdr:col>23</xdr:col>
      <xdr:colOff>54429</xdr:colOff>
      <xdr:row>0</xdr:row>
      <xdr:rowOff>340178</xdr:rowOff>
    </xdr:from>
    <xdr:to>
      <xdr:col>32</xdr:col>
      <xdr:colOff>62758</xdr:colOff>
      <xdr:row>12</xdr:row>
      <xdr:rowOff>176892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D5148A2-5957-4BBB-8C8F-534271BDD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428029" y="340178"/>
          <a:ext cx="6180529" cy="3770539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364991</xdr:colOff>
      <xdr:row>0</xdr:row>
      <xdr:rowOff>89647</xdr:rowOff>
    </xdr:from>
    <xdr:to>
      <xdr:col>22</xdr:col>
      <xdr:colOff>625929</xdr:colOff>
      <xdr:row>12</xdr:row>
      <xdr:rowOff>152399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8EABE5-3AB6-4F14-BE23-04C96390D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6891" y="89647"/>
          <a:ext cx="4756738" cy="3996577"/>
        </a:xfrm>
        <a:prstGeom prst="rect">
          <a:avLst/>
        </a:prstGeom>
      </xdr:spPr>
    </xdr:pic>
    <xdr:clientData/>
  </xdr:twoCellAnchor>
  <xdr:twoCellAnchor editAs="oneCell">
    <xdr:from>
      <xdr:col>16</xdr:col>
      <xdr:colOff>449034</xdr:colOff>
      <xdr:row>11</xdr:row>
      <xdr:rowOff>0</xdr:rowOff>
    </xdr:from>
    <xdr:to>
      <xdr:col>24</xdr:col>
      <xdr:colOff>626454</xdr:colOff>
      <xdr:row>23</xdr:row>
      <xdr:rowOff>27214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4027F5-E1D4-428A-82CF-AEB4720C7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9034" y="4367893"/>
          <a:ext cx="6001277" cy="378278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364991</xdr:colOff>
      <xdr:row>0</xdr:row>
      <xdr:rowOff>89647</xdr:rowOff>
    </xdr:from>
    <xdr:to>
      <xdr:col>22</xdr:col>
      <xdr:colOff>625929</xdr:colOff>
      <xdr:row>12</xdr:row>
      <xdr:rowOff>152399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ED5F880-C2BE-431D-A34B-E4C7A77E5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56991" y="89647"/>
          <a:ext cx="4756738" cy="3996577"/>
        </a:xfrm>
        <a:prstGeom prst="rect">
          <a:avLst/>
        </a:prstGeom>
      </xdr:spPr>
    </xdr:pic>
    <xdr:clientData/>
  </xdr:twoCellAnchor>
  <xdr:twoCellAnchor editAs="oneCell">
    <xdr:from>
      <xdr:col>23</xdr:col>
      <xdr:colOff>13607</xdr:colOff>
      <xdr:row>0</xdr:row>
      <xdr:rowOff>299357</xdr:rowOff>
    </xdr:from>
    <xdr:to>
      <xdr:col>32</xdr:col>
      <xdr:colOff>21936</xdr:colOff>
      <xdr:row>12</xdr:row>
      <xdr:rowOff>136071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CB8340E-B147-4871-8D73-14D9F1C37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387207" y="299357"/>
          <a:ext cx="6180529" cy="3770539"/>
        </a:xfrm>
        <a:prstGeom prst="rect">
          <a:avLst/>
        </a:prstGeom>
      </xdr:spPr>
    </xdr:pic>
    <xdr:clientData/>
  </xdr:twoCellAnchor>
  <xdr:twoCellAnchor>
    <xdr:from>
      <xdr:col>9</xdr:col>
      <xdr:colOff>65171</xdr:colOff>
      <xdr:row>12</xdr:row>
      <xdr:rowOff>0</xdr:rowOff>
    </xdr:from>
    <xdr:to>
      <xdr:col>9</xdr:col>
      <xdr:colOff>236218</xdr:colOff>
      <xdr:row>15</xdr:row>
      <xdr:rowOff>205540</xdr:rowOff>
    </xdr:to>
    <xdr:sp macro="" textlink="">
      <xdr:nvSpPr>
        <xdr:cNvPr id="4" name="오른쪽 중괄호 3">
          <a:extLst>
            <a:ext uri="{FF2B5EF4-FFF2-40B4-BE49-F238E27FC236}">
              <a16:creationId xmlns:a16="http://schemas.microsoft.com/office/drawing/2014/main" id="{94A17CE7-4B85-48FC-AF20-09F95BAF241A}"/>
            </a:ext>
          </a:extLst>
        </xdr:cNvPr>
        <xdr:cNvSpPr/>
      </xdr:nvSpPr>
      <xdr:spPr>
        <a:xfrm>
          <a:off x="7123196" y="2752725"/>
          <a:ext cx="171047" cy="83419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123265</xdr:colOff>
      <xdr:row>14</xdr:row>
      <xdr:rowOff>224120</xdr:rowOff>
    </xdr:from>
    <xdr:to>
      <xdr:col>18</xdr:col>
      <xdr:colOff>212913</xdr:colOff>
      <xdr:row>31</xdr:row>
      <xdr:rowOff>32342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736" y="4784914"/>
          <a:ext cx="5199530" cy="5142222"/>
        </a:xfrm>
        <a:prstGeom prst="rect">
          <a:avLst/>
        </a:prstGeom>
      </xdr:spPr>
    </xdr:pic>
    <xdr:clientData/>
  </xdr:twoCellAnchor>
  <xdr:twoCellAnchor editAs="oneCell">
    <xdr:from>
      <xdr:col>15</xdr:col>
      <xdr:colOff>123264</xdr:colOff>
      <xdr:row>0</xdr:row>
      <xdr:rowOff>33618</xdr:rowOff>
    </xdr:from>
    <xdr:to>
      <xdr:col>20</xdr:col>
      <xdr:colOff>168088</xdr:colOff>
      <xdr:row>14</xdr:row>
      <xdr:rowOff>179295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7735" y="33618"/>
          <a:ext cx="6521824" cy="4706471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120063</xdr:colOff>
      <xdr:row>14</xdr:row>
      <xdr:rowOff>296955</xdr:rowOff>
    </xdr:from>
    <xdr:to>
      <xdr:col>18</xdr:col>
      <xdr:colOff>598714</xdr:colOff>
      <xdr:row>30</xdr:row>
      <xdr:rowOff>84843</xdr:rowOff>
    </xdr:to>
    <xdr:pic>
      <xdr:nvPicPr>
        <xdr:cNvPr id="5" name="EZFSV_321283" descr="C:\Users\ekr\AppData\Local\Temp\220329134447.jpg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3349" y="4841741"/>
          <a:ext cx="5581329" cy="47953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122464</xdr:colOff>
      <xdr:row>0</xdr:row>
      <xdr:rowOff>68036</xdr:rowOff>
    </xdr:from>
    <xdr:to>
      <xdr:col>20</xdr:col>
      <xdr:colOff>180895</xdr:colOff>
      <xdr:row>14</xdr:row>
      <xdr:rowOff>229721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68036"/>
          <a:ext cx="6521824" cy="4706471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96574</xdr:colOff>
      <xdr:row>14</xdr:row>
      <xdr:rowOff>294768</xdr:rowOff>
    </xdr:from>
    <xdr:to>
      <xdr:col>17</xdr:col>
      <xdr:colOff>682642</xdr:colOff>
      <xdr:row>36</xdr:row>
      <xdr:rowOff>29137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7133" y="4855562"/>
          <a:ext cx="5012391" cy="6637193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100852</xdr:colOff>
      <xdr:row>0</xdr:row>
      <xdr:rowOff>33617</xdr:rowOff>
    </xdr:from>
    <xdr:to>
      <xdr:col>17</xdr:col>
      <xdr:colOff>504265</xdr:colOff>
      <xdr:row>14</xdr:row>
      <xdr:rowOff>212912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71411" y="33617"/>
          <a:ext cx="4829736" cy="47400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nghyejeong\2007%20&#54532;&#47196;&#51229;&#53944;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0896;&#49440;\&#54532;&#47196;&#51229;&#53944;-&#49688;&#54665;\Documents%20and%20Settings\Owner.SAMSUNG-HLP9LOF\My%20Documents\&#49569;&#46020;&#53580;&#53356;&#45432;\&#45236;&#50669;&#49436;\0326-&#51312;&#44221;&#45236;&#50669;-&#49688;&#47049;(&#52572;&#51333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329;\&#54252;&#52380;&#49569;&#50864;\My%20Documents\&#44592;&#53440;\projct\ANSAN\EXL\GONG181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329;\&#54252;&#52380;&#49569;&#50864;\My%20Documents\&#44592;&#53440;\projct\ANSAN\EXL\gongs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project\&#51473;&#48512;&#45236;&#47449;(8&#44277;&#44396;)\&#47784;&#44257;3&#44368;%205@50\&#49345;&#48512;\SHI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9;\2005.&#54532;&#47196;&#51117;&#53944;-&#49688;&#54665;\PROJECT-05\&#48149;&#45824;&#47532;&#45784;~&#9825;\&#49688;&#47049;\YOUNGDOC\CIVIL\EXCLE\DAT\&#44256;&#50577;&#44288;&#5111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unzipped\1&#44277;&#44396;&#44277;&#45236;&#50669;\&#51204;&#44592;&#44228;&#51109;\&#54032;&#51221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45236;&#50669;&#49436;(&#52488;&#50504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54868;&#47141;&#49444;&#44228;&#49436;(&#51312;&#44221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04;&#52404;&#48516;3&#52264;&#48320;&#4422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A\chin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\D\&#54532;&#47196;&#51229;&#53944;\&#50896;&#46020;&#48393;\&#52572;&#51333;&#46020;&#47732;\&#48513;&#54620;&#49328;%20&#52572;&#51333;\&#45236;&#50669;&#49436;\DATA\XLS\SK&amp;C\DONGHAE\T6-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6\project2004\&#44256;&#50689;&#54840;\0558\&#50689;&#46321;&#54252;\SE0-DWG\&#52404;&#50977;\XLS\ALL-XLS\ULSAN\PRIC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9;\2005.&#54532;&#47196;&#51117;&#53944;-&#49688;&#54665;\PROJECT-05\&#48149;&#45824;&#47532;&#45784;~&#9825;\&#49688;&#47049;\YOUNGDOC\CIVIL\EXCLE\DAT\&#44288;&#51116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72;\D\&#48152;&#46020;&#51312;&#44221;-&#51648;&#50864;&#44592;\&#50976;&#49888;&#53664;&#47785;-&#51060;&#51221;&#54840;&#52264;&#51109;\0615&#53664;&#47785;&#45236;&#50669;(&#50689;&#44305;5,6&#54840;&#44592;)-&#51060;&#51221;&#54840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5\&#50640;&#45940;5\&#44608;&#50976;&#47532;\&#51060;&#46041;&#49548;&#54616;&#52380;\&#49892;&#49884;&#49444;&#44228;&#51088;&#47308;\&#45236;&#50669;&#49436;\&#51060;&#46041;&#49548;&#54616;&#52380;%20&#45236;&#50669;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51089;&#50629;\&#51221;&#51088;&#51648;&#44396;\&#45236;&#50669;&#49436;\&#51221;&#51088;&#51648;&#44396;\&#45236;&#50669;(~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\HIGHWAY\KYUNGIN2\THIR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2025&#45380;/04.&#51648;&#52840;%20&#48143;%20&#44592;&#51456;/00.&#50669;&#47049;&#44053;&#54868;%20&#44032;&#51060;&#46300;&#46972;&#51064;/3.%20'25&#45380;%20&#51648;&#50669;&#50669;&#47049;&#44053;&#54868;(SW)&#49324;&#50629;%20&#49548;&#50836;&#50896;&#44032;%20&#49328;&#51221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노임단가"/>
      <sheetName val="물가자료"/>
      <sheetName val="돌담교 상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설명서"/>
      <sheetName val="공정표"/>
      <sheetName val="내역총괄"/>
      <sheetName val="총괄중"/>
      <sheetName val="관급자재"/>
      <sheetName val="내역서"/>
      <sheetName val="분수내역"/>
      <sheetName val="일위목록표"/>
      <sheetName val="일위대가"/>
      <sheetName val="기초대가"/>
      <sheetName val="노임"/>
      <sheetName val="가격조사 "/>
      <sheetName val="중기단가목록"/>
      <sheetName val="중기단가"/>
      <sheetName val="단가산출목록"/>
      <sheetName val="단가산출"/>
      <sheetName val="수량총괄"/>
      <sheetName val="분수수량집계"/>
      <sheetName val="토적표"/>
      <sheetName val="마운딩"/>
      <sheetName val="자재산출"/>
      <sheetName val="지주목,비료수량"/>
      <sheetName val="수량산출서"/>
      <sheetName val="분수수량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SLAB&quot;1&quot;"/>
      <sheetName val="COPING"/>
      <sheetName val="내역"/>
      <sheetName val="성남여성복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깨기"/>
      <sheetName val="조명시설"/>
      <sheetName val="말뚝지지력산정"/>
      <sheetName val="hvac(제어동)"/>
      <sheetName val="기초일위"/>
      <sheetName val="시설일위"/>
      <sheetName val="조명일위"/>
      <sheetName val="Sheet2"/>
      <sheetName val="Sheet3"/>
      <sheetName val="ETC"/>
      <sheetName val="골조시행"/>
      <sheetName val="갑지(추정)"/>
      <sheetName val="woo(mac)"/>
      <sheetName val="자재단가조사표-수목"/>
      <sheetName val="2002상반기노임기준"/>
      <sheetName val="공통가설"/>
      <sheetName val="노임단가"/>
      <sheetName val="조경"/>
      <sheetName val="danga"/>
      <sheetName val="ilch"/>
      <sheetName val="단면 (2)"/>
      <sheetName val="토공사"/>
      <sheetName val="담장산출"/>
      <sheetName val="입찰안"/>
      <sheetName val="빙장비사양"/>
      <sheetName val="장비사양"/>
      <sheetName val="I.설계조건"/>
      <sheetName val="토공"/>
      <sheetName val="CODE"/>
      <sheetName val="Macro(전선)"/>
      <sheetName val="Y-WORK"/>
      <sheetName val="설비내역서"/>
      <sheetName val="건축내역서"/>
      <sheetName val="전기내역서"/>
      <sheetName val="1.설계기준"/>
      <sheetName val=" ｹ-ﾌﾞﾙ"/>
      <sheetName val="지급자재"/>
      <sheetName val="대비"/>
      <sheetName val="특색있는 녹화거리 조성공사(2월 10일)"/>
      <sheetName val="데이타"/>
      <sheetName val="식재인부"/>
      <sheetName val="기둥(원형)"/>
      <sheetName val="밸브설치"/>
      <sheetName val="FORM-0"/>
      <sheetName val="장비"/>
      <sheetName val="노무"/>
      <sheetName val="자재"/>
      <sheetName val="TYPE-A"/>
      <sheetName val="기초자료"/>
      <sheetName val="진주방향"/>
      <sheetName val="BOQ건축"/>
      <sheetName val="품셈"/>
      <sheetName val="현장지지물물량"/>
      <sheetName val="FB25JN"/>
      <sheetName val="1공구산출내역서"/>
      <sheetName val="1-1"/>
      <sheetName val="송라터널총괄"/>
      <sheetName val="기본단가표"/>
      <sheetName val="#REF"/>
      <sheetName val="세부내역"/>
      <sheetName val="기계시공"/>
      <sheetName val="실행내역 "/>
      <sheetName val="AV시스템"/>
      <sheetName val="지수"/>
      <sheetName val="ITEM"/>
      <sheetName val="4안전율"/>
      <sheetName val="표지 (2)"/>
      <sheetName val="설직재-1"/>
      <sheetName val="Sheet5"/>
      <sheetName val="신우"/>
      <sheetName val="갑지"/>
      <sheetName val="DATA1"/>
      <sheetName val="내역서중"/>
      <sheetName val="내역"/>
      <sheetName val="직공비"/>
      <sheetName val="소비자가"/>
      <sheetName val="품셈TABLE"/>
      <sheetName val="내력서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토목"/>
      <sheetName val="설계개요"/>
      <sheetName val="견적서"/>
      <sheetName val="교각1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정부노임단가"/>
      <sheetName val="토목내역"/>
      <sheetName val="을"/>
      <sheetName val="2F 회의실견적(5_14 일대)"/>
      <sheetName val="일위대가표"/>
      <sheetName val="교각계산"/>
      <sheetName val="INPUT(덕도방향-시점)"/>
      <sheetName val="기둥(원형)"/>
      <sheetName val="일위대가목차"/>
      <sheetName val="맨홀수량집계"/>
      <sheetName val="Y-WORK"/>
      <sheetName val="토공"/>
      <sheetName val="일위대가"/>
      <sheetName val="내역서"/>
      <sheetName val="공통가설"/>
      <sheetName val="LEGEND"/>
      <sheetName val="code"/>
      <sheetName val="DATA"/>
      <sheetName val="3BL공동구 수량"/>
      <sheetName val="기본단가표"/>
      <sheetName val="VXXXXXXX"/>
      <sheetName val="JUCKEYK"/>
      <sheetName val="SLAB&quot;1&quot;"/>
      <sheetName val="평가데이터"/>
      <sheetName val="품셈"/>
      <sheetName val="내역"/>
      <sheetName val="일반물자(한국통신)"/>
      <sheetName val="토목품셈"/>
      <sheetName val="Total"/>
      <sheetName val="직공비"/>
      <sheetName val="1-1"/>
      <sheetName val="TABLE"/>
      <sheetName val="전기"/>
      <sheetName val="연령현황"/>
      <sheetName val="토공(완충)"/>
      <sheetName val="input"/>
      <sheetName val="Sheet5"/>
      <sheetName val="COPING"/>
      <sheetName val="3.하중산정4.지지력"/>
      <sheetName val="총괄-1"/>
      <sheetName val="현장"/>
      <sheetName val=" 견적서"/>
      <sheetName val="공사비명세서"/>
      <sheetName val="수량3"/>
      <sheetName val="차액보증"/>
      <sheetName val="투찰"/>
      <sheetName val="직노"/>
      <sheetName val="계화배수"/>
      <sheetName val="설산1.나"/>
      <sheetName val="본사S"/>
      <sheetName val="원형맨홀수량"/>
      <sheetName val="대비"/>
      <sheetName val="설계조건"/>
      <sheetName val="안정계산"/>
      <sheetName val="깨기"/>
      <sheetName val="기초공"/>
      <sheetName val="부하(성남)"/>
      <sheetName val="쌍송교"/>
      <sheetName val="I一般比"/>
      <sheetName val="1월"/>
      <sheetName val="교각1"/>
      <sheetName val="설계변경원가계산총괄표"/>
      <sheetName val="변화치수"/>
      <sheetName val="목록"/>
      <sheetName val="공사비예산서(토목분)"/>
      <sheetName val="공통부대비"/>
      <sheetName val="일반맨홀수량집계"/>
      <sheetName val="표지"/>
      <sheetName val="SORCE1"/>
      <sheetName val="가시설단위수량"/>
      <sheetName val="20관리비율"/>
      <sheetName val="날개벽(시점좌측)"/>
      <sheetName val="정보매체A동"/>
      <sheetName val="부대내역"/>
      <sheetName val="포장절단"/>
      <sheetName val="입찰안"/>
      <sheetName val="우배수"/>
      <sheetName val="조건표"/>
      <sheetName val="단가"/>
      <sheetName val="가설건물"/>
      <sheetName val="2F_회의실견적(5_14_일대)"/>
      <sheetName val="3BL공동구_수량"/>
      <sheetName val="BID"/>
      <sheetName val="단면 (2)"/>
      <sheetName val="96수출"/>
      <sheetName val="단면검토"/>
      <sheetName val="Sheet4"/>
      <sheetName val="ITB COST"/>
      <sheetName val="Sheet1"/>
      <sheetName val="#REF"/>
      <sheetName val="가공비"/>
      <sheetName val="작성"/>
      <sheetName val="산출내역"/>
      <sheetName val="_산근2_"/>
      <sheetName val="_산근4_"/>
      <sheetName val="_산근5_"/>
      <sheetName val="마산방향철근집계"/>
      <sheetName val="진주방향"/>
      <sheetName val="마산방향"/>
      <sheetName val="집계표"/>
      <sheetName val="열린교실"/>
      <sheetName val="TB-내역서"/>
      <sheetName val="일반맨홀수량집계(A-7 LINE)"/>
      <sheetName val="LOPCALC"/>
      <sheetName val="노임단가"/>
      <sheetName val="수량산출"/>
      <sheetName val="공구원가계산"/>
      <sheetName val="설계명세서"/>
      <sheetName val="전기품산출"/>
      <sheetName val="모니터"/>
      <sheetName val="DATA-1"/>
      <sheetName val="기계경비"/>
      <sheetName val="인건비(환율)"/>
      <sheetName val="단가표 "/>
      <sheetName val="woo(mac)"/>
      <sheetName val="대치판정"/>
      <sheetName val="공사비"/>
      <sheetName val="물량산출근거"/>
      <sheetName val="공사개요"/>
      <sheetName val="예산서"/>
      <sheetName val="guard(mac)"/>
      <sheetName val="DATA(BAC)"/>
      <sheetName val="DATA1"/>
      <sheetName val="품목"/>
      <sheetName val="J直材4"/>
      <sheetName val="N賃率-職"/>
      <sheetName val="b_gunmul"/>
      <sheetName val="b_balju (2)"/>
      <sheetName val="연부97-1"/>
      <sheetName val="갑지1"/>
      <sheetName val="단위수량"/>
      <sheetName val="공정집계_국별"/>
      <sheetName val="적용률"/>
      <sheetName val="기본일위"/>
      <sheetName val="총괄"/>
      <sheetName val="부속동"/>
      <sheetName val="내역1"/>
      <sheetName val="건축내역"/>
      <sheetName val="CAT_5"/>
      <sheetName val="방송노임"/>
      <sheetName val="FRT_O"/>
      <sheetName val="FAB_I"/>
      <sheetName val="조작대(1연)"/>
      <sheetName val="데이타"/>
      <sheetName val="Sheet2"/>
      <sheetName val="원형1호맨홀토공수량"/>
      <sheetName val="별표"/>
      <sheetName val="자재단가비교표"/>
      <sheetName val="간선계산"/>
      <sheetName val="남양시작동자105노65기1.3화1.2"/>
      <sheetName val="주경기-오배수"/>
      <sheetName val="단가조사서"/>
      <sheetName val="간노_콘"/>
      <sheetName val="기계내역"/>
      <sheetName val="CIVIL"/>
      <sheetName val="기성내역"/>
      <sheetName val="DATE"/>
      <sheetName val="제품"/>
      <sheetName val="경산"/>
      <sheetName val="전압강하계산"/>
      <sheetName val="D-3503"/>
      <sheetName val="목표세부명세"/>
      <sheetName val="공문"/>
      <sheetName val="식재품셈"/>
      <sheetName val="치수표"/>
      <sheetName val="세부내역"/>
      <sheetName val="계산근거"/>
      <sheetName val="공사요율"/>
      <sheetName val="단가견적조사표"/>
      <sheetName val="방송일위대가"/>
      <sheetName val="을지"/>
      <sheetName val="TEL"/>
      <sheetName val="공통가설공사"/>
      <sheetName val="BEND LOSS"/>
      <sheetName val="RING WALL"/>
      <sheetName val="날개벽"/>
      <sheetName val="지장물C"/>
      <sheetName val="중기사용료산출근거"/>
      <sheetName val="단가 및 재료비"/>
      <sheetName val="관람석제출"/>
      <sheetName val="케이블"/>
      <sheetName val="내역서(갑)"/>
      <sheetName val="XL4Poppy"/>
      <sheetName val="설계명세서(선로)"/>
      <sheetName val="부재력정리"/>
      <sheetName val="집1"/>
      <sheetName val="CPM챠트"/>
      <sheetName val="1.우편집중내역서"/>
      <sheetName val="증감분석"/>
      <sheetName val="CONCRETE"/>
      <sheetName val="EACT10"/>
      <sheetName val="자재"/>
      <sheetName val="Macro1"/>
      <sheetName val="갑지(추정)"/>
      <sheetName val="하중계산"/>
      <sheetName val="우각부보강"/>
      <sheetName val="실행내역 "/>
      <sheetName val="출력X"/>
      <sheetName val="토사(PE)"/>
      <sheetName val="총계"/>
      <sheetName val="기흥하도용"/>
      <sheetName val="L형옹벽(key)"/>
      <sheetName val="마감물량3"/>
      <sheetName val="TYPE-A"/>
      <sheetName val="월선수금"/>
      <sheetName val="ITEM"/>
      <sheetName val="백암비스타내역"/>
      <sheetName val="내역서2안"/>
      <sheetName val="전기일위대가"/>
      <sheetName val="삼성전기"/>
      <sheetName val="Sheet1 (2)"/>
      <sheetName val="기둥"/>
      <sheetName val="저판(버림100)"/>
      <sheetName val="배수장공사비명세서"/>
      <sheetName val="공사비 내역 (가)"/>
      <sheetName val="BSD (2)"/>
      <sheetName val="UserData"/>
      <sheetName val="금액내역서"/>
      <sheetName val="영업.일1"/>
      <sheetName val="광혁기성"/>
      <sheetName val="정렬"/>
      <sheetName val="옹벽"/>
      <sheetName val="단면(RW1)"/>
      <sheetName val="원가계산서"/>
      <sheetName val="경비2내역"/>
      <sheetName val="1단계"/>
      <sheetName val="A-4"/>
      <sheetName val="입찰보고"/>
      <sheetName val="소비자가"/>
      <sheetName val="허용전류-IEC"/>
      <sheetName val="허용전류-IEC DATA"/>
      <sheetName val="현장관리비내역서"/>
      <sheetName val="제원.설계조건"/>
      <sheetName val="기초1"/>
      <sheetName val="기본"/>
      <sheetName val="Tables"/>
      <sheetName val="일위대가목록"/>
      <sheetName val="실행내역"/>
      <sheetName val="KMT물량"/>
      <sheetName val="전장품(관리용)"/>
      <sheetName val="WORK"/>
      <sheetName val="SILICATE"/>
      <sheetName val="06-BATCH 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설직재-1"/>
      <sheetName val="제직재"/>
      <sheetName val="제-노임"/>
      <sheetName val="부하"/>
      <sheetName val="배수관공"/>
      <sheetName val="P.M 별"/>
      <sheetName val="960318-1"/>
      <sheetName val="단중표"/>
      <sheetName val="2.냉난방설비공사"/>
      <sheetName val="A"/>
      <sheetName val="민속촌메뉴"/>
      <sheetName val="별표집계"/>
      <sheetName val="CABLE SIZE-3"/>
      <sheetName val="cross beam"/>
      <sheetName val="안정검토"/>
      <sheetName val="식재인부"/>
      <sheetName val="견적대비표"/>
      <sheetName val="설계"/>
      <sheetName val="적용기준"/>
      <sheetName val="보도경계블럭"/>
      <sheetName val="06 일위대가목록"/>
      <sheetName val="토공대가"/>
      <sheetName val="구조대가"/>
      <sheetName val="포설대가1"/>
      <sheetName val="부대대가"/>
      <sheetName val="주관사업"/>
      <sheetName val="기초자료"/>
      <sheetName val="견적집계표"/>
      <sheetName val="단면치수"/>
      <sheetName val="물가자료"/>
      <sheetName val="리터팬내장형"/>
      <sheetName val="토공(우물통,기타) "/>
      <sheetName val="도급"/>
      <sheetName val="폐토수익화 "/>
      <sheetName val="종합일지"/>
      <sheetName val="직재"/>
      <sheetName val="ASP"/>
      <sheetName val="특2호하천산근"/>
      <sheetName val="특2호부관하천산근"/>
      <sheetName val="산근(PE,300)"/>
      <sheetName val="대전월평내역"/>
      <sheetName val="2.가정단면"/>
      <sheetName val="공통자료"/>
      <sheetName val="설비"/>
      <sheetName val="보차도경계석"/>
      <sheetName val="수량산출서"/>
      <sheetName val="개요"/>
      <sheetName val="ABUT수량-A1"/>
      <sheetName val="SLAB"/>
      <sheetName val="조명시설"/>
      <sheetName val="원가"/>
      <sheetName val="실행"/>
      <sheetName val="대전21토목내역서"/>
      <sheetName val="산출근거"/>
      <sheetName val="조명율표"/>
      <sheetName val="말뚝지지력산정"/>
      <sheetName val="B부대공"/>
      <sheetName val="배수공"/>
      <sheetName val="FAB별"/>
      <sheetName val="도장수량(하1)"/>
      <sheetName val="주형"/>
      <sheetName val="LABTOTAL"/>
      <sheetName val="세부내역(직접인건비)"/>
      <sheetName val="F-Assump"/>
      <sheetName val="금액"/>
      <sheetName val="B2BERP"/>
      <sheetName val="샘플표지"/>
      <sheetName val="단"/>
      <sheetName val="단가일람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사급자재"/>
      <sheetName val="입출재고현황 (2)"/>
      <sheetName val="자재대"/>
      <sheetName val="감시제어"/>
      <sheetName val="목차임시"/>
      <sheetName val="견적대비"/>
      <sheetName val="Sheet6"/>
      <sheetName val="Mc1"/>
      <sheetName val="Customer Databas"/>
      <sheetName val="월별수입"/>
      <sheetName val="3_하중산정4_지지력"/>
      <sheetName val="_견적서"/>
      <sheetName val="설산1_나"/>
      <sheetName val="일반맨홀수량집계(A-7_LINE)"/>
      <sheetName val="b_balju_(2)"/>
      <sheetName val="단가조사"/>
      <sheetName val="BLOCK(1)"/>
      <sheetName val="대,유,램"/>
      <sheetName val="내역서form"/>
      <sheetName val="빙장비사양"/>
      <sheetName val="장비사양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copy"/>
      <sheetName val="서식"/>
      <sheetName val=" HIT-&gt;HMC 견적(3900)"/>
      <sheetName val="FACTOR"/>
      <sheetName val="지중자재단가"/>
      <sheetName val="환율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IN"/>
    </sheetNames>
    <definedNames>
      <definedName name="Macro1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E36">
            <v>5</v>
          </cell>
        </row>
        <row r="37">
          <cell r="B37" t="str">
            <v>소켓플랜지T형관</v>
          </cell>
          <cell r="E37">
            <v>5</v>
          </cell>
        </row>
        <row r="38">
          <cell r="B38" t="str">
            <v>소켓플랜지T형관</v>
          </cell>
          <cell r="E38">
            <v>6</v>
          </cell>
        </row>
        <row r="39">
          <cell r="B39" t="str">
            <v>소켓T형관</v>
          </cell>
          <cell r="E39">
            <v>4</v>
          </cell>
        </row>
        <row r="40">
          <cell r="B40" t="str">
            <v>소켓T형관</v>
          </cell>
          <cell r="E40">
            <v>5</v>
          </cell>
        </row>
        <row r="41">
          <cell r="B41" t="str">
            <v>소켓T형관</v>
          </cell>
          <cell r="E41">
            <v>8</v>
          </cell>
        </row>
        <row r="42">
          <cell r="B42" t="str">
            <v>이 음 관</v>
          </cell>
          <cell r="E42">
            <v>9</v>
          </cell>
        </row>
        <row r="43">
          <cell r="B43" t="str">
            <v>이 음 관</v>
          </cell>
          <cell r="E43">
            <v>10</v>
          </cell>
        </row>
        <row r="44">
          <cell r="B44" t="str">
            <v>이 음 관</v>
          </cell>
          <cell r="E44">
            <v>12</v>
          </cell>
        </row>
        <row r="45">
          <cell r="B45" t="str">
            <v>이 음 관</v>
          </cell>
          <cell r="E45">
            <v>18</v>
          </cell>
        </row>
        <row r="46">
          <cell r="B46" t="str">
            <v>이 음 관</v>
          </cell>
          <cell r="E46">
            <v>25</v>
          </cell>
        </row>
        <row r="47">
          <cell r="B47" t="str">
            <v>이 음 관</v>
          </cell>
          <cell r="E47">
            <v>34</v>
          </cell>
        </row>
        <row r="48">
          <cell r="B48" t="str">
            <v>플랜지관</v>
          </cell>
          <cell r="E48">
            <v>7.9</v>
          </cell>
        </row>
        <row r="49">
          <cell r="B49" t="str">
            <v>플랜지관</v>
          </cell>
          <cell r="E49">
            <v>9.6</v>
          </cell>
        </row>
        <row r="50">
          <cell r="B50" t="str">
            <v>플랜지관</v>
          </cell>
          <cell r="E50">
            <v>15.6</v>
          </cell>
        </row>
        <row r="51">
          <cell r="B51" t="str">
            <v>플랜지관</v>
          </cell>
          <cell r="E51">
            <v>22.5</v>
          </cell>
        </row>
        <row r="52">
          <cell r="B52" t="str">
            <v>플랜지관</v>
          </cell>
          <cell r="E52">
            <v>31.5</v>
          </cell>
        </row>
        <row r="53">
          <cell r="B53" t="str">
            <v>플랜지관</v>
          </cell>
          <cell r="E53">
            <v>41.5</v>
          </cell>
        </row>
        <row r="54">
          <cell r="B54" t="str">
            <v>제 수 변</v>
          </cell>
          <cell r="E54">
            <v>42</v>
          </cell>
        </row>
        <row r="55">
          <cell r="B55" t="str">
            <v>제 수 변</v>
          </cell>
          <cell r="E55">
            <v>50</v>
          </cell>
        </row>
        <row r="56">
          <cell r="B56" t="str">
            <v>제 수 변</v>
          </cell>
          <cell r="E56">
            <v>90</v>
          </cell>
        </row>
        <row r="57">
          <cell r="B57" t="str">
            <v>제 수 변</v>
          </cell>
          <cell r="E57">
            <v>140</v>
          </cell>
        </row>
        <row r="58">
          <cell r="B58" t="str">
            <v>제 수 변</v>
          </cell>
          <cell r="E58">
            <v>280</v>
          </cell>
        </row>
        <row r="59">
          <cell r="B59" t="str">
            <v>공 기 변</v>
          </cell>
          <cell r="E59">
            <v>94</v>
          </cell>
        </row>
        <row r="60">
          <cell r="B60" t="str">
            <v>공 기 변</v>
          </cell>
          <cell r="E60">
            <v>110</v>
          </cell>
        </row>
        <row r="61">
          <cell r="B61" t="str">
            <v>단    관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과천MAIN"/>
      <sheetName val="자재단가"/>
      <sheetName val="노임"/>
      <sheetName val="나산조경"/>
      <sheetName val="BID"/>
      <sheetName val="금액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합계금액"/>
      <sheetName val="5.전사투자계획종함안"/>
      <sheetName val="JUCKEYK"/>
      <sheetName val="3BL공동구 수량"/>
      <sheetName val="내역서적용수량 (지방도893)"/>
      <sheetName val="STBOX"/>
      <sheetName val="하도급원가계산총괄표(식재)"/>
      <sheetName val="설계조건"/>
      <sheetName val="옹벽"/>
      <sheetName val="Sheet1 (2)"/>
      <sheetName val="내역서"/>
      <sheetName val="본체"/>
      <sheetName val="Q-ty-1"/>
      <sheetName val="woo(mac)"/>
      <sheetName val="#REF"/>
      <sheetName val="플랜트 설치"/>
      <sheetName val="노임"/>
      <sheetName val="3차설계"/>
      <sheetName val="DATA"/>
      <sheetName val="3.바닥판설계"/>
      <sheetName val="Sheet1"/>
      <sheetName val="터널조도"/>
      <sheetName val="ABUT수량-A1"/>
      <sheetName val="원형1호맨홀토공수량"/>
      <sheetName val="기둥(원형)"/>
      <sheetName val="태화42 "/>
      <sheetName val="2-1포천(각세)(외제)"/>
      <sheetName val="수안보-MBR1"/>
      <sheetName val="하수급견적대비"/>
      <sheetName val="교각계산"/>
      <sheetName val="tggwan(mac)"/>
      <sheetName val="조건표"/>
      <sheetName val="6PILE  (돌출)"/>
      <sheetName val="터파기및재료"/>
      <sheetName val="일위"/>
      <sheetName val="단가비교표"/>
      <sheetName val="대공종"/>
      <sheetName val="Sheet2"/>
      <sheetName val="실행철강하도"/>
      <sheetName val="우각부보강"/>
      <sheetName val="과천MAIN"/>
      <sheetName val="정부노임단가"/>
      <sheetName val="POOM_MOTO"/>
      <sheetName val="POOM_MOTO2"/>
      <sheetName val="내역"/>
      <sheetName val="JUCK"/>
      <sheetName val="COVER"/>
      <sheetName val="평가데이터"/>
      <sheetName val="착공내역서"/>
      <sheetName val="DATE"/>
      <sheetName val="단면검토"/>
      <sheetName val="주형"/>
      <sheetName val="종배수관"/>
      <sheetName val="8. 안정검토"/>
      <sheetName val="H-PILE수량집계"/>
      <sheetName val="총수량집계표"/>
      <sheetName val="견적서(대외) (2)"/>
      <sheetName val="정부노임(2000.상)"/>
      <sheetName val="여흥"/>
      <sheetName val="수량산출"/>
      <sheetName val="수량"/>
      <sheetName val="1.설계기준"/>
      <sheetName val="工완성공사율"/>
      <sheetName val="인건-측정"/>
      <sheetName val="I一般比"/>
      <sheetName val="총수량_집계표"/>
      <sheetName val="자재집게표_"/>
      <sheetName val="총수량집계표_"/>
      <sheetName val="옹벽공_수량집계표"/>
      <sheetName val="LU"/>
      <sheetName val="인원"/>
      <sheetName val="통합"/>
      <sheetName val="INPUT"/>
      <sheetName val="기별(종합)"/>
      <sheetName val="설계예산서(출력하지마세요)"/>
      <sheetName val="기초자료"/>
      <sheetName val="단위중량"/>
      <sheetName val="수로단위수량"/>
      <sheetName val="맨홀방수수량(변경)"/>
      <sheetName val="보도경계블럭"/>
      <sheetName val="설비"/>
      <sheetName val="부대내역"/>
      <sheetName val="3련 BOX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표지판단위"/>
      <sheetName val="집수정(600-700)"/>
      <sheetName val="IBASE"/>
      <sheetName val="말뚝기초"/>
      <sheetName val="토공분배표"/>
      <sheetName val="6작업1"/>
      <sheetName val="COPING"/>
      <sheetName val="Sheet6"/>
      <sheetName val="TYPE-A"/>
      <sheetName val="오수공수량집계표"/>
      <sheetName val="철근량 검토"/>
      <sheetName val="연결임시"/>
      <sheetName val="MOTOR"/>
      <sheetName val="설"/>
      <sheetName val="공사진행"/>
      <sheetName val="굴착깊이(주배관)"/>
      <sheetName val="개발운영비청구"/>
      <sheetName val="계단단위수량"/>
      <sheetName val="평당자료"/>
      <sheetName val="부하(성남)"/>
      <sheetName val="총계"/>
      <sheetName val="현황산출서"/>
      <sheetName val="옹벽기초자료"/>
      <sheetName val="영업소실적"/>
      <sheetName val="당초"/>
      <sheetName val="전기내역"/>
      <sheetName val="ⴭⴭⴭⴭ"/>
      <sheetName val="Macro1"/>
      <sheetName val="기초계산(Pmax)"/>
      <sheetName val="관경결정"/>
      <sheetName val="TYPE-B 평균H"/>
      <sheetName val="전체도급"/>
      <sheetName val="__MAIN"/>
      <sheetName val="Stem Footing"/>
      <sheetName val="교각1"/>
      <sheetName val="바닥판"/>
      <sheetName val="실행비교"/>
      <sheetName val="조건"/>
      <sheetName val="2000년1차"/>
      <sheetName val="입찰안"/>
      <sheetName val="2000전체분"/>
      <sheetName val="적격"/>
      <sheetName val="가설건물"/>
      <sheetName val="날개벽"/>
      <sheetName val="기초공"/>
      <sheetName val="조도계산서 (도서)"/>
      <sheetName val="집계표"/>
      <sheetName val="첨4"/>
      <sheetName val="03하반기내역서"/>
      <sheetName val="04상반기"/>
      <sheetName val="말뚝지지력산정"/>
      <sheetName val="토적집계"/>
      <sheetName val="2"/>
      <sheetName val="예정(3)"/>
      <sheetName val="동원(3)"/>
      <sheetName val="물가시세"/>
      <sheetName val="수량3"/>
      <sheetName val="Pier 3"/>
      <sheetName val="결합부검토"/>
      <sheetName val="단면치수"/>
      <sheetName val="빌딩 안내"/>
      <sheetName val="고창방향"/>
      <sheetName val="화재 탐지 설비"/>
      <sheetName val="금액내역서"/>
      <sheetName val="BSD _2_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인건비"/>
      <sheetName val="직노"/>
      <sheetName val="2000노임기준"/>
      <sheetName val="노임단가"/>
      <sheetName val="전체내역 (2)"/>
      <sheetName val="조명시설"/>
      <sheetName val="현금"/>
      <sheetName val="간지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부하계산서"/>
      <sheetName val="3.하중산정4.지지력"/>
      <sheetName val="우수공"/>
      <sheetName val="날개벽수량표"/>
      <sheetName val="FOOTING단면력"/>
      <sheetName val="NYS"/>
      <sheetName val="Project Brief"/>
      <sheetName val="969910( R)"/>
      <sheetName val="H PILE수량"/>
      <sheetName val="설계"/>
      <sheetName val="단면 (2)"/>
      <sheetName val="표지"/>
      <sheetName val="소상 &quot;1&quot;"/>
      <sheetName val="PARAMETER"/>
      <sheetName val="LEGEND"/>
      <sheetName val="준공갑지"/>
      <sheetName val="L_RPTA05_목록"/>
      <sheetName val="지출결의서(1-3)"/>
      <sheetName val="중기손료"/>
      <sheetName val="미지급명세서"/>
      <sheetName val="경리주보"/>
      <sheetName val="노원열병합  건축공사기성내역서"/>
      <sheetName val="Y-WORK"/>
      <sheetName val="공사개요"/>
      <sheetName val="날개벽(시점좌측)"/>
      <sheetName val="건축공사"/>
      <sheetName val="BID"/>
      <sheetName val="을"/>
      <sheetName val="적용단위길이"/>
      <sheetName val="종배수관(신)"/>
      <sheetName val="0131"/>
      <sheetName val="자압1"/>
      <sheetName val="토목"/>
      <sheetName val="기둥"/>
      <sheetName val="A공구"/>
      <sheetName val="BOX(1.5X1.5)"/>
      <sheetName val="Sheet3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교각계산"/>
      <sheetName val="ABUT수량-A1"/>
      <sheetName val="tggwan(mac)"/>
      <sheetName val="토공(완충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집수정(600-700)"/>
      <sheetName val="가도공"/>
      <sheetName val="tggwan(mac)"/>
      <sheetName val="ABUT수량-A1"/>
      <sheetName val="INPUT"/>
      <sheetName val="터파기및재료"/>
      <sheetName val="S0"/>
      <sheetName val="신규일위대가"/>
      <sheetName val="RangeObject"/>
      <sheetName val="우각부보강"/>
      <sheetName val="산출근거"/>
      <sheetName val="말뚝지지력산정"/>
      <sheetName val="연결관산출조서"/>
      <sheetName val="데리네이타현황"/>
      <sheetName val="교각(P1)수량"/>
      <sheetName val="3BL공동구 수량"/>
      <sheetName val="토사(PE)"/>
      <sheetName val="1.설계조건"/>
      <sheetName val="단위수량산출"/>
      <sheetName val="전체철근집계"/>
      <sheetName val="수량-양식"/>
      <sheetName val="기존구조물철거집계계표"/>
      <sheetName val="SG"/>
      <sheetName val="수량집계표1"/>
      <sheetName val="BID"/>
      <sheetName val="Sheet1"/>
      <sheetName val="설계조건"/>
      <sheetName val="2.대외공문"/>
      <sheetName val="#REF"/>
      <sheetName val="Sheet2"/>
      <sheetName val="위치조서"/>
      <sheetName val="(A)내역서"/>
      <sheetName val="우수"/>
      <sheetName val="EQT-ESTN"/>
      <sheetName val="내역서"/>
      <sheetName val="동해title"/>
      <sheetName val="계수시트"/>
      <sheetName val="원가계산서"/>
      <sheetName val="d118"/>
      <sheetName val="96배수"/>
      <sheetName val="수량산출서"/>
      <sheetName val="화재 탐지 설비"/>
      <sheetName val="1NYS(당)"/>
      <sheetName val="EP0618"/>
      <sheetName val="토공(완충)"/>
      <sheetName val="세목전체"/>
      <sheetName val="DATE"/>
      <sheetName val="SLAB"/>
      <sheetName val="Price List"/>
      <sheetName val="1.설계기준"/>
      <sheetName val="단중표"/>
      <sheetName val="suk(mac)"/>
      <sheetName val="2000년하반기"/>
      <sheetName val="(포장)BOQ-실적공사"/>
      <sheetName val="자재단가"/>
      <sheetName val="기초자료"/>
      <sheetName val="REACTION(USE평시)"/>
      <sheetName val="설계기준 및 하중계산"/>
      <sheetName val="총괄"/>
      <sheetName val="토공정보"/>
      <sheetName val="TYPE-1"/>
      <sheetName val="연결관암거"/>
      <sheetName val="개략"/>
      <sheetName val="깨기"/>
      <sheetName val="BOX(1.5X1.5)"/>
      <sheetName val="FCM"/>
      <sheetName val="8.PILE  (돌출)"/>
      <sheetName val="운동장 (2)"/>
      <sheetName val="BOX-1510"/>
      <sheetName val="1호토공"/>
      <sheetName val="신당동집계표"/>
      <sheetName val="현장유지관리비"/>
      <sheetName val="데이터입력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연결관암거"/>
      <sheetName val="우각부보강"/>
      <sheetName val="기기리스트"/>
      <sheetName val="TYPE-1"/>
      <sheetName val="연결관산출조서"/>
      <sheetName val="DATA"/>
      <sheetName val="산출근거"/>
      <sheetName val="4.2유효폭의 계산"/>
      <sheetName val="가도공"/>
      <sheetName val="일위대가목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수목표준대가"/>
      <sheetName val="시설일위"/>
      <sheetName val="SG"/>
      <sheetName val="내역서01"/>
      <sheetName val="원내역"/>
      <sheetName val="설계개요"/>
      <sheetName val="001"/>
      <sheetName val="일위대가(가설)"/>
      <sheetName val="상 부"/>
      <sheetName val="교각계산"/>
      <sheetName val="집수정(600-700)"/>
      <sheetName val="원형1호맨홀토공수량"/>
      <sheetName val="cable-data"/>
      <sheetName val="일위대가(계측기설치)"/>
      <sheetName val="S0"/>
      <sheetName val="결과조달"/>
      <sheetName val="토공사"/>
      <sheetName val="PRICE"/>
      <sheetName val="계정"/>
      <sheetName val="1.설계조건"/>
      <sheetName val="수목데이타 "/>
      <sheetName val="woo(mac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7">
          <cell r="K27">
            <v>276000</v>
          </cell>
        </row>
        <row r="28">
          <cell r="K28">
            <v>41800</v>
          </cell>
        </row>
        <row r="35">
          <cell r="K35">
            <v>31100</v>
          </cell>
        </row>
        <row r="36">
          <cell r="K36">
            <v>700000</v>
          </cell>
        </row>
        <row r="37">
          <cell r="K37">
            <v>14100</v>
          </cell>
        </row>
        <row r="39">
          <cell r="K39">
            <v>37800</v>
          </cell>
        </row>
        <row r="40">
          <cell r="K40">
            <v>118000</v>
          </cell>
        </row>
        <row r="41">
          <cell r="K41">
            <v>184000</v>
          </cell>
        </row>
        <row r="42">
          <cell r="K42">
            <v>87600</v>
          </cell>
        </row>
        <row r="47">
          <cell r="K47">
            <v>79600</v>
          </cell>
        </row>
        <row r="49">
          <cell r="K49">
            <v>181000</v>
          </cell>
        </row>
        <row r="50">
          <cell r="K50">
            <v>125000</v>
          </cell>
        </row>
        <row r="53">
          <cell r="K53">
            <v>219000</v>
          </cell>
        </row>
        <row r="57">
          <cell r="K57">
            <v>115000</v>
          </cell>
        </row>
        <row r="58">
          <cell r="K58">
            <v>62000</v>
          </cell>
        </row>
        <row r="62">
          <cell r="K62">
            <v>5600</v>
          </cell>
        </row>
        <row r="63">
          <cell r="K63">
            <v>93300</v>
          </cell>
        </row>
        <row r="67">
          <cell r="K67">
            <v>40000</v>
          </cell>
        </row>
        <row r="68">
          <cell r="K68">
            <v>54900</v>
          </cell>
        </row>
        <row r="71">
          <cell r="K71">
            <v>2700</v>
          </cell>
        </row>
        <row r="73">
          <cell r="K73">
            <v>4500</v>
          </cell>
        </row>
        <row r="74">
          <cell r="K74">
            <v>28900</v>
          </cell>
        </row>
        <row r="75">
          <cell r="K75">
            <v>5900</v>
          </cell>
        </row>
        <row r="77">
          <cell r="K77">
            <v>3000</v>
          </cell>
        </row>
        <row r="85">
          <cell r="K85">
            <v>22000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가설공사비"/>
      <sheetName val="도로구조공사비"/>
      <sheetName val="도로토공공사비"/>
      <sheetName val="여수토공사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공사개요"/>
      <sheetName val="표지 (2)"/>
      <sheetName val="간접"/>
      <sheetName val="원가계산"/>
      <sheetName val="6호기"/>
      <sheetName val="Sheet1"/>
      <sheetName val="Customer Databas"/>
      <sheetName val="수목데이타"/>
      <sheetName val="AS포장복구 "/>
      <sheetName val="2000.11월설계내역"/>
      <sheetName val="품셈TABLE"/>
      <sheetName val="건축2"/>
      <sheetName val="기타 정보통신공사"/>
      <sheetName val="설명"/>
      <sheetName val="노임단가"/>
      <sheetName val="단가조사"/>
      <sheetName val="참고"/>
      <sheetName val="갑  지"/>
      <sheetName val="공종단가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원내역"/>
      <sheetName val="자재단가조사표-수목"/>
      <sheetName val="건축-물가변동"/>
      <sheetName val="현장관리비"/>
      <sheetName val="Total"/>
      <sheetName val="1차증가원가계산"/>
      <sheetName val="시설물일위"/>
      <sheetName val="가설공사"/>
      <sheetName val="단가결정"/>
      <sheetName val="내역아"/>
      <sheetName val="울타리"/>
      <sheetName val="문학간접"/>
      <sheetName val="공종별원가계산"/>
      <sheetName val="기초일위"/>
      <sheetName val="접속도로1"/>
      <sheetName val="평가데이터"/>
      <sheetName val="시설일위"/>
      <sheetName val="조명일위"/>
      <sheetName val="unit 4"/>
      <sheetName val="1"/>
      <sheetName val="2"/>
      <sheetName val="3"/>
      <sheetName val="4"/>
      <sheetName val="5"/>
      <sheetName val="철콘"/>
      <sheetName val="전익자재"/>
      <sheetName val="수량산출서"/>
      <sheetName val="간선계산"/>
      <sheetName val="직재"/>
      <sheetName val="재집"/>
      <sheetName val="금액"/>
      <sheetName val="골조시행"/>
      <sheetName val="일위대가(가설)"/>
      <sheetName val="이름표지정"/>
      <sheetName val="교사기준면적(초등)"/>
      <sheetName val="단가 및 재료비"/>
      <sheetName val="단가산출2"/>
      <sheetName val="내역"/>
      <sheetName val="준검 내역서"/>
      <sheetName val="금융비용"/>
      <sheetName val="Sheet1 (2)"/>
      <sheetName val="2000년1차"/>
      <sheetName val="2000전체분"/>
      <sheetName val="남양내역"/>
      <sheetName val="Sheet4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노무,재료"/>
      <sheetName val="9811"/>
      <sheetName val="49"/>
      <sheetName val="별표집계"/>
      <sheetName val="자재단가"/>
      <sheetName val="간접비"/>
      <sheetName val="금액내역서"/>
      <sheetName val="총괄내역"/>
      <sheetName val="노임이"/>
      <sheetName val="기본단가표"/>
      <sheetName val="ABUT수량-A1"/>
      <sheetName val="가감수량"/>
      <sheetName val="맨홀수량산출"/>
      <sheetName val="공종목록표"/>
      <sheetName val="총괄내역서"/>
      <sheetName val="data"/>
      <sheetName val="직접경비"/>
      <sheetName val="직접인건비"/>
      <sheetName val="A"/>
      <sheetName val="9509"/>
      <sheetName val="전체"/>
      <sheetName val="내역서2안"/>
      <sheetName val="산출내역서집계표"/>
      <sheetName val="DC-O-4-S(설명서)"/>
      <sheetName val="횡배수관토공수량"/>
      <sheetName val="단가산출"/>
      <sheetName val="EACT10"/>
      <sheetName val="전주2本1"/>
      <sheetName val="조명시설"/>
      <sheetName val="1.설계조건"/>
      <sheetName val="개인"/>
      <sheetName val="INPUT"/>
      <sheetName val="토공산출(주차장)"/>
      <sheetName val="현장관리"/>
      <sheetName val="공통가설"/>
      <sheetName val="매입"/>
      <sheetName val="토공산출 (아파트)"/>
      <sheetName val="DANGA"/>
      <sheetName val="품셈"/>
      <sheetName val="견적시담(송포2공구)"/>
      <sheetName val="단가"/>
      <sheetName val="참조"/>
      <sheetName val="연습"/>
      <sheetName val="5 일위목록"/>
      <sheetName val="7 단가조사"/>
      <sheetName val="6 일위대가"/>
      <sheetName val="전기"/>
      <sheetName val="단가산출1"/>
      <sheetName val="년도별시공"/>
      <sheetName val="2공구산출내역"/>
      <sheetName val="입찰"/>
      <sheetName val="현경"/>
      <sheetName val="기초자료입력"/>
      <sheetName val="Mc1"/>
      <sheetName val="정렬"/>
      <sheetName val="기계경비적용기준"/>
      <sheetName val="전기혼잡제경비(45)"/>
      <sheetName val="참조M"/>
      <sheetName val="파일의이용"/>
      <sheetName val="Ⅶ-2.현장경비산출"/>
      <sheetName val="배수내역"/>
      <sheetName val="DT"/>
      <sheetName val="롤러"/>
      <sheetName val="펌프차타설"/>
      <sheetName val="시설물기초"/>
      <sheetName val="E.P.T수량산출서"/>
      <sheetName val="시멘트"/>
      <sheetName val="물가자료"/>
      <sheetName val="BID"/>
      <sheetName val="수목단가"/>
      <sheetName val="시설수량표"/>
      <sheetName val="식재수량표"/>
      <sheetName val="10공구일위"/>
      <sheetName val="식재일위"/>
      <sheetName val="123"/>
      <sheetName val="평가내역"/>
      <sheetName val="공내역"/>
      <sheetName val="기초자료"/>
      <sheetName val="내역(APT)"/>
      <sheetName val="골조대비내역"/>
      <sheetName val="지수"/>
      <sheetName val="일위"/>
      <sheetName val="설계명세서"/>
      <sheetName val="예산명세서"/>
      <sheetName val="자료입력"/>
      <sheetName val="기계설비-물가변동"/>
      <sheetName val="비목군분류일위"/>
      <sheetName val="자재 집계표"/>
      <sheetName val="말고개터널조명전압강하"/>
      <sheetName val="현장"/>
      <sheetName val="일위대가-1"/>
      <sheetName val="1차 내역서"/>
      <sheetName val="대치판정"/>
      <sheetName val="세부내역"/>
      <sheetName val="토목주소"/>
      <sheetName val="공사비예산서(토목분)"/>
      <sheetName val="교육종류"/>
      <sheetName val="중기사용료산출근거"/>
      <sheetName val="수량산출"/>
      <sheetName val="설계서"/>
      <sheetName val="일위목록"/>
      <sheetName val="노임(1차)"/>
      <sheetName val="개소별수량산출"/>
      <sheetName val="GAS"/>
      <sheetName val="2.대외공문"/>
      <sheetName val="공사요율산출표"/>
      <sheetName val="준공정산"/>
      <sheetName val="부하계산서"/>
      <sheetName val="에너지동"/>
      <sheetName val="공구원가계산"/>
      <sheetName val="총괄표"/>
      <sheetName val="대가표(품셈)"/>
      <sheetName val="공사별 가중치 산출근거(토목)"/>
      <sheetName val="가중치근거(조경)"/>
      <sheetName val="가스내역"/>
      <sheetName val="예가표"/>
      <sheetName val="실행간접비용"/>
      <sheetName val="合成単価作成表-BLDG"/>
      <sheetName val="카렌스센터계량기설치공사"/>
      <sheetName val="삭제금지단가"/>
      <sheetName val="공사기본내용입력"/>
      <sheetName val="공통"/>
      <sheetName val="수안보-MBR1"/>
      <sheetName val="동해title"/>
      <sheetName val="조건"/>
      <sheetName val="부대공Ⅱ"/>
      <sheetName val="경산"/>
      <sheetName val="계수시트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귀래 설계 공내역서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관공일위대가"/>
      <sheetName val="단위단가"/>
      <sheetName val="단가표 (2)"/>
      <sheetName val="내역서01"/>
      <sheetName val="조명율표"/>
      <sheetName val="설계예산서"/>
      <sheetName val="DB@Acess"/>
      <sheetName val="Civil"/>
      <sheetName val="입력자료"/>
      <sheetName val="견적"/>
      <sheetName val="입찰안"/>
      <sheetName val="충주"/>
      <sheetName val="토공수량"/>
      <sheetName val="설계내"/>
      <sheetName val="SG"/>
      <sheetName val="JUCKEYK"/>
      <sheetName val="전선 및 전선관"/>
      <sheetName val="금융"/>
      <sheetName val="총괄표1"/>
      <sheetName val="퇴직금(울산천상)"/>
      <sheetName val="일위대가목차"/>
      <sheetName val="운동장 (2)"/>
      <sheetName val="기성청구"/>
      <sheetName val="일반부표"/>
      <sheetName val="부하계산"/>
      <sheetName val="견적율"/>
      <sheetName val="밸브설치"/>
      <sheetName val="설계내역서"/>
      <sheetName val="BH"/>
      <sheetName val="공종집계"/>
      <sheetName val="EQT-ESTN"/>
      <sheetName val="토공집계"/>
      <sheetName val="퍼스트"/>
      <sheetName val="제수"/>
      <sheetName val="공기"/>
      <sheetName val="주요항목별"/>
      <sheetName val="건축내역서"/>
      <sheetName val="설비내역서"/>
      <sheetName val="전기내역서"/>
      <sheetName val="자단"/>
      <sheetName val="인공산출"/>
      <sheetName val="가격비"/>
      <sheetName val="산출근거"/>
      <sheetName val="炷舅_XLS_데이타'!$E$124"/>
      <sheetName val="ls_노임"/>
      <sheetName val="炷舅_XLS"/>
      <sheetName val="지주목시비량산출서"/>
      <sheetName val="자료"/>
      <sheetName val="간선"/>
      <sheetName val="전압"/>
      <sheetName val="조도"/>
      <sheetName val="동력"/>
      <sheetName val="D&amp;P특기사항"/>
      <sheetName val="날개벽(좌,우=60도-4개)"/>
      <sheetName val="MOTOR"/>
      <sheetName val="사급자재"/>
      <sheetName val="약품설비"/>
      <sheetName val="1안"/>
      <sheetName val="공통비총괄표"/>
      <sheetName val="중기일위대가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11월"/>
      <sheetName val="평교-내역"/>
      <sheetName val="전기일위대가"/>
      <sheetName val="기성내역"/>
      <sheetName val="설계"/>
      <sheetName val="Sheet6"/>
      <sheetName val="실행철강하도"/>
      <sheetName val="소야공정계획표"/>
      <sheetName val="간지"/>
      <sheetName val="배수공"/>
      <sheetName val="노무비단가"/>
      <sheetName val="정부노임단가"/>
      <sheetName val="담장산출"/>
      <sheetName val="SCHE"/>
      <sheetName val="1호인버트수량"/>
      <sheetName val="석축설면"/>
      <sheetName val="법면단"/>
      <sheetName val="설계조건"/>
      <sheetName val="안정계산"/>
      <sheetName val="단면검토"/>
      <sheetName val="지급자재"/>
      <sheetName val="EJ"/>
      <sheetName val="토공집계표"/>
      <sheetName val="설계예시"/>
      <sheetName val="일위집계표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잡비"/>
      <sheetName val=" 견적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투찰금액"/>
      <sheetName val="COVER"/>
      <sheetName val="WORK"/>
      <sheetName val="참조(2)"/>
      <sheetName val="총괄"/>
      <sheetName val="시공"/>
      <sheetName val="4-10"/>
      <sheetName val="전기공사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날개벽수량표"/>
      <sheetName val="bearing"/>
      <sheetName val="단가표_(2)"/>
      <sheetName val="자판실행"/>
      <sheetName val="기초1"/>
      <sheetName val="1차_내역서"/>
      <sheetName val="가로등"/>
      <sheetName val="와동25-3(변경)"/>
      <sheetName val="FB25JN"/>
      <sheetName val="3.바닥판  "/>
      <sheetName val="을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노무비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공정코드"/>
      <sheetName val="당초내역서"/>
      <sheetName val="6PILE  (돌출)"/>
      <sheetName val="GAS저장소"/>
      <sheetName val="라인마킹"/>
      <sheetName val="위험물저장소"/>
      <sheetName val="일반창고동"/>
      <sheetName val="평형별수량표"/>
      <sheetName val="가설개략"/>
      <sheetName val="을지"/>
      <sheetName val="평당"/>
      <sheetName val="매입세"/>
      <sheetName val="적용기준"/>
      <sheetName val="하수급견적대비"/>
      <sheetName val="사전공사"/>
      <sheetName val="동력부하계산"/>
      <sheetName val="공사비집계표"/>
      <sheetName val="주관사업"/>
      <sheetName val="시추주상도"/>
      <sheetName val="천방교접속"/>
      <sheetName val="cable-data"/>
      <sheetName val="건축(을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투자효율분석"/>
      <sheetName val="오억미만"/>
      <sheetName val="절감계산"/>
      <sheetName val="공사비산출내역"/>
      <sheetName val="연돌일위집계"/>
      <sheetName val="토공실행"/>
      <sheetName val="단중표-ST"/>
      <sheetName val="설계예산2"/>
      <sheetName val="위치조서"/>
      <sheetName val="계산내역(설비)"/>
      <sheetName val="재료단가"/>
      <sheetName val="품셈표"/>
      <sheetName val="공사발의서"/>
      <sheetName val="S0"/>
      <sheetName val="이름정의"/>
      <sheetName val="초기화면"/>
      <sheetName val="기계실 D200"/>
      <sheetName val="PW3"/>
      <sheetName val="PW4"/>
      <sheetName val="SC1"/>
      <sheetName val="PE"/>
      <sheetName val="PM"/>
      <sheetName val="TR"/>
      <sheetName val="설계가"/>
      <sheetName val="관리,공감"/>
      <sheetName val="말뚝지지력산정"/>
      <sheetName val="인사자료총집계"/>
      <sheetName val="부안일위"/>
      <sheetName val="과세내역(세부)"/>
      <sheetName val="2호맨홀공제수량"/>
      <sheetName val="수목데이타 "/>
      <sheetName val="인부신상자료"/>
      <sheetName val="단면가정"/>
      <sheetName val="신우"/>
      <sheetName val="차수"/>
      <sheetName val="수로단위수량"/>
      <sheetName val="제잡비"/>
      <sheetName val="토집"/>
      <sheetName val="1.가설"/>
      <sheetName val="4.목공사"/>
      <sheetName val="덕소내역"/>
      <sheetName val="교대시점"/>
      <sheetName val="Y-WORK"/>
      <sheetName val="자재"/>
      <sheetName val="부대내역"/>
      <sheetName val="제잡비집계"/>
      <sheetName val="가설건물"/>
      <sheetName val="70%"/>
      <sheetName val="ITEM"/>
      <sheetName val="터널조도"/>
      <sheetName val="소요자재"/>
      <sheetName val="노무산출서"/>
      <sheetName val="횡배수관수량집계"/>
      <sheetName val="횡배수관기초"/>
      <sheetName val="원가"/>
      <sheetName val="기성내역서표지"/>
      <sheetName val="현장조사"/>
      <sheetName val="요약&amp;결과"/>
      <sheetName val="EQUIP-H"/>
      <sheetName val="7단가"/>
      <sheetName val="단목"/>
      <sheetName val="토목수량"/>
      <sheetName val="기별(종합)"/>
      <sheetName val="邅☳"/>
      <sheetName val="각종단가"/>
      <sheetName val="3.공통공사대비"/>
      <sheetName val="전차선로 물량표"/>
      <sheetName val="한강운반비"/>
      <sheetName val="공통(20-91)"/>
      <sheetName val="결재갑지"/>
      <sheetName val="Sheet13"/>
      <sheetName val="발전기"/>
      <sheetName val="Sheet14"/>
      <sheetName val="sub"/>
      <sheetName val="영업.일1"/>
      <sheetName val="전계가"/>
      <sheetName val="PAINT"/>
      <sheetName val="TEL"/>
      <sheetName val="실행"/>
      <sheetName val="신표지1"/>
      <sheetName val="배수판"/>
      <sheetName val="01"/>
      <sheetName val="토목"/>
      <sheetName val="직접공사비집계표_7"/>
      <sheetName val="공통가설_8"/>
      <sheetName val="기타시설"/>
      <sheetName val="아파트_9"/>
      <sheetName val="주민복지관"/>
      <sheetName val="지하주차장"/>
      <sheetName val="수량집계표"/>
      <sheetName val="공종별수량집계"/>
      <sheetName val="변경일위"/>
      <sheetName val="Book1"/>
      <sheetName val="용산1(해보)"/>
      <sheetName val="기초공"/>
      <sheetName val="기둥(원형)"/>
      <sheetName val="N賃率-職"/>
      <sheetName val="G.R300경비"/>
      <sheetName val="일위대가목록"/>
      <sheetName val="수량집계"/>
      <sheetName val="A-4"/>
      <sheetName val="대공종"/>
      <sheetName val="GAEYO"/>
      <sheetName val="참고자료"/>
      <sheetName val="원형1호맨홀토공수량"/>
      <sheetName val="간선토공재집"/>
      <sheetName val="지선토공재집"/>
      <sheetName val="견적서"/>
      <sheetName val="공사원가"/>
      <sheetName val="구조물철거타공정이월"/>
      <sheetName val="98지급계획"/>
      <sheetName val="진주방향"/>
      <sheetName val="실행(표지,갑,을)"/>
      <sheetName val="-배수구조물⳵토공"/>
      <sheetName val="경상비"/>
      <sheetName val="통합내역"/>
      <sheetName val="재정비직인"/>
      <sheetName val="우수공"/>
      <sheetName val="설계기준"/>
      <sheetName val="2.2.10.샤시등"/>
      <sheetName val="내역1"/>
      <sheetName val="표  지"/>
      <sheetName val="일반문틀 설치"/>
      <sheetName val="샌딩 에폭시 도장"/>
      <sheetName val="스텐문틀설치"/>
      <sheetName val="현장관리비 산출내역"/>
      <sheetName val="22인공"/>
      <sheetName val="DATA1"/>
      <sheetName val="철거산출근거"/>
      <sheetName val="FAB별"/>
      <sheetName val="Ȁ_x0004_夁瓅"/>
      <sheetName val="영창26"/>
      <sheetName val="Front"/>
      <sheetName val="wall"/>
      <sheetName val="예정(3)"/>
      <sheetName val="설명서"/>
      <sheetName val="예정공정표"/>
      <sheetName val="표지1"/>
      <sheetName val="부하(성남)"/>
      <sheetName val="설계서(본관)"/>
      <sheetName val="CC16-내역서"/>
      <sheetName val="단위수량"/>
      <sheetName val="단가 산출서(산근#1~#102)"/>
      <sheetName val="자"/>
      <sheetName val="노"/>
      <sheetName val="자재표"/>
      <sheetName val="목차 "/>
      <sheetName val="계획서"/>
      <sheetName val="연장"/>
      <sheetName val="위치도(점용허가용)"/>
      <sheetName val="신청서"/>
      <sheetName val="우배수"/>
      <sheetName val="원형맨홀수량"/>
      <sheetName val="2000,9월 일위"/>
      <sheetName val="품의서(0217)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TB-내역서"/>
      <sheetName val="성곽내역서"/>
      <sheetName val="설계변경조서"/>
      <sheetName val="ENTRY"/>
      <sheetName val="전등설비"/>
      <sheetName val="타견적(을)"/>
      <sheetName val="부시수량"/>
      <sheetName val="200"/>
      <sheetName val="코드표"/>
      <sheetName val="1.설계기준"/>
      <sheetName val="H-pile(298x299)"/>
      <sheetName val="H-pile(250x250)"/>
      <sheetName val="입출재고현황 (2)"/>
      <sheetName val="인제내역"/>
      <sheetName val="XL4Poppy"/>
      <sheetName val="현장관리비 "/>
      <sheetName val="고개가설"/>
      <sheetName val="암거단위"/>
      <sheetName val="횡 연장"/>
      <sheetName val="1공구내역서(1)"/>
      <sheetName val="3.하중산정4.지지력"/>
      <sheetName val="기준액"/>
      <sheetName val="계약내역서(을지)"/>
      <sheetName val="기계경비일람"/>
      <sheetName val="무시"/>
      <sheetName val="경비"/>
      <sheetName val="I一般比"/>
      <sheetName val="기구조직"/>
      <sheetName val="포장자재집계표"/>
      <sheetName val="INPUTDATA"/>
      <sheetName val="직원투입계획"/>
      <sheetName val="2.가로등(영구)"/>
      <sheetName val="가격조사서"/>
      <sheetName val="VXXXXX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내2"/>
      <sheetName val="JOIN(2span)"/>
      <sheetName val="바닥판"/>
      <sheetName val="주빔의 설계"/>
      <sheetName val="철근량산정및사용성검토"/>
      <sheetName val="입력DATA"/>
      <sheetName val="P-산#1-1(WOWA1)"/>
      <sheetName val="증감내역서"/>
      <sheetName val="현장지지물물량"/>
      <sheetName val="청천내"/>
      <sheetName val="대로근거"/>
      <sheetName val="중로근거"/>
      <sheetName val="우각부보강"/>
      <sheetName val="내역서1"/>
      <sheetName val="XXXXXX"/>
      <sheetName val="샘플표지"/>
      <sheetName val="개산공사비"/>
      <sheetName val="Factor"/>
      <sheetName val="General Data"/>
      <sheetName val="항목(1)"/>
      <sheetName val="BOOK4"/>
      <sheetName val="역T형교대(말뚝기초)"/>
      <sheetName val="단가산출서 (2)"/>
      <sheetName val="단가산출서"/>
      <sheetName val="환율 및 노임"/>
      <sheetName val="속 일위대가"/>
      <sheetName val="자재단가대비표"/>
      <sheetName val="cal"/>
      <sheetName val="b_balju_cho"/>
      <sheetName val="99년신청"/>
      <sheetName val="잡철물"/>
      <sheetName val="#3_일위대가목록"/>
      <sheetName val="XREF"/>
      <sheetName val="감가상각누계액"/>
      <sheetName val="투입비"/>
      <sheetName val="철근량"/>
      <sheetName val="영동(D)"/>
      <sheetName val="D16"/>
      <sheetName val="D25"/>
      <sheetName val="D22"/>
      <sheetName val="3.바닥판설계"/>
      <sheetName val="프랜트면허"/>
      <sheetName val="우수받이"/>
      <sheetName val="HVAC"/>
      <sheetName val="1.일위대가"/>
      <sheetName val="암거단위-1련"/>
      <sheetName val="내역서-전체낙찰율"/>
      <sheetName val="테이블"/>
      <sheetName val="빙장비사양"/>
      <sheetName val="장비사양"/>
      <sheetName val="단면 (2)"/>
      <sheetName val="환경기계공정표 (3)"/>
      <sheetName val="부속동"/>
      <sheetName val="36+45-113-18+19+20I"/>
      <sheetName val="Cost bd-&quot;A&quot;"/>
      <sheetName val="TRE TABLE"/>
      <sheetName val="b_balju"/>
      <sheetName val="MAT"/>
      <sheetName val="자금청구"/>
      <sheetName val="기성고조서 "/>
      <sheetName val="봉급(직영)"/>
      <sheetName val="부표총괄표"/>
      <sheetName val="1단계"/>
      <sheetName val="단위수량산출"/>
      <sheetName val="관내역"/>
      <sheetName val="내역(토목)"/>
      <sheetName val="기타경비"/>
      <sheetName val="잔토처리"/>
      <sheetName val="터파기,되메우기,램머,코아"/>
      <sheetName val="절단,포장깨기"/>
      <sheetName val="시화점실행"/>
      <sheetName val="관기성공.내"/>
      <sheetName val="CODE"/>
      <sheetName val="별표 "/>
      <sheetName val="X17-TOTAL"/>
      <sheetName val="관계주식"/>
      <sheetName val="내역서(전기)"/>
      <sheetName val="안정검토(온1)"/>
      <sheetName val="일위집계(기존)"/>
      <sheetName val="J01"/>
      <sheetName val="제경비"/>
      <sheetName val="LF자재단가"/>
      <sheetName val="내역서(기성청구)"/>
      <sheetName val="경율산정.XLS"/>
      <sheetName val="토적계산"/>
      <sheetName val="투찰내역"/>
      <sheetName val="대비"/>
      <sheetName val="3연box"/>
      <sheetName val="단 box"/>
      <sheetName val="노임 단가"/>
      <sheetName val="직노"/>
      <sheetName val="ETC"/>
      <sheetName val="식재일위대가"/>
      <sheetName val="전선관"/>
      <sheetName val="내역표지"/>
      <sheetName val="토목내역서"/>
      <sheetName val="냉천부속동"/>
      <sheetName val="도시가스현황"/>
      <sheetName val="일위대가(건축)"/>
      <sheetName val="5.전사투자계획종함안"/>
      <sheetName val="견"/>
      <sheetName val="ilch"/>
      <sheetName val="table"/>
      <sheetName val="선급금신청서"/>
      <sheetName val="덕전리"/>
      <sheetName val="건축공사"/>
      <sheetName val="Sheet7(ㅅ)"/>
      <sheetName val="손익분석"/>
      <sheetName val="인건비 "/>
      <sheetName val="단가입력창"/>
      <sheetName val="공종단가표 "/>
      <sheetName val="(A)내역서"/>
      <sheetName val="설비2차"/>
      <sheetName val="unitpric"/>
      <sheetName val="※참고자료※"/>
      <sheetName val="공량산출서"/>
      <sheetName val="견적대비"/>
      <sheetName val="수입"/>
      <sheetName val="tggwan(mac)"/>
      <sheetName val="연결임시"/>
      <sheetName val="안내"/>
      <sheetName val="입력"/>
      <sheetName val="환율표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케이블류 OLD"/>
      <sheetName val="접속도로"/>
      <sheetName val="월별입차량"/>
      <sheetName val="건축공사수량"/>
      <sheetName val="심사물량"/>
      <sheetName val="심사계산"/>
      <sheetName val="재정비내역"/>
      <sheetName val="지적고시내역"/>
      <sheetName val="집계"/>
      <sheetName val="날개벽(좌,우=45도,75도)"/>
      <sheetName val="분류"/>
      <sheetName val="RAW DATA"/>
      <sheetName val="재료집계표"/>
      <sheetName val="노 무 비"/>
      <sheetName val="중기사용료"/>
      <sheetName val="석축단"/>
      <sheetName val="SUMMARY(S)"/>
      <sheetName val="물가대비표"/>
      <sheetName val="토공정보"/>
      <sheetName val="소방"/>
      <sheetName val="장비가동"/>
      <sheetName val="아파트"/>
      <sheetName val="부대시설"/>
      <sheetName val="공사대장"/>
      <sheetName val="공사비총괄표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왕십리방향"/>
      <sheetName val="woo(mac)"/>
      <sheetName val="산출2-기기동력"/>
      <sheetName val="자재단가집계"/>
      <sheetName val="가격"/>
      <sheetName val="총괄집계표"/>
      <sheetName val="EQUIP LIST"/>
      <sheetName val="물가시세"/>
      <sheetName val="도급FORM"/>
      <sheetName val="공조기"/>
      <sheetName val="공조기휀"/>
      <sheetName val="AHU집계"/>
      <sheetName val="type-F"/>
      <sheetName val="22수량"/>
      <sheetName val="PC"/>
      <sheetName val="관람석제출"/>
      <sheetName val="48일위"/>
      <sheetName val="48수량"/>
      <sheetName val="49일위"/>
      <sheetName val="22일위"/>
      <sheetName val="49수량"/>
      <sheetName val="날개벽(시점좌측)"/>
      <sheetName val="배수관공"/>
      <sheetName val="대비표"/>
      <sheetName val="방호시설검토"/>
      <sheetName val="신.분"/>
      <sheetName val="토목-물가"/>
      <sheetName val="F4-F7"/>
      <sheetName val="1안내역"/>
      <sheetName val="설계기준 및 하중계산"/>
      <sheetName val="도급"/>
      <sheetName val="AS복구"/>
      <sheetName val="중기터파기"/>
      <sheetName val="변수값"/>
      <sheetName val="중기상차"/>
      <sheetName val="설계내역서 "/>
      <sheetName val="소비자가"/>
      <sheetName val="대비표(토공1안)"/>
      <sheetName val="도급원가"/>
      <sheetName val="Apt내역"/>
      <sheetName val="96보완계획7.12"/>
      <sheetName val="교대"/>
      <sheetName val="단위세대물량"/>
      <sheetName val="세부내역서"/>
      <sheetName val="현장경비"/>
      <sheetName val="예가비교표"/>
      <sheetName val="보차도경계석"/>
      <sheetName val="일반전기"/>
      <sheetName val="동일대내"/>
      <sheetName val="증감대비"/>
      <sheetName val="예산서"/>
      <sheetName val="고창방향"/>
      <sheetName val="공종별자재"/>
      <sheetName val="일목"/>
      <sheetName val="교각1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일위(PN)"/>
      <sheetName val="도배공사언고"/>
      <sheetName val="대,유,램"/>
      <sheetName val="절감계산(보일러)"/>
      <sheetName val="표층포설및다짐"/>
      <sheetName val="POOM_MOTO"/>
      <sheetName val="단가표"/>
      <sheetName val="c_balju"/>
      <sheetName val="도급내역서(3)"/>
      <sheetName val="CON'C"/>
      <sheetName val="카메라"/>
      <sheetName val="전익정산집계"/>
      <sheetName val="예산M12A"/>
      <sheetName val="SCHEDULE"/>
      <sheetName val="ELECTRIC"/>
      <sheetName val="목표세부명세"/>
      <sheetName val="MAT_N048"/>
      <sheetName val="공주-교대(A1)"/>
      <sheetName val="실행대비"/>
      <sheetName val="설계서(7)"/>
      <sheetName val="예산서(6)"/>
      <sheetName val="교대철근집계"/>
      <sheetName val="106C0300"/>
      <sheetName val="6.가격조사서 "/>
      <sheetName val="빌딩 안내"/>
      <sheetName val="99.12"/>
      <sheetName val="CTEMCOST"/>
      <sheetName val="보건노"/>
      <sheetName val="도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2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3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1회기성을"/>
      <sheetName val="물량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견적대비표"/>
      <sheetName val="전체제잡비"/>
      <sheetName val="세골재  T2 변경 현황"/>
      <sheetName val="단가비교표"/>
      <sheetName val="3차설계"/>
      <sheetName val="유림골조"/>
      <sheetName val="사통"/>
      <sheetName val="지입재료비"/>
      <sheetName val="기성내역서"/>
      <sheetName val="업무분장"/>
      <sheetName val="산출동탄"/>
      <sheetName val="제2~4호표"/>
      <sheetName val="2-나.물가조사서"/>
      <sheetName val="45,46"/>
      <sheetName val="Macro(차단기)"/>
      <sheetName val="과단위"/>
      <sheetName val="단가일람"/>
      <sheetName val="단위량당중기"/>
      <sheetName val="앉음벽 (2)"/>
      <sheetName val="단"/>
      <sheetName val="J直材4"/>
      <sheetName val="통합내역서"/>
      <sheetName val="피벗테이블데이터분석"/>
      <sheetName val="평균높이산출근거"/>
      <sheetName val="횡배수관위치조서"/>
      <sheetName val="해평견적"/>
      <sheetName val="산출기준(파견전산실)"/>
      <sheetName val="copy"/>
      <sheetName val="서식"/>
      <sheetName val="정내"/>
      <sheetName val="RESOURCE"/>
      <sheetName val="금액집계"/>
      <sheetName val="총누계"/>
      <sheetName val="[수목일위.XLS][수목일위.XLS]el_______34"/>
      <sheetName val="[수목일위.XLS][수목일위.XLS]el_______35"/>
      <sheetName val="한일양산"/>
      <sheetName val="중갑지"/>
      <sheetName val="건축(APT,부대동)"/>
      <sheetName val="POOM_MOTO2"/>
      <sheetName val="000000"/>
      <sheetName val="배수관토공"/>
      <sheetName val="전문품의"/>
      <sheetName val="유기공정"/>
      <sheetName val="운반공"/>
      <sheetName val="공사현황"/>
      <sheetName val="자재단가_사급"/>
      <sheetName val="중기기준"/>
      <sheetName val="중기적산목록"/>
      <sheetName val="변화치수"/>
      <sheetName val="사급자재비"/>
      <sheetName val="건축공사집계"/>
      <sheetName val="경비산출"/>
      <sheetName val="09공임"/>
      <sheetName val="기중"/>
      <sheetName val="일위2"/>
      <sheetName val="기준비용"/>
      <sheetName val="UPDATA"/>
      <sheetName val="마감LIST-1"/>
      <sheetName val="갑지(추정)"/>
      <sheetName val="교각계산"/>
      <sheetName val="성곽내역헾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단가입력"/>
      <sheetName val="구의33고"/>
      <sheetName val="당초"/>
      <sheetName val="SPC노임(5월)"/>
      <sheetName val="기준표"/>
      <sheetName val="IBM UX"/>
      <sheetName val="매원개착터널총괄"/>
      <sheetName val="Sheet5"/>
      <sheetName val="총괄집퀀ᦔ"/>
      <sheetName val="연돌일退←_xdc00_"/>
      <sheetName val="연돌일위退←"/>
      <sheetName val="연돌일_x0000__x0000_Ԁ"/>
      <sheetName val="자동제어"/>
      <sheetName val="선급비용"/>
      <sheetName val="일위1"/>
      <sheetName val="99년하반기"/>
      <sheetName val="BQ"/>
      <sheetName val="주소록"/>
      <sheetName val="목동세대 산출근거"/>
      <sheetName val="대구실행"/>
      <sheetName val="인부노임"/>
      <sheetName val="참조-(1)"/>
      <sheetName val="10월"/>
      <sheetName val="[수목일위.XLS][수목일위.XLS]el_______36"/>
      <sheetName val="[수목일위.XLS][수목일위.XLS]el_______37"/>
      <sheetName val="L_RPTA05_목록"/>
      <sheetName val="익월작업계힉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용수량(생활용수)"/>
      <sheetName val="0.갑지"/>
      <sheetName val="8.현장관리비"/>
      <sheetName val="7.안전관리비"/>
      <sheetName val="C3"/>
      <sheetName val="기슭막이(야면석찰쌓기)"/>
      <sheetName val="배관내역서"/>
      <sheetName val="배관품셈총괄표"/>
      <sheetName val="2.토목공사"/>
      <sheetName val="본선 토공 분배표"/>
      <sheetName val="자재조사표"/>
      <sheetName val="분양가상한산출"/>
      <sheetName val="마북 손익분석(CATIA)"/>
      <sheetName val="기계경비(시간당)"/>
      <sheetName val="램머"/>
      <sheetName val="가시설수량"/>
      <sheetName val="1SGATE97"/>
      <sheetName val="단가비교표_공통1"/>
      <sheetName val="평형별㓈_x0019_؟"/>
      <sheetName val="현금"/>
      <sheetName val="연결관산출조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3련 BOX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N賃԰_x0000__x0000_"/>
      <sheetName val="내역서 제출"/>
      <sheetName val="Macro7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포항보고서"/>
      <sheetName val="96노임기준"/>
      <sheetName val="실행내역"/>
      <sheetName val="기별"/>
      <sheetName val="수로교총재료집계"/>
      <sheetName val="PriceSummary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용시설내역"/>
      <sheetName val="2.도실원내역(원본)"/>
      <sheetName val="영창2餀"/>
      <sheetName val="영창2"/>
      <sheetName val="매립"/>
      <sheetName val="GI-LIST"/>
      <sheetName val="말뚝물량"/>
      <sheetName val="마포토정"/>
      <sheetName val="J형측구단위수량"/>
      <sheetName val="SLAB&quot;1&quot;"/>
      <sheetName val="BOX-1510"/>
      <sheetName val="DATA 입력란"/>
      <sheetName val="적용단위길이"/>
      <sheetName val="특수기호강도거푸집"/>
      <sheetName val="종배수관면벽신"/>
      <sheetName val="종배수관(신)"/>
      <sheetName val="노임 (2차)"/>
      <sheetName val="원본(갑지)"/>
      <sheetName val="TOTAL_BOQ"/>
      <sheetName val="COPING"/>
      <sheetName val="경영계획1월"/>
      <sheetName val="견적(100%)"/>
      <sheetName val="DNT OSBL"/>
      <sheetName val="부재력정리"/>
      <sheetName val="차액보증"/>
      <sheetName val="총괄서"/>
      <sheetName val="대림경상68억"/>
      <sheetName val="아파트 "/>
      <sheetName val="기본일위"/>
      <sheetName val="토공A"/>
      <sheetName val="공사"/>
      <sheetName val="당정동공통이수"/>
      <sheetName val="당정동경상이수"/>
      <sheetName val="철집"/>
      <sheetName val="00000"/>
      <sheetName val="기성(1차) "/>
      <sheetName val="도장재료산출"/>
      <sheetName val="설비"/>
      <sheetName val="Summary Sheet"/>
      <sheetName val="8.PILE  (돌출)"/>
      <sheetName val="FA설치명세"/>
      <sheetName val="목록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E_P_T수량산출서2"/>
      <sheetName val="3.건축(현장안)"/>
      <sheetName val="단면(직벽형)-H=1m"/>
      <sheetName val="공사비집계표(서해안고속도로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자재운반단가일람표"/>
      <sheetName val="인원계획-미화"/>
      <sheetName val="재무가정"/>
      <sheetName val="1Month+Sheet2!"/>
      <sheetName val="견적 (2)"/>
      <sheetName val="0_갑지"/>
      <sheetName val="8_현장관리비"/>
      <sheetName val="7_안전관리비"/>
      <sheetName val="DESIGN CRETERIA"/>
      <sheetName val="원가계산서(남측)"/>
      <sheetName val="PIPE(UG)내역"/>
      <sheetName val="6. 안전관리비"/>
      <sheetName val="loading"/>
      <sheetName val="오餀ԯ"/>
      <sheetName val="하도"/>
      <sheetName val="1. 설계조건 2.단면가정 3. 하중계산"/>
      <sheetName val="공사설명서외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총괄 내역서"/>
      <sheetName val="일반자료"/>
      <sheetName val="물량산출"/>
      <sheetName val="산근1,2"/>
      <sheetName val="분석대장"/>
      <sheetName val="base"/>
      <sheetName val="내역서을지"/>
      <sheetName val="일위총괄표"/>
      <sheetName val="11.닥트설치공사(bm)"/>
      <sheetName val="PROJECT BRIEF"/>
      <sheetName val="수주추정"/>
      <sheetName val="가설(사)"/>
      <sheetName val="목집(사)"/>
      <sheetName val="운반(사)"/>
      <sheetName val="지붕(사)"/>
      <sheetName val="마산방향철근집계"/>
      <sheetName val="마산방향"/>
      <sheetName val="철거산ԯ_x0000_缀"/>
      <sheetName val="분양가격표"/>
      <sheetName val="修正表紙"/>
      <sheetName val="실행내역 "/>
      <sheetName val="청-교대(A1-A2)"/>
      <sheetName val="2.냉난방설비공사"/>
      <sheetName val="변경내역대비표(2)"/>
      <sheetName val="5. 현장관리비(new) "/>
      <sheetName val="자압1"/>
      <sheetName val="총괄변경내역서"/>
      <sheetName val="과천MAIN"/>
      <sheetName val="5사남"/>
      <sheetName val="[수목일위.XLS][수목일위.XLS]el_______18"/>
      <sheetName val="[수목일위.XLS][수목일위.XLS]el_______19"/>
      <sheetName val="[수목일위.XLS][수목일위.XLS]el_______14"/>
      <sheetName val="[수목일위.XLS][수목일위.XLS]el_______15"/>
      <sheetName val="[수목일위.XLS][수목일위.XLS]el________6"/>
      <sheetName val="[수목일위.XLS][수목일위.XLS]el________7"/>
      <sheetName val="[수목일위.XLS][수목일위.XLS]el________4"/>
      <sheetName val="[수목일위.XLS][수목일위.XLS]el________5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6"/>
      <sheetName val="[수목일위.XLS][수목일위.XLS]el_______17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20"/>
      <sheetName val="[수목일위.XLS][수목일위.XLS]el_______21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일위대가(계측기설치)"/>
      <sheetName val="재료산출"/>
      <sheetName val="표준내역"/>
      <sheetName val="연결관암거"/>
      <sheetName val="도로"/>
      <sheetName val="8.석축단위(H=1.5M)"/>
      <sheetName val="전압강하자료"/>
      <sheetName val="타공이기수량"/>
      <sheetName val="방지책개소별명세"/>
      <sheetName val="취수탑"/>
      <sheetName val="uang"/>
      <sheetName val="기자재비"/>
      <sheetName val="단가조사서"/>
      <sheetName val="페인트"/>
      <sheetName val="표준계약서"/>
      <sheetName val="주식"/>
      <sheetName val="예총"/>
      <sheetName val="절단표"/>
      <sheetName val="일위목록표-내역서순"/>
      <sheetName val="단가조사표"/>
      <sheetName val="4. 검토"/>
      <sheetName val="전기단가조사서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전차선로_물량표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관급"/>
      <sheetName val="TYPE-1"/>
      <sheetName val="2015년 제3차 공사 물량조사 양식.xlsx"/>
      <sheetName val="순공사비"/>
      <sheetName val="7단_x0005_"/>
      <sheetName val="3도로"/>
      <sheetName val="BS1(302)"/>
      <sheetName val="신규일위대가"/>
      <sheetName val="군남내역서"/>
      <sheetName val="CAT_5"/>
      <sheetName val="[수목일위.XLS]el\설계서\수목일위_XLS]데이타"/>
      <sheetName val="[수목일위.XLS]el\설계서\수목일위_XLS"/>
      <sheetName val="VOR"/>
      <sheetName val="구천"/>
      <sheetName val="4차원가계산서"/>
      <sheetName val="내역(전체-변경)"/>
      <sheetName val="내역서(ebs)"/>
      <sheetName val="BJJIN"/>
      <sheetName val="설계변경 (2)"/>
      <sheetName val="EP0618"/>
      <sheetName val="C-노임단가"/>
      <sheetName val="회로내역(승인)"/>
      <sheetName val="3.일반사상"/>
      <sheetName val="Ⅶ-2_현장경비산출2"/>
      <sheetName val="분석가정"/>
      <sheetName val="단청(1)제외"/>
      <sheetName val="미장및수장"/>
      <sheetName val="수리보고"/>
      <sheetName val="수량산출표"/>
      <sheetName val="댐구조도"/>
      <sheetName val="세월교산출기초"/>
      <sheetName val="명세서"/>
      <sheetName val="1.1서버도입"/>
      <sheetName val="가로등내역서"/>
      <sheetName val="crude.SLAB RE-bar"/>
      <sheetName val="sぎ"/>
      <sheetName val="증감₆᝔氀"/>
      <sheetName val="당초내역׃"/>
      <sheetName val="제수변수량"/>
      <sheetName val="단가표_(2)1"/>
      <sheetName val="6PILE__(돌출)"/>
      <sheetName val="기계실_D200"/>
      <sheetName val="1_가설"/>
      <sheetName val="4_목공사"/>
      <sheetName val="3련_BOX"/>
      <sheetName val="목차_"/>
      <sheetName val="입출재고현황_(2)"/>
      <sheetName val="수목데이타_"/>
      <sheetName val="3_공통공사대비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예정공狸5"/>
      <sheetName val="예정공绘5"/>
      <sheetName val="1_x0005__x0005_"/>
      <sheetName val="1_x0005_"/>
      <sheetName val="1_x0005_B"/>
      <sheetName val="설_x0005__x0000_"/>
      <sheetName val="설헾⽬"/>
      <sheetName val="설헾〄"/>
      <sheetName val="설茸7"/>
      <sheetName val="1_x0005__x0000_"/>
      <sheetName val="이설비"/>
      <sheetName val="폐기물처리"/>
      <sheetName val="원가계산서(용역)"/>
      <sheetName val="방수비"/>
      <sheetName val="복구비"/>
      <sheetName val="복공계산"/>
      <sheetName val="업체명"/>
      <sheetName val="관리"/>
      <sheetName val="총물량"/>
      <sheetName val="원데이타"/>
      <sheetName val="송정-증포간  계약내역서"/>
      <sheetName val="3.공통공ⴀ敆遵"/>
      <sheetName val="열린교실"/>
      <sheetName val="안청갑지"/>
      <sheetName val="신축(단위)"/>
      <sheetName val="h-013211-2"/>
      <sheetName val="옥외전력간선설비공사"/>
      <sheetName val="트렌드"/>
      <sheetName val="현장일보"/>
      <sheetName val="계약내역서(을지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공사완료입력"/>
      <sheetName val="교대토공시점"/>
      <sheetName val="청하배수"/>
      <sheetName val="평형공사비"/>
      <sheetName val="JH2001"/>
      <sheetName val="특별교실"/>
      <sheetName val="철거산저潖㄀"/>
      <sheetName val="철근단면적"/>
      <sheetName val="태안9)3-2)원내역"/>
      <sheetName val="001"/>
      <sheetName val="정산내역서"/>
      <sheetName val="마감표"/>
      <sheetName val="6.단가조사표"/>
      <sheetName val="2.노무비"/>
      <sheetName val="2-1.노무비단가"/>
      <sheetName val="5.폐기물운반비"/>
      <sheetName val="4.폐기물량"/>
      <sheetName val="내역(건축)"/>
      <sheetName val="ALL"/>
      <sheetName val="가정급수관"/>
      <sheetName val="국내조달(통합-1)"/>
      <sheetName val="PROJECT BRIEF(EX.NEW)"/>
      <sheetName val="교통대책내역"/>
      <sheetName val="단가 산출서(산근#1~簀╕쐀╕렀"/>
      <sheetName val="1-1"/>
      <sheetName val="상부공"/>
      <sheetName val="[수목일위.XLS][수목일위.XLS]el_______48"/>
      <sheetName val="[수목일위.XLS][수목일위.XLS]el_______49"/>
      <sheetName val="(C)원내역"/>
      <sheetName val="경⠀ស"/>
      <sheetName val="중기목록"/>
      <sheetName val="SAM"/>
      <sheetName val="최적단면"/>
      <sheetName val="도급예산내헾】_x0005__x0000_"/>
      <sheetName val="전도금정산서(27)"/>
      <sheetName val="1.3(배치도)"/>
      <sheetName val="규격"/>
      <sheetName val="단위가격"/>
      <sheetName val="정보"/>
      <sheetName val="안산기계장치"/>
      <sheetName val="Template"/>
      <sheetName val="금액결정"/>
      <sheetName val="계약내역서(_x0000__x0000__x0005_"/>
      <sheetName val="단가적용(터널)"/>
      <sheetName val="단위가격_할증"/>
      <sheetName val="합의경상"/>
      <sheetName val="공사芸Â헾⿠"/>
      <sheetName val="BOX전기내역"/>
      <sheetName val="노임단가 (2)"/>
      <sheetName val="인건-측정"/>
      <sheetName val="연⢄"/>
      <sheetName val="연"/>
      <sheetName val="연肄"/>
      <sheetName val="연ࢄ"/>
      <sheetName val="연C"/>
      <sheetName val="매출"/>
      <sheetName val="Breakdown"/>
      <sheetName val="UnitRate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1_설계기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계약내역서(을橂】"/>
      <sheetName val="운반비"/>
      <sheetName val="12월일반업무"/>
      <sheetName val="B.O.M"/>
      <sheetName val="총_구조물공"/>
      <sheetName val="6.18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과세면세표"/>
      <sheetName val="PLP"/>
      <sheetName val="교량공"/>
      <sheetName val="1-1평균터파기고(1)"/>
      <sheetName val="원형1호맨_x0005__x0000__x0000__x0000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2층LOAD"/>
      <sheetName val="관리,공᠀"/>
      <sheetName val="투자_x0000__x0000_Ԁ_x0000_"/>
      <sheetName val="P.M 별"/>
      <sheetName val="항목邨_x001f_턘"/>
      <sheetName val="항목揄⿖_x0000_"/>
      <sheetName val="항목揄⾨_x0000_"/>
      <sheetName val="지입집계"/>
      <sheetName val="미수수익(적금)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3차준_x0000_"/>
      <sheetName val="Cost bd-墠+壬"/>
      <sheetName val="지장물C"/>
      <sheetName val="정공공사"/>
      <sheetName val="1.우편집중내역서"/>
      <sheetName val="서∼군(2)"/>
      <sheetName val="Pjny"/>
      <sheetName val="추가예산"/>
      <sheetName val="반월시설물집계"/>
      <sheetName val="단면치수"/>
      <sheetName val="설계명세"/>
      <sheetName val="자문요청"/>
      <sheetName val="[수목일위.XLS][수목일위.XLS]el_______52"/>
      <sheetName val="[수목일위.XLS][수목일위.XLS]el_______53"/>
      <sheetName val="[수목일위.XLS][수목일위.XLS]el_______50"/>
      <sheetName val="[수목일위.XLS][수목일위.XLS]el_______51"/>
      <sheetName val="[수목일위.XLS]B__MSOffice_Excel___9"/>
      <sheetName val="[수목일위.XLS]B__MSOffice_Excel___2"/>
      <sheetName val="[수목일위.XLS]B__MSOffice_Excel___3"/>
      <sheetName val="[수목일위.XLS]B__MSOffice_Excel___4"/>
      <sheetName val="[수목일위.XLS]B__MSOffice_Excel___5"/>
      <sheetName val="[수목일위.XLS]B__MSOffice_Excel___6"/>
      <sheetName val="[수목일위.XLS]B__MSOffice_Excel___7"/>
      <sheetName val="[수목일위.XLS]B__MSOffice_Excel___8"/>
      <sheetName val="[수목일위.XLS][수목일위.XLS]el______122"/>
      <sheetName val="[수목일위.XLS][수목일위.XLS]el______123"/>
      <sheetName val="[수목일위.XLS][수목일위.XLS]el______146"/>
      <sheetName val="[수목일위.XLS][수목일위.XLS]el______147"/>
      <sheetName val="[수목일위.XLS][수목일위.XLS]el______108"/>
      <sheetName val="[수목일위.XLS][수목일위.XLS]el______109"/>
      <sheetName val="유입맨홀산출"/>
      <sheetName val="Sheet9"/>
      <sheetName val="자재집게표 "/>
      <sheetName val="[수목일위.XLS][수목일위.XLS]el\설계서\수목일위"/>
      <sheetName val="0001new"/>
      <sheetName val="2. 공원조도"/>
      <sheetName val="archi(본사)"/>
      <sheetName val="견적조건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D-623D"/>
      <sheetName val="00년"/>
      <sheetName val="법인세비용(03년말)"/>
      <sheetName val="연"/>
      <sheetName val="연颛"/>
      <sheetName val="연ﺛ"/>
      <sheetName val="2_토목공사"/>
      <sheetName val="노임_단가"/>
      <sheetName val="단_box"/>
      <sheetName val="database"/>
      <sheetName val="O실보"/>
      <sheetName val="TOTAL3"/>
      <sheetName val="내역서적용수량 (지방도893)"/>
      <sheetName val="REDUCER"/>
      <sheetName val="WE'T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62"/>
      <sheetName val="[수목일위.XLS][수목일위.XLS]el_______63"/>
      <sheetName val="[수목일위.XLS][수목일위.XLS]el_______60"/>
      <sheetName val="[수목일위.XLS][수목일위.XLS]el_______61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보도경계블럭"/>
      <sheetName val="[수목일위.XLS][수목일위.XLS]el_______88"/>
      <sheetName val="[수목일위.XLS][수목일위.XLS]el_______89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90"/>
      <sheetName val="[수목일위.XLS][수목일위.XLS]el_______91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02"/>
      <sheetName val="[수목일위.XLS][수목일위.XLS]el______103"/>
      <sheetName val="[수목일위.XLS][수목일위.XLS]el______104"/>
      <sheetName val="[수목일위.XLS][수목일위.XLS]el______105"/>
      <sheetName val="[수목일위.XLS][수목일위.XLS]el______106"/>
      <sheetName val="[수목일위.XLS][수목일위.XLS]el______107"/>
      <sheetName val="[수목일위.XLS][수목일위.XLS]el______110"/>
      <sheetName val="[수목일위.XLS][수목일위.XLS]el______111"/>
      <sheetName val="[수목일위.XLS][수목일위.XLS]el______112"/>
      <sheetName val="[수목일위.XLS][수목일위.XLS]el______113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전체 현장 공사명 입력(26건)"/>
      <sheetName val="[수목일위.XLS][수목일위.XLS]el______114"/>
      <sheetName val="[수목일위.XLS][수목일위.XLS]el______115"/>
      <sheetName val="[수목일위.XLS][수목일위.XLS]el______120"/>
      <sheetName val="[수목일위.XLS][수목일위.XLS]el______121"/>
      <sheetName val="laroux"/>
      <sheetName val="중량산출"/>
      <sheetName val="PANEL 중량산출"/>
      <sheetName val="CT "/>
      <sheetName val="발신정보"/>
      <sheetName val="2F 회의실견적(5_14 일대)"/>
      <sheetName val="NOMUBI"/>
      <sheetName val="sw1"/>
      <sheetName val="동원(3)"/>
      <sheetName val="동력부하(도산)"/>
      <sheetName val="조도계산서 (도서)"/>
      <sheetName val="[수목일위.XLS][수목일위.XLS]el______150"/>
      <sheetName val="[수목일위.XLS][수목일위.XLS]el______151"/>
      <sheetName val="[수목일위.XLS][수목일위.XLS]el______124"/>
      <sheetName val="[수목일위.XLS][수목일위.XLS]el______125"/>
      <sheetName val="노무비계"/>
      <sheetName val="20관리비율"/>
      <sheetName val="[수목일위.XLS][수목일위.XLS]el______140"/>
      <sheetName val="[수목일위.XLS][수목일위.XLS]el______141"/>
      <sheetName val="[수목일위.XLS][수목일위.XLS]el______144"/>
      <sheetName val="[수목일위.XLS][수목일위.XLS]el______145"/>
      <sheetName val="[수목일위.XLS][수목일위.XLS]el______130"/>
      <sheetName val="[수목일위.XLS][수목일위.XLS]el______131"/>
      <sheetName val="[수목일위.XLS][수목일위.XLS]el______134"/>
      <sheetName val="[수목일위.XLS][수목일위.XLS]el______135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[수목일위.XLS][수목일위.XLS]el______142"/>
      <sheetName val="[수목일위.XLS][수목일위.XLS]el______143"/>
      <sheetName val="[수목일위.XLS][수목일위.XLS]el______148"/>
      <sheetName val="[수목일위.XLS][수목일위.XLS]el______149"/>
      <sheetName val="케이블류_OLD"/>
      <sheetName val="영업_x0008__x0000_"/>
      <sheetName val="종배수관"/>
      <sheetName val="연부97-1"/>
      <sheetName val="BOX단위철근"/>
      <sheetName val="주beam"/>
      <sheetName val="일위헾】_x0005__x0000_"/>
      <sheetName val="지주토목내역서"/>
      <sheetName val="총괄내역단가"/>
      <sheetName val="노무비 "/>
      <sheetName val="1공구"/>
      <sheetName val="연도별cash"/>
      <sheetName val="BOQ"/>
      <sheetName val="단중표"/>
      <sheetName val="부대공(집계)"/>
      <sheetName val="가스(내역_x0000_"/>
      <sheetName val="5.설계명세서"/>
      <sheetName val="ASCEandUBC"/>
      <sheetName val="A소화조"/>
      <sheetName val="B소화조"/>
      <sheetName val="A조실험"/>
      <sheetName val="B조실험"/>
      <sheetName val="수목데이타暷"/>
      <sheetName val="가瀀㱔밀"/>
      <sheetName val="도근좌표"/>
      <sheetName val="설계조건 및 단면가정"/>
      <sheetName val="[수목일위.XLS][수목일위.XLS]el______492"/>
      <sheetName val="[수목일위.XLS][수목일위.XLS]el______493"/>
      <sheetName val="[수목일위.XLS][수목일위.XLS]el______486"/>
      <sheetName val="[수목일위.XLS][수목일위.XLS]el______487"/>
      <sheetName val="울산시산표"/>
      <sheetName val="데리네읶타현황"/>
      <sheetName val="시산표"/>
      <sheetName val="자재_집계표ૐ"/>
      <sheetName val="costing_CV"/>
      <sheetName val="노원열병합  건축공사기성내역서"/>
      <sheetName val="C1"/>
      <sheetName val="예산M11A"/>
      <sheetName val="도면자료제출일정"/>
      <sheetName val="95MAKER"/>
      <sheetName val="08공임"/>
      <sheetName val="SYS_DB"/>
      <sheetName val="Coding"/>
      <sheetName val="씨링(물가조사)"/>
      <sheetName val="씨링(기계경비)"/>
      <sheetName val="조도계산(1)"/>
      <sheetName val="STEEL BOX 단면설계(SEC.8)"/>
      <sheetName val="Initial Input Variable"/>
      <sheetName val="노무비산출"/>
      <sheetName val="CONCRETE"/>
      <sheetName val="맨홀기준"/>
      <sheetName val="101동"/>
      <sheetName val="지선토공鍐¹"/>
      <sheetName val="지선토공徸〒"/>
      <sheetName val="급탕순환펌프"/>
      <sheetName val="XXXX_x0000__x0000_"/>
      <sheetName val="Edit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rate"/>
      <sheetName val="지구단위계획"/>
      <sheetName val="xxx"/>
      <sheetName val="전차선로ԯ_x0000_缀_x0000_"/>
      <sheetName val="PVC 내역서"/>
      <sheetName val="공비현2"/>
      <sheetName val="관로토공집계표"/>
      <sheetName val="영업֫_x0000_缀"/>
      <sheetName val="식재일위墀."/>
      <sheetName val="관舓⼱"/>
      <sheetName val="관_x0005__x0000_"/>
      <sheetName val=" 갑지"/>
      <sheetName val="A-8 PD(도로중앙)"/>
      <sheetName val="손익차9월2"/>
      <sheetName val="대가수량"/>
      <sheetName val="_Recovered_SheetName_621_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원형1호맨홀토공수㐬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기흥하도용"/>
      <sheetName val="바닥_x0000_"/>
      <sheetName val="[수목일위.XLS][수목일위.XLS]el______160"/>
      <sheetName val="[수목일위.XLS][수목일위.XLS]el______161"/>
      <sheetName val="[수목일위.XLS][수목일위.XLS]el______152"/>
      <sheetName val="[수목일위.XLS][수목일위.XLS]el______153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62"/>
      <sheetName val="[수목일위.XLS][수목일위.XLS]el______163"/>
      <sheetName val="[수목일위.XLS][수목일위.XLS]el______158"/>
      <sheetName val="[수목일위.XLS][수목일위.XLS]el______159"/>
      <sheetName val="[수목일위.XLS][수목일위.XLS]el______164"/>
      <sheetName val="[수목일위.XLS][수목일위.XLS]el______165"/>
      <sheetName val="[수목일위.XLS][수목일위.XLS]el______176"/>
      <sheetName val="[수목일위.XLS][수목일위.XLS]el______177"/>
      <sheetName val="[수목일위.XLS][수목일위.XLS]el______168"/>
      <sheetName val="[수목일위.XLS][수목일위.XLS]el______169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POL6차-PIPING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4"/>
      <sheetName val="[수목일위.XLS][수목일위.XLS]el______185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_____200"/>
      <sheetName val="[수목일위.XLS][수목일위.XLS]el______201"/>
      <sheetName val="배수철근"/>
      <sheetName val="제안서"/>
      <sheetName val="행정표준(1)"/>
      <sheetName val="행정표준(2)"/>
      <sheetName val="암거날개벽"/>
      <sheetName val="DATA(VTL)"/>
      <sheetName val="대창(장성)"/>
      <sheetName val="[수목일위.XLS][수목일위.XLS]el_설계서__148"/>
      <sheetName val="[수목일위.XLS][수목일위.XLS]el_설계서__149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재정睮⾯_x0005_"/>
      <sheetName val="재정ᛅ〒_x0005_"/>
      <sheetName val="재정脸;腼"/>
      <sheetName val="일위대가-2"/>
      <sheetName val="포설물량(8회분)"/>
      <sheetName val="[수목일위.XLS][수목일위.XLS]el__계_____2"/>
      <sheetName val="[수목일위.XLS][수목일위.XLS]el__계_____3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토적표"/>
      <sheetName val="단면기준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10"/>
      <sheetName val="[수목일위.XLS][수목일위.XLS]el______211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12"/>
      <sheetName val="[수목일위.XLS][수목일위.XLS]el______213"/>
      <sheetName val="[수목일위.XLS][수목일위.XLS]el______220"/>
      <sheetName val="[수목일위.XLS][수목일위.XLS]el______221"/>
      <sheetName val="[수목일위.XLS][수목일위.XLS]el______216"/>
      <sheetName val="[수목일위.XLS][수목일위.XLS]el______217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할증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갑지(집행)"/>
      <sheetName val="스텐문틀堐_x001b_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기본사항"/>
      <sheetName val="적용단가"/>
      <sheetName val="steel data sheet"/>
      <sheetName val="당초,변경"/>
      <sheetName val="우각부보_x0000_"/>
      <sheetName val="우각부보헾"/>
      <sheetName val="일위ⱂ⾖_x0005__x0000_"/>
      <sheetName val="_x0007__x0008__x0003_ꡀ΃_x0000__x0000_꤀"/>
      <sheetName val="[수목일위.XLS][수목일위.XLS]el______목_2"/>
      <sheetName val="[수목일위.XLS][수목일위.XLS]el______목_3"/>
      <sheetName val="총괄공정표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대운산출"/>
      <sheetName val="작용하중산정"/>
      <sheetName val="SLAB"/>
      <sheetName val="COPING-1"/>
      <sheetName val="역T형교대-2수량"/>
      <sheetName val="요약崆Ē_x0000_"/>
      <sheetName val="요약噀_x001a_嚌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36"/>
      <sheetName val="[수목일위.XLS][수목일위.XLS]el______337"/>
      <sheetName val="[수목일위.XLS][수목일위.XLS]el______326"/>
      <sheetName val="[수목일위.XLS][수목일위.XLS]el______32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매입세율"/>
      <sheetName val="조작대(1연)"/>
      <sheetName val="변경내역서"/>
      <sheetName val="표지怈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84"/>
      <sheetName val="[수목일위.XLS][수목일위.XLS]el______285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2"/>
      <sheetName val="[수목일위.XLS][수목일위.XLS]el______283"/>
      <sheetName val="직접공사_x0000__x0000_Ԁ_x0000_쀀"/>
      <sheetName val="직접공사_x0000__x0000_Ԁ_x0000_耀⨶"/>
      <sheetName val="EXPENSE"/>
      <sheetName val="오억미_x0000_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86"/>
      <sheetName val="[수목일위.XLS][수목일위.XLS]el______287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INDEX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2"/>
      <sheetName val="[수목일위.XLS][수목일위.XLS]el______323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4"/>
      <sheetName val="[수목일위.XLS][수목일위.XLS]el______335"/>
      <sheetName val="[수목일위.XLS][수목일위.XLS]el______332"/>
      <sheetName val="[수목일위.XLS][수목일위.XLS]el______333"/>
      <sheetName val="[수목일위.XLS][수목일위.XLS]el______340"/>
      <sheetName val="[수목일위.XLS][수목일위.XLS]el______341"/>
      <sheetName val="[수목일위.XLS][수목일위.XLS]el______338"/>
      <sheetName val="[수목일위.XLS][수목일위.XLS]el______339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48"/>
      <sheetName val="[수목일위.XLS][수목일위.XLS]el______349"/>
      <sheetName val="[수목일위.XLS][수목일위.XLS]el______346"/>
      <sheetName val="[수목일위.XLS][수목일위.XLS]el______347"/>
      <sheetName val="[수목일위.XLS][수목일위.XLS]el______352"/>
      <sheetName val="[수목일위.XLS][수목일위.XLS]el______353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내역서 "/>
      <sheetName val="하성지구"/>
      <sheetName val="헐기조서"/>
      <sheetName val="수량산출(비굴착)"/>
      <sheetName val="[수목일위.XLS][수목일위.XLS]el______목_4"/>
      <sheetName val="[수목일위.XLS][수목일위.XLS]el______목_5"/>
      <sheetName val="부대대비"/>
      <sheetName val="냉연집계"/>
      <sheetName val="예정壸_x0000__x0000_"/>
      <sheetName val="실행분석표"/>
      <sheetName val="_x0004__x0000__x0006__x0000_"/>
      <sheetName val="̀Ԁ̀̀"/>
      <sheetName val="소_x0000__x0000_Ā"/>
      <sheetName val="1차설계변경내역"/>
      <sheetName val="기본DATA"/>
      <sheetName val="견적의뢰서"/>
      <sheetName val="제원입력"/>
      <sheetName val="구분표"/>
      <sheetName val="공통(20-_x0000__x0000_Ԁ"/>
      <sheetName val="D"/>
      <sheetName val="Dꁀ"/>
      <sheetName val="도급예산내역서총괄堩"/>
      <sheetName val="날1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6.열원설비"/>
      <sheetName val="6-3 공조용 펌프선정"/>
      <sheetName val="표"/>
      <sheetName val="선금급신청서"/>
      <sheetName val="자재_집계표"/>
      <sheetName val="비용"/>
      <sheetName val="[수목일위.XLS][수목일위.XLS]el___서_수목_2"/>
      <sheetName val="[수목일위.XLS][수목일위.XLS]el___서_수목_3"/>
      <sheetName val="시중노임(공사)"/>
      <sheetName val="내역서적용수량"/>
      <sheetName val="자재단가비교표"/>
      <sheetName val="[수목일위.XLS][수목일위.XLS]el_설___수__2"/>
      <sheetName val="[수목일위.XLS][수목일위.XLS]el_설___수__3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72"/>
      <sheetName val="[수목일위.XLS][수목일위.XLS]el______373"/>
      <sheetName val="[수목일위.XLS][수목일위.XLS]el______378"/>
      <sheetName val="[수목일위.XLS][수목일위.XLS]el______379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86"/>
      <sheetName val="[수목일위.XLS][수목일위.XLS]el______387"/>
      <sheetName val="[수목일위.XLS][수목일위.XLS]el______384"/>
      <sheetName val="[수목일위.XLS][수목일위.XLS]el______385"/>
      <sheetName val="[수목일위.XLS][수목일위.XLS]el______450"/>
      <sheetName val="[수목일위.XLS][수목일위.XLS]el______451"/>
      <sheetName val="[수목일위.XLS][수목일위.XLS]el______444"/>
      <sheetName val="[수목일위.XLS][수목일위.XLS]el______445"/>
      <sheetName val="[수목일위.XLS][수목일위.XLS]el______442"/>
      <sheetName val="[수목일위.XLS][수목일위.XLS]el______443"/>
      <sheetName val="[수목일위.XLS][수목일위.XLS]el______392"/>
      <sheetName val="[수목일위.XLS][수목일위.XLS]el______393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412"/>
      <sheetName val="[수목일위.XLS][수목일위.XLS]el______413"/>
      <sheetName val="[수목일위.XLS][수목일위.XLS]el______394"/>
      <sheetName val="[수목일위.XLS][수목일위.XLS]el______395"/>
      <sheetName val="[수목일위.XLS][수목일위.XLS]el______424"/>
      <sheetName val="[수목일위.XLS][수목일위.XLS]el______425"/>
      <sheetName val="[수목일위.XLS][수목일위.XLS]el______396"/>
      <sheetName val="[수목일위.XLS][수목일위.XLS]el______397"/>
      <sheetName val="[수목일위.XLS][수목일위.XLS]el______402"/>
      <sheetName val="[수목일위.XLS][수목일위.XLS]el______403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6"/>
      <sheetName val="[수목일위.XLS][수목일위.XLS]el______407"/>
      <sheetName val="[수목일위.XLS][수목일위.XLS]el______404"/>
      <sheetName val="[수목일위.XLS][수목일위.XLS]el______405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30"/>
      <sheetName val="[수목일위.XLS][수목일위.XLS]el______431"/>
      <sheetName val="[수목일위.XLS][수목일위.XLS]el______440"/>
      <sheetName val="[수목일위.XLS][수목일위.XLS]el______441"/>
      <sheetName val="[수목일위.XLS][수목일위.XLS]el______428"/>
      <sheetName val="[수목일위.XLS][수목일위.XLS]el______429"/>
      <sheetName val="[수목일위.XLS][수목일위.XLS]el______426"/>
      <sheetName val="[수목일위.XLS][수목일위.XLS]el______427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438"/>
      <sheetName val="[수목일위.XLS][수목일위.XLS]el______439"/>
      <sheetName val="[수목일위.XLS][수목일위.XLS]el______448"/>
      <sheetName val="[수목일위.XLS][수목일위.XLS]el______449"/>
      <sheetName val="[수목일위.XLS][수목일위.XLS]el______446"/>
      <sheetName val="[수목일위.XLS][수목일위.XLS]el______447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차수공개요"/>
      <sheetName val="B부대공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단ﶻ¸_x0000_"/>
      <sheetName val="영업涫⮦_x0001_"/>
      <sheetName val="[수목일위.XLS][수목일위.XLS]el______468"/>
      <sheetName val="[수목일위.XLS][수목일위.XLS]el______469"/>
      <sheetName val="[수목일위.XLS][수목일위.XLS]el______470"/>
      <sheetName val="[수목일위.XLS][수목일위.XLS]el______47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지선토공_x0000__x0000_"/>
      <sheetName val="단가산출근거(1)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5">
          <cell r="E195">
            <v>101000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 refreshError="1"/>
      <sheetData sheetId="1201" refreshError="1"/>
      <sheetData sheetId="1202" refreshError="1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/>
      <sheetData sheetId="1338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/>
      <sheetData sheetId="1667" refreshError="1"/>
      <sheetData sheetId="1668" refreshError="1"/>
      <sheetData sheetId="1669" refreshError="1"/>
      <sheetData sheetId="1670" refreshError="1"/>
      <sheetData sheetId="167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/>
      <sheetData sheetId="1968"/>
      <sheetData sheetId="1969"/>
      <sheetData sheetId="1970"/>
      <sheetData sheetId="1971" refreshError="1"/>
      <sheetData sheetId="1972"/>
      <sheetData sheetId="1973"/>
      <sheetData sheetId="1974"/>
      <sheetData sheetId="1975"/>
      <sheetData sheetId="1976" refreshError="1"/>
      <sheetData sheetId="1977" refreshError="1"/>
      <sheetData sheetId="1978" refreshError="1"/>
      <sheetData sheetId="1979"/>
      <sheetData sheetId="1980" refreshError="1"/>
      <sheetData sheetId="198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/>
      <sheetData sheetId="2116" refreshError="1"/>
      <sheetData sheetId="2117" refreshError="1"/>
      <sheetData sheetId="2118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99노임기준"/>
      <sheetName val="일위대가"/>
      <sheetName val="단위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단위단가"/>
      <sheetName val="중기단가산출근거"/>
      <sheetName val="단가산출서"/>
      <sheetName val="굴취단가표"/>
      <sheetName val="뿌리분및수간보호"/>
      <sheetName val="이식수목인력소운반비"/>
      <sheetName val="이식수목인력상하차비"/>
      <sheetName val="이식장비상차비"/>
      <sheetName val="살수차"/>
      <sheetName val="이식목차량운반비"/>
      <sheetName val="이식장비하차비"/>
      <sheetName val="장비사용식재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4">
          <cell r="F4">
            <v>50154</v>
          </cell>
        </row>
        <row r="5">
          <cell r="F5">
            <v>40253</v>
          </cell>
        </row>
        <row r="6">
          <cell r="F6">
            <v>45820</v>
          </cell>
        </row>
        <row r="7">
          <cell r="F7">
            <v>36684</v>
          </cell>
        </row>
        <row r="8">
          <cell r="F8">
            <v>38564</v>
          </cell>
        </row>
        <row r="9">
          <cell r="F9">
            <v>42592</v>
          </cell>
        </row>
        <row r="10">
          <cell r="F10">
            <v>51843</v>
          </cell>
        </row>
        <row r="11">
          <cell r="F11">
            <v>47853</v>
          </cell>
        </row>
        <row r="12">
          <cell r="F12">
            <v>40943</v>
          </cell>
        </row>
        <row r="13">
          <cell r="F13">
            <v>39306</v>
          </cell>
        </row>
        <row r="14">
          <cell r="F14">
            <v>142160</v>
          </cell>
        </row>
        <row r="16">
          <cell r="F16">
            <v>53552</v>
          </cell>
        </row>
        <row r="17">
          <cell r="F17">
            <v>55746</v>
          </cell>
        </row>
        <row r="18">
          <cell r="F18">
            <v>48926</v>
          </cell>
        </row>
        <row r="19">
          <cell r="F19">
            <v>47607</v>
          </cell>
        </row>
        <row r="21">
          <cell r="F21">
            <v>31690</v>
          </cell>
        </row>
        <row r="23">
          <cell r="F23">
            <v>43236</v>
          </cell>
        </row>
        <row r="24">
          <cell r="F24">
            <v>32765</v>
          </cell>
        </row>
        <row r="25">
          <cell r="F25">
            <v>51724</v>
          </cell>
        </row>
        <row r="26">
          <cell r="F26">
            <v>39950</v>
          </cell>
        </row>
        <row r="27">
          <cell r="F27">
            <v>46342</v>
          </cell>
        </row>
        <row r="28">
          <cell r="F28">
            <v>48697</v>
          </cell>
        </row>
        <row r="29">
          <cell r="F29">
            <v>48131</v>
          </cell>
        </row>
        <row r="30">
          <cell r="F30">
            <v>52438</v>
          </cell>
        </row>
        <row r="32">
          <cell r="F32">
            <v>47485</v>
          </cell>
        </row>
        <row r="34">
          <cell r="F34">
            <v>40332</v>
          </cell>
        </row>
        <row r="35">
          <cell r="F35">
            <v>43249</v>
          </cell>
        </row>
        <row r="39">
          <cell r="F39">
            <v>976</v>
          </cell>
        </row>
        <row r="57">
          <cell r="F57">
            <v>160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일위대가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[수목일위.XLS][수목일위.XLS]el________2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가"/>
      <sheetName val="구조물공수량명세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[수목일위.XLS][수목일위.XLS]el________3"/>
      <sheetName val="수량집계A"/>
      <sheetName val="철근집계A"/>
      <sheetName val="진주방향"/>
      <sheetName val="일위대가표"/>
      <sheetName val="원가서"/>
      <sheetName val="총괄내역서"/>
      <sheetName val="물가시세"/>
      <sheetName val="건축2"/>
      <sheetName val="원가"/>
      <sheetName val="AS포장복구 "/>
      <sheetName val="일위대가 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한강운반비"/>
      <sheetName val="내역서"/>
      <sheetName val="견적"/>
      <sheetName val="DATE"/>
      <sheetName val="자판실행"/>
      <sheetName val="1차증가원가계산"/>
      <sheetName val="제출내역 (2)"/>
      <sheetName val="가설공사비"/>
      <sheetName val="도로구조공사비"/>
      <sheetName val="도로토공공사비"/>
      <sheetName val="여수토공사비"/>
      <sheetName val="계정"/>
      <sheetName val="예정공정표"/>
      <sheetName val="관급자재"/>
      <sheetName val="폐기물"/>
      <sheetName val="관접합및부설"/>
      <sheetName val="단가"/>
      <sheetName val="전차선로 물량표"/>
      <sheetName val="#REF"/>
      <sheetName val="자재"/>
      <sheetName val="공통(20-91)"/>
      <sheetName val="금액"/>
      <sheetName val="b_balju_cho"/>
      <sheetName val="변수값"/>
      <sheetName val="중기상차"/>
      <sheetName val="AS복구"/>
      <sheetName val="중기터파기"/>
      <sheetName val="일위산출"/>
      <sheetName val="설계서(본관)"/>
      <sheetName val="변경내역"/>
      <sheetName val="기초단가"/>
      <sheetName val="공사비산출내역"/>
      <sheetName val="문학간접"/>
      <sheetName val="간접"/>
      <sheetName val="수량산출"/>
      <sheetName val="기계경비산출기준"/>
      <sheetName val="기준액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Total"/>
      <sheetName val="가시설"/>
      <sheetName val="연습"/>
      <sheetName val="단가대비표"/>
      <sheetName val="WORK"/>
      <sheetName val="부대내역"/>
      <sheetName val="수량산출서"/>
      <sheetName val="일위목록"/>
      <sheetName val="값"/>
      <sheetName val="설계예산서"/>
      <sheetName val="별표집계"/>
      <sheetName val="실행(ALT1)"/>
      <sheetName val="노무"/>
      <sheetName val="BOJUNGGM"/>
      <sheetName val="실행(표지,갑,을)"/>
      <sheetName val="장비집계"/>
      <sheetName val="버스운행안내"/>
      <sheetName val="근태계획서"/>
      <sheetName val="예방접종계획"/>
      <sheetName val="공사개요"/>
      <sheetName val="토공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수목표준대가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2호맨홀공제수량"/>
      <sheetName val="데리네이타현황"/>
      <sheetName val="단위단가"/>
      <sheetName val="조건"/>
      <sheetName val="원가계산"/>
      <sheetName val="원가계산 (2)"/>
      <sheetName val="결재판"/>
      <sheetName val="자료"/>
      <sheetName val="공사설명서"/>
      <sheetName val="2003상반기노임기준"/>
      <sheetName val="nys"/>
      <sheetName val="6호기"/>
      <sheetName val="시설물일위"/>
      <sheetName val="가설공사"/>
      <sheetName val="단가결정"/>
      <sheetName val="내역아"/>
      <sheetName val="울타리"/>
      <sheetName val="계산서(곡선부)"/>
      <sheetName val="포장재료집계표"/>
      <sheetName val="FB25JN"/>
      <sheetName val="카렌스센터계량기설치공사"/>
      <sheetName val="참조 (2)"/>
      <sheetName val="토공총괄표"/>
      <sheetName val="기본단가표"/>
      <sheetName val="자재단가조사표-수목"/>
      <sheetName val="공사요율산출표"/>
      <sheetName val="16-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2000.11월설계내역"/>
      <sheetName val="공구원가계산"/>
      <sheetName val="중기조종사 단위단가"/>
      <sheetName val="소비자가"/>
      <sheetName val="건축-물가변동"/>
      <sheetName val="A-4"/>
      <sheetName val="건축"/>
      <sheetName val="기초입력 DATA"/>
      <sheetName val="제잡비계산"/>
      <sheetName val="70%"/>
      <sheetName val="Sheet1 (2)"/>
      <sheetName val="실행대비"/>
      <sheetName val="전익자재"/>
      <sheetName val="입찰견적보고서"/>
      <sheetName val="노임이"/>
      <sheetName val="지급자재"/>
      <sheetName val="BID"/>
      <sheetName val="가설건물"/>
      <sheetName val="예산내역서"/>
      <sheetName val="총계"/>
      <sheetName val="대비표"/>
      <sheetName val="Recovered_Sheet1"/>
      <sheetName val="수량계표"/>
      <sheetName val="용역비내역-진짜"/>
      <sheetName val="식재"/>
      <sheetName val="시설물"/>
      <sheetName val="식재출력용"/>
      <sheetName val="유지관리"/>
      <sheetName val="9811"/>
      <sheetName val="참조(2)"/>
      <sheetName val="참조"/>
      <sheetName val="세부내역"/>
      <sheetName val="기준비용"/>
      <sheetName val="금액내역서"/>
      <sheetName val="배수장토목공사비"/>
      <sheetName val="도급기성"/>
      <sheetName val="삭제금지단가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-치수표(곡선부)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직재"/>
      <sheetName val="재집"/>
      <sheetName val="적용공정"/>
      <sheetName val="갈현동"/>
      <sheetName val="산출기초"/>
      <sheetName val="제경비적용기준"/>
      <sheetName val="공사자료입력"/>
      <sheetName val="건축내역서"/>
      <sheetName val="신청서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iec"/>
      <sheetName val="ks"/>
      <sheetName val="DATA"/>
      <sheetName val="선로정수"/>
      <sheetName val="시멘트"/>
      <sheetName val="입력"/>
      <sheetName val="안내"/>
      <sheetName val="기타 정보통신공사"/>
      <sheetName val="전등설비"/>
      <sheetName val="설계"/>
      <sheetName val="Sheet5"/>
      <sheetName val="부대tu"/>
      <sheetName val="팔당터널(1공구)"/>
      <sheetName val="이름표지정"/>
      <sheetName val="기초코드"/>
      <sheetName val="설명서 "/>
      <sheetName val="토목"/>
      <sheetName val="골조-APT 갑지"/>
      <sheetName val="1공구원가계산"/>
      <sheetName val="1공구원가계산서"/>
      <sheetName val="구조물5월기성내역"/>
      <sheetName val="설명"/>
      <sheetName val="월간관리비"/>
      <sheetName val="산출근거"/>
      <sheetName val="재료단가"/>
      <sheetName val="임금단가"/>
      <sheetName val="장비목록표"/>
      <sheetName val="장비운전경비"/>
      <sheetName val="노임,재료비"/>
      <sheetName val="중기사용료산출근거"/>
      <sheetName val="단가산출2"/>
      <sheetName val="단가 및 재료비"/>
      <sheetName val="106C0300"/>
      <sheetName val="토사(PE)"/>
      <sheetName val="골조시행"/>
      <sheetName val="CC16-내역서"/>
      <sheetName val="INDEX  LIST"/>
      <sheetName val="도급"/>
      <sheetName val="우수받이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11-2.아파트내역"/>
      <sheetName val="FOB발"/>
      <sheetName val="L_RPTB02_01"/>
      <sheetName val="설계예산"/>
      <sheetName val="정부노임단가"/>
      <sheetName val="토목검측서"/>
      <sheetName val="CON'C"/>
      <sheetName val="해외(원화)"/>
      <sheetName val="3.바닥판  "/>
      <sheetName val="가감수량"/>
      <sheetName val="맨홀수량산출"/>
      <sheetName val="경비_원본"/>
      <sheetName val="조명시설"/>
      <sheetName val="1안"/>
      <sheetName val="표지 (2)"/>
      <sheetName val="기초1"/>
      <sheetName val="토목내역서"/>
      <sheetName val="자재단가2007.10"/>
      <sheetName val="자재단가2008.4"/>
      <sheetName val="제경비율"/>
      <sheetName val="터파기및재료"/>
      <sheetName val="소요자재"/>
      <sheetName val="노무산출서"/>
      <sheetName val="경비"/>
      <sheetName val="물가대비표"/>
      <sheetName val="6-1. 관개량조서"/>
      <sheetName val="재료값"/>
      <sheetName val="빙장비사양"/>
      <sheetName val="장비사양"/>
      <sheetName val="결재갑지"/>
      <sheetName val="입찰"/>
      <sheetName val="현경"/>
      <sheetName val="CTEMCOST"/>
      <sheetName val="포장수량단위"/>
      <sheetName val="판매시설"/>
      <sheetName val="기계경비"/>
      <sheetName val="공통가설"/>
      <sheetName val="고유코드_설계"/>
      <sheetName val="총괄"/>
      <sheetName val="을-ATYPE"/>
      <sheetName val="설계총괄표"/>
      <sheetName val="노임단가표"/>
      <sheetName val="화성태안9공구내역(실행)"/>
      <sheetName val="적용기준"/>
      <sheetName val="인건비 "/>
      <sheetName val="설계내역서"/>
      <sheetName val="01"/>
      <sheetName val="기계경비(시간당)"/>
      <sheetName val="램머"/>
      <sheetName val="장비경비"/>
      <sheetName val="30집계표"/>
      <sheetName val="년도별노임표"/>
      <sheetName val="중기목록표"/>
      <sheetName val="플랜트 설치"/>
      <sheetName val="토목(대안)"/>
      <sheetName val="전기"/>
      <sheetName val="설계명세서"/>
      <sheetName val="평당공사비산정"/>
      <sheetName val="심사물량"/>
      <sheetName val="심사계산"/>
      <sheetName val="00노임기준"/>
      <sheetName val="내역(APT)"/>
      <sheetName val="말뚝지지력산정"/>
      <sheetName val="인제내역"/>
      <sheetName val="타공종이기"/>
      <sheetName val="표  지"/>
      <sheetName val="산출(부하간선)"/>
      <sheetName val="평가데이터"/>
      <sheetName val="연결임시"/>
      <sheetName val="전기공사"/>
      <sheetName val="아파트"/>
      <sheetName val="시중노임단가"/>
      <sheetName val="아파트 내역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2000년1차"/>
      <sheetName val="2000전체분"/>
      <sheetName val="산출근거(복구)"/>
      <sheetName val="단가표"/>
      <sheetName val="LOOKUP"/>
      <sheetName val="날개벽"/>
      <sheetName val="암거단위"/>
      <sheetName val="횡 연장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일위"/>
      <sheetName val="참고사항"/>
      <sheetName val="근로자자료입력"/>
      <sheetName val="세금자료"/>
      <sheetName val="설계내역"/>
      <sheetName val="산출내역서집계표"/>
      <sheetName val="공사비증감"/>
      <sheetName val="램프"/>
      <sheetName val="건설기계"/>
      <sheetName val="사급자재"/>
      <sheetName val="공정표"/>
      <sheetName val="화장실"/>
      <sheetName val="매채조회"/>
      <sheetName val="총괄표"/>
      <sheetName val="토공수량"/>
      <sheetName val="실행,원가 최종예상"/>
      <sheetName val="원가계산하도"/>
      <sheetName val="토목주소"/>
      <sheetName val="프랜트면허"/>
      <sheetName val="내역서1999.8최종"/>
      <sheetName val="Sheet15"/>
      <sheetName val="재료"/>
      <sheetName val="내역(전체_금차)"/>
      <sheetName val="제경비_전체"/>
      <sheetName val="제경비_금차준공분"/>
      <sheetName val="2공구하도급내역서"/>
      <sheetName val="배수장공사비명세서"/>
      <sheetName val="말고개터널조명전압강하"/>
      <sheetName val="내역갑지"/>
      <sheetName val="투자비"/>
      <sheetName val="조성원가DATA"/>
      <sheetName val="사업비"/>
      <sheetName val="원가data"/>
      <sheetName val="COST"/>
      <sheetName val="고시단가"/>
      <sheetName val="21301동"/>
      <sheetName val="지질조사"/>
      <sheetName val="7월11일"/>
      <sheetName val="JOIN(2span)"/>
      <sheetName val="바닥판"/>
      <sheetName val="주빔의 설계"/>
      <sheetName val="철근량산정및사용성검토"/>
      <sheetName val="입력DATA"/>
      <sheetName val="케이블트레이"/>
      <sheetName val="DATA1"/>
      <sheetName val="CABLE SIZE-1"/>
      <sheetName val="1-4-2.관(약)"/>
      <sheetName val="구조물공"/>
      <sheetName val="부대공"/>
      <sheetName val="배수공"/>
      <sheetName val="포장공"/>
      <sheetName val="자재 집계표"/>
      <sheetName val="단가목록"/>
      <sheetName val="자재목록"/>
      <sheetName val="노임목록"/>
      <sheetName val="예가표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el\설계서\수목일위_XLS]데이타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준검_내역서"/>
      <sheetName val="일위대가_"/>
      <sheetName val="제출내역_(2)"/>
      <sheetName val="AS포장복구_"/>
      <sheetName val="전차선로_물량표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참조_(2)"/>
      <sheetName val="원가계산_(2)"/>
      <sheetName val="기초입력_DATA"/>
      <sheetName val="2000_11월설계내역"/>
      <sheetName val="일위대가_(식재)"/>
      <sheetName val="중기조종사_단위단가"/>
      <sheetName val="D-철근총괄"/>
      <sheetName val="상부공철근집계(ABC)"/>
      <sheetName val="ABUT수량-A1"/>
      <sheetName val="계정code"/>
      <sheetName val="적점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안양동교 1안"/>
      <sheetName val="신표지1"/>
      <sheetName val="단가(자재)"/>
      <sheetName val="단가(노임)"/>
      <sheetName val="기초목록"/>
      <sheetName val="입력란"/>
      <sheetName val="97노임단가"/>
      <sheetName val="협력업체"/>
      <sheetName val="99노임기준"/>
      <sheetName val="8설7발"/>
      <sheetName val="입찰안"/>
      <sheetName val="Tool"/>
      <sheetName val="그림"/>
      <sheetName val="견적율"/>
      <sheetName val="월별수입"/>
      <sheetName val="화설내"/>
      <sheetName val="BSD (2)"/>
      <sheetName val="에너지동"/>
      <sheetName val="★도급내역(2공구)"/>
      <sheetName val="밸브설치"/>
      <sheetName val="철콘"/>
      <sheetName val="수정"/>
      <sheetName val="EARTH"/>
      <sheetName val="가로등"/>
      <sheetName val="쌍송교"/>
      <sheetName val="시공"/>
      <sheetName val="주공 갑지"/>
      <sheetName val="pier(각형)"/>
      <sheetName val="정화조방수미장"/>
      <sheetName val="단가일람"/>
      <sheetName val="자재일람"/>
      <sheetName val="조경일람"/>
      <sheetName val="본사공가현황"/>
      <sheetName val="조내역"/>
      <sheetName val="총괄내역서(설계)"/>
      <sheetName val="약품설비"/>
      <sheetName val="장비투입계획"/>
      <sheetName val="직원투입계획"/>
      <sheetName val="해평견적"/>
      <sheetName val="1-최종안"/>
      <sheetName val="사업분석-분양가결정"/>
      <sheetName val="배수내역"/>
      <sheetName val="공사진행"/>
      <sheetName val="코드표"/>
      <sheetName val="날개벽(시점좌측)"/>
      <sheetName val="E.P.T수량산출서"/>
      <sheetName val="구체"/>
      <sheetName val="좌측날개벽"/>
      <sheetName val="우측날개벽"/>
      <sheetName val="맨홀수량집계"/>
      <sheetName val="중기집계"/>
      <sheetName val="원가계산서구조조정"/>
      <sheetName val="98수문일위"/>
      <sheetName val="48일위(기존)"/>
      <sheetName val="AL공사(원)"/>
      <sheetName val="기구조직"/>
      <sheetName val="기본단가"/>
      <sheetName val="총집계표"/>
      <sheetName val="상반기손익차2총괄"/>
      <sheetName val="H-PILE수량집계"/>
      <sheetName val="실행간접비용"/>
      <sheetName val="개별직종노임단가(2005.1)"/>
      <sheetName val="각사별공사비분개 "/>
      <sheetName val="노임(1차)"/>
      <sheetName val="관련자료입력"/>
      <sheetName val="1단계"/>
      <sheetName val="일위집계(기존)"/>
      <sheetName val="DANGA"/>
      <sheetName val="1~9 하중계산"/>
      <sheetName val="실행내역서 "/>
      <sheetName val="철거산출근거"/>
      <sheetName val="수목_바_주목_"/>
      <sheetName val="차액보증"/>
      <sheetName val="마산방향"/>
      <sheetName val="조건표"/>
      <sheetName val="직접노무비"/>
      <sheetName val="매립"/>
      <sheetName val="G.R300경비"/>
      <sheetName val="실행철강하도"/>
      <sheetName val="계측제어설비"/>
      <sheetName val="00상노임"/>
      <sheetName val="상호참고자료"/>
      <sheetName val="발주처자료입력"/>
      <sheetName val="회사기본자료"/>
      <sheetName val="하자보증자료"/>
      <sheetName val="기술자관련자료"/>
      <sheetName val="실행_ALT1_"/>
      <sheetName val="2.고용보험료산출근거"/>
      <sheetName val="시점교대"/>
      <sheetName val="공내역"/>
      <sheetName val="여과지동"/>
      <sheetName val="설계서"/>
      <sheetName val="부표총괄"/>
      <sheetName val="9509"/>
      <sheetName val="소방"/>
      <sheetName val="설계변경내역 98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호표"/>
      <sheetName val="지수"/>
      <sheetName val="설계예시"/>
      <sheetName val="구간산출"/>
      <sheetName val="골조물량"/>
      <sheetName val="경비내역(을)-1"/>
      <sheetName val="기본정보입력"/>
      <sheetName val="단가및재료비"/>
      <sheetName val="중기사용료"/>
      <sheetName val="공사명입력"/>
      <sheetName val="세부내역서"/>
      <sheetName val="건설산출"/>
      <sheetName val="취수탑"/>
      <sheetName val="세골재  T2 변경 현황"/>
      <sheetName val="기술자자료입력"/>
      <sheetName val="단계별내역 (2)"/>
      <sheetName val="대로근거"/>
      <sheetName val="중로근거"/>
      <sheetName val="내역(원)"/>
      <sheetName val="단가입력"/>
      <sheetName val="[수목일위.XLS][수목일위.XLS][수목일위.XLS]e"/>
      <sheetName val="현장관리비"/>
      <sheetName val="토공사(흙막이)"/>
      <sheetName val="[수목일위.XLS][수목일위.XLS]el\설계서\수목일위"/>
      <sheetName val="[수목일위.XLS_x0000_][수목일위.XLS_x0000_][수목일위.XLS"/>
      <sheetName val="일위대가(긴급전화)"/>
      <sheetName val="긴급전화(단가)"/>
      <sheetName val="[수목일위.XLS_x0000_][수목일위.XLS_x0000_]el\설계서\수목"/>
      <sheetName val="기계설비-물가변동"/>
      <sheetName val="단가(긴급전화)"/>
      <sheetName val="총괄 내역서"/>
      <sheetName val="[수목일위.XLS][수목일위.XLS]el_______10"/>
      <sheetName val="[수목일위.XLS][수목일위.XLS]el_______11"/>
      <sheetName val="토공연장"/>
      <sheetName val=" 상부공통집계(총괄)"/>
      <sheetName val="토공(우물통,기타) "/>
      <sheetName val="[수목일위.XLS][수목일위.XLS]el________4"/>
      <sheetName val="[수목일위.XLS][수목일위.XLS_x0000_]el_______4"/>
      <sheetName val="[수목일위.XLS][수목일위.XLS_x0000_]el_______5"/>
      <sheetName val="[수목일위.XLS][수목일위.XLS_x0000_]el_______2"/>
      <sheetName val="[수목일위.XLS][수목일위.XLS_x0000_]el_______3"/>
      <sheetName val="[수목일위.XLS_x0000_][수목일위.XLS_x0000_]el______4"/>
      <sheetName val="[수목일위.XLS_x0000_][수목일위.XLS_x0000_]el______5"/>
      <sheetName val="[수목일위.XLS][수목일위.XLS]el______372"/>
      <sheetName val="[수목일위.XLS][수목일위.XLS]el______373"/>
      <sheetName val="공사별 가중치 산출근거(토목)"/>
      <sheetName val="가중치근거(조경)"/>
      <sheetName val="공사별 가중치 산출근거(건축)"/>
      <sheetName val="단위수량"/>
      <sheetName val="구조"/>
      <sheetName val="공사비명세서"/>
      <sheetName val="재정비직인"/>
      <sheetName val="재정비내역"/>
      <sheetName val="지적고시내역"/>
      <sheetName val="패널"/>
      <sheetName val="견적서"/>
      <sheetName val="1"/>
      <sheetName val="2"/>
      <sheetName val="3"/>
      <sheetName val="4"/>
      <sheetName val="5"/>
      <sheetName val="예산갑지"/>
      <sheetName val="북제주원가"/>
      <sheetName val="계약서"/>
      <sheetName val="직접경비"/>
      <sheetName val="직접인건비"/>
      <sheetName val="[수목일위.XLS][수목일위.XLS]el________5"/>
      <sheetName val="기타_정보통신공사"/>
      <sheetName val="Sheet1_(2)"/>
      <sheetName val="내역서1999_8최종"/>
      <sheetName val="골조-APT_갑지"/>
      <sheetName val="단가_및_재료비"/>
      <sheetName val="11-2_아파트내역"/>
      <sheetName val="설명서_"/>
      <sheetName val="3_바닥판__"/>
      <sheetName val="6-1__관개량조서"/>
      <sheetName val="플랜트_설치"/>
      <sheetName val="표지_(2)"/>
      <sheetName val="자재단가2007_10"/>
      <sheetName val="자재단가2008_4"/>
      <sheetName val="인건비_"/>
      <sheetName val="아파트_내역"/>
      <sheetName val="INDEX__LIST"/>
      <sheetName val="횡_연장"/>
      <sheetName val="7_원가계산서(품셈)"/>
      <sheetName val="단가산출근거_목록표"/>
      <sheetName val="단_가_산_출_근_거"/>
      <sheetName val="중기_목록표"/>
      <sheetName val="시간당_중기사용료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Macro2"/>
      <sheetName val="Macro1"/>
      <sheetName val="골막이(야매)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[수목일위.XLS][수목일위.XLS]el_______16"/>
      <sheetName val="[수목일위.XLS][수목일위.XLS]el_______17"/>
      <sheetName val="총괄,내역"/>
      <sheetName val="[수목일위.XLS][수목일위.XLS]el_______22"/>
      <sheetName val="[수목일위.XLS][수목일위.XLS]el_______23"/>
      <sheetName val="직원관련자료"/>
      <sheetName val="준공정산"/>
      <sheetName val="FTRN20-총괄표"/>
      <sheetName val="부안일위"/>
      <sheetName val="참조M"/>
      <sheetName val="단위수량산출서"/>
      <sheetName val="6PILE  (돌출)"/>
      <sheetName val="설비내역서"/>
      <sheetName val="전기내역서"/>
      <sheetName val="24.보증금"/>
      <sheetName val="백호우계수"/>
      <sheetName val="본실행경비"/>
      <sheetName val="식재가격"/>
      <sheetName val="식재총괄"/>
      <sheetName val="내역서 제출"/>
      <sheetName val="설계변경총괄표(계산식)"/>
      <sheetName val="DC-O-4-S(설명서)"/>
      <sheetName val="을"/>
      <sheetName val="guard(mac)"/>
      <sheetName val="개요"/>
      <sheetName val="인원"/>
      <sheetName val="수량산출(음암)"/>
      <sheetName val="산정표"/>
      <sheetName val="FCM"/>
      <sheetName val="Sheet4_x0000__x0000__x0000__x0000__x0000__x0000__x0000__x0010_[수목일위.XLS]가드레일산근_x0000_"/>
      <sheetName val="경율산정"/>
      <sheetName val="조명율표"/>
      <sheetName val="차도조도계산"/>
      <sheetName val="내역표지"/>
      <sheetName val="철집"/>
      <sheetName val="4.고용보험"/>
      <sheetName val="3.고용보험료산출근거"/>
      <sheetName val="거래처등록"/>
      <sheetName val="참고자료"/>
      <sheetName val="은행코드"/>
      <sheetName val="총 원가계산"/>
      <sheetName val="단가집"/>
      <sheetName val="양배수장"/>
      <sheetName val="el_설계서_수목일위.XLS_데이타"/>
      <sheetName val="el_설계서_수목일위.XLS"/>
      <sheetName val="99노임단가"/>
      <sheetName val="법면단"/>
      <sheetName val="석축설면"/>
      <sheetName val="법면설면"/>
      <sheetName val="석축단"/>
      <sheetName val="법면수집"/>
      <sheetName val="총괄변경내역서"/>
      <sheetName val="현장식당(1)"/>
      <sheetName val="9GNG운반"/>
      <sheetName val="ITEM"/>
      <sheetName val="포장복구집계"/>
      <sheetName val="개비온집계"/>
      <sheetName val="개비온 단위"/>
      <sheetName val="운반자료"/>
      <sheetName val="UPRI"/>
      <sheetName val="슬래브"/>
      <sheetName val="직노"/>
      <sheetName val="갑지(추정)"/>
      <sheetName val="구분자"/>
      <sheetName val="제안서입력"/>
      <sheetName val="비계공사"/>
      <sheetName val="단가산출1"/>
      <sheetName val="BOX"/>
      <sheetName val="중기일위대가"/>
      <sheetName val="계장 품셈표"/>
      <sheetName val="을지총괄"/>
      <sheetName val="공종별산출내역서"/>
      <sheetName val="3.피뢰공_x0005_"/>
      <sheetName val="2.고용보험԰_x0000_缀_x0000__x0000_"/>
      <sheetName val="실행"/>
      <sheetName val="전체실행"/>
      <sheetName val="표__지"/>
      <sheetName val="방지책개소별명세"/>
      <sheetName val="환율및_기초자료"/>
      <sheetName val="주빔의_설계"/>
      <sheetName val="CABLE_SIZE-1"/>
      <sheetName val="1-4-2_관(약)"/>
      <sheetName val="자재_집계표"/>
      <sheetName val="사업비변경내역(96.9단가)"/>
      <sheetName val="내역서(전기)"/>
      <sheetName val="기둥(원형)"/>
      <sheetName val="COPING"/>
      <sheetName val="가도공"/>
      <sheetName val="TABLE DB"/>
      <sheetName val="쌍용 data base"/>
      <sheetName val="LD"/>
      <sheetName val="증감대비"/>
      <sheetName val="목록"/>
      <sheetName val="자재코드"/>
      <sheetName val="MOTOR"/>
      <sheetName val="흥양2교토공집계표"/>
      <sheetName val="4.설계예산내역서"/>
      <sheetName val="6.관급자재조서"/>
      <sheetName val="품신"/>
      <sheetName val="3.예정공정표"/>
      <sheetName val="7.청제공기계기구조서"/>
      <sheetName val="8.설치품셈"/>
      <sheetName val="소야공정계획표"/>
      <sheetName val="토공사"/>
      <sheetName val="N賃率-職"/>
      <sheetName val="대비"/>
      <sheetName val="품셈표"/>
      <sheetName val="실행내역(10.13)"/>
      <sheetName val="테이블"/>
      <sheetName val="[수목일위.XLS][수목일위.XLS]el_______20"/>
      <sheetName val="[수목일위.XLS][수목일위.XLS]el_______21"/>
      <sheetName val="연동내역"/>
      <sheetName val="관리,공감"/>
      <sheetName val="구조물철거타공정이월"/>
      <sheetName val="갑지1"/>
      <sheetName val="제원및배치"/>
      <sheetName val="방수"/>
      <sheetName val="1.취수장"/>
      <sheetName val="산근"/>
      <sheetName val="위치조서"/>
      <sheetName val="단면가정"/>
      <sheetName val="귀래 설계 공내역서"/>
      <sheetName val="Scenario"/>
      <sheetName val="하수급견적대비"/>
      <sheetName val="청제공기계일위대가"/>
      <sheetName val="제잡비"/>
      <sheetName val="토  공"/>
      <sheetName val="발주내역"/>
      <sheetName val="배수통관(좌)"/>
      <sheetName val="운반"/>
      <sheetName val="자재 집_x0005__x0003_"/>
      <sheetName val="_x0000__x0003__x0000__x0004_"/>
      <sheetName val="건축일위"/>
      <sheetName val="그라우팅일위"/>
      <sheetName val="제경집계"/>
      <sheetName val="마감물량"/>
      <sheetName val="상세"/>
      <sheetName val="자재(원원+원대)"/>
      <sheetName val="기자재집계"/>
      <sheetName val="교량하부공"/>
      <sheetName val="VST재료산출"/>
      <sheetName val="시가지우회도로공내역서"/>
      <sheetName val="에너_x0000__x0000_"/>
      <sheetName val="동문건설"/>
      <sheetName val="Sheet4_x0000__x0010_[수목일위.XLS]가드레일산근_x0000_耀_x000f_[수목일"/>
      <sheetName val="토적집계"/>
      <sheetName val="SG"/>
      <sheetName val="관공일위대가"/>
      <sheetName val="5_시방서(일반시丵〒_x0005_"/>
      <sheetName val="일위-1"/>
      <sheetName val="개산공사비"/>
      <sheetName val="전기내역1"/>
      <sheetName val="00000"/>
      <sheetName val="공사요율"/>
      <sheetName val="Sheet17"/>
      <sheetName val="세부"/>
      <sheetName val="actual"/>
      <sheetName val="비목군분류일위"/>
      <sheetName val="현장경상비"/>
      <sheetName val="정산산출서(배수판)"/>
      <sheetName val="간접비"/>
      <sheetName val="I一般比"/>
      <sheetName val="설계산출기怀"/>
      <sheetName val="노임변동률"/>
      <sheetName val="el\설계서\수목일위_XLS]데이타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AS포장복구_1"/>
      <sheetName val="일위대가_1"/>
      <sheetName val="준검_내역서1"/>
      <sheetName val="하도급대비"/>
      <sheetName val="초"/>
      <sheetName val="유동표"/>
      <sheetName val="옹벽"/>
      <sheetName val="인건비(10)"/>
      <sheetName val="간선계산"/>
      <sheetName val="우측날개_x0005_"/>
      <sheetName val="우측날개畠"/>
      <sheetName val="잡비"/>
      <sheetName val="원가蠀ᎊ찀ᎊ"/>
      <sheetName val="설계ᎃ"/>
      <sheetName val="단가조사"/>
      <sheetName val="시행후면적"/>
      <sheetName val="4_시방서롌቟"/>
      <sheetName val="가감수량(2호)"/>
      <sheetName val="맨홀수량산출(2호)"/>
      <sheetName val="48수량"/>
      <sheetName val="49일위"/>
      <sheetName val="22일위"/>
      <sheetName val="49수량"/>
      <sheetName val="4_시방서Ռ_x0000_"/>
      <sheetName val="DATA-UPS"/>
      <sheetName val="총괄집계표"/>
      <sheetName val="ⴭⴭⴭⴭ"/>
      <sheetName val="슬래브1"/>
      <sheetName val="98지급계획"/>
      <sheetName val="카펫타일"/>
      <sheetName val="ELECTRIC"/>
      <sheetName val="001"/>
      <sheetName val="설계명세서-2"/>
      <sheetName val="경산"/>
      <sheetName val="월별수删"/>
      <sheetName val="배저ᕰ㔀"/>
      <sheetName val="S0"/>
      <sheetName val="약품공급2"/>
      <sheetName val="신청내역"/>
      <sheetName val="자재단가비교표"/>
      <sheetName val="계획"/>
      <sheetName val="TYPE-A"/>
      <sheetName val="슬래브수량"/>
      <sheetName val="가격"/>
      <sheetName val="참조자료"/>
      <sheetName val="가설공사내역"/>
      <sheetName val="401"/>
      <sheetName val="미사용현황"/>
      <sheetName val="코드시트"/>
      <sheetName val="사용자료"/>
      <sheetName val="결과조달"/>
      <sheetName val="경율산정.XLS"/>
      <sheetName val="재료수량(1)"/>
      <sheetName val="토적표"/>
      <sheetName val="배수공수집"/>
      <sheetName val="ABUT수량-A㔀"/>
      <sheetName val="5차설계"/>
      <sheetName val="투찰내역"/>
      <sheetName val="고압수량(철거)"/>
      <sheetName val="공량(전기)"/>
      <sheetName val="3.하중산정4.지지력"/>
      <sheetName val="구리토평1전기"/>
      <sheetName val="BQ(실행)"/>
      <sheetName val="P-산#1-1(WOWA1)"/>
      <sheetName val="실행철강렀቟"/>
      <sheetName val="품셈 "/>
      <sheetName val="ABUT수량-Aԇ"/>
      <sheetName val="현장경비"/>
      <sheetName val="정화조방수미㬁"/>
      <sheetName val="정화조방수미/"/>
      <sheetName val="3련 BOX"/>
      <sheetName val="건설기계사용료목록"/>
      <sheetName val="자재단가조사"/>
      <sheetName val="피해현황"/>
      <sheetName val="피해현황 (수량합계)"/>
      <sheetName val="견적단가"/>
      <sheetName val="노무,재료"/>
      <sheetName val="계정c헾】_x0005_"/>
      <sheetName val="2001년계약내력출력분"/>
      <sheetName val="1차기성분내력"/>
      <sheetName val="토공집계"/>
      <sheetName val="가시설단위수량"/>
      <sheetName val="SORCE1"/>
      <sheetName val="Summary"/>
      <sheetName val="6. 안전관리비"/>
      <sheetName val="4.전기"/>
      <sheetName val="CODE"/>
      <sheetName val="기본일위"/>
      <sheetName val="el\설계서\수목︀ᇕ԰_x0000_缀_x0000__x0000__x0000_䘀_xd802_"/>
      <sheetName val="8설7︀"/>
      <sheetName val="인부노임"/>
      <sheetName val="접합 및 부설 "/>
      <sheetName val="1SPAN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명세서"/>
      <sheetName val="1.1서버도입"/>
      <sheetName val="청천내"/>
      <sheetName val="총괄내역"/>
      <sheetName val="교각계산"/>
      <sheetName val="하자보증자Á"/>
      <sheetName val="도급예산내역서총︀ᇕ"/>
      <sheetName val="기성내역"/>
      <sheetName val="발주내역서"/>
      <sheetName val="ABUT수량-Aက"/>
      <sheetName val="ABUT수량-A԰"/>
      <sheetName val="횡배수관토공수량"/>
      <sheetName val="(1)본선수량집계"/>
      <sheetName val="A"/>
      <sheetName val="D"/>
      <sheetName val="08공임"/>
      <sheetName val="기중"/>
      <sheetName val="일위2"/>
      <sheetName val="견적기준"/>
      <sheetName val="기준표"/>
      <sheetName val="하부철근수량"/>
      <sheetName val="초기화면"/>
      <sheetName val="설֮㖮"/>
      <sheetName val="경상비"/>
      <sheetName val="연돌일위집계"/>
      <sheetName val="입력데이터"/>
      <sheetName val="2BOX본체"/>
      <sheetName val="견"/>
      <sheetName val="자단"/>
      <sheetName val="1,2,3,4,5단위수량"/>
      <sheetName val="상호참ᰖ〚_x0005_"/>
      <sheetName val="산출2-동력"/>
      <sheetName val="산출3-전등"/>
      <sheetName val="산출4-조명제어"/>
      <sheetName val="산출5-전열"/>
      <sheetName val="산출7-유도등"/>
      <sheetName val="공사비예산서(토목분)"/>
      <sheetName val="일위대가(계측기설치)"/>
      <sheetName val="공사비׃⿓"/>
      <sheetName val="주공 ׃⿓"/>
      <sheetName val="공사비_x0010__x0000_"/>
      <sheetName val="하중조건(평상시)"/>
      <sheetName val="현장관리׃"/>
      <sheetName val="주공 _x0010__x0000_"/>
      <sheetName val="변경-C"/>
      <sheetName val="현장일보"/>
      <sheetName val="정거장"/>
      <sheetName val="길내기"/>
      <sheetName val="공賌㥛퐀"/>
      <sheetName val="총砀⫵܃"/>
      <sheetName val="3차설계"/>
      <sheetName val="내역을"/>
      <sheetName val="31.경비기본입력"/>
      <sheetName val="터널조도"/>
      <sheetName val="마감LIST-1"/>
      <sheetName val="1.설계조건"/>
      <sheetName val="JUCKEYK"/>
      <sheetName val="매堀"/>
      <sheetName val="일위대가(1)"/>
      <sheetName val="FCþ"/>
      <sheetName val="우수공"/>
      <sheetName val="금리계산"/>
      <sheetName val="합의경상"/>
      <sheetName val="상촌터널실행"/>
      <sheetName val="기성2"/>
      <sheetName val="직접㰀᎕萀᎕"/>
      <sheetName val="본선토량운반계산서(1)0"/>
      <sheetName val="회계코드"/>
      <sheetName val="공사코드"/>
      <sheetName val="관리부"/>
      <sheetName val="정산"/>
      <sheetName val="청구분"/>
      <sheetName val="총무부"/>
      <sheetName val="1차네트공정"/>
      <sheetName val="내역서1999.8최_x0005_"/>
      <sheetName val="입출재고현황 (2)"/>
      <sheetName val="2)관접합"/>
      <sheetName val="계정과목"/>
      <sheetName val="현장구분"/>
      <sheetName val="JUCK"/>
      <sheetName val="기자재비"/>
      <sheetName val="견적대비표"/>
      <sheetName val="6.송금의뢰내역서"/>
      <sheetName val="기본설정"/>
      <sheetName val="참조-(1)"/>
      <sheetName val="비계缀ᴪ"/>
      <sheetName val="비계ꀀ᩶"/>
      <sheetName val="재료비단가"/>
      <sheetName val="본실행_x0005__x0000_"/>
      <sheetName val="양재동 고향생각"/>
      <sheetName val="건축공사"/>
      <sheetName val="지수적용공사비내역서"/>
      <sheetName val="철_xdc00_"/>
      <sheetName val="철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丵〒"/>
      <sheetName val="단계별내역 (橂】"/>
      <sheetName val="8.PILE  (돌출)"/>
      <sheetName val="45,46"/>
      <sheetName val="단  가  대  비  표"/>
      <sheetName val="일  위  대  가  목  록"/>
      <sheetName val="월별수唀"/>
      <sheetName val="월별수徸"/>
      <sheetName val="기안"/>
      <sheetName val="수지표"/>
      <sheetName val="하중계산"/>
      <sheetName val="(3.품질관리 시험 총괄표)"/>
      <sheetName val="수로BOX"/>
      <sheetName val="단가요약"/>
      <sheetName val="좌측"/>
      <sheetName val="4차원가계산서"/>
      <sheetName val="수문일1"/>
      <sheetName val="전체내역"/>
      <sheetName val="대창(함평)"/>
      <sheetName val="대창(장성)"/>
      <sheetName val="대창(함평)-창열"/>
      <sheetName val="분석대장"/>
      <sheetName val="base"/>
      <sheetName val="총집_x0005__x0000_"/>
      <sheetName val="공사비 증감 내역서"/>
      <sheetName val="토적표(2차기성)"/>
      <sheetName val="tggwan(mac)"/>
      <sheetName val="골조공사"/>
      <sheetName val="급여조견표"/>
      <sheetName val="전력"/>
      <sheetName val="A LINE"/>
      <sheetName val="동해title"/>
      <sheetName val="A2"/>
      <sheetName val="대치판정"/>
      <sheetName val="원가계산서_x0005__x0000__x0000_"/>
      <sheetName val="C3"/>
      <sheetName val="기준"/>
      <sheetName val="일위(시설)"/>
      <sheetName val="부대︀"/>
      <sheetName val="토공실행"/>
      <sheetName val="설계내역서 "/>
      <sheetName val="조경일0"/>
      <sheetName val="자재비"/>
      <sheetName val="24.보증금(전신전화가입권)"/>
      <sheetName val="IHS"/>
      <sheetName val="적격"/>
      <sheetName val="토공정보"/>
      <sheetName val="AL공사԰"/>
      <sheetName val="AL공԰԰"/>
      <sheetName val="내역1"/>
      <sheetName val="도로정위치부표"/>
      <sheetName val="DB구축"/>
      <sheetName val="도로조사부표"/>
      <sheetName val="입력변수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U-TYPE(1)"/>
      <sheetName val="PACKING_LISþ"/>
      <sheetName val="PACKING_LIS¸"/>
      <sheetName val="계약내역서(을지)"/>
      <sheetName val="배수장공사囘$ᯑ⾉"/>
      <sheetName val="5정거장"/>
      <sheetName val="1-3길내기"/>
      <sheetName val="준공조서"/>
      <sheetName val="공사준공계"/>
      <sheetName val="준공검사보고서"/>
      <sheetName val="인공산출"/>
      <sheetName val="안양동丵〒_x0005__x0000_"/>
      <sheetName val="현장관丵〒"/>
      <sheetName val="일위대가단가표"/>
      <sheetName val="견적의뢰"/>
      <sheetName val="접속도로1"/>
      <sheetName val="세목전체"/>
      <sheetName val="단가조건(02년)"/>
      <sheetName val="돌담교 상부수량"/>
      <sheetName val="2.대외공문"/>
      <sheetName val="5. 현장관리비(new) "/>
      <sheetName val="Sheet6"/>
      <sheetName val="관리동"/>
      <sheetName val="소방 하 내역"/>
      <sheetName val="기계내역서"/>
      <sheetName val="입력자료"/>
      <sheetName val="AL공사ԯ_x0000_缀"/>
      <sheetName val="공사계획서"/>
      <sheetName val="실행내역"/>
      <sheetName val="물량산출"/>
      <sheetName val="계정c԰_x0000_缀"/>
      <sheetName val="일위대가목차"/>
      <sheetName val="과세내역(세부)"/>
      <sheetName val="장문교(대전)"/>
      <sheetName val="단가적용(터널)"/>
      <sheetName val="단위가격"/>
      <sheetName val="단위가격_할증"/>
      <sheetName val="Factor"/>
      <sheetName val="작성"/>
      <sheetName val="5.2.6~7공사요율"/>
      <sheetName val="품목납기"/>
      <sheetName val="기초자료입력"/>
      <sheetName val="예산명세서"/>
      <sheetName val="자료입력"/>
      <sheetName val="AV시스템"/>
      <sheetName val="부_x0000__x0000_"/>
      <sheetName val="구조_x0005__x0000_"/>
      <sheetName val="배수내_x0005_"/>
      <sheetName val="회사기_x0005__x0000_"/>
      <sheetName val="철근량산정및사용성검⩿"/>
      <sheetName val="도배공사언고"/>
      <sheetName val="충주"/>
      <sheetName val="수리보고서비"/>
      <sheetName val="방수-수량산출서"/>
      <sheetName val="T13(P68~72,78)"/>
      <sheetName val="시설물단가표"/>
      <sheetName val="노무비단가표"/>
      <sheetName val="도급내역"/>
      <sheetName val="용수량(생활용수)"/>
      <sheetName val="연결관암거"/>
      <sheetName val="voucher"/>
      <sheetName val="소렀"/>
      <sheetName val="1.2 동력(철ᰀ፜"/>
      <sheetName val="Front"/>
      <sheetName val="wall"/>
      <sheetName val="공조기"/>
      <sheetName val="공조기휀"/>
      <sheetName val="AHU집계"/>
      <sheetName val="공량산출서"/>
      <sheetName val="물가자료"/>
      <sheetName val="군남내역서"/>
      <sheetName val="구조물"/>
      <sheetName val="공사비총괄표"/>
      <sheetName val="내역서(기계)"/>
      <sheetName val="정보"/>
      <sheetName val="주공 _x0005__x0000_"/>
      <sheetName val="일위대가(가설)"/>
      <sheetName val="에너媀͖"/>
      <sheetName val="기술자관련자爈"/>
      <sheetName val="기술자관련자爇"/>
      <sheetName val="TYPE집계표"/>
      <sheetName val="el\설계서\수목일︀ᇕ԰_x0000_缀_x0000__x0000__x0000_Ȁ"/>
      <sheetName val="el\설계서\수목일︀ᇕ԰_x0000_缀_x0000__x0000__x0000_焀"/>
      <sheetName val="용역비내역_진짜"/>
      <sheetName val="장척총괄"/>
      <sheetName val="3차"/>
      <sheetName val="수원공매수"/>
      <sheetName val="수안보-MBR1"/>
      <sheetName val="빙축열"/>
      <sheetName val="조頔ន"/>
      <sheetName val="산堀᎟"/>
      <sheetName val="9902"/>
      <sheetName val="단가䘭疚"/>
      <sheetName val="단가䘭瞰"/>
      <sheetName val="남양구조시험동"/>
      <sheetName val="도"/>
      <sheetName val="교대"/>
      <sheetName val="J01"/>
      <sheetName val="공사비집계표"/>
      <sheetName val="부대시설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집계표"/>
      <sheetName val="자재조사표(참고용)"/>
      <sheetName val="일반부표집계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금융비용"/>
      <sheetName val="교사기준면적(초등)"/>
      <sheetName val="지주목시비량산출서"/>
      <sheetName val="49"/>
      <sheetName val="견적시담(송포2공구)"/>
      <sheetName val="부하계산서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품셈"/>
      <sheetName val="5 일위목록"/>
      <sheetName val="7 단가조사"/>
      <sheetName val="6 일위대가"/>
      <sheetName val="정렬"/>
      <sheetName val="Mc1"/>
      <sheetName val="식재일위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전기혼잡제경비(45)"/>
      <sheetName val="일위대가-1"/>
      <sheetName val="년도별시공"/>
      <sheetName val="골조대비내역"/>
      <sheetName val="평가내역"/>
      <sheetName val="123"/>
      <sheetName val="계수시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合成単価作成表-BLDG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간선"/>
      <sheetName val="전압"/>
      <sheetName val="조도"/>
      <sheetName val="동력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SCHE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전계가"/>
      <sheetName val="배수판"/>
      <sheetName val="TB-내역서"/>
      <sheetName val="기타_정보통신공사1"/>
      <sheetName val="Customer_Databas1"/>
      <sheetName val="2000_11월설계내역1"/>
      <sheetName val="표지_(2)1"/>
      <sheetName val="갑__지1"/>
      <sheetName val="unit_41"/>
      <sheetName val="화재_탐지_설비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8.석축단위(H=1.5M)"/>
      <sheetName val="개거산출내역"/>
      <sheetName val="기록대장"/>
      <sheetName val="단਀腹԰"/>
      <sheetName val="도급원가"/>
      <sheetName val="J直材4"/>
      <sheetName val="8설7㖮"/>
      <sheetName val="시점교䈀"/>
      <sheetName val="예총"/>
      <sheetName val="조도계산서1"/>
      <sheetName val="신항수로관조서"/>
      <sheetName val="신항용수로집계"/>
      <sheetName val="약품劈,"/>
      <sheetName val="월_x0000__x0000_Ԁ"/>
      <sheetName val="교대(A1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연수동"/>
      <sheetName val="G-IL"/>
      <sheetName val="BU"/>
      <sheetName val="IL"/>
      <sheetName val="EQ-R1"/>
      <sheetName val="기계경비시간당손료목록"/>
      <sheetName val="가실행 내역서"/>
      <sheetName val="노임단가 (2)"/>
      <sheetName val="FAB별"/>
      <sheetName val="자재조사표"/>
      <sheetName val="04년부품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급여준비"/>
      <sheetName val="cable-data"/>
      <sheetName val="정공공사"/>
      <sheetName val="조경일壀"/>
      <sheetName val="날개벽(시점좌_x0005__x0000_"/>
      <sheetName val="날개벽(시점좌僀_x0013_"/>
      <sheetName val="블럭 손익"/>
      <sheetName val="가격자료"/>
      <sheetName val="환경일위대가"/>
      <sheetName val="BSD_(2)"/>
      <sheetName val="구헾"/>
      <sheetName val="방호시설검토"/>
      <sheetName val="회사기헾】_x0005_"/>
      <sheetName val="회사기奐'妜"/>
      <sheetName val="예산서"/>
      <sheetName val="단가비교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산출내역집계표"/>
      <sheetName val="99노徸⼣_x0005_"/>
      <sheetName val="맨홀수ׇឃ"/>
      <sheetName val="규격 단가표"/>
      <sheetName val="costing_CV"/>
      <sheetName val="Pipe"/>
      <sheetName val="3차준공"/>
      <sheetName val="수_x0005_"/>
      <sheetName val="수僰"/>
      <sheetName val="h-013211-2"/>
      <sheetName val="안전시설"/>
      <sheetName val="주공Գ︀ᇕ"/>
      <sheetName val="TYPE-B 평균H"/>
      <sheetName val="수량총"/>
      <sheetName val="토공총"/>
      <sheetName val="정화조방_x0000__x0000__x0005_"/>
      <sheetName val="정화조방_x0000__x0000_ᅠ"/>
      <sheetName val="잡비계산"/>
      <sheetName val="중기목록"/>
      <sheetName val="중기내역"/>
      <sheetName val="구역화물"/>
      <sheetName val="가스(내역)"/>
      <sheetName val="el\설계서\수목일︀ᇕ԰_x0000_缀_x0000__x0000__x0000_Ԁ"/>
      <sheetName val="협력丵⽙"/>
      <sheetName val="D-철근0_x0000_"/>
      <sheetName val="원가계헾】_x0005_"/>
      <sheetName val="8.옥외᐀ባ혀腺԰_x0000_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변경내역서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현장관리_x0005_"/>
      <sheetName val="개별직종노임단가(2005.1徸"/>
      <sheetName val="날개벽(시점԰_x0000_缀"/>
      <sheetName val="안정검토(온1)"/>
      <sheetName val="날㔀੎"/>
      <sheetName val="가스내역"/>
      <sheetName val="관련자료詈_x0015_"/>
      <sheetName val="G.R300경׃"/>
      <sheetName val="[수목일위.XLS]el\설계서\수목일위_XLS]데이타"/>
      <sheetName val="[수목일위.XLS]el\설계서\수목일위_XLS"/>
      <sheetName val="jobhist"/>
      <sheetName val="등가관장표"/>
      <sheetName val="1-4-_x0000__x0000__x0005__x0000_㳀ҙ"/>
      <sheetName val="골栀᱔렀"/>
      <sheetName val="자재반입현황표"/>
      <sheetName val="토缀ᨎ԰"/>
      <sheetName val="에너ፈߞ"/>
      <sheetName val="직접䈀ᅪ԰_x0000_"/>
      <sheetName val="재ﻇ"/>
      <sheetName val="고부제"/>
      <sheetName val="삼기제"/>
      <sheetName val="원평천상류2차"/>
      <sheetName val="일반하천실시설계용역"/>
      <sheetName val="조촌제"/>
      <sheetName val="부산4"/>
      <sheetName val="일위稀_x001e_⩿"/>
      <sheetName val="냉천부속동"/>
      <sheetName val="MATERIAL"/>
      <sheetName val="기怀፵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堀᎟鰀"/>
      <sheetName val="날怀፵"/>
      <sheetName val="월堀᎟鰀"/>
      <sheetName val="프랜怀፵"/>
      <sheetName val="램怀"/>
      <sheetName val="램堀"/>
      <sheetName val="월별氀饿"/>
      <sheetName val="기԰_x0000_缀"/>
      <sheetName val="월԰堀᎟"/>
      <sheetName val="날԰_x0000_"/>
      <sheetName val="본사인상전"/>
      <sheetName val="현장ᘀ᨜԰"/>
      <sheetName val="설계개요"/>
      <sheetName val="8䈀ᅪ԰"/>
      <sheetName val="원가계산서구조조ꠀ"/>
      <sheetName val="원가계산서구조조저"/>
      <sheetName val="원가계산서구조조좬"/>
      <sheetName val="원가계산서구조조ԯ"/>
      <sheetName val="단가일灘"/>
      <sheetName val="단가일茐"/>
      <sheetName val="단가일헾"/>
      <sheetName val="법면က"/>
      <sheetName val="법면ᰎ"/>
      <sheetName val="법면0"/>
      <sheetName val="법면爈"/>
      <sheetName val="가시설수량"/>
      <sheetName val="CONCRETE"/>
      <sheetName val="RAHMEN"/>
      <sheetName val="조내헾"/>
      <sheetName val="cal"/>
      <sheetName val="배관배선내역"/>
      <sheetName val="본사공가᳈፜"/>
      <sheetName val="수설계"/>
      <sheetName val="단가일丵"/>
      <sheetName val="발주처렀቟԰_x0000_"/>
      <sheetName val="직원투_x0000__x0000__x0005_"/>
      <sheetName val="조도계산서 (도서)"/>
      <sheetName val="단가일ﺭ"/>
      <sheetName val="제품별"/>
      <sheetName val="설명서"/>
      <sheetName val="분전반계산서(석관)"/>
      <sheetName val="빌딩 안내"/>
      <sheetName val="인원계획-미화"/>
      <sheetName val="8"/>
      <sheetName val="10"/>
      <sheetName val="12"/>
      <sheetName val="9"/>
      <sheetName val="11"/>
      <sheetName val="수량-가로등"/>
      <sheetName val="신︀"/>
      <sheetName val="MRS세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전기수량집계"/>
      <sheetName val="라.공사비"/>
      <sheetName val="다.도서인쇄비 "/>
      <sheetName val="설계기준"/>
      <sheetName val="구분표"/>
      <sheetName val="제원입력"/>
      <sheetName val="단가적용"/>
      <sheetName val="에԰_x0000_缀"/>
      <sheetName val="Site Expenses"/>
      <sheetName val="M-MG1"/>
      <sheetName val="건설剸_x001b_"/>
      <sheetName val="건설丵⼨"/>
      <sheetName val="건설夸'"/>
      <sheetName val="사업총괄"/>
      <sheetName val="woo(mac)"/>
      <sheetName val="우석문틀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노단"/>
      <sheetName val="변경내역대비표(2)"/>
      <sheetName val="단산"/>
      <sheetName val="명세"/>
      <sheetName val="일대"/>
      <sheetName val="일위대׈_x0000_缀_x0000__x0000_"/>
      <sheetName val="바닥판(1)"/>
      <sheetName val="48일위_x0005__x0000__x0000_"/>
      <sheetName val="16_설계서용지(씀逖"/>
      <sheetName val="하자보증자_x0000_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PAINT"/>
      <sheetName val="방화도료"/>
      <sheetName val="현장관리비 "/>
      <sheetName val="6"/>
      <sheetName val="기본1"/>
      <sheetName val="수정일위대가"/>
      <sheetName val="양촌면도평리"/>
      <sheetName val="[수목일위.XLS]el\설계서\수목일︀ᇕ԰_x0000_缀_x0000__x0000__x0000_Ԁ"/>
      <sheetName val="[수목일위.XLS]도급예산내역서총/_x0000_"/>
      <sheetName val="_x0000_䅅呒"/>
      <sheetName val="일위집계(苈)헾"/>
      <sheetName val="적격심사표"/>
      <sheetName val="인사자료총집계"/>
      <sheetName val="2공구_단가䈀ᅪ԰_x0000_"/>
      <sheetName val="2공구_단가렀቟԰_x0000_"/>
      <sheetName val="공종별수량집계"/>
      <sheetName val="구조_x0005_헾"/>
      <sheetName val="CAT_5"/>
      <sheetName val="변동인원"/>
      <sheetName val="자재⸀朋"/>
      <sheetName val="에너지_x0005_"/>
      <sheetName val="실행내역서(DCU)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산출집계"/>
      <sheetName val="1. 조명내역서(조명설치)"/>
      <sheetName val="2. 조명내역서(조명자재)"/>
      <sheetName val="일위대가집계표"/>
      <sheetName val="공사"/>
      <sheetName val="PAC"/>
      <sheetName val="노임,적용율"/>
      <sheetName val="배수관집계"/>
      <sheetName val="공사비︀⏕"/>
      <sheetName val="환경기계공정표 (3)"/>
      <sheetName val="b_balju"/>
      <sheetName val="2000_11월씀ԯ_x0000_"/>
      <sheetName val="2000_11월ԯ_x0000_缀_x0000_"/>
      <sheetName val="1-최_x0005__x0000_"/>
      <sheetName val="실԰"/>
      <sheetName val="원형1호맨홀토공수량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준검_내역서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AS포장복구_2"/>
      <sheetName val="전차선로_물량표2"/>
      <sheetName val="중기조종사_단위단가2"/>
      <sheetName val="제출내역_(2)2"/>
      <sheetName val="2000_11월설계내역2"/>
      <sheetName val="참조_(2)2"/>
      <sheetName val="기초입력_DATA2"/>
      <sheetName val="원가계산_(2)2"/>
      <sheetName val="Sheet1_(2)2"/>
      <sheetName val="일위대가_(식재)2"/>
      <sheetName val="기타_정보통신공사2"/>
      <sheetName val="단가_및_재료비2"/>
      <sheetName val="표지_(2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실행,원가_최종예상1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각사별공사비분개_1"/>
      <sheetName val="안양동교_1안1"/>
      <sheetName val="주공_갑지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설계변경내역_981"/>
      <sheetName val="공사별_가중치_산출근거(건축)1"/>
      <sheetName val="회사기헾】"/>
      <sheetName val="_상부공통집계(총괄)1"/>
      <sheetName val="토공(우물통,기타)_1"/>
      <sheetName val="1_취수장1"/>
      <sheetName val="귀래_설계_공내역서1"/>
      <sheetName val="개비온_단위1"/>
      <sheetName val="계장_품셈표1"/>
      <sheetName val="단면_(2)1"/>
      <sheetName val="내역서_제출1"/>
      <sheetName val="Sheet4[수목일위_XLS]가드레일산근"/>
      <sheetName val="8_설치품셈1"/>
      <sheetName val="8_옥외᐀ባ혀腺԰"/>
      <sheetName val="24_보증금1"/>
      <sheetName val="단계별내역_(丵〒1"/>
      <sheetName val="6__안전관리비1"/>
      <sheetName val="자재_집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계정c헾】"/>
      <sheetName val="경율산정_XLS1"/>
      <sheetName val="4_전기1"/>
      <sheetName val="총집"/>
      <sheetName val="공사비_증감_내역서1"/>
      <sheetName val="A_LINE1"/>
      <sheetName val="Sheet4[수목일위_XLS]가드레일산근耀[수목일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본실행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원가계산서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주공_"/>
      <sheetName val="품셈_1"/>
      <sheetName val="가실행_내역서1"/>
      <sheetName val="31_경비기본입력1"/>
      <sheetName val="5_2_6~7공사요율1"/>
      <sheetName val="날개벽(䟣⾯"/>
      <sheetName val="날개벽("/>
      <sheetName val="1-4-㳀ҙ"/>
      <sheetName val="접합_및_부설_1"/>
      <sheetName val="배수내"/>
      <sheetName val="회사기"/>
      <sheetName val="48일위"/>
      <sheetName val="수"/>
      <sheetName val="8_석축단위(H=1_5M)1"/>
      <sheetName val="주공_׃⿓1"/>
      <sheetName val="블럭_손익1"/>
      <sheetName val="철근량산정및锼閄๿"/>
      <sheetName val="철근량산정및사용성锼"/>
      <sheetName val="내역서1999_8최저1"/>
      <sheetName val="공挔"/>
      <sheetName val="철근량산정및齘龜헾"/>
      <sheetName val="공傠"/>
      <sheetName val="공窨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중기조종사_단위단가1"/>
      <sheetName val="제출내역_(2)1"/>
      <sheetName val="참조_(2)1"/>
      <sheetName val="기초입력_DATA1"/>
      <sheetName val="원가계산_(2)1"/>
      <sheetName val="일위대가_(식재)1"/>
      <sheetName val="골조-APT_갑지1"/>
      <sheetName val="3_바닥판__1"/>
      <sheetName val="설명서_1"/>
      <sheetName val="플랜트_설치1"/>
      <sheetName val="아파트_내역1"/>
      <sheetName val="6-1__관개량조서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인건비_1"/>
      <sheetName val="11-2_아파트내역1"/>
      <sheetName val="자재단가2007_101"/>
      <sheetName val="자재단가2008_41"/>
      <sheetName val="INDEX__LIST1"/>
      <sheetName val="표__지1"/>
      <sheetName val="실행,원가_최종예상"/>
      <sheetName val="G_R300경비"/>
      <sheetName val="1-4-2_관(약)1"/>
      <sheetName val="주빔의_설계1"/>
      <sheetName val="횡_연장1"/>
      <sheetName val="BSD_(2)1"/>
      <sheetName val="자재_집계표1"/>
      <sheetName val="2_고용보험료산출근거"/>
      <sheetName val="내역서1999_8최종1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각사별공사비분개_"/>
      <sheetName val="안양동교_1안"/>
      <sheetName val="주공_갑지"/>
      <sheetName val="총괄_내역서"/>
      <sheetName val="CABLE_SIZE-11"/>
      <sheetName val="단계별내역_(2)"/>
      <sheetName val="개별직종노임단가(2005_1)"/>
      <sheetName val="현장관리비_산출내역"/>
      <sheetName val="6PILE__(돌출)"/>
      <sheetName val="공사별_가중치_산출근거(토목)"/>
      <sheetName val="TABLE_DB"/>
      <sheetName val="쌍용_data_base"/>
      <sheetName val="설계변경내역_98"/>
      <sheetName val="공사별_가중치_산출근거(건축)"/>
      <sheetName val="_상부공통집계(총괄)"/>
      <sheetName val="토공(우물통,기타)_"/>
      <sheetName val="1_취수장"/>
      <sheetName val="개비온_단위"/>
      <sheetName val="계장_품셈표"/>
      <sheetName val="단면_(2)"/>
      <sheetName val="내역서_제출"/>
      <sheetName val="8_설치품셈"/>
      <sheetName val="24_보증금"/>
      <sheetName val="단계별내역_(丵〒"/>
      <sheetName val="6__안전관리비"/>
      <sheetName val="사업비변경내역(96_9단가)"/>
      <sheetName val="4_설계예산내역서"/>
      <sheetName val="6_관급자재조서"/>
      <sheetName val="3_예정공정표"/>
      <sheetName val="7_청제공기계기구조서"/>
      <sheetName val="실행내역(10_13)"/>
      <sheetName val="경율산정_XLS"/>
      <sheetName val="4_전기"/>
      <sheetName val="공사비_증감_내역서"/>
      <sheetName val="A_LINE"/>
      <sheetName val="토__공"/>
      <sheetName val="3_고용보험료산출근거"/>
      <sheetName val="4_고용보험"/>
      <sheetName val="세골재__T2_변경_현황"/>
      <sheetName val="1~9_하중계산"/>
      <sheetName val="실행내역서_"/>
      <sheetName val="el_설계서_수목일위_XLS_데이타"/>
      <sheetName val="el_설계서_수목일위_XLS"/>
      <sheetName val="5__현장관리비(new)_"/>
      <sheetName val="24_보증금(전신전화가입권)"/>
      <sheetName val="6_송금의뢰내역서"/>
      <sheetName val="소방_하_내역"/>
      <sheetName val="피해현황_(수량합계)"/>
      <sheetName val="양재동_고향생각"/>
      <sheetName val="설계내역서_"/>
      <sheetName val="1__조명내역서(조명설치)"/>
      <sheetName val="2__조명내역서(조명자재)"/>
      <sheetName val="품셈_"/>
      <sheetName val="가실행_내역서"/>
      <sheetName val="31_경비기본입력"/>
      <sheetName val="5_2_6~7공사요율"/>
      <sheetName val="접합_및_부설_"/>
      <sheetName val="8_석축단위(H=1_5M)"/>
      <sheetName val="주공_׃⿓"/>
      <sheetName val="블럭_손익"/>
      <sheetName val="내역서1999_8최저"/>
      <sheetName val="입출재고현황_(2)"/>
      <sheetName val="빌딩_안내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E_P_T수량산출서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설계조건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전기공사비총괄"/>
      <sheetName val="내역서-토목"/>
      <sheetName val="4차공사"/>
      <sheetName val="차액뇣ă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1공구_단䈀챪ԯ_x0000_缀_x0000_"/>
      <sheetName val="경비내역徸〒_x0005__x0000_"/>
      <sheetName val="1공구_단가_餀ԯ_x0000_"/>
      <sheetName val="산출1"/>
      <sheetName val="최종내역"/>
      <sheetName val="일위대가橂"/>
      <sheetName val="PACKING_LIS_x0005_"/>
      <sheetName val="PACKING_LIS°"/>
      <sheetName val="재고list"/>
      <sheetName val="기종별 합계"/>
      <sheetName val="04.10건강보험(일용직)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시점匰,"/>
      <sheetName val="[수목일위.XLS][수목일위.XLS]el_______18"/>
      <sheetName val="[수목일위.XLS][수목일위.XLS]el_______19"/>
      <sheetName val="[수목일위.XLS][수목일위.XLS]el_______24"/>
      <sheetName val="[수목일위.XLS][수목일위.XLS]el_______25"/>
      <sheetName val="횡배수관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80"/>
      <sheetName val="[수목일위.XLS][수목일위.XLS]el_______81"/>
      <sheetName val="중기집԰"/>
      <sheetName val="중기집堀"/>
      <sheetName val="2.재료비"/>
      <sheetName val="12.보오링"/>
      <sheetName val="18.공내수압탄성자연"/>
      <sheetName val="설계산출표︀"/>
      <sheetName val="AL공사(ᰀ፜"/>
      <sheetName val="AL공사(䀀፣"/>
      <sheetName val="16_설계서용지(씀ሖ"/>
      <sheetName val="인부노임단가"/>
      <sheetName val="도급예산내역서총㔀቎"/>
      <sheetName val="[수목일위.XLS][수목일위.XLS]el_______58"/>
      <sheetName val="[수목일위.XLS][수목일위.XLS]el_______59"/>
      <sheetName val="접속도로"/>
      <sheetName val="[수목일위.XLS][수목일위.XLS]el_______46"/>
      <sheetName val="[수목일위.XLS][수목일위.XLS]el_______47"/>
      <sheetName val="Too_xd89a_"/>
      <sheetName val="가중치근거栀⦅가⦅"/>
      <sheetName val="실행,원㔀቎԰_x0000_缀_x0000_"/>
      <sheetName val="8堀᎟鰀"/>
      <sheetName val="바挔_x0012_"/>
      <sheetName val="철근량산정및丵〒_x0005__x0000_"/>
      <sheetName val="D-철근肘_x0013_"/>
      <sheetName val="9GN︀ᇕ԰"/>
      <sheetName val="8설7헾"/>
      <sheetName val="개소별집계표"/>
      <sheetName val="주요자재집계표"/>
      <sheetName val="단가산출서(기계)"/>
      <sheetName val="중간부"/>
      <sheetName val="SLAB&quot;1&quot;"/>
      <sheetName val="E.P.T수량䈀ᅪ԰"/>
      <sheetName val="용역단가"/>
      <sheetName val="2공구_단가(인성︀"/>
      <sheetName val="노임단가자료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단_x0000__x0000__x0005_"/>
      <sheetName val="수량산출표"/>
      <sheetName val="댐구조도"/>
      <sheetName val="세월교산출기초"/>
      <sheetName val="도급예산내역서총︀懕"/>
      <sheetName val="2.고용보׃⿦_x0000__x0000__x0000_"/>
      <sheetName val="하자보증자Ⴡ"/>
      <sheetName val="unitpric"/>
      <sheetName val="노임자재단가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원가계堀ᩘఀ"/>
      <sheetName val="데이터"/>
      <sheetName val="8__⽗가⽙渀"/>
      <sheetName val="원가계 ⱓ氀"/>
      <sheetName val="원가계㔀㹎ԯ"/>
      <sheetName val="원가계ԯ_x0000_缀"/>
      <sheetName val="입헾】"/>
      <sheetName val="별첨-기계경비 산출목록"/>
      <sheetName val="유기공정"/>
      <sheetName val="산근缀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여수토토적"/>
      <sheetName val="원가계颙〒_x0005_"/>
      <sheetName val="2공구_단가(대_x0000__x0000_"/>
      <sheetName val="2공구_단가(대頀㙿"/>
      <sheetName val="노임,자재"/>
      <sheetName val="가제당공사비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1공구_단가_გ᭘尀"/>
      <sheetName val="대창토공"/>
      <sheetName val="조경掱⿈"/>
      <sheetName val="조경㐨#"/>
      <sheetName val="코스모공장 (어음)"/>
      <sheetName val="조경_x0005__x0000_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경별내역서"/>
      <sheetName val="도급예산내역서총ԯ_x0000_"/>
      <sheetName val="⠍⑎"/>
      <sheetName val="입ԯ_x0000_"/>
      <sheetName val="주공Գ԰_x0000_"/>
      <sheetName val="총사업비현황"/>
      <sheetName val="X17-TOTAL"/>
      <sheetName val="11공사비요율"/>
      <sheetName val="판매현황"/>
      <sheetName val="21.경비기본입력"/>
      <sheetName val="[수목일위.XLS]el\설계서\수목_x0000__x0000__x0000__x0001_Ԁ_x0000_"/>
      <sheetName val="일반문틀 설치"/>
      <sheetName val="샌딩 에폭시 도장"/>
      <sheetName val="스텐문틀설치"/>
      <sheetName val="[수목일위.XLS][수목일위.XLS]el_______42"/>
      <sheetName val="[수목일위.XLS][수목일위.XLS]el_______43"/>
      <sheetName val="[수목일위.XLS][수목일위.XLS]el_______36"/>
      <sheetName val="[수목일위.XLS][수목일위.XLS]el_______3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_78"/>
      <sheetName val="[수목일위.XLS][수목일위.XLS]el_______79"/>
      <sheetName val="[수목일위.XLS][수목일위.XLS]el_______48"/>
      <sheetName val="[수목일위.XLS][수목일위.XLS]el_______49"/>
      <sheetName val="암거(내역)"/>
      <sheetName val="철근량산정및傠_x0013_䌢〚_x0005_"/>
      <sheetName val="실행,원가 挔_x0012_矺め"/>
      <sheetName val="입력단가"/>
      <sheetName val="철근량산정및사용성검噀"/>
      <sheetName val="표지1"/>
      <sheetName val="송도(A3)-가야"/>
      <sheetName val="발주처_xdc00_䕫␀䕬"/>
      <sheetName val="9.전등噪"/>
      <sheetName val="산皸_x001b_"/>
      <sheetName val="산碘&quot;"/>
      <sheetName val="산帖め"/>
      <sheetName val="산瞈_x001a_"/>
      <sheetName val="증감대비표"/>
      <sheetName val="2.고용보험㥝〒_x0005__x0000_"/>
      <sheetName val="일대-1"/>
      <sheetName val="2.교량(신설)"/>
      <sheetName val="2006납품"/>
      <sheetName val="설계산ᛅ〒_x0005_"/>
      <sheetName val="출력X"/>
      <sheetName val="직원헾】_x0005__x0000_"/>
      <sheetName val="횡배위치"/>
      <sheetName val="철근량산정및畠_x0013_䌢〚_x0005_"/>
      <sheetName val="실행,원惇፵∀ᩃ԰_x0000_"/>
      <sheetName val="단가헾⿚"/>
      <sheetName val="단가催릓"/>
      <sheetName val="하자보수율"/>
      <sheetName val="단가일︾"/>
      <sheetName val="배수︀"/>
      <sheetName val="KP1590_E"/>
      <sheetName val="거래내역"/>
      <sheetName val="매원개착터널총괄"/>
      <sheetName val="건축(산출)"/>
      <sheetName val="토목(산출)"/>
      <sheetName val="3.바닥판설계"/>
      <sheetName val="[수목일위.XLS]정화조방수미/"/>
      <sheetName val="[수목일위.XLS]el\설계서\수목︀ᇕ԰_x0000_缀_x0000__x0000__x0000_䘀_xd802_"/>
      <sheetName val="[수목일위.XLS]기술자자료游/"/>
      <sheetName val="[수목일위.XLS]el\설계서\수목일위_XLS1"/>
      <sheetName val="대전-교대(A1-A2)"/>
      <sheetName val="일위대렀቟԰_x0000_缀"/>
      <sheetName val="인ꠀ"/>
      <sheetName val="상호참고_x0005_헾"/>
      <sheetName val="96작생능"/>
      <sheetName val="단가일䢭"/>
      <sheetName val="난방방식분류"/>
      <sheetName val="공사정보입력"/>
      <sheetName val="일위_파일"/>
      <sheetName val="D-䈀ᅪ԰_x0000_"/>
      <sheetName val="5.자금이체명세서"/>
      <sheetName val="상계견적"/>
      <sheetName val="6동"/>
      <sheetName val="회사정보"/>
      <sheetName val="친환경주택"/>
      <sheetName val="상호참고헾⾣"/>
      <sheetName val="하자보증자ﻁ"/>
      <sheetName val="산근1衲"/>
      <sheetName val="1차변경내역서"/>
      <sheetName val="신공항A-9(원가수정)"/>
      <sheetName val="견적서갑지연속"/>
      <sheetName val="4.전력橂⾧_x0005__x0000_"/>
      <sheetName val="Sheet11"/>
      <sheetName val="필터류(발주요구)"/>
      <sheetName val="4차구매요청물품"/>
      <sheetName val="08년+저장품+수급계획"/>
      <sheetName val="개_x0000_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원가계≎"/>
      <sheetName val="원가계≎"/>
      <sheetName val="원가계⠏ፏ蠀"/>
      <sheetName val="원가계⠙ፏ_x0000_"/>
      <sheetName val="c_balju"/>
      <sheetName val="단가(자헾】"/>
      <sheetName val="개헾"/>
      <sheetName val="본사공가현헾"/>
      <sheetName val="암거橂⽬"/>
      <sheetName val="갑지(추정眨"/>
      <sheetName val="조내尜"/>
      <sheetName val="기본단헾"/>
      <sheetName val="사업분석ﻂ峕ԯ_x0000_缀_x0000_"/>
      <sheetName val="골프장예산"/>
      <sheetName val="견䡰_x0015_"/>
      <sheetName val="상부공"/>
      <sheetName val="법면_x0000_"/>
      <sheetName val="48일㗅቎԰_x0000_缀"/>
      <sheetName val="출력!내역서"/>
      <sheetName val="공사Ԁ_x0000_"/>
      <sheetName val="3.피뢰공丵"/>
      <sheetName val="전신"/>
      <sheetName val="3연box"/>
      <sheetName val="단 box"/>
      <sheetName val="공비현2"/>
      <sheetName val="견적揄"/>
      <sheetName val="용수간선"/>
      <sheetName val="1단԰"/>
      <sheetName val="공사䀀፣"/>
      <sheetName val="공사씀ሖ"/>
      <sheetName val="공사䈀ᅪ"/>
      <sheetName val="공사餀ኘ"/>
      <sheetName val="램橂"/>
      <sheetName val="[수목일위.XLS]el\설계서\수목닑⼢_x0005__x0000__x0000_"/>
      <sheetName val="산橂】"/>
      <sheetName val="산丵〒"/>
      <sheetName val="산헾】"/>
      <sheetName val="배수Ȁ腳"/>
      <sheetName val="자압"/>
      <sheetName val="작성중-지반조사집계표2"/>
      <sheetName val="현장਀腹԰"/>
      <sheetName val="AL공渀፷԰_x0000_"/>
      <sheetName val="철근량산정및헾】_x0005__x0000_"/>
      <sheetName val="단가비교표(전기)"/>
      <sheetName val="총괄내역㳕᎕萀᎕缀"/>
      <sheetName val="구⸀訋ԯ"/>
      <sheetName val="토공仰0"/>
      <sheetName val="안산기계장치"/>
      <sheetName val="이름표"/>
      <sheetName val="내역서1999.聈8헾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98비정기소모"/>
      <sheetName val="단중표"/>
      <sheetName val="셀명"/>
      <sheetName val="배헾⿠"/>
      <sheetName val="도로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조경일԰"/>
      <sheetName val="15.소방공䊬"/>
      <sheetName val="15.소방공⢬"/>
      <sheetName val="내역서1999._x0005__x0000_"/>
      <sheetName val="을부담운窘_x0013_"/>
      <sheetName val="회사기본자԰"/>
      <sheetName val="공용시설내역"/>
      <sheetName val="주공頀๔꤂"/>
      <sheetName val="주공Գ傡"/>
      <sheetName val="단가(ﺿ"/>
      <sheetName val="입︀ᇕ"/>
      <sheetName val="입堀᎟"/>
      <sheetName val="횡芸Â헾"/>
      <sheetName val="포장집계"/>
      <sheetName val="포장연장"/>
      <sheetName val="포장수량"/>
      <sheetName val="통계연보"/>
      <sheetName val="복공계산"/>
      <sheetName val="남양주댠가표"/>
      <sheetName val="물량표"/>
      <sheetName val="중기단가"/>
      <sheetName val="4.전력_x0000__x0000_鼨ᆉ"/>
      <sheetName val="2.토목공사"/>
      <sheetName val="산근/"/>
      <sheetName val="산근_xdc00_"/>
      <sheetName val="대공종"/>
      <sheetName val="전익정산집계"/>
      <sheetName val="상호참_x0005__x0000_"/>
      <sheetName val="★도급내역(2공구԰"/>
      <sheetName val="000000"/>
      <sheetName val="95년기준조정"/>
      <sheetName val="분양가격표"/>
      <sheetName val="조㢸+"/>
      <sheetName val="조_x0000__x0000_"/>
      <sheetName val="건축명"/>
      <sheetName val="기계명"/>
      <sheetName val="전기명"/>
      <sheetName val="토목명"/>
      <sheetName val="장비일위대가2003상"/>
      <sheetName val="총괄내역서(설ԯ_x0000_"/>
      <sheetName val="원가계箌_x0016_篔"/>
      <sheetName val="총괄내역서(설谀ᙻ"/>
      <sheetName val="토목颙〒"/>
      <sheetName val="토목헾⾀"/>
      <sheetName val="총물량"/>
      <sheetName val="인건-측정"/>
      <sheetName val="변화치수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CSCHEDUL"/>
      <sheetName val="[수목일위.XLS]산근/"/>
      <sheetName val="수량산출서(원본)"/>
      <sheetName val="총괄서"/>
      <sheetName val="사통"/>
      <sheetName val="산근1,2"/>
      <sheetName val="입찰품의서"/>
      <sheetName val="1-1-2.고순도용접"/>
      <sheetName val="1-5"/>
      <sheetName val="물량산출근거"/>
      <sheetName val="kimre scrubber"/>
      <sheetName val="GRDBS"/>
      <sheetName val="단가표 "/>
      <sheetName val="산출명세"/>
      <sheetName val="장비"/>
      <sheetName val="산徸⼷_x0005_"/>
      <sheetName val="광공업조"/>
      <sheetName val="총원가계산서(요율)"/>
      <sheetName val="산출근거1"/>
      <sheetName val="[수목일위.XLS]el\설계서\수목일위_XL_x0001_"/>
      <sheetName val="산㗇቎"/>
      <sheetName val="7월1帔⿪"/>
      <sheetName val="포항보고서"/>
      <sheetName val="계정c_x0000__x0000_耠"/>
      <sheetName val="계정c_x0000__x0000_㧘"/>
      <sheetName val="달력"/>
      <sheetName val="발주처"/>
      <sheetName val="직원"/>
      <sheetName val="거래처"/>
      <sheetName val="유림골조"/>
      <sheetName val="sw1"/>
      <sheetName val="계약내역"/>
      <sheetName val="내역서 "/>
      <sheetName val="견적내역서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차수"/>
      <sheetName val="설계서(7)"/>
      <sheetName val="예산서(6)"/>
      <sheetName val="북제_x0005__x0000_"/>
      <sheetName val="단가 (2)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단가일֭"/>
      <sheetName val="외주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Site_Expenses"/>
      <sheetName val="건설剸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장비투_x0000__x0000_쀀"/>
      <sheetName val="견䗽睦"/>
      <sheetName val="지입집계"/>
      <sheetName val="운怀"/>
      <sheetName val="[수목일위.XLS]el\설계서뀀䀂娊脂ⲙ堀1"/>
      <sheetName val="역T형교대(말뚝기초)"/>
      <sheetName val="건공실"/>
      <sheetName val="상선"/>
      <sheetName val="각종단가"/>
      <sheetName val="소방 산출서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.설계기준"/>
      <sheetName val="기본DATA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2.2.10.샤시등"/>
      <sheetName val="투입비"/>
      <sheetName val="철근량"/>
      <sheetName val="List"/>
      <sheetName val="7"/>
      <sheetName val="발생토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3.골재원검토의견서 갑지"/>
      <sheetName val="율적용"/>
      <sheetName val="내역(2000년)"/>
      <sheetName val="건축전기약전.소방"/>
      <sheetName val="수畸"/>
      <sheetName val="수膈"/>
      <sheetName val="현장관ↅ"/>
      <sheetName val="실䈀"/>
      <sheetName val="재무제표"/>
      <sheetName val="013199"/>
      <sheetName val="CBD-PRICE"/>
      <sheetName val="수窼"/>
      <sheetName val="현장관謀阪"/>
      <sheetName val="단가조사서"/>
      <sheetName val="2012공임"/>
      <sheetName val="매출"/>
      <sheetName val="단가(긴급전화Ⰰ"/>
      <sheetName val="단가(긴급전화Ԁ"/>
      <sheetName val="단가(긴급전화ԯ"/>
      <sheetName val="단가(긴급전화ׇ"/>
      <sheetName val="단가(긴급전화蠀"/>
      <sheetName val="3.PT개발계획"/>
      <sheetName val="건舘ď艜"/>
      <sheetName val="설계က_x0000_倀"/>
      <sheetName val="★도급내︀"/>
      <sheetName val="신규품셈목차"/>
      <sheetName val="공사진䈀"/>
      <sheetName val="공사진︀"/>
      <sheetName val="날개벽(TYPE2)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간지_(2ԯ"/>
      <sheetName val="조경썿鴅"/>
      <sheetName val="준공갑지"/>
      <sheetName val="내역서1999.咀&amp;哌"/>
      <sheetName val="자재耀퓬"/>
      <sheetName val="개_x0005_"/>
      <sheetName val="상부집계표"/>
      <sheetName val="정산표"/>
      <sheetName val="Apt내역"/>
      <sheetName val="Ȁ_x0004_夁瓅"/>
      <sheetName val="영창26"/>
      <sheetName val="결재판(삭제하지말아주세요)"/>
      <sheetName val="O＆P"/>
      <sheetName val="3BL공동구 수량"/>
      <sheetName val="7단가"/>
      <sheetName val="신우"/>
      <sheetName val="현장지지물물량"/>
      <sheetName val="월별"/>
      <sheetName val="간선토공재집"/>
      <sheetName val="지선토공재집"/>
      <sheetName val="도시가스현황"/>
      <sheetName val="예정(3)"/>
      <sheetName val="자재단가집계"/>
      <sheetName val="목차 "/>
      <sheetName val="계획서"/>
      <sheetName val="연장"/>
      <sheetName val="위치도(점용허가용)"/>
      <sheetName val="자"/>
      <sheetName val="노"/>
      <sheetName val="우배수"/>
      <sheetName val="원형맨홀수량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XREF"/>
      <sheetName val="감가상각누계액"/>
      <sheetName val="분류"/>
      <sheetName val="RAW DATA"/>
      <sheetName val="HVAC"/>
      <sheetName val="타견적(을)"/>
      <sheetName val="부시수량"/>
      <sheetName val="2.가로등(영구)"/>
      <sheetName val="수입"/>
      <sheetName val="관기성공.내"/>
      <sheetName val="기초공"/>
      <sheetName val="자재표"/>
      <sheetName val="수로단위수량"/>
      <sheetName val="단가 산출서(산근#1~#102)"/>
      <sheetName val="table"/>
      <sheetName val="기계경비일람"/>
      <sheetName val="횡배수관수량집계"/>
      <sheetName val="횡배수관기초"/>
      <sheetName val="포장자재집계표"/>
      <sheetName val="INPUTDATA"/>
      <sheetName val="2000,9월 일위"/>
      <sheetName val="품의서(0217)"/>
      <sheetName val="일위(PN)"/>
      <sheetName val="99년신청"/>
      <sheetName val="#3_일위대가목록"/>
      <sheetName val="1공구내역서(1)"/>
      <sheetName val="Cost bd-&quot;A&quot;"/>
      <sheetName val="날개벽(좌,우=45도,75도)"/>
      <sheetName val="대비표(토공1안)"/>
      <sheetName val="36+45-113-18+19+20I"/>
      <sheetName val="부속동"/>
      <sheetName val="시화점실행"/>
      <sheetName val="샘플표지"/>
      <sheetName val="General Data"/>
      <sheetName val="LF자재단가"/>
      <sheetName val="SUMMARY(S)"/>
      <sheetName val="내역서-전체낙찰율"/>
      <sheetName val="산출2-기기동력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변경일위"/>
      <sheetName val="Book1"/>
      <sheetName val="용산1(해보)"/>
      <sheetName val="설비2차"/>
      <sheetName val="별표 "/>
      <sheetName val="환율표"/>
      <sheetName val="노 무 비"/>
      <sheetName val="무시"/>
      <sheetName val="월별입차량"/>
      <sheetName val="EQUIP LIST"/>
      <sheetName val="1안내역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내역서(기성청구)"/>
      <sheetName val="Macro(차단기)"/>
      <sheetName val="장비가동"/>
      <sheetName val="보차도경계석"/>
      <sheetName val="기타공사"/>
      <sheetName val="단청(제외)"/>
      <sheetName val="목공집계"/>
      <sheetName val="미장(2)"/>
      <sheetName val="지붕(기와)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ilch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200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왕십리방향"/>
      <sheetName val="선급금신청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마산방향철근집계"/>
      <sheetName val="공사ﻇᇕ԰"/>
      <sheetName val="수량산출रʅ׃⿩"/>
      <sheetName val="02.25"/>
      <sheetName val="하자보증자嘰"/>
      <sheetName val="교통대책내역"/>
      <sheetName val="약품圈Ð"/>
      <sheetName val="사업분석-분Ἐί踇⼿"/>
      <sheetName val="사업분석-분咸+橂⽓"/>
      <sheetName val="H-PI_x0000__x0000__x0005__x0000_㬀φ"/>
      <sheetName val="H-PI_x0000__x0000__x0005__x0000_ᜀ΀"/>
      <sheetName val="단_x0000_囮䶵"/>
      <sheetName val="함수"/>
      <sheetName val="esc"/>
      <sheetName val="1공구_단가_룉቟԰_x0000_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BQ"/>
      <sheetName val="준공조서갑지"/>
      <sheetName val="괴목육교"/>
      <sheetName val="D-철근_x0005__x0000_"/>
      <sheetName val="95TOTREV"/>
      <sheetName val="월별수"/>
      <sheetName val="기기리스玘"/>
      <sheetName val="배수공 내역서 적용수량"/>
      <sheetName val="기성신청"/>
      <sheetName val="수량산출(APT)"/>
      <sheetName val="D-철근총喸"/>
      <sheetName val="배수장공사비명橂】"/>
      <sheetName val="시橂"/>
      <sheetName val="대포2교접속"/>
      <sheetName val="전기공사일위대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상시"/>
      <sheetName val="약품_x0000__x0000_"/>
      <sheetName val="발주처자료입_x0005_"/>
      <sheetName val="H-PIÍ_x0000_炑쐜紹"/>
      <sheetName val="EL90"/>
      <sheetName val="STEEL BOX 단면설계(SEC.8)"/>
      <sheetName val="[수목일위.XLS]el\설계서\_x0002__x0000_蠀僿㤁ᒄ᐀ȳ"/>
      <sheetName val="SLIDES"/>
      <sheetName val="구조물徸"/>
      <sheetName val="구조물圀"/>
      <sheetName val="구조물吀"/>
      <sheetName val="구조물又"/>
      <sheetName val="일위대가헾"/>
      <sheetName val="[수목일위.XLS_x0000_]el\설계서\수목일위.X_x0000__x0000_"/>
      <sheetName val="[수목일위.XLS]el\설계서\수목缀̎԰_x0000_缀_x0000_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98"/>
      <sheetName val="[수목일위.XLS][수목일위.XLS]el_______99"/>
      <sheetName val="[수목일위.XLS][수목일위.XLS]el_______92"/>
      <sheetName val="[수목일위.XLS][수목일위.XLS]el_______93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100"/>
      <sheetName val="[수목일위.XLS][수목일위.XLS]el______101"/>
      <sheetName val="[수목일위.XLS_x0000_][수목일위.XLS_x0000_]el______2"/>
      <sheetName val="[수목일위.XLS_x0000_][수목일위.XLS_x0000_]el______3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석공사"/>
      <sheetName val="1F-공장동"/>
      <sheetName val="[수목일위.XLS_x0000_]el\설계서\수목일위_x0000__x0000__x0005__x0000_茠ꈃɵ_x0000_"/>
      <sheetName val="EP0618"/>
      <sheetName val="설계서(동안동)"/>
      <sheetName val=" 냉각수펌프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12"/>
      <sheetName val="[수목일위.XLS][수목일위.XLS]el______113"/>
      <sheetName val="[수목일위.XLS][수목일위.XLS]el______124"/>
      <sheetName val="[수목일위.XLS][수목일위.XLS]el______125"/>
      <sheetName val="[수목일위.XLS][수목일위.XLS]el______122"/>
      <sheetName val="[수목일위.XLS][수목일위.XLS]el______123"/>
      <sheetName val="pier(ე_x0000_頀"/>
      <sheetName val="pier(ე_x0000_퀀"/>
      <sheetName val="배수장공사비명冈_x001f_"/>
      <sheetName val="강원소나무"/>
      <sheetName val="낙엽송"/>
      <sheetName val="상수리"/>
      <sheetName val="신갈"/>
      <sheetName val="잣나무"/>
      <sheetName val="AL공_x0005__x0000__x0000_疼"/>
      <sheetName val="좌측ꙭī_x0000_"/>
      <sheetName val="수肹"/>
      <sheetName val="9.²_x0000_Ԁ_x0000_"/>
      <sheetName val="구皸"/>
      <sheetName val="노임단가조사厨"/>
      <sheetName val="[수목일위.XLS][수목일위.XLS]el_설계서_수목_2"/>
      <sheetName val="[수목일위.XLS][수목일위.XLS]el_설계서_수목_3"/>
      <sheetName val="[수목일위.XLS]el\설계서\_x0000__x0000__x0000__x0000_　䨰_x0000__x0000_"/>
      <sheetName val="날개벽(시헾⽂_x0005__x0000_"/>
      <sheetName val="날개벽(시蕘o헾⿡"/>
      <sheetName val="Macro(전선)"/>
      <sheetName val="견적990322"/>
      <sheetName val="개별직종노임단가(2005.1丵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가ᰀ፜"/>
      <sheetName val="납부서"/>
      <sheetName val="APT"/>
      <sheetName val="0226"/>
      <sheetName val="기초수량산출서"/>
      <sheetName val="경율산_x0005_"/>
      <sheetName val="전체공내역서"/>
      <sheetName val="[수목일위.XLS][수목일위.XLS]도급예산내역서총/_x0000_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신당동집계표"/>
      <sheetName val="1__설계예산肈"/>
      <sheetName val="노무비산출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공구_단䈀ᅪ԰_x0000_缀_x0000_"/>
      <sheetName val="단가조사-2"/>
      <sheetName val="임율"/>
      <sheetName val="화해(함평)"/>
      <sheetName val="화해(장성)"/>
      <sheetName val="설비원가"/>
      <sheetName val="֮_x0000_"/>
      <sheetName val="설֮䈀"/>
      <sheetName val="︀ᇕ"/>
      <sheetName val="DATA 입력란"/>
      <sheetName val="12.옥倶ⶠ_x0000__x0000_ഀ펚"/>
      <sheetName val="1.토공집계표"/>
      <sheetName val="단가(노墭᎟"/>
      <sheetName val="토목을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도급FORM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단가산출서 (2)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96보완계획7.12"/>
      <sheetName val="0.갑지"/>
      <sheetName val="8.현장관리비"/>
      <sheetName val="7.안전관리비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POOM_MOTO"/>
      <sheetName val="POOM_MOTO2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분양가상한산출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Summary Sheet"/>
      <sheetName val="대림경상68억"/>
      <sheetName val="기성(1차) "/>
      <sheetName val="평형별㓈_x0019_؟"/>
      <sheetName val="DESIGN CRETERIA"/>
      <sheetName val="관급"/>
      <sheetName val="갑__지2"/>
      <sheetName val="Customer_Databas2"/>
      <sheetName val="unit_42"/>
      <sheetName val="화재_탐지_설비2"/>
      <sheetName val="토공산출_(아파트)2"/>
      <sheetName val="5_일위목록2"/>
      <sheetName val="7_단가조사2"/>
      <sheetName val="6_일위대가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공량산출근거서"/>
      <sheetName val="AL공사(嫰ʍ"/>
      <sheetName val="도급예산0_x0000_뀀_x0005__x0000__x0000_"/>
      <sheetName val="도급예산0_x0000_᠀¿_x0000__x0000_"/>
      <sheetName val="8설_x0005__x0000_"/>
      <sheetName val="[수목일위.XLS]el\설계서\수목_x0000__x0000_Ā_x0000__x0005__x0000_"/>
      <sheetName val="[수목일위.XLS]el\설계_x0000__x0000__x0000__x0001_Ԁ_x0000__x0000__x0000_澦"/>
      <sheetName val="[수목일위.XLS_x0000_][수목일위.XLS]el\설계서\수목일"/>
      <sheetName val="자_x0000__x0000__x0005_"/>
      <sheetName val="약품裂Ǚ"/>
      <sheetName val="가爂案"/>
      <sheetName val="가爃案"/>
      <sheetName val="배수ᰀ"/>
      <sheetName val="단가일尜"/>
      <sheetName val="건설기ᰀ"/>
      <sheetName val="D-철尜_x0013_層"/>
      <sheetName val="?䅅呒"/>
      <sheetName val="DB"/>
      <sheetName val="48일위(叠+听"/>
      <sheetName val="48일위(헾⽧_x0005_"/>
      <sheetName val="상부공철근︀ᇕ԰_x0000_缀_x0000__x0000_"/>
      <sheetName val="골조က╗"/>
      <sheetName val="PROJECT BRIEF(EX.NEW)"/>
      <sheetName val="[수목일위.XLS]el\설계서\_x0000__x0000_Ā_x0000__x0005__x0000_翿_x0000_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단위집계표"/>
      <sheetName val="16_설계서용지(丵〒"/>
      <sheetName val="Dsndata"/>
      <sheetName val="StrucData"/>
      <sheetName val="고가수조"/>
      <sheetName val="수정계획3"/>
      <sheetName val="3.피뢰공儨"/>
      <sheetName val="공사䈀ሬ"/>
      <sheetName val="상반기손䡲る_x0000__x0000_"/>
      <sheetName val="BLOCK(1)"/>
      <sheetName val="표준내역"/>
      <sheetName val="단가목氚"/>
      <sheetName val="기기리스_x0000_"/>
      <sheetName val="[수목일위.XLS]el\설계서\수목일識ɾ뺑p䎸"/>
      <sheetName val="조내_x0000_"/>
      <sheetName val="전도금정산서(27)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수량산출서 갑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간지_(櫀 "/>
      <sheetName val="약품설闰"/>
      <sheetName val="99량액"/>
      <sheetName val="간공설계서"/>
      <sheetName val="단가일蜨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내역서1999.啐0喜"/>
      <sheetName val="내역서1999.♱⿤_x0005_"/>
      <sheetName val="내역서1999.㐬ȟⱈ"/>
      <sheetName val="[수목일위.XLS]el\설계서\수목일위_x0000__x0000_Ā_x0000_"/>
      <sheetName val="출력일지(01월)"/>
      <sheetName val="내역(전체)"/>
      <sheetName val="[수목일위.XLS][수목일위.XLS]el\설계서\수_x0000__x0000__x0005_"/>
      <sheetName val="[수목일위.XLS]el\설계서\수목일위绀5ﾈȸ"/>
      <sheetName val="[수목일위.XLS]el\설계서\수목일위.릘ͲŜ띀ស_x0000_"/>
      <sheetName val="[수목일위.XLS]el\설계서\수목일위._x0000__x0000__x0005__x0000_며꠬ʘ"/>
      <sheetName val="실행철_x0000__x0000__x0005_"/>
      <sheetName val="을부담운반揄"/>
      <sheetName val="재산세 토지"/>
      <sheetName val="설계哈)丵"/>
      <sheetName val="2공구_단가/_x0000_c"/>
      <sheetName val="[수목일위.XLS]2공구_단가/_x0000_c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[수목일위.XLS]el\설계서\수목일위_x0000__x0000_ᧈ̬"/>
      <sheetName val="별첨2(임금)"/>
      <sheetName val="직원Ā考遘͙"/>
      <sheetName val="직원_x0000__x0000_Ā_x0000_"/>
      <sheetName val="[수목일위.XLS]el\설계서\수목일위_x0000__x0000_졈ᚆ"/>
      <sheetName val="[수목일위.XLS][수목일위.XLS]el______120"/>
      <sheetName val="[수목일위.XLS][수목일위.XLS]el______121"/>
      <sheetName val="[수목일위.XLS][수목일위.XLS]el______106"/>
      <sheetName val="[수목일위.XLS][수목일위.XLS]el______107"/>
      <sheetName val="5_시방서닮ň䥸"/>
      <sheetName val="[수목일위.XLS][수목일위.XLS]el______114"/>
      <sheetName val="[수목일위.XLS][수목일위.XLS]el______115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8"/>
      <sheetName val="[수목일위.XLS][수목일위.XLS]el______119"/>
      <sheetName val="내역(전_x0000__x0000__x0005__x0000_樀"/>
      <sheetName val="일위대가(X)"/>
      <sheetName val="BP"/>
      <sheetName val="뜃맟뭁돽띿맟?-BLDG"/>
      <sheetName val="[수목일위.XLS][수목일위.XLS]el______116"/>
      <sheetName val="[수목일위.XLS][수목일위.XLS]el______117"/>
      <sheetName val="[수목일위.XLS][수목일위.XLS]el______146"/>
      <sheetName val="[수목일위.XLS][수목일위.XLS]el______147"/>
      <sheetName val="[수목일위.XLS][수목일위.XLS]el______158"/>
      <sheetName val="[수목일위.XLS][수목일위.XLS]el______159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[수목일위.XLS][수목일위.XLS]el______344"/>
      <sheetName val="[수목일위.XLS][수목일위.XLS]el______345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346"/>
      <sheetName val="[수목일위.XLS][수목일위.XLS]el______347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62"/>
      <sheetName val="[수목일위.XLS][수목일위.XLS]el______163"/>
      <sheetName val="[수목일위.XLS][수목일위.XLS]el______170"/>
      <sheetName val="[수목일위.XLS][수목일위.XLS]el______171"/>
      <sheetName val="[수목일위.XLS][수목일위.XLS]el______168"/>
      <sheetName val="[수목일위.XLS][수목일위.XLS]el______169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도급예산내역서총ࠁ⸵"/>
      <sheetName val="공사원가산출서"/>
      <sheetName val="포장損"/>
      <sheetName val="수량집"/>
      <sheetName val="환율"/>
      <sheetName val="관급자재대"/>
      <sheetName val="산근_x0005__x0000_"/>
      <sheetName val="[수목일위.XLS][수목일위.XLS]el______310"/>
      <sheetName val="[수목일위.XLS][수목일위.XLS]el______311"/>
      <sheetName val="[수목일위.XLS][수목일위.XLS]el______302"/>
      <sheetName val="[수목일위.XLS][수목일위.XLS]el______303"/>
      <sheetName val="[수목일위.XLS]el\설계서\_x0000_:預˂扬«犐┲"/>
      <sheetName val="pier(_x0000__x0000__x0005_"/>
      <sheetName val="pier(_x0000_4曐"/>
      <sheetName val="철근량산정및사용성ׂ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목일_x0010__x0000_煮࠼׃"/>
      <sheetName val="[수목일위.XLS]el\설계서\수목일_x0000__x0000_릠_x0000__x0000_"/>
      <sheetName val="[수목일위.XLS]el\설계서\수목일_x0000__x0000_켘_x0000__x0000_"/>
      <sheetName val="★도급내저"/>
      <sheetName val="약품翸Z"/>
      <sheetName val="약품荈C"/>
      <sheetName val="[수목일위.XLS][수목일위.XLS]el_설___수__2"/>
      <sheetName val="[수목일위.XLS][수목일위.XLS]el_설___수__3"/>
      <sheetName val="[수목일위.XLS][수목일위.XLS]el______292"/>
      <sheetName val="[수목일위.XLS][수목일위.XLS]el______293"/>
      <sheetName val="중사"/>
      <sheetName val="06 일위대가목록"/>
      <sheetName val="경율산정.舓⼱_x0005_"/>
      <sheetName val="경율산정._x0005__x0000_"/>
      <sheetName val="산북아MS"/>
      <sheetName val="접지1종"/>
      <sheetName val="배수장공사비명菈"/>
      <sheetName val="배수장공사비명쁈_"/>
      <sheetName val="도급예산䈀ԯ缀"/>
      <sheetName val="[수목일위.XLS][수목일위.XLS]el______176"/>
      <sheetName val="[수목일위.XLS][수목일위.XLS]el______177"/>
      <sheetName val="구ᰚ"/>
      <sheetName val="구曐"/>
      <sheetName val="맨홀謈_x001b_籀ԯ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234"/>
      <sheetName val="[수목일위.XLS][수목일위.XLS]el______235"/>
      <sheetName val="[수목일위.XLS][수목일위.XLS]el______232"/>
      <sheetName val="[수목일위.XLS][수목일위.XLS]el______233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12"/>
      <sheetName val="[수목일위.XLS][수목일위.XLS]el______213"/>
      <sheetName val="[수목일위.XLS][수목일위.XLS]el______194"/>
      <sheetName val="[수목일위.XLS][수목일위.XLS]el______195"/>
      <sheetName val="[수목일위.XLS][수목일위.XLS]el______188"/>
      <sheetName val="[수목일위.XLS][수목일위.XLS]el______189"/>
      <sheetName val="[수목일위.XLS][수목일위.XLS]el______186"/>
      <sheetName val="[수목일위.XLS][수목일위.XLS]el______187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5_시방서(일반_x0000__x0000_䫰_x0000_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28"/>
      <sheetName val="[수목일위.XLS][수목일위.XLS]el______229"/>
      <sheetName val="[수목일위.XLS][수목일위.XLS]el______222"/>
      <sheetName val="[수목일위.XLS][수목일위.XLS]el______223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26"/>
      <sheetName val="[수목일위.XLS][수목일위.XLS]el______22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44"/>
      <sheetName val="[수목일위.XLS][수목일위.XLS]el______245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2"/>
      <sheetName val="[수목일위.XLS][수목일위.XLS]el______253"/>
      <sheetName val="[수목일위.XLS][수목일위.XLS]el______258"/>
      <sheetName val="[수목일위.XLS][수목일위.XLS]el______259"/>
      <sheetName val="[수목일위.XLS][수목일위.XLS]el______250"/>
      <sheetName val="[수목일위.XLS][수목일위.XLS]el______251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60"/>
      <sheetName val="[수목일위.XLS][수목일위.XLS]el______261"/>
      <sheetName val="[수목일위.XLS][수목일위.XLS]el______286"/>
      <sheetName val="[수목일위.XLS][수목일위.XLS]el______287"/>
      <sheetName val="[수목일위.XLS][수목일위.XLS]el______272"/>
      <sheetName val="[수목일위.XLS][수목일위.XLS]el______27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el\설계서\수목일위.Xၒ_x0000__x0000__x0000__x0000__x0000_"/>
      <sheetName val="[수목일위.XLS][수목일위.XLS]el______262"/>
      <sheetName val="[수목일위.XLS][수목일위.XLS]el______263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상하차비용(기계상차)"/>
      <sheetName val="운반비"/>
      <sheetName val="하자보증자0"/>
      <sheetName val="8/_x0000_"/>
      <sheetName val="E.P.T수량怀愣԰"/>
      <sheetName val="입⍠ち"/>
      <sheetName val="설계변경총괄표(계산餀"/>
      <sheetName val="실행,원㔀቎԰"/>
      <sheetName val="철근량산정및丵〒_x0005_"/>
      <sheetName val="E.P.T수량Ⴐ"/>
      <sheetName val="E.P.T수량Ⴐ_x0000_倀"/>
      <sheetName val="crude.SLAB RE-bar"/>
      <sheetName val="[수목일위.XLS][수목일위.XLS]el______274"/>
      <sheetName val="[수목일위.XLS][수목일위.XLS]el______275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2"/>
      <sheetName val="[수목일위.XLS][수목일위.XLS]el______313"/>
      <sheetName val="[수목일위.XLS][수목일위.XLS]el______314"/>
      <sheetName val="[수목일위.XLS][수목일위.XLS]el______315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보고서"/>
      <sheetName val="[수목일위.XLS]el\설계서\수목_x0000__x0000_Ǚ_x0000_ⴠ"/>
      <sheetName val="[수목일위.XLS][수목일위.XLS]el______목_2"/>
      <sheetName val="[수목일위.XLS][수목일위.XLS]el______목_3"/>
      <sheetName val="중기晰­_x0000_"/>
      <sheetName val="중기踠晰­_x0000_"/>
      <sheetName val="골조钼9"/>
      <sheetName val="[수목일위.XLS][수목일위.XLS]el______332"/>
      <sheetName val="[수목일위.XLS][수목일위.XLS]el______333"/>
      <sheetName val="[수목일위.XLS][수목일위.XLS]el______330"/>
      <sheetName val="[수목일위.XLS][수목일위.XLS]el______331"/>
      <sheetName val="[수목일위.XLS][수목일위.XLS]el______334"/>
      <sheetName val="[수목일위.XLS][수목일위.XLS]el______335"/>
      <sheetName val="[수목일위.XLS][수목일위.XLS]el______338"/>
      <sheetName val="[수목일위.XLS][수목일위.XLS]el______339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4"/>
      <sheetName val="[수목일위.XLS][수목일위.XLS]el______355"/>
      <sheetName val="[수목일위.XLS][수목일위.XLS]el______352"/>
      <sheetName val="[수목일위.XLS][수목일위.XLS]el______353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382"/>
      <sheetName val="[수목일위.XLS][수목일위.XLS]el______383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_x0000_]el_______6"/>
      <sheetName val="[수목일위.XLS][수목일위.XLS_x0000_]el_______7"/>
      <sheetName val="[수목일위.XLS][수목일위.XLS_x0000_]el_______8"/>
      <sheetName val="[수목일위.XLS][수목일위.XLS_x0000_]el_______9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396"/>
      <sheetName val="[수목일위.XLS][수목일위.XLS]el______397"/>
      <sheetName val="[수목일위.XLS][수목일위.XLS]el______398"/>
      <sheetName val="[수목일위.XLS][수목일위.XLS]el______3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>
        <row r="2">
          <cell r="E2">
            <v>23200</v>
          </cell>
        </row>
      </sheetData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/>
      <sheetData sheetId="54" refreshError="1"/>
      <sheetData sheetId="55">
        <row r="2">
          <cell r="E2">
            <v>23200</v>
          </cell>
        </row>
      </sheetData>
      <sheetData sheetId="56">
        <row r="2">
          <cell r="E2">
            <v>23200</v>
          </cell>
        </row>
      </sheetData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 refreshError="1"/>
      <sheetData sheetId="64"/>
      <sheetData sheetId="65">
        <row r="2">
          <cell r="E2">
            <v>23200</v>
          </cell>
        </row>
      </sheetData>
      <sheetData sheetId="66">
        <row r="5">
          <cell r="B5" t="str">
            <v>백-호</v>
          </cell>
        </row>
      </sheetData>
      <sheetData sheetId="67">
        <row r="5">
          <cell r="B5" t="str">
            <v>백-호</v>
          </cell>
        </row>
      </sheetData>
      <sheetData sheetId="68">
        <row r="5">
          <cell r="B5" t="str">
            <v>백-호</v>
          </cell>
        </row>
      </sheetData>
      <sheetData sheetId="69">
        <row r="5">
          <cell r="B5" t="str">
            <v>백-호</v>
          </cell>
        </row>
      </sheetData>
      <sheetData sheetId="70">
        <row r="5">
          <cell r="B5" t="str">
            <v>백-호</v>
          </cell>
        </row>
      </sheetData>
      <sheetData sheetId="71">
        <row r="5">
          <cell r="B5" t="str">
            <v>백-호</v>
          </cell>
        </row>
      </sheetData>
      <sheetData sheetId="72">
        <row r="5">
          <cell r="B5" t="str">
            <v>백-호</v>
          </cell>
        </row>
      </sheetData>
      <sheetData sheetId="73">
        <row r="5">
          <cell r="B5" t="str">
            <v>백-호</v>
          </cell>
        </row>
      </sheetData>
      <sheetData sheetId="74">
        <row r="5">
          <cell r="B5" t="str">
            <v>백-호</v>
          </cell>
        </row>
      </sheetData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/>
      <sheetData sheetId="803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/>
      <sheetData sheetId="1497" refreshError="1"/>
      <sheetData sheetId="1498" refreshError="1"/>
      <sheetData sheetId="1499" refreshError="1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 refreshError="1"/>
      <sheetData sheetId="1565"/>
      <sheetData sheetId="1566"/>
      <sheetData sheetId="1567" refreshError="1"/>
      <sheetData sheetId="1568" refreshError="1"/>
      <sheetData sheetId="1569" refreshError="1"/>
      <sheetData sheetId="1570"/>
      <sheetData sheetId="157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>
        <row r="5">
          <cell r="B5" t="str">
            <v>백-호</v>
          </cell>
        </row>
      </sheetData>
      <sheetData sheetId="1935">
        <row r="5">
          <cell r="B5" t="str">
            <v>백-호</v>
          </cell>
        </row>
      </sheetData>
      <sheetData sheetId="1936">
        <row r="5">
          <cell r="B5" t="str">
            <v>백-호</v>
          </cell>
        </row>
      </sheetData>
      <sheetData sheetId="1937">
        <row r="5">
          <cell r="B5" t="str">
            <v>백-호</v>
          </cell>
        </row>
      </sheetData>
      <sheetData sheetId="1938">
        <row r="5">
          <cell r="B5" t="str">
            <v>백-호</v>
          </cell>
        </row>
      </sheetData>
      <sheetData sheetId="1939">
        <row r="5">
          <cell r="B5" t="str">
            <v>백-호</v>
          </cell>
        </row>
      </sheetData>
      <sheetData sheetId="1940">
        <row r="5">
          <cell r="B5" t="str">
            <v>백-호</v>
          </cell>
        </row>
      </sheetData>
      <sheetData sheetId="1941">
        <row r="5">
          <cell r="B5" t="str">
            <v>백-호</v>
          </cell>
        </row>
      </sheetData>
      <sheetData sheetId="1942">
        <row r="5">
          <cell r="B5" t="str">
            <v>백-호</v>
          </cell>
        </row>
      </sheetData>
      <sheetData sheetId="1943">
        <row r="5">
          <cell r="B5" t="str">
            <v>백-호</v>
          </cell>
        </row>
      </sheetData>
      <sheetData sheetId="1944">
        <row r="5">
          <cell r="B5" t="str">
            <v>백-호</v>
          </cell>
        </row>
      </sheetData>
      <sheetData sheetId="1945">
        <row r="5">
          <cell r="B5" t="str">
            <v>백-호</v>
          </cell>
        </row>
      </sheetData>
      <sheetData sheetId="1946">
        <row r="5">
          <cell r="B5" t="str">
            <v>백-호</v>
          </cell>
        </row>
      </sheetData>
      <sheetData sheetId="1947">
        <row r="5">
          <cell r="B5" t="str">
            <v>백-호</v>
          </cell>
        </row>
      </sheetData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>
        <row r="2">
          <cell r="E2">
            <v>23200</v>
          </cell>
        </row>
      </sheetData>
      <sheetData sheetId="2110"/>
      <sheetData sheetId="2111">
        <row r="2">
          <cell r="E2">
            <v>23200</v>
          </cell>
        </row>
      </sheetData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>
        <row r="2">
          <cell r="E2">
            <v>23200</v>
          </cell>
        </row>
      </sheetData>
      <sheetData sheetId="2131"/>
      <sheetData sheetId="2132"/>
      <sheetData sheetId="2133"/>
      <sheetData sheetId="2134"/>
      <sheetData sheetId="2135"/>
      <sheetData sheetId="2136">
        <row r="2">
          <cell r="E2">
            <v>23200</v>
          </cell>
        </row>
      </sheetData>
      <sheetData sheetId="2137"/>
      <sheetData sheetId="2138">
        <row r="2">
          <cell r="E2">
            <v>23200</v>
          </cell>
        </row>
      </sheetData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>
        <row r="2">
          <cell r="E2">
            <v>23200</v>
          </cell>
        </row>
      </sheetData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>
        <row r="5">
          <cell r="B5" t="str">
            <v>백-호</v>
          </cell>
        </row>
      </sheetData>
      <sheetData sheetId="2227">
        <row r="5">
          <cell r="B5" t="str">
            <v>백-호</v>
          </cell>
        </row>
      </sheetData>
      <sheetData sheetId="2228">
        <row r="5">
          <cell r="B5" t="str">
            <v>백-호</v>
          </cell>
        </row>
      </sheetData>
      <sheetData sheetId="2229">
        <row r="5">
          <cell r="B5" t="str">
            <v>백-호</v>
          </cell>
        </row>
      </sheetData>
      <sheetData sheetId="2230">
        <row r="5">
          <cell r="B5" t="str">
            <v>백-호</v>
          </cell>
        </row>
      </sheetData>
      <sheetData sheetId="2231">
        <row r="5">
          <cell r="B5" t="str">
            <v>백-호</v>
          </cell>
        </row>
      </sheetData>
      <sheetData sheetId="2232">
        <row r="5">
          <cell r="B5" t="str">
            <v>백-호</v>
          </cell>
        </row>
      </sheetData>
      <sheetData sheetId="2233">
        <row r="5">
          <cell r="B5" t="str">
            <v>백-호</v>
          </cell>
        </row>
      </sheetData>
      <sheetData sheetId="2234">
        <row r="5">
          <cell r="B5" t="str">
            <v>백-호</v>
          </cell>
        </row>
      </sheetData>
      <sheetData sheetId="2235">
        <row r="5">
          <cell r="B5" t="str">
            <v>백-호</v>
          </cell>
        </row>
      </sheetData>
      <sheetData sheetId="2236">
        <row r="5">
          <cell r="B5" t="str">
            <v>백-호</v>
          </cell>
        </row>
      </sheetData>
      <sheetData sheetId="2237">
        <row r="5">
          <cell r="B5" t="str">
            <v>백-호</v>
          </cell>
        </row>
      </sheetData>
      <sheetData sheetId="2238">
        <row r="5">
          <cell r="B5" t="str">
            <v>백-호</v>
          </cell>
        </row>
      </sheetData>
      <sheetData sheetId="2239">
        <row r="5">
          <cell r="B5" t="str">
            <v>백-호</v>
          </cell>
        </row>
      </sheetData>
      <sheetData sheetId="2240">
        <row r="5">
          <cell r="B5" t="str">
            <v>백-호</v>
          </cell>
        </row>
      </sheetData>
      <sheetData sheetId="2241">
        <row r="5">
          <cell r="B5" t="str">
            <v>백-호</v>
          </cell>
        </row>
      </sheetData>
      <sheetData sheetId="2242">
        <row r="5">
          <cell r="B5" t="str">
            <v>백-호</v>
          </cell>
        </row>
      </sheetData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>
        <row r="5">
          <cell r="B5" t="str">
            <v>백-호</v>
          </cell>
        </row>
      </sheetData>
      <sheetData sheetId="2389">
        <row r="5">
          <cell r="B5" t="str">
            <v>백-호</v>
          </cell>
        </row>
      </sheetData>
      <sheetData sheetId="2390">
        <row r="5">
          <cell r="B5" t="str">
            <v>백-호</v>
          </cell>
        </row>
      </sheetData>
      <sheetData sheetId="2391">
        <row r="5">
          <cell r="B5" t="str">
            <v>백-호</v>
          </cell>
        </row>
      </sheetData>
      <sheetData sheetId="2392">
        <row r="5">
          <cell r="B5" t="str">
            <v>백-호</v>
          </cell>
        </row>
      </sheetData>
      <sheetData sheetId="2393">
        <row r="5">
          <cell r="B5" t="str">
            <v>백-호</v>
          </cell>
        </row>
      </sheetData>
      <sheetData sheetId="2394">
        <row r="5">
          <cell r="B5" t="str">
            <v>백-호</v>
          </cell>
        </row>
      </sheetData>
      <sheetData sheetId="2395">
        <row r="5">
          <cell r="B5" t="str">
            <v>백-호</v>
          </cell>
        </row>
      </sheetData>
      <sheetData sheetId="2396">
        <row r="5">
          <cell r="B5" t="str">
            <v>백-호</v>
          </cell>
        </row>
      </sheetData>
      <sheetData sheetId="2397">
        <row r="5">
          <cell r="B5" t="str">
            <v>백-호</v>
          </cell>
        </row>
      </sheetData>
      <sheetData sheetId="2398">
        <row r="5">
          <cell r="B5" t="str">
            <v>백-호</v>
          </cell>
        </row>
      </sheetData>
      <sheetData sheetId="2399">
        <row r="5">
          <cell r="B5" t="str">
            <v>백-호</v>
          </cell>
        </row>
      </sheetData>
      <sheetData sheetId="2400">
        <row r="5">
          <cell r="B5" t="str">
            <v>백-호</v>
          </cell>
        </row>
      </sheetData>
      <sheetData sheetId="2401">
        <row r="5">
          <cell r="B5" t="str">
            <v>백-호</v>
          </cell>
        </row>
      </sheetData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/>
      <sheetData sheetId="2562" refreshError="1"/>
      <sheetData sheetId="2563"/>
      <sheetData sheetId="2564" refreshError="1"/>
      <sheetData sheetId="2565" refreshError="1"/>
      <sheetData sheetId="2566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/>
      <sheetData sheetId="2586" refreshError="1"/>
      <sheetData sheetId="2587" refreshError="1"/>
      <sheetData sheetId="2588" refreshError="1"/>
      <sheetData sheetId="2589" refreshError="1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>
        <row r="2">
          <cell r="E2">
            <v>23200</v>
          </cell>
        </row>
      </sheetData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>
        <row r="2">
          <cell r="E2">
            <v>23200</v>
          </cell>
        </row>
      </sheetData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>
        <row r="2">
          <cell r="E2">
            <v>23200</v>
          </cell>
        </row>
      </sheetData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>
        <row r="2">
          <cell r="E2">
            <v>23200</v>
          </cell>
        </row>
      </sheetData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>
        <row r="2">
          <cell r="E2">
            <v>23200</v>
          </cell>
        </row>
      </sheetData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>
        <row r="2">
          <cell r="E2">
            <v>23200</v>
          </cell>
        </row>
      </sheetData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/>
      <sheetData sheetId="3178"/>
      <sheetData sheetId="3179">
        <row r="2">
          <cell r="E2">
            <v>23200</v>
          </cell>
        </row>
      </sheetData>
      <sheetData sheetId="3180"/>
      <sheetData sheetId="3181">
        <row r="2">
          <cell r="E2">
            <v>23200</v>
          </cell>
        </row>
      </sheetData>
      <sheetData sheetId="3182"/>
      <sheetData sheetId="3183">
        <row r="2">
          <cell r="E2">
            <v>23200</v>
          </cell>
        </row>
      </sheetData>
      <sheetData sheetId="3184"/>
      <sheetData sheetId="3185">
        <row r="2">
          <cell r="E2">
            <v>23200</v>
          </cell>
        </row>
      </sheetData>
      <sheetData sheetId="3186"/>
      <sheetData sheetId="3187">
        <row r="2">
          <cell r="E2">
            <v>23200</v>
          </cell>
        </row>
      </sheetData>
      <sheetData sheetId="3188"/>
      <sheetData sheetId="3189"/>
      <sheetData sheetId="3190"/>
      <sheetData sheetId="3191"/>
      <sheetData sheetId="3192"/>
      <sheetData sheetId="3193"/>
      <sheetData sheetId="3194"/>
      <sheetData sheetId="3195">
        <row r="2">
          <cell r="E2">
            <v>23200</v>
          </cell>
        </row>
      </sheetData>
      <sheetData sheetId="3196">
        <row r="2">
          <cell r="E2">
            <v>23200</v>
          </cell>
        </row>
      </sheetData>
      <sheetData sheetId="3197">
        <row r="2">
          <cell r="E2">
            <v>23200</v>
          </cell>
        </row>
      </sheetData>
      <sheetData sheetId="3198">
        <row r="2">
          <cell r="E2">
            <v>23200</v>
          </cell>
        </row>
      </sheetData>
      <sheetData sheetId="3199"/>
      <sheetData sheetId="3200"/>
      <sheetData sheetId="3201"/>
      <sheetData sheetId="3202"/>
      <sheetData sheetId="3203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>
        <row r="2">
          <cell r="E2">
            <v>23200</v>
          </cell>
        </row>
      </sheetData>
      <sheetData sheetId="3232" refreshError="1"/>
      <sheetData sheetId="3233">
        <row r="2">
          <cell r="E2">
            <v>23200</v>
          </cell>
        </row>
      </sheetData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>
        <row r="2">
          <cell r="E2">
            <v>23200</v>
          </cell>
        </row>
      </sheetData>
      <sheetData sheetId="3266" refreshError="1"/>
      <sheetData sheetId="3267" refreshError="1"/>
      <sheetData sheetId="3268" refreshError="1"/>
      <sheetData sheetId="3269" refreshError="1"/>
      <sheetData sheetId="3270"/>
      <sheetData sheetId="3271">
        <row r="2">
          <cell r="E2">
            <v>23200</v>
          </cell>
        </row>
      </sheetData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/>
      <sheetData sheetId="3539"/>
      <sheetData sheetId="3540"/>
      <sheetData sheetId="3541"/>
      <sheetData sheetId="3542"/>
      <sheetData sheetId="3543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 refreshError="1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>
        <row r="2">
          <cell r="E2">
            <v>23200</v>
          </cell>
        </row>
      </sheetData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>
        <row r="2">
          <cell r="E2">
            <v>23200</v>
          </cell>
        </row>
      </sheetData>
      <sheetData sheetId="3974" refreshError="1"/>
      <sheetData sheetId="3975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 refreshError="1"/>
      <sheetData sheetId="4103" refreshError="1"/>
      <sheetData sheetId="4104" refreshError="1"/>
      <sheetData sheetId="4105"/>
      <sheetData sheetId="4106" refreshError="1"/>
      <sheetData sheetId="4107"/>
      <sheetData sheetId="4108" refreshError="1"/>
      <sheetData sheetId="4109"/>
      <sheetData sheetId="4110" refreshError="1"/>
      <sheetData sheetId="411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/>
      <sheetData sheetId="4188"/>
      <sheetData sheetId="4189" refreshError="1"/>
      <sheetData sheetId="4190" refreshError="1"/>
      <sheetData sheetId="4191" refreshError="1"/>
      <sheetData sheetId="4192" refreshError="1"/>
      <sheetData sheetId="4193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/>
      <sheetData sheetId="4323" refreshError="1"/>
      <sheetData sheetId="4324"/>
      <sheetData sheetId="4325" refreshError="1"/>
      <sheetData sheetId="4326"/>
      <sheetData sheetId="4327" refreshError="1"/>
      <sheetData sheetId="4328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/>
      <sheetData sheetId="4343" refreshError="1"/>
      <sheetData sheetId="4344" refreshError="1"/>
      <sheetData sheetId="4345" refreshError="1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/>
      <sheetData sheetId="4378" refreshError="1"/>
      <sheetData sheetId="4379"/>
      <sheetData sheetId="4380" refreshError="1"/>
      <sheetData sheetId="438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/>
      <sheetData sheetId="4396" refreshError="1"/>
      <sheetData sheetId="4397" refreshError="1"/>
      <sheetData sheetId="4398" refreshError="1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 refreshError="1"/>
      <sheetData sheetId="4411"/>
      <sheetData sheetId="4412" refreshError="1"/>
      <sheetData sheetId="4413"/>
      <sheetData sheetId="4414"/>
      <sheetData sheetId="4415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원가"/>
      <sheetName val="현장경상비"/>
      <sheetName val="갑지(추정)"/>
      <sheetName val="갑지1"/>
      <sheetName val="샤워실위생"/>
      <sheetName val="일위대가표"/>
      <sheetName val="일위대가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직접경비"/>
      <sheetName val="직접인건비"/>
      <sheetName val="내역서"/>
      <sheetName val="참조"/>
      <sheetName val=" 갑  지 "/>
      <sheetName val="프랜트면허"/>
      <sheetName val="토목주소"/>
      <sheetName val="소비자가"/>
      <sheetName val="내역서(1)"/>
      <sheetName val="인제내역"/>
      <sheetName val="지수980731이후"/>
      <sheetName val="설계서(7)"/>
      <sheetName val="공구"/>
      <sheetName val="총괄내역서"/>
      <sheetName val="조명시설"/>
      <sheetName val="진주방향"/>
      <sheetName val="예가표"/>
      <sheetName val="내역표지"/>
      <sheetName val="건축내역서"/>
      <sheetName val="조직도"/>
      <sheetName val="공정표"/>
      <sheetName val="실DATA_"/>
      <sheetName val="전기"/>
      <sheetName val="실행철강하도"/>
      <sheetName val="계약내역(2)"/>
      <sheetName val="조내역"/>
      <sheetName val="일위대가목록"/>
      <sheetName val="공사개요"/>
      <sheetName val="코스모공장 (어음)"/>
      <sheetName val="주식"/>
      <sheetName val="설계내역"/>
      <sheetName val="2공구산출내역"/>
      <sheetName val="A 견적"/>
      <sheetName val="조건"/>
      <sheetName val="목차"/>
      <sheetName val="경산"/>
      <sheetName val="실행"/>
      <sheetName val="을"/>
      <sheetName val="총괄"/>
      <sheetName val="GAEYO"/>
      <sheetName val="공문"/>
      <sheetName val="갑지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인사자료총집계"/>
      <sheetName val="기초단가"/>
      <sheetName val="Sheet5"/>
      <sheetName val="납부서"/>
      <sheetName val="SPEC"/>
      <sheetName val="원가계산서"/>
      <sheetName val="SAM"/>
      <sheetName val="견적"/>
      <sheetName val="수량-양식"/>
      <sheetName val="건축"/>
      <sheetName val="Y-WORK"/>
      <sheetName val="01"/>
      <sheetName val="관접합및부설"/>
      <sheetName val="단가"/>
      <sheetName val="원가data"/>
      <sheetName val="COVER"/>
      <sheetName val="금액내역서"/>
      <sheetName val="투찰내역서"/>
      <sheetName val="설계명세서"/>
      <sheetName val="Sheet1 (2)"/>
      <sheetName val="총 원가계산"/>
      <sheetName val="원가계산"/>
      <sheetName val="CTEMCOST"/>
      <sheetName val="전등설비"/>
      <sheetName val="단가 (2)"/>
      <sheetName val="단중표"/>
      <sheetName val="입찰안"/>
      <sheetName val="기안"/>
      <sheetName val="입력데이타"/>
      <sheetName val="물가대비표"/>
      <sheetName val="카펫타일"/>
      <sheetName val="EQT-ESTN"/>
      <sheetName val="5사남"/>
      <sheetName val="원가계산하도"/>
      <sheetName val="시중노임단가"/>
      <sheetName val="6호기"/>
      <sheetName val="실행대비"/>
      <sheetName val="개산공사비"/>
      <sheetName val="연돌일위집계"/>
      <sheetName val="BID"/>
      <sheetName val="용역비내역-진짜"/>
      <sheetName val="날개벽수량표"/>
      <sheetName val="6PILE  (돌출)"/>
      <sheetName val="구성비"/>
      <sheetName val="증감내역서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내역서01"/>
      <sheetName val="노무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내역서1999.8최종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시행후면적"/>
      <sheetName val="수지예산"/>
      <sheetName val="설계서(본관)"/>
      <sheetName val="단가산출2"/>
      <sheetName val="중기사용료산출근거"/>
      <sheetName val="단가산출1"/>
      <sheetName val="단가 및 재료비"/>
      <sheetName val="factor(건축)"/>
      <sheetName val="산근"/>
      <sheetName val="세금자료"/>
      <sheetName val="중기조종사 단위단가"/>
      <sheetName val="날개벽(시점좌측)"/>
      <sheetName val="건축집계표"/>
      <sheetName val="물량표"/>
      <sheetName val="총투입계"/>
      <sheetName val="정보"/>
      <sheetName val="사진대지"/>
      <sheetName val="총괄집계표"/>
      <sheetName val="교통대책내역"/>
      <sheetName val="직재"/>
      <sheetName val="ilch"/>
      <sheetName val="기초입력 DATA"/>
      <sheetName val=" 견적서"/>
      <sheetName val="해평견적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일위산출"/>
      <sheetName val="자재가격조사표"/>
      <sheetName val="1차 내역서"/>
      <sheetName val="CON'C"/>
      <sheetName val="차액보증"/>
      <sheetName val="플랜트 설치"/>
      <sheetName val="을지"/>
      <sheetName val="견적갑지"/>
      <sheetName val="물량내역"/>
      <sheetName val="설명서 "/>
      <sheetName val="토목"/>
      <sheetName val="역T형교대(말뚝기초)"/>
      <sheetName val="공통가설"/>
      <sheetName val="설계서"/>
      <sheetName val="견적조건"/>
      <sheetName val="합천내역"/>
      <sheetName val="출입자명단"/>
      <sheetName val="건축공사집계"/>
      <sheetName val="노임단가 (2)"/>
      <sheetName val="현장별"/>
      <sheetName val="BSD (2)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경영상태"/>
      <sheetName val="입력"/>
      <sheetName val="2003상반기노임기준"/>
      <sheetName val="인건비 "/>
      <sheetName val="기본항목 입력"/>
      <sheetName val="야장종합"/>
      <sheetName val="일위대가(계측기설치)"/>
      <sheetName val="각형맨홀"/>
      <sheetName val="설계조건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예정공정표 "/>
      <sheetName val="실행_ALT1_"/>
      <sheetName val="C3"/>
      <sheetName val="공사_산출"/>
      <sheetName val="철거산출근거"/>
      <sheetName val="FOB발"/>
      <sheetName val="설비공사"/>
      <sheetName val="FORM-0"/>
      <sheetName val="파일의이용"/>
      <sheetName val="공종목록표"/>
      <sheetName val="업무분장"/>
      <sheetName val="기본단가표"/>
      <sheetName val="예산서"/>
      <sheetName val="집계"/>
      <sheetName val="전선 및 전선관-자유로"/>
      <sheetName val="관로터파기-자유로"/>
      <sheetName val="단가대비표"/>
      <sheetName val="99노임기준"/>
      <sheetName val="장비경비"/>
      <sheetName val="실행내역"/>
      <sheetName val="PAINT"/>
      <sheetName val="적격심사표"/>
      <sheetName val="CONCRETE"/>
      <sheetName val="건축내역"/>
      <sheetName val="배관배선내역"/>
      <sheetName val="0"/>
      <sheetName val="수목단가"/>
      <sheetName val="시설수량표"/>
      <sheetName val="청천내"/>
      <sheetName val="2000년1차"/>
      <sheetName val="결재판"/>
      <sheetName val="차수"/>
      <sheetName val="pier(각형)"/>
      <sheetName val="경비"/>
      <sheetName val="신.분"/>
      <sheetName val="토목공사"/>
      <sheetName val="건축실행"/>
      <sheetName val="토공집계"/>
      <sheetName val="기성"/>
      <sheetName val="말뚝지지력산정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단기차입금"/>
      <sheetName val="설비내역서"/>
      <sheetName val="전기내역서"/>
      <sheetName val="05-원가계산"/>
      <sheetName val="예정공정표"/>
      <sheetName val="초기화면"/>
      <sheetName val="관급자재"/>
      <sheetName val="용수량(생활용수)"/>
      <sheetName val="참조M"/>
      <sheetName val="소요자재"/>
      <sheetName val="3월팀계 "/>
      <sheetName val="한강운반비"/>
      <sheetName val="Sheet3"/>
      <sheetName val="계목분류"/>
      <sheetName val="일위대가 "/>
      <sheetName val="퍼스트"/>
      <sheetName val="기초일위"/>
      <sheetName val="시설일위"/>
      <sheetName val="조명일위"/>
      <sheetName val="정부노임단가"/>
      <sheetName val="C1.공사개요"/>
      <sheetName val="실행(1)"/>
      <sheetName val="A1.스케쥴"/>
      <sheetName val="Sheet4"/>
      <sheetName val="새공통"/>
      <sheetName val="배수내역"/>
      <sheetName val="입력시트"/>
      <sheetName val="구분자"/>
      <sheetName val="단가및재료비"/>
      <sheetName val="견적율"/>
      <sheetName val="수정시산표"/>
      <sheetName val="매출현황"/>
      <sheetName val="등록자료"/>
      <sheetName val="입력정보"/>
      <sheetName val="회사정보"/>
      <sheetName val="금융비용"/>
      <sheetName val="유림골조"/>
      <sheetName val="골조시행"/>
      <sheetName val="현금및현금등가물"/>
      <sheetName val="계정code"/>
      <sheetName val="고유코드_설계"/>
      <sheetName val="XL4Poppy"/>
      <sheetName val="계획금액"/>
      <sheetName val="단가(자재)"/>
      <sheetName val="단가(노임)"/>
      <sheetName val="기초목록"/>
      <sheetName val="공사통보서"/>
      <sheetName val="wall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참고"/>
      <sheetName val="연도별노무비(신)"/>
      <sheetName val="산출서"/>
      <sheetName val="1-최종안"/>
      <sheetName val="사업분석-분양가결정"/>
      <sheetName val="삭제금지단가"/>
      <sheetName val="단가조사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980731"/>
      <sheetName val="철콘"/>
      <sheetName val="수량명세서"/>
      <sheetName val="ateCodes_x0000_TimeCodes_x0000_OverrideShor"/>
      <sheetName val="공사내역서"/>
      <sheetName val="Customer Databas"/>
      <sheetName val="간지"/>
      <sheetName val="공사요율"/>
      <sheetName val="간접"/>
      <sheetName val="코드"/>
      <sheetName val="APT"/>
      <sheetName val="내역서 제출"/>
      <sheetName val="연부97-1"/>
      <sheetName val="#3_일위대가목록"/>
      <sheetName val="터널조도"/>
      <sheetName val="측량요율"/>
      <sheetName val="자재대"/>
      <sheetName val="토사(PE)"/>
      <sheetName val="포장복구집계"/>
      <sheetName val="부표총괄"/>
      <sheetName val="AS포장복구 "/>
      <sheetName val="G.R300경비"/>
      <sheetName val="표준건축비"/>
      <sheetName val="토목내역"/>
      <sheetName val="주공 갑지"/>
      <sheetName val="MAT_N048"/>
      <sheetName val="경쟁실분"/>
      <sheetName val="[내역서(ͭ_x0000_ͭ_x0000__x001c__x0000__x001c__x0000_가표"/>
      <sheetName val="본선토량운반계산서(1)0"/>
      <sheetName val="설계명세서-2"/>
      <sheetName val="1안98Billing"/>
      <sheetName val="친환경주택"/>
      <sheetName val="장비사양"/>
      <sheetName val="工완성공사율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백암비스타내역"/>
      <sheetName val="토공사"/>
      <sheetName val="DATA 입력란"/>
      <sheetName val="수목표준대가"/>
      <sheetName val="횡배수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울산시산표"/>
      <sheetName val="설계예산서"/>
      <sheetName val="예산내역서"/>
      <sheetName val="총계"/>
      <sheetName val="Apt내역"/>
      <sheetName val="공사요율산출표"/>
      <sheetName val="단가(1)"/>
      <sheetName val="일위_파일"/>
      <sheetName val="ateCodes"/>
      <sheetName val="99년신청"/>
      <sheetName val="ateCodes?TimeCodes?OverrideShor"/>
      <sheetName val="[내역서(ͭ?ͭ?_x001c_?_x001c_?가표"/>
      <sheetName val="아파트기별"/>
      <sheetName val="공리일"/>
      <sheetName val="목표세부명세"/>
      <sheetName val="FD"/>
      <sheetName val="LD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경율산정.XLS"/>
      <sheetName val="출력"/>
      <sheetName val="4동급수"/>
      <sheetName val="도급"/>
      <sheetName val="내역1"/>
      <sheetName val="회선별대책안(한전)"/>
      <sheetName val="견적1"/>
      <sheetName val="00000"/>
      <sheetName val="최적단면"/>
      <sheetName val="빙장비사양"/>
      <sheetName val="노무비단가"/>
      <sheetName val="9811"/>
      <sheetName val="자판실행"/>
      <sheetName val="투입비분석표"/>
      <sheetName val="6동"/>
      <sheetName val="CC16-내역서"/>
      <sheetName val="대비"/>
      <sheetName val="기계경비"/>
      <sheetName val="월별수입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D"/>
      <sheetName val="보증종류"/>
      <sheetName val="우배수"/>
      <sheetName val="계산식"/>
      <sheetName val="2.고용보험료산출근거"/>
      <sheetName val="database"/>
      <sheetName val="자재단가비교표"/>
      <sheetName val="Macro(전선)"/>
      <sheetName val="수지표"/>
      <sheetName val="셀명"/>
      <sheetName val="분석대장"/>
      <sheetName val="base"/>
      <sheetName val="품셈표"/>
      <sheetName val="COVER-P"/>
      <sheetName val="조도계산서 (도서)"/>
      <sheetName val="VST재료산출"/>
      <sheetName val="노임단가표"/>
      <sheetName val="손익집계(공장별)"/>
      <sheetName val="금회지출"/>
      <sheetName val="21301동"/>
      <sheetName val="제안서입력"/>
      <sheetName val="거래처등록"/>
      <sheetName val="참고자료"/>
      <sheetName val="은행코드"/>
      <sheetName val="9-1차이내역"/>
      <sheetName val="관련부서"/>
      <sheetName val="공사내역"/>
      <sheetName val="부하(성남)"/>
      <sheetName val="용역비내역_진짜"/>
      <sheetName val="산출근거-배전"/>
      <sheetName val="1.동력공사"/>
      <sheetName val="노임(1차)"/>
      <sheetName val="문학간접"/>
      <sheetName val="b_balju_cho"/>
      <sheetName val="BTL시설예산 기준표"/>
      <sheetName val="5.학교신설예산 집행(01~08)"/>
      <sheetName val="점검결과(08년 100교 지원)"/>
      <sheetName val="품셈 "/>
      <sheetName val="방화도료"/>
      <sheetName val="물가시세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수량3"/>
      <sheetName val="5.직원투입현황"/>
      <sheetName val="판가반영"/>
      <sheetName val="방배동내역(리라)"/>
      <sheetName val="부대공사총괄"/>
      <sheetName val="건축공사집계표"/>
      <sheetName val="[내역서(ͭ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1안"/>
      <sheetName val="교각1"/>
      <sheetName val="6-1. 관개량조서"/>
      <sheetName val="본부소개"/>
      <sheetName val="장문교(대전)"/>
      <sheetName val="연결임시"/>
      <sheetName val="손익분석"/>
      <sheetName val="&quot;"/>
      <sheetName val="단가_및_재료비"/>
      <sheetName val="주공_갑지"/>
      <sheetName val="AS포장복구_"/>
      <sheetName val="G_R300경비"/>
      <sheetName val="[내역서(ͭͭ가표"/>
      <sheetName val="DATA_입력란"/>
      <sheetName val="패널"/>
      <sheetName val="교각계산"/>
      <sheetName val="안정계산"/>
      <sheetName val="단면검토"/>
      <sheetName val="당초"/>
      <sheetName val="EQUIP LIST"/>
      <sheetName val="일일작업현황"/>
      <sheetName val="부하계산서"/>
      <sheetName val="우각부보강"/>
      <sheetName val="양식3"/>
      <sheetName val="영동(D)"/>
      <sheetName val="관람석제출"/>
      <sheetName val="J형측구단위수량"/>
      <sheetName val="BQ(실행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산출내역서집계표"/>
      <sheetName val="1.설계조건"/>
      <sheetName val="45,46"/>
      <sheetName val="견적내역서"/>
      <sheetName val="산출근거"/>
      <sheetName val="하수급견적대비"/>
      <sheetName val="관급자재대"/>
      <sheetName val="산출1"/>
      <sheetName val="드롭다운목록"/>
      <sheetName val="설계가"/>
      <sheetName val="인건비"/>
      <sheetName val="물류최종8월7"/>
      <sheetName val="인수공"/>
      <sheetName val="8.PILE  (돌출)"/>
      <sheetName val="신축(단위)"/>
      <sheetName val="실행내역서 "/>
      <sheetName val="사통"/>
      <sheetName val="견적단가"/>
      <sheetName val="수안보-MBR1"/>
      <sheetName val="낙찰표"/>
      <sheetName val="중동공구"/>
      <sheetName val="간선계산"/>
      <sheetName val="골조(1)"/>
      <sheetName val="골조(3)"/>
      <sheetName val="마감(1)"/>
      <sheetName val="업무량"/>
      <sheetName val="200"/>
      <sheetName val="데리네이타현황"/>
      <sheetName val="내역- CCTV"/>
      <sheetName val="FB25JN"/>
      <sheetName val="수량산출(음암)"/>
      <sheetName val="페이지"/>
      <sheetName val="XREF"/>
      <sheetName val="절감계산"/>
      <sheetName val="고정자산"/>
      <sheetName val="매출원가추정"/>
      <sheetName val="매출추정"/>
      <sheetName val="매출"/>
      <sheetName val="전체내역 (2)"/>
      <sheetName val="골막이(야매)"/>
      <sheetName val="수량산출서"/>
      <sheetName val="1,2공구원가계산서"/>
      <sheetName val="1공구산출내역서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충주"/>
      <sheetName val="결재갑지"/>
      <sheetName val="설계기준"/>
      <sheetName val="Raw Data"/>
      <sheetName val="수목데이타"/>
      <sheetName val="양촌면도평리"/>
      <sheetName val="옹벽수량집계표"/>
      <sheetName val="수로BOX"/>
      <sheetName val="찍기"/>
      <sheetName val="수선비MATRIX"/>
      <sheetName val="차량소요량-년간주행거리"/>
      <sheetName val="금전출납"/>
      <sheetName val="직영명부"/>
      <sheetName val="증감대비"/>
      <sheetName val="투자비"/>
      <sheetName val="조성원가DATA"/>
      <sheetName val="사업비"/>
      <sheetName val="토목검측서"/>
      <sheetName val="기초자료입력"/>
      <sheetName val="원"/>
      <sheetName val="한일양산"/>
      <sheetName val="S0"/>
      <sheetName val="2.대외공문"/>
      <sheetName val="총괄BOQ"/>
      <sheetName val="EP0618"/>
      <sheetName val="설비(제출)"/>
      <sheetName val="7.기-검-보.100"/>
      <sheetName val="ABUT수량-A1"/>
      <sheetName val="입력자료"/>
      <sheetName val="HISTORICAL"/>
      <sheetName val="FORECASTING"/>
      <sheetName val="원본"/>
      <sheetName val="98수문일위"/>
      <sheetName val="_내역서(ͭ"/>
      <sheetName val="nys"/>
      <sheetName val="연령별자료"/>
      <sheetName val="설계예시"/>
      <sheetName val="현장청취복명서"/>
      <sheetName val="신표지1"/>
      <sheetName val="단가산출서(기계)"/>
      <sheetName val="부대경비산출서"/>
      <sheetName val="총괄표"/>
      <sheetName val="계정과목"/>
      <sheetName val="용수지선토적"/>
      <sheetName val="도로토적"/>
      <sheetName val="예산대비"/>
      <sheetName val="공사비대비"/>
      <sheetName val="AHU집계"/>
      <sheetName val="공조기휀"/>
      <sheetName val="공조기"/>
      <sheetName val="가도공"/>
      <sheetName val="공종단가"/>
      <sheetName val="공사원가계산서 "/>
      <sheetName val="단가산출서"/>
      <sheetName val="식재"/>
      <sheetName val="시설물"/>
      <sheetName val="식재출력용"/>
      <sheetName val="유지관리"/>
      <sheetName val="소방"/>
      <sheetName val="BOJUNGGM"/>
      <sheetName val="고가수조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Macro1"/>
      <sheetName val="입찰보고"/>
      <sheetName val="부대내역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정비손익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 내역서"/>
      <sheetName val="예총"/>
      <sheetName val="개별직종노임단가(2005.1)"/>
      <sheetName val="신천교(음성)"/>
      <sheetName val="성명순"/>
      <sheetName val="총괄변경내역서"/>
      <sheetName val="MOTOR"/>
      <sheetName val="마스터"/>
      <sheetName val="연동내역"/>
      <sheetName val="세부내역"/>
      <sheetName val="설계변경총괄표(계산식)"/>
      <sheetName val="일위대가목차"/>
      <sheetName val="COPING"/>
      <sheetName val="VXXXXX"/>
      <sheetName val="단가일람 (2)"/>
      <sheetName val="단면가정"/>
      <sheetName val="Customer_Databa袸"/>
      <sheetName val="공사비"/>
      <sheetName val="일위-1"/>
      <sheetName val="일위-2"/>
      <sheetName val="일위-3"/>
      <sheetName val="일위-4"/>
      <sheetName val="일위-5"/>
      <sheetName val="공통부대"/>
      <sheetName val="4.고용보험"/>
      <sheetName val="3.고용보험료산출근거"/>
      <sheetName val="인부노임"/>
      <sheetName val="도장면"/>
      <sheetName val="각사별공사비분개 "/>
      <sheetName val="원형1호맨홀토공수량"/>
      <sheetName val="관부설공집계표"/>
      <sheetName val="건축설비"/>
      <sheetName val="검토"/>
      <sheetName val="2.토목공사"/>
      <sheetName val="사  업  비  수  지  예  산  서"/>
      <sheetName val="장비"/>
      <sheetName val="철골,판넬"/>
      <sheetName val="3희질산"/>
      <sheetName val="설비원가"/>
      <sheetName val="CHECKLIST"/>
      <sheetName val="PIPE"/>
      <sheetName val="개인별조서"/>
      <sheetName val="노임,재료비"/>
      <sheetName val="FACTOR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A2"/>
      <sheetName val="공사비산출내역"/>
      <sheetName val="96.12"/>
      <sheetName val="기술자자료입력"/>
      <sheetName val="DD_raw"/>
      <sheetName val="NW_raw"/>
      <sheetName val="당월 인력"/>
      <sheetName val="양수장(기계)"/>
      <sheetName val="계수시트"/>
      <sheetName val="대로근거"/>
      <sheetName val="중로근거"/>
      <sheetName val="우수"/>
      <sheetName val="단가적용"/>
      <sheetName val="동해title"/>
      <sheetName val="전체공내역서"/>
      <sheetName val="98지급계획"/>
      <sheetName val="연습장소"/>
      <sheetName val="내역(영일)"/>
      <sheetName val="건축개요"/>
      <sheetName val="1단지구내"/>
      <sheetName val="1단지주차장전등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SCHEDULE"/>
      <sheetName val="식재일위대가"/>
      <sheetName val="ateCodes_TimeCodes_OverrideShor"/>
      <sheetName val="설산1.나"/>
      <sheetName val="본사S"/>
      <sheetName val="집계표_정리_"/>
      <sheetName val="약품공급2"/>
      <sheetName val="07기준"/>
      <sheetName val="220 (2)"/>
      <sheetName val="물량표S"/>
      <sheetName val="동문건설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단가산출"/>
      <sheetName val="04년부품"/>
      <sheetName val="신청서"/>
      <sheetName val="사업성분석"/>
      <sheetName val="사업ﾈƩ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토목공사일반"/>
      <sheetName val="을"/>
      <sheetName val="차액보증"/>
      <sheetName val="현장"/>
      <sheetName val="2공구산출내역"/>
      <sheetName val="내역서2안"/>
      <sheetName val="품셈TABLE"/>
      <sheetName val="부대공"/>
      <sheetName val="포장공"/>
      <sheetName val="토공"/>
      <sheetName val="입찰안"/>
      <sheetName val="백암비스타내역"/>
      <sheetName val="JUCK"/>
      <sheetName val="단가조사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노무"/>
      <sheetName val="계양가시설"/>
      <sheetName val="설계서(표지)"/>
      <sheetName val="원가계산서"/>
      <sheetName val="기초내역서"/>
      <sheetName val="수량산출"/>
      <sheetName val="대가목록표"/>
      <sheetName val="공통가설"/>
      <sheetName val="소방사항"/>
      <sheetName val="교통대책내역"/>
      <sheetName val="J直材4"/>
      <sheetName val="중기조종사 단위단가"/>
      <sheetName val="공사개요"/>
      <sheetName val="산출근거"/>
      <sheetName val="DATE"/>
      <sheetName val="평가데이터"/>
      <sheetName val="인건-측정"/>
      <sheetName val="부재리스트"/>
      <sheetName val="현장경비"/>
      <sheetName val="골조시행"/>
      <sheetName val="첨부1"/>
      <sheetName val="요율"/>
      <sheetName val="2000.11월설계내역"/>
      <sheetName val="BID"/>
      <sheetName val="원가계산서 "/>
      <sheetName val="추가대화"/>
      <sheetName val="데이타"/>
      <sheetName val="설계명세서"/>
      <sheetName val="자료입력"/>
      <sheetName val="청천내"/>
      <sheetName val="설계내역서"/>
      <sheetName val="LP-S"/>
      <sheetName val="Sheet4"/>
      <sheetName val="공사현황"/>
      <sheetName val="감가상각"/>
      <sheetName val="실행내역"/>
      <sheetName val="자재단가리스트"/>
      <sheetName val="패널"/>
      <sheetName val="N賃率-職"/>
      <sheetName val="도급FORM"/>
      <sheetName val="아파트 내역"/>
      <sheetName val="초기화면"/>
      <sheetName val="관급자재"/>
      <sheetName val="TANK견적대지"/>
      <sheetName val="구천"/>
      <sheetName val="연결관암거"/>
      <sheetName val="자  재"/>
      <sheetName val="건축외주"/>
      <sheetName val="계수시트"/>
      <sheetName val="인테리어내역"/>
      <sheetName val="갑지(추정)"/>
      <sheetName val="토목"/>
      <sheetName val="별표"/>
      <sheetName val="내역서(설비+소방)"/>
      <sheetName val="전체"/>
      <sheetName val="실행"/>
      <sheetName val="BCK3672"/>
      <sheetName val="설계명세서(a"/>
      <sheetName val="NEGO"/>
      <sheetName val="토사(PE)"/>
      <sheetName val="Total"/>
      <sheetName val="ELECTRIC"/>
      <sheetName val="노무비"/>
      <sheetName val="대상공사(조달청)"/>
      <sheetName val="자료(통합)"/>
      <sheetName val="일위"/>
      <sheetName val="공사예산하조서(O.K)"/>
      <sheetName val="기계경비(시간당)"/>
      <sheetName val="램머"/>
      <sheetName val="파일의이용"/>
      <sheetName val="설계명세서 (장비)"/>
      <sheetName val="기본일위"/>
      <sheetName val="KIM"/>
      <sheetName val="건축원가"/>
      <sheetName val="내역서총집계표"/>
      <sheetName val="2공구하도급내역서"/>
      <sheetName val="시설장비부하계산서"/>
      <sheetName val="CT 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2006년일위대가"/>
      <sheetName val="104동"/>
      <sheetName val="20관리비율"/>
      <sheetName val="사급자재(1단계)"/>
      <sheetName val="단가기준"/>
      <sheetName val="저"/>
      <sheetName val="간접"/>
      <sheetName val="건축공사 분괴표원본데이터(공통+건축)"/>
      <sheetName val="사업부배부A"/>
      <sheetName val="제품별단가"/>
      <sheetName val="제품별절단길이-0628"/>
      <sheetName val="1.설계기준"/>
      <sheetName val="기둥(원형)"/>
      <sheetName val="기초공"/>
      <sheetName val="건축내역(진해석동)"/>
      <sheetName val="동수"/>
      <sheetName val="누계12"/>
      <sheetName val="16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구조물공"/>
      <sheetName val="부대공"/>
      <sheetName val="배수공"/>
      <sheetName val="토공"/>
      <sheetName val="포장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터파기및재료"/>
      <sheetName val="기계경비"/>
      <sheetName val="노임"/>
      <sheetName val="일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내역서01"/>
      <sheetName val="우배수"/>
      <sheetName val="단위중량"/>
      <sheetName val="소일위대가코드표"/>
      <sheetName val="단가일람"/>
      <sheetName val="조경일람"/>
      <sheetName val="주공일_x0004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>
            <v>0</v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>
            <v>0</v>
          </cell>
          <cell r="J279">
            <v>0</v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>
            <v>0</v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>
            <v>0</v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>
            <v>0</v>
          </cell>
          <cell r="J287">
            <v>0</v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>
            <v>0</v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>
            <v>0</v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>
            <v>0</v>
          </cell>
          <cell r="J295">
            <v>0</v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Sheet1"/>
      <sheetName val="집계표"/>
      <sheetName val="관급"/>
      <sheetName val="#REF"/>
      <sheetName val="건축공사실행"/>
      <sheetName val="기초일위"/>
      <sheetName val="시설일위"/>
      <sheetName val="조명일위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SUNGDAE"/>
      <sheetName val="식재"/>
      <sheetName val="시설물"/>
      <sheetName val="식재출력용"/>
      <sheetName val="유지관리"/>
      <sheetName val="단가"/>
      <sheetName val="3지구단위"/>
      <sheetName val="현장관리비"/>
    </sheetNames>
    <sheetDataSet>
      <sheetData sheetId="0" refreshError="1">
        <row r="3">
          <cell r="A3" t="str">
            <v>코드</v>
          </cell>
          <cell r="B3" t="str">
            <v>수목명</v>
          </cell>
          <cell r="C3" t="str">
            <v>규 격</v>
          </cell>
          <cell r="D3" t="str">
            <v>97'단가</v>
          </cell>
        </row>
        <row r="4">
          <cell r="A4" t="str">
            <v>겹벚R6</v>
          </cell>
          <cell r="B4" t="str">
            <v>겹벚나무</v>
          </cell>
          <cell r="C4" t="str">
            <v>H2.5*R6</v>
          </cell>
          <cell r="D4">
            <v>24300</v>
          </cell>
        </row>
        <row r="5">
          <cell r="A5" t="str">
            <v>겹벚R8</v>
          </cell>
          <cell r="B5" t="str">
            <v>겹벚나무</v>
          </cell>
          <cell r="C5" t="str">
            <v>H3.0*R8</v>
          </cell>
          <cell r="D5">
            <v>71170</v>
          </cell>
        </row>
        <row r="6">
          <cell r="A6" t="str">
            <v>꽃사과R4</v>
          </cell>
          <cell r="B6" t="str">
            <v>꽃사과</v>
          </cell>
          <cell r="C6" t="str">
            <v>H2.0*R4</v>
          </cell>
          <cell r="D6">
            <v>13200</v>
          </cell>
        </row>
        <row r="7">
          <cell r="A7" t="str">
            <v>꽃사과R6</v>
          </cell>
          <cell r="B7" t="str">
            <v>꽃사과</v>
          </cell>
          <cell r="C7" t="str">
            <v>H2.5*R6</v>
          </cell>
          <cell r="D7">
            <v>44200</v>
          </cell>
        </row>
        <row r="8">
          <cell r="A8" t="str">
            <v>꽃사과R8</v>
          </cell>
          <cell r="B8" t="str">
            <v>꽃사과</v>
          </cell>
          <cell r="C8" t="str">
            <v>H2.5*R8</v>
          </cell>
          <cell r="D8">
            <v>50100</v>
          </cell>
        </row>
        <row r="9">
          <cell r="A9" t="str">
            <v>꽃사과R10</v>
          </cell>
          <cell r="B9" t="str">
            <v>꽃사과</v>
          </cell>
          <cell r="C9" t="str">
            <v>H2.5*R10</v>
          </cell>
          <cell r="D9">
            <v>81600</v>
          </cell>
        </row>
        <row r="10">
          <cell r="A10" t="str">
            <v>가래B6</v>
          </cell>
          <cell r="B10" t="str">
            <v>가래나무</v>
          </cell>
          <cell r="C10" t="str">
            <v>H3.0*B6</v>
          </cell>
          <cell r="D10">
            <v>17580</v>
          </cell>
        </row>
        <row r="11">
          <cell r="A11" t="str">
            <v>가래B8</v>
          </cell>
          <cell r="B11" t="str">
            <v>가래나무</v>
          </cell>
          <cell r="C11" t="str">
            <v>H3.5*B8</v>
          </cell>
          <cell r="D11">
            <v>26250</v>
          </cell>
        </row>
        <row r="12">
          <cell r="A12" t="str">
            <v>가래B10</v>
          </cell>
          <cell r="B12" t="str">
            <v>가래나무</v>
          </cell>
          <cell r="C12" t="str">
            <v>H4.0*B10</v>
          </cell>
          <cell r="D12">
            <v>47250</v>
          </cell>
        </row>
        <row r="13">
          <cell r="A13" t="str">
            <v>가래B12</v>
          </cell>
          <cell r="B13" t="str">
            <v>가래나무</v>
          </cell>
          <cell r="C13" t="str">
            <v>H5.0*B12</v>
          </cell>
          <cell r="D13">
            <v>90000</v>
          </cell>
        </row>
        <row r="14">
          <cell r="A14" t="str">
            <v>가래B15</v>
          </cell>
          <cell r="B14" t="str">
            <v>가래나무</v>
          </cell>
          <cell r="C14" t="str">
            <v>H6.0*B15</v>
          </cell>
          <cell r="D14">
            <v>160000</v>
          </cell>
        </row>
        <row r="15">
          <cell r="A15" t="str">
            <v>감R5</v>
          </cell>
          <cell r="B15" t="str">
            <v>감나무</v>
          </cell>
          <cell r="C15" t="str">
            <v>H2.0*R5</v>
          </cell>
          <cell r="D15">
            <v>21700</v>
          </cell>
        </row>
        <row r="16">
          <cell r="A16" t="str">
            <v>감R6</v>
          </cell>
          <cell r="B16" t="str">
            <v>감나무</v>
          </cell>
          <cell r="C16" t="str">
            <v>H2.0*R6</v>
          </cell>
          <cell r="D16">
            <v>50400</v>
          </cell>
        </row>
        <row r="17">
          <cell r="A17" t="str">
            <v>감R7</v>
          </cell>
          <cell r="B17" t="str">
            <v>감나무</v>
          </cell>
          <cell r="C17" t="str">
            <v>H2.5*R7</v>
          </cell>
          <cell r="D17">
            <v>47500</v>
          </cell>
        </row>
        <row r="18">
          <cell r="A18" t="str">
            <v>감R8</v>
          </cell>
          <cell r="B18" t="str">
            <v>감나무</v>
          </cell>
          <cell r="C18" t="str">
            <v>H2.5*R8</v>
          </cell>
          <cell r="D18">
            <v>81900</v>
          </cell>
        </row>
        <row r="19">
          <cell r="A19" t="str">
            <v>감R10</v>
          </cell>
          <cell r="B19" t="str">
            <v>감나무</v>
          </cell>
          <cell r="C19" t="str">
            <v>H3.0*R10</v>
          </cell>
          <cell r="D19">
            <v>84000</v>
          </cell>
        </row>
        <row r="20">
          <cell r="A20" t="str">
            <v>감R12</v>
          </cell>
          <cell r="B20" t="str">
            <v>감나무</v>
          </cell>
          <cell r="C20" t="str">
            <v>H3.5*R12</v>
          </cell>
          <cell r="D20">
            <v>189000</v>
          </cell>
        </row>
        <row r="21">
          <cell r="A21" t="str">
            <v>감R15</v>
          </cell>
          <cell r="B21" t="str">
            <v>감나무</v>
          </cell>
          <cell r="C21" t="str">
            <v>H4.0*R15</v>
          </cell>
          <cell r="D21">
            <v>158000</v>
          </cell>
        </row>
        <row r="22">
          <cell r="A22" t="str">
            <v>계수R5</v>
          </cell>
          <cell r="B22" t="str">
            <v>계수나무</v>
          </cell>
          <cell r="C22" t="str">
            <v>H2.5*R5</v>
          </cell>
          <cell r="D22">
            <v>25400</v>
          </cell>
        </row>
        <row r="23">
          <cell r="A23" t="str">
            <v>계수R6</v>
          </cell>
          <cell r="B23" t="str">
            <v>계수나무</v>
          </cell>
          <cell r="C23" t="str">
            <v>H3.0*R6</v>
          </cell>
          <cell r="D23">
            <v>30800</v>
          </cell>
        </row>
        <row r="24">
          <cell r="A24" t="str">
            <v>계수R8</v>
          </cell>
          <cell r="B24" t="str">
            <v>계수나무</v>
          </cell>
          <cell r="C24" t="str">
            <v>H3.5*R8</v>
          </cell>
          <cell r="D24">
            <v>89800</v>
          </cell>
        </row>
        <row r="25">
          <cell r="A25" t="str">
            <v>계수R10</v>
          </cell>
          <cell r="B25" t="str">
            <v>계수나무</v>
          </cell>
          <cell r="C25" t="str">
            <v>H4.0*R10</v>
          </cell>
          <cell r="D25">
            <v>108900</v>
          </cell>
        </row>
        <row r="26">
          <cell r="A26" t="str">
            <v>계수R12</v>
          </cell>
          <cell r="B26" t="str">
            <v>계수나무</v>
          </cell>
          <cell r="C26" t="str">
            <v>H4.5*R12</v>
          </cell>
          <cell r="D26">
            <v>169400</v>
          </cell>
        </row>
        <row r="27">
          <cell r="A27" t="str">
            <v>고로쇠R5</v>
          </cell>
          <cell r="B27" t="str">
            <v>고로쇠</v>
          </cell>
          <cell r="C27" t="str">
            <v>H3.0*R5</v>
          </cell>
          <cell r="D27">
            <v>15000</v>
          </cell>
        </row>
        <row r="28">
          <cell r="A28" t="str">
            <v>고로쇠R6</v>
          </cell>
          <cell r="B28" t="str">
            <v>고로쇠</v>
          </cell>
          <cell r="C28" t="str">
            <v>H3.0*R6</v>
          </cell>
          <cell r="D28">
            <v>22000</v>
          </cell>
        </row>
        <row r="29">
          <cell r="A29" t="str">
            <v>고로쇠R8</v>
          </cell>
          <cell r="B29" t="str">
            <v>고로쇠</v>
          </cell>
          <cell r="C29" t="str">
            <v>H3.5*R8</v>
          </cell>
          <cell r="D29">
            <v>40000</v>
          </cell>
        </row>
        <row r="30">
          <cell r="A30" t="str">
            <v>고로쇠R10</v>
          </cell>
          <cell r="B30" t="str">
            <v>고로쇠</v>
          </cell>
          <cell r="C30" t="str">
            <v>H4.0*R10</v>
          </cell>
          <cell r="D30">
            <v>80000</v>
          </cell>
        </row>
        <row r="31">
          <cell r="A31" t="str">
            <v>고로쇠R12</v>
          </cell>
          <cell r="B31" t="str">
            <v>고로쇠</v>
          </cell>
          <cell r="C31" t="str">
            <v>H4.5*R12</v>
          </cell>
          <cell r="D31">
            <v>130000</v>
          </cell>
        </row>
        <row r="32">
          <cell r="A32" t="str">
            <v>고로쇠R15</v>
          </cell>
          <cell r="B32" t="str">
            <v>고로쇠</v>
          </cell>
          <cell r="C32" t="str">
            <v>H4.5*R15</v>
          </cell>
          <cell r="D32">
            <v>250000</v>
          </cell>
        </row>
        <row r="33">
          <cell r="A33" t="str">
            <v>꽃복숭아R3</v>
          </cell>
          <cell r="B33" t="str">
            <v>꽃복숭아</v>
          </cell>
          <cell r="C33" t="str">
            <v>H1.5*R3</v>
          </cell>
          <cell r="D33">
            <v>13500</v>
          </cell>
        </row>
        <row r="34">
          <cell r="A34" t="str">
            <v>꽃복숭아R4</v>
          </cell>
          <cell r="B34" t="str">
            <v>꽃복숭아</v>
          </cell>
          <cell r="C34" t="str">
            <v>H2.0*R4</v>
          </cell>
          <cell r="D34">
            <v>25600</v>
          </cell>
        </row>
        <row r="35">
          <cell r="A35" t="str">
            <v>꽃복숭아R5</v>
          </cell>
          <cell r="B35" t="str">
            <v>꽃복숭아</v>
          </cell>
          <cell r="C35" t="str">
            <v>H2.5*R5</v>
          </cell>
          <cell r="D35">
            <v>55600</v>
          </cell>
        </row>
        <row r="36">
          <cell r="A36" t="str">
            <v>꽃아그배R4</v>
          </cell>
          <cell r="B36" t="str">
            <v>꽃아그배</v>
          </cell>
          <cell r="C36" t="str">
            <v>H2.5*R4</v>
          </cell>
          <cell r="D36">
            <v>18900</v>
          </cell>
        </row>
        <row r="37">
          <cell r="A37" t="str">
            <v>꽃아그배R6</v>
          </cell>
          <cell r="B37" t="str">
            <v>꽃아그배</v>
          </cell>
          <cell r="C37" t="str">
            <v>H2.5*R6</v>
          </cell>
          <cell r="D37">
            <v>52600</v>
          </cell>
        </row>
        <row r="38">
          <cell r="A38" t="str">
            <v>꽃아그배R8</v>
          </cell>
          <cell r="B38" t="str">
            <v>꽃아그배</v>
          </cell>
          <cell r="C38" t="str">
            <v>H3.0*R8</v>
          </cell>
          <cell r="D38">
            <v>98600</v>
          </cell>
        </row>
        <row r="39">
          <cell r="A39" t="str">
            <v>꽃아그배R10</v>
          </cell>
          <cell r="B39" t="str">
            <v>꽃아그배</v>
          </cell>
          <cell r="C39" t="str">
            <v>H3.5*R10</v>
          </cell>
          <cell r="D39">
            <v>148200</v>
          </cell>
        </row>
        <row r="40">
          <cell r="A40" t="str">
            <v>꽃산딸R5</v>
          </cell>
          <cell r="B40" t="str">
            <v>꽃산딸나무</v>
          </cell>
          <cell r="C40" t="str">
            <v>H2.0*R5</v>
          </cell>
          <cell r="D40">
            <v>35000</v>
          </cell>
        </row>
        <row r="41">
          <cell r="A41" t="str">
            <v>꽃산딸R7</v>
          </cell>
          <cell r="B41" t="str">
            <v>꽃산딸나무</v>
          </cell>
          <cell r="C41" t="str">
            <v>H2.5*R7</v>
          </cell>
          <cell r="D41">
            <v>60000</v>
          </cell>
        </row>
        <row r="42">
          <cell r="A42" t="str">
            <v>꽃산딸R8</v>
          </cell>
          <cell r="B42" t="str">
            <v>꽃산딸나무</v>
          </cell>
          <cell r="C42" t="str">
            <v>H3.0*R8</v>
          </cell>
          <cell r="D42">
            <v>100000</v>
          </cell>
        </row>
        <row r="43">
          <cell r="A43" t="str">
            <v>꽃산딸R10</v>
          </cell>
          <cell r="B43" t="str">
            <v>꽃산딸나무</v>
          </cell>
          <cell r="C43" t="str">
            <v>H3.5*R10</v>
          </cell>
          <cell r="D43">
            <v>180000</v>
          </cell>
        </row>
        <row r="44">
          <cell r="A44" t="str">
            <v>귀롱R6</v>
          </cell>
          <cell r="B44" t="str">
            <v>귀롱나무</v>
          </cell>
          <cell r="C44" t="str">
            <v>H3.0*R6</v>
          </cell>
          <cell r="D44">
            <v>39000</v>
          </cell>
        </row>
        <row r="45">
          <cell r="A45" t="str">
            <v>귀롱R8</v>
          </cell>
          <cell r="B45" t="str">
            <v>귀롱나무</v>
          </cell>
          <cell r="C45" t="str">
            <v>H3.0*R8</v>
          </cell>
          <cell r="D45">
            <v>70000</v>
          </cell>
        </row>
        <row r="46">
          <cell r="A46" t="str">
            <v>귀롱R10</v>
          </cell>
          <cell r="B46" t="str">
            <v>귀롱나무</v>
          </cell>
          <cell r="C46" t="str">
            <v>H3.5*R10</v>
          </cell>
          <cell r="D46">
            <v>115000</v>
          </cell>
        </row>
        <row r="47">
          <cell r="A47" t="str">
            <v>귀롱R12</v>
          </cell>
          <cell r="B47" t="str">
            <v>귀롱나무</v>
          </cell>
          <cell r="C47" t="str">
            <v>H3.5*R12</v>
          </cell>
          <cell r="D47">
            <v>180000</v>
          </cell>
        </row>
        <row r="48">
          <cell r="A48" t="str">
            <v>낙우송R5</v>
          </cell>
          <cell r="B48" t="str">
            <v>낙우송</v>
          </cell>
          <cell r="C48" t="str">
            <v>H2.5*R5</v>
          </cell>
          <cell r="D48">
            <v>16000</v>
          </cell>
        </row>
        <row r="49">
          <cell r="A49" t="str">
            <v>낙우송R6</v>
          </cell>
          <cell r="B49" t="str">
            <v>낙우송</v>
          </cell>
          <cell r="C49" t="str">
            <v>H3.0*R6</v>
          </cell>
          <cell r="D49">
            <v>24600</v>
          </cell>
        </row>
        <row r="50">
          <cell r="A50" t="str">
            <v>낙우송R8</v>
          </cell>
          <cell r="B50" t="str">
            <v>낙우송</v>
          </cell>
          <cell r="C50" t="str">
            <v>H3.5*R8</v>
          </cell>
          <cell r="D50">
            <v>43500</v>
          </cell>
        </row>
        <row r="51">
          <cell r="A51" t="str">
            <v>낙우송R10</v>
          </cell>
          <cell r="B51" t="str">
            <v>낙우송</v>
          </cell>
          <cell r="C51" t="str">
            <v>H4.0*R10</v>
          </cell>
          <cell r="D51">
            <v>83400</v>
          </cell>
        </row>
        <row r="52">
          <cell r="A52" t="str">
            <v>낙우송R12</v>
          </cell>
          <cell r="B52" t="str">
            <v>낙우송</v>
          </cell>
          <cell r="C52" t="str">
            <v>H4.0*R12</v>
          </cell>
          <cell r="D52">
            <v>244540</v>
          </cell>
        </row>
        <row r="53">
          <cell r="A53" t="str">
            <v>노각R4</v>
          </cell>
          <cell r="B53" t="str">
            <v>노각나무</v>
          </cell>
          <cell r="C53" t="str">
            <v>H2.0*R4</v>
          </cell>
          <cell r="D53">
            <v>31000</v>
          </cell>
        </row>
        <row r="54">
          <cell r="A54" t="str">
            <v>노각R6</v>
          </cell>
          <cell r="B54" t="str">
            <v>노각나무</v>
          </cell>
          <cell r="C54" t="str">
            <v>H2.5*R6</v>
          </cell>
          <cell r="D54">
            <v>50000</v>
          </cell>
        </row>
        <row r="55">
          <cell r="A55" t="str">
            <v>노각R8</v>
          </cell>
          <cell r="B55" t="str">
            <v>노각나무</v>
          </cell>
          <cell r="C55" t="str">
            <v>H3.0*R8</v>
          </cell>
          <cell r="D55">
            <v>130000</v>
          </cell>
        </row>
        <row r="56">
          <cell r="A56" t="str">
            <v>노각R10</v>
          </cell>
          <cell r="B56" t="str">
            <v>노각나무</v>
          </cell>
          <cell r="C56" t="str">
            <v>H3.5*R10</v>
          </cell>
          <cell r="D56">
            <v>290000</v>
          </cell>
        </row>
        <row r="57">
          <cell r="A57" t="str">
            <v>노각R12</v>
          </cell>
          <cell r="B57" t="str">
            <v>노각나무</v>
          </cell>
          <cell r="C57" t="str">
            <v>H3.5*R12</v>
          </cell>
          <cell r="D57">
            <v>430000</v>
          </cell>
        </row>
        <row r="58">
          <cell r="A58" t="str">
            <v>노각R15</v>
          </cell>
          <cell r="B58" t="str">
            <v>노각나무</v>
          </cell>
          <cell r="C58" t="str">
            <v>H4.0*R15</v>
          </cell>
          <cell r="D58">
            <v>800000</v>
          </cell>
        </row>
        <row r="59">
          <cell r="A59" t="str">
            <v>노르웨이단풍R4</v>
          </cell>
          <cell r="B59" t="str">
            <v>노르웨이단풍</v>
          </cell>
          <cell r="C59" t="str">
            <v>H2.5*R4</v>
          </cell>
          <cell r="D59">
            <v>24800</v>
          </cell>
        </row>
        <row r="60">
          <cell r="A60" t="str">
            <v>노르웨이단풍R5</v>
          </cell>
          <cell r="B60" t="str">
            <v>노르웨이단풍</v>
          </cell>
          <cell r="C60" t="str">
            <v>H3.0*R5</v>
          </cell>
          <cell r="D60">
            <v>36600</v>
          </cell>
        </row>
        <row r="61">
          <cell r="A61" t="str">
            <v>노르웨이단풍R6</v>
          </cell>
          <cell r="B61" t="str">
            <v>노르웨이단풍</v>
          </cell>
          <cell r="C61" t="str">
            <v>H3.0*R6</v>
          </cell>
          <cell r="D61">
            <v>54300</v>
          </cell>
        </row>
        <row r="62">
          <cell r="A62" t="str">
            <v>노르웨이단풍R8</v>
          </cell>
          <cell r="B62" t="str">
            <v>노르웨이단풍</v>
          </cell>
          <cell r="C62" t="str">
            <v>H3.5*R8</v>
          </cell>
          <cell r="D62">
            <v>85200</v>
          </cell>
        </row>
        <row r="63">
          <cell r="A63" t="str">
            <v>노르웨이단풍R10</v>
          </cell>
          <cell r="B63" t="str">
            <v>노르웨이단풍</v>
          </cell>
          <cell r="C63" t="str">
            <v>H4.0*R10</v>
          </cell>
          <cell r="D63">
            <v>120500</v>
          </cell>
        </row>
        <row r="64">
          <cell r="A64" t="str">
            <v>노르웨이단풍R12</v>
          </cell>
          <cell r="B64" t="str">
            <v>노르웨이단풍</v>
          </cell>
          <cell r="C64" t="str">
            <v>H4.0*R12</v>
          </cell>
          <cell r="D64">
            <v>220600</v>
          </cell>
        </row>
        <row r="65">
          <cell r="A65" t="str">
            <v>노르웨이단풍R15</v>
          </cell>
          <cell r="B65" t="str">
            <v>노르웨이단풍</v>
          </cell>
          <cell r="C65" t="str">
            <v>H4.5*R15</v>
          </cell>
          <cell r="D65">
            <v>367400</v>
          </cell>
        </row>
        <row r="66">
          <cell r="A66" t="str">
            <v>느릅R4</v>
          </cell>
          <cell r="B66" t="str">
            <v>느릅나무</v>
          </cell>
          <cell r="C66" t="str">
            <v>H2.5*R4</v>
          </cell>
          <cell r="D66">
            <v>13900</v>
          </cell>
        </row>
        <row r="67">
          <cell r="A67" t="str">
            <v>느릅R5</v>
          </cell>
          <cell r="B67" t="str">
            <v>느릅나무</v>
          </cell>
          <cell r="C67" t="str">
            <v>H3.0*R5</v>
          </cell>
          <cell r="D67">
            <v>22800</v>
          </cell>
        </row>
        <row r="68">
          <cell r="A68" t="str">
            <v>느릅R8</v>
          </cell>
          <cell r="B68" t="str">
            <v>느릅나무</v>
          </cell>
          <cell r="C68" t="str">
            <v>H3.5*R8</v>
          </cell>
          <cell r="D68">
            <v>40200</v>
          </cell>
        </row>
        <row r="69">
          <cell r="A69" t="str">
            <v>느릅R10</v>
          </cell>
          <cell r="B69" t="str">
            <v>느릅나무</v>
          </cell>
          <cell r="C69" t="str">
            <v>H4.0*R10</v>
          </cell>
          <cell r="D69">
            <v>81200</v>
          </cell>
        </row>
        <row r="70">
          <cell r="A70" t="str">
            <v>느티R5</v>
          </cell>
          <cell r="B70" t="str">
            <v>느티나무</v>
          </cell>
          <cell r="C70" t="str">
            <v>H3.0*R5</v>
          </cell>
          <cell r="D70">
            <v>21500</v>
          </cell>
        </row>
        <row r="71">
          <cell r="A71" t="str">
            <v>느티R6</v>
          </cell>
          <cell r="B71" t="str">
            <v>느티나무</v>
          </cell>
          <cell r="C71" t="str">
            <v>H3.0*R6</v>
          </cell>
          <cell r="D71">
            <v>32400</v>
          </cell>
        </row>
        <row r="72">
          <cell r="A72" t="str">
            <v>느티R8</v>
          </cell>
          <cell r="B72" t="str">
            <v>느티나무</v>
          </cell>
          <cell r="C72" t="str">
            <v>H3.5*R8</v>
          </cell>
          <cell r="D72">
            <v>65700</v>
          </cell>
        </row>
        <row r="73">
          <cell r="A73" t="str">
            <v>느티R10</v>
          </cell>
          <cell r="B73" t="str">
            <v>느티나무</v>
          </cell>
          <cell r="C73" t="str">
            <v>H3.5*R10</v>
          </cell>
          <cell r="D73">
            <v>119000</v>
          </cell>
        </row>
        <row r="74">
          <cell r="A74" t="str">
            <v>느티R12</v>
          </cell>
          <cell r="B74" t="str">
            <v>느티나무</v>
          </cell>
          <cell r="C74" t="str">
            <v>H4.0*R12</v>
          </cell>
          <cell r="D74">
            <v>180000</v>
          </cell>
        </row>
        <row r="75">
          <cell r="A75" t="str">
            <v>느티R15</v>
          </cell>
          <cell r="B75" t="str">
            <v>느티나무</v>
          </cell>
          <cell r="C75" t="str">
            <v>H4.0*R15</v>
          </cell>
          <cell r="D75">
            <v>374000</v>
          </cell>
        </row>
        <row r="76">
          <cell r="A76" t="str">
            <v>느티R18</v>
          </cell>
          <cell r="B76" t="str">
            <v>느티나무</v>
          </cell>
          <cell r="C76" t="str">
            <v>H4.0*R18</v>
          </cell>
          <cell r="D76">
            <v>533300</v>
          </cell>
        </row>
        <row r="77">
          <cell r="A77" t="str">
            <v>느티R20</v>
          </cell>
          <cell r="B77" t="str">
            <v>느티나무</v>
          </cell>
          <cell r="C77" t="str">
            <v>H4.0*R20</v>
          </cell>
          <cell r="D77">
            <v>730000</v>
          </cell>
        </row>
        <row r="78">
          <cell r="A78" t="str">
            <v>느티R25</v>
          </cell>
          <cell r="B78" t="str">
            <v>느티나무</v>
          </cell>
          <cell r="C78" t="str">
            <v>H4.0*R25</v>
          </cell>
          <cell r="D78">
            <v>926000</v>
          </cell>
        </row>
        <row r="79">
          <cell r="A79" t="str">
            <v>느티R30</v>
          </cell>
          <cell r="B79" t="str">
            <v>느티나무</v>
          </cell>
          <cell r="C79" t="str">
            <v>H5.0*R30</v>
          </cell>
          <cell r="D79">
            <v>2491500</v>
          </cell>
        </row>
        <row r="80">
          <cell r="A80" t="str">
            <v>능소화R2</v>
          </cell>
          <cell r="B80" t="str">
            <v>능소화</v>
          </cell>
          <cell r="C80" t="str">
            <v>H2.0*R2</v>
          </cell>
          <cell r="D80">
            <v>23600</v>
          </cell>
        </row>
        <row r="81">
          <cell r="A81" t="str">
            <v>능소화R4</v>
          </cell>
          <cell r="B81" t="str">
            <v>능소화</v>
          </cell>
          <cell r="C81" t="str">
            <v>H2.5*R4</v>
          </cell>
          <cell r="D81">
            <v>72600</v>
          </cell>
        </row>
        <row r="82">
          <cell r="A82" t="str">
            <v>능소화R6</v>
          </cell>
          <cell r="B82" t="str">
            <v>능소화</v>
          </cell>
          <cell r="C82" t="str">
            <v>H3.0*R6</v>
          </cell>
          <cell r="D82">
            <v>175300</v>
          </cell>
        </row>
        <row r="83">
          <cell r="A83" t="str">
            <v>다릅R4</v>
          </cell>
          <cell r="B83" t="str">
            <v>다릅나무</v>
          </cell>
          <cell r="C83" t="str">
            <v>H2.5*R4</v>
          </cell>
          <cell r="D83">
            <v>24000</v>
          </cell>
        </row>
        <row r="84">
          <cell r="A84" t="str">
            <v>다릅R6</v>
          </cell>
          <cell r="B84" t="str">
            <v>다릅나무</v>
          </cell>
          <cell r="C84" t="str">
            <v>H3.0*R6</v>
          </cell>
          <cell r="D84">
            <v>33000</v>
          </cell>
        </row>
        <row r="85">
          <cell r="A85" t="str">
            <v>다릅R8</v>
          </cell>
          <cell r="B85" t="str">
            <v>다릅나무</v>
          </cell>
          <cell r="C85" t="str">
            <v>H3.5*R8</v>
          </cell>
          <cell r="D85">
            <v>68000</v>
          </cell>
        </row>
        <row r="86">
          <cell r="A86" t="str">
            <v>다릅R10</v>
          </cell>
          <cell r="B86" t="str">
            <v>다릅나무</v>
          </cell>
          <cell r="C86" t="str">
            <v>H4.0*R10</v>
          </cell>
          <cell r="D86">
            <v>126000</v>
          </cell>
        </row>
        <row r="87">
          <cell r="A87" t="str">
            <v>대왕참R5</v>
          </cell>
          <cell r="B87" t="str">
            <v>대왕참나무</v>
          </cell>
          <cell r="C87" t="str">
            <v>H2.5*R5</v>
          </cell>
          <cell r="D87">
            <v>39600</v>
          </cell>
        </row>
        <row r="88">
          <cell r="A88" t="str">
            <v>대왕참R6</v>
          </cell>
          <cell r="B88" t="str">
            <v>대왕참나무</v>
          </cell>
          <cell r="C88" t="str">
            <v>H3.0*R6</v>
          </cell>
          <cell r="D88">
            <v>82300</v>
          </cell>
        </row>
        <row r="89">
          <cell r="A89" t="str">
            <v>대왕참R8</v>
          </cell>
          <cell r="B89" t="str">
            <v>대왕참나무</v>
          </cell>
          <cell r="C89" t="str">
            <v>H3.0*R8</v>
          </cell>
          <cell r="D89">
            <v>116000</v>
          </cell>
        </row>
        <row r="90">
          <cell r="A90" t="str">
            <v>대왕참R10</v>
          </cell>
          <cell r="B90" t="str">
            <v>대왕참나무</v>
          </cell>
          <cell r="C90" t="str">
            <v>H3.0*R10</v>
          </cell>
          <cell r="D90">
            <v>172000</v>
          </cell>
        </row>
        <row r="91">
          <cell r="A91" t="str">
            <v>대왕참R12</v>
          </cell>
          <cell r="B91" t="str">
            <v>대왕참나무</v>
          </cell>
          <cell r="C91" t="str">
            <v>H3.5*R12</v>
          </cell>
          <cell r="D91">
            <v>240000</v>
          </cell>
        </row>
        <row r="92">
          <cell r="A92" t="str">
            <v>대왕참R15</v>
          </cell>
          <cell r="B92" t="str">
            <v>대왕참나무</v>
          </cell>
          <cell r="C92" t="str">
            <v>H3.5*R15</v>
          </cell>
          <cell r="D92">
            <v>309000</v>
          </cell>
        </row>
        <row r="93">
          <cell r="A93" t="str">
            <v>대왕참R18</v>
          </cell>
          <cell r="B93" t="str">
            <v>대왕참나무</v>
          </cell>
          <cell r="C93" t="str">
            <v>H4.0*R18</v>
          </cell>
          <cell r="D93">
            <v>450000</v>
          </cell>
        </row>
        <row r="94">
          <cell r="A94" t="str">
            <v>대왕참R20</v>
          </cell>
          <cell r="B94" t="str">
            <v>대왕참나무</v>
          </cell>
          <cell r="C94" t="str">
            <v>H4.0*R20</v>
          </cell>
          <cell r="D94">
            <v>600000</v>
          </cell>
        </row>
        <row r="95">
          <cell r="A95" t="str">
            <v>대추R4</v>
          </cell>
          <cell r="B95" t="str">
            <v>대추나무</v>
          </cell>
          <cell r="C95" t="str">
            <v>H2.5*R4</v>
          </cell>
          <cell r="D95">
            <v>12200</v>
          </cell>
        </row>
        <row r="96">
          <cell r="A96" t="str">
            <v>대추R5</v>
          </cell>
          <cell r="B96" t="str">
            <v>대추나무</v>
          </cell>
          <cell r="C96" t="str">
            <v>H2.5*R5</v>
          </cell>
          <cell r="D96">
            <v>25200</v>
          </cell>
        </row>
        <row r="97">
          <cell r="A97" t="str">
            <v>대추R6</v>
          </cell>
          <cell r="B97" t="str">
            <v>대추나무</v>
          </cell>
          <cell r="C97" t="str">
            <v>H3.0*R6</v>
          </cell>
          <cell r="D97">
            <v>30200</v>
          </cell>
        </row>
        <row r="98">
          <cell r="A98" t="str">
            <v>대추R8</v>
          </cell>
          <cell r="B98" t="str">
            <v>대추나무</v>
          </cell>
          <cell r="C98" t="str">
            <v>H3.5*R8</v>
          </cell>
          <cell r="D98">
            <v>57200</v>
          </cell>
        </row>
        <row r="99">
          <cell r="A99" t="str">
            <v>대추R10</v>
          </cell>
          <cell r="B99" t="str">
            <v>대추나무</v>
          </cell>
          <cell r="C99" t="str">
            <v>H4.0*R10</v>
          </cell>
          <cell r="D99">
            <v>121000</v>
          </cell>
        </row>
        <row r="100">
          <cell r="A100" t="str">
            <v>때죽R4</v>
          </cell>
          <cell r="B100" t="str">
            <v>때죽나무</v>
          </cell>
          <cell r="C100" t="str">
            <v>H2.0*R4</v>
          </cell>
          <cell r="D100">
            <v>25400</v>
          </cell>
        </row>
        <row r="101">
          <cell r="A101" t="str">
            <v>때죽R6</v>
          </cell>
          <cell r="B101" t="str">
            <v>때죽나무</v>
          </cell>
          <cell r="C101" t="str">
            <v>H2.0*R6</v>
          </cell>
          <cell r="D101">
            <v>40300</v>
          </cell>
        </row>
        <row r="102">
          <cell r="A102" t="str">
            <v>때죽R8</v>
          </cell>
          <cell r="B102" t="str">
            <v>때죽나무</v>
          </cell>
          <cell r="C102" t="str">
            <v>H2.5*R8</v>
          </cell>
          <cell r="D102">
            <v>77700</v>
          </cell>
        </row>
        <row r="103">
          <cell r="A103" t="str">
            <v>때죽R10</v>
          </cell>
          <cell r="B103" t="str">
            <v>때죽나무</v>
          </cell>
          <cell r="C103" t="str">
            <v>H3.0*R10</v>
          </cell>
          <cell r="D103">
            <v>134000</v>
          </cell>
        </row>
        <row r="104">
          <cell r="A104" t="str">
            <v>두충R4</v>
          </cell>
          <cell r="B104" t="str">
            <v>두충나무</v>
          </cell>
          <cell r="C104" t="str">
            <v>H2.5*R4</v>
          </cell>
          <cell r="D104">
            <v>18800</v>
          </cell>
        </row>
        <row r="105">
          <cell r="A105" t="str">
            <v>두충R6</v>
          </cell>
          <cell r="B105" t="str">
            <v>두충나무</v>
          </cell>
          <cell r="C105" t="str">
            <v>H3.0*R6</v>
          </cell>
          <cell r="D105">
            <v>32300</v>
          </cell>
        </row>
        <row r="106">
          <cell r="A106" t="str">
            <v>두충R8</v>
          </cell>
          <cell r="B106" t="str">
            <v>두충나무</v>
          </cell>
          <cell r="C106" t="str">
            <v>H3.5*R8</v>
          </cell>
          <cell r="D106">
            <v>51400</v>
          </cell>
        </row>
        <row r="107">
          <cell r="A107" t="str">
            <v>두충R10</v>
          </cell>
          <cell r="B107" t="str">
            <v>두충나무</v>
          </cell>
          <cell r="C107" t="str">
            <v>H4.0*R10</v>
          </cell>
          <cell r="D107">
            <v>113100</v>
          </cell>
        </row>
        <row r="108">
          <cell r="A108" t="str">
            <v>두충R12</v>
          </cell>
          <cell r="B108" t="str">
            <v>두충나무</v>
          </cell>
          <cell r="C108" t="str">
            <v>H4.0*R12</v>
          </cell>
          <cell r="D108">
            <v>200000</v>
          </cell>
        </row>
        <row r="109">
          <cell r="A109" t="str">
            <v>두충R15</v>
          </cell>
          <cell r="B109" t="str">
            <v>두충나무</v>
          </cell>
          <cell r="C109" t="str">
            <v>H5.0*R15</v>
          </cell>
          <cell r="D109">
            <v>353100</v>
          </cell>
        </row>
        <row r="110">
          <cell r="A110" t="str">
            <v>들메R5</v>
          </cell>
          <cell r="B110" t="str">
            <v>들메나무</v>
          </cell>
          <cell r="C110" t="str">
            <v>H3.0*R5</v>
          </cell>
          <cell r="D110">
            <v>22000</v>
          </cell>
        </row>
        <row r="111">
          <cell r="A111" t="str">
            <v>들메R6</v>
          </cell>
          <cell r="B111" t="str">
            <v>들메나무</v>
          </cell>
          <cell r="C111" t="str">
            <v>H3.0*R6</v>
          </cell>
          <cell r="D111">
            <v>36000</v>
          </cell>
        </row>
        <row r="112">
          <cell r="A112" t="str">
            <v>들메R8</v>
          </cell>
          <cell r="B112" t="str">
            <v>들메나무</v>
          </cell>
          <cell r="C112" t="str">
            <v>H3.5*R8</v>
          </cell>
          <cell r="D112">
            <v>53000</v>
          </cell>
        </row>
        <row r="113">
          <cell r="A113" t="str">
            <v>루브라참R5</v>
          </cell>
          <cell r="B113" t="str">
            <v>루브라참나무</v>
          </cell>
          <cell r="C113" t="str">
            <v>H2.5*R5</v>
          </cell>
          <cell r="D113">
            <v>36900</v>
          </cell>
        </row>
        <row r="114">
          <cell r="A114" t="str">
            <v>루브라참R6</v>
          </cell>
          <cell r="B114" t="str">
            <v>루브라참나무</v>
          </cell>
          <cell r="C114" t="str">
            <v>H2.5*R6</v>
          </cell>
          <cell r="D114">
            <v>66700</v>
          </cell>
        </row>
        <row r="115">
          <cell r="A115" t="str">
            <v>루브라참R8</v>
          </cell>
          <cell r="B115" t="str">
            <v>루브라참나무</v>
          </cell>
          <cell r="C115" t="str">
            <v>H3.0*R8</v>
          </cell>
          <cell r="D115">
            <v>105000</v>
          </cell>
        </row>
        <row r="116">
          <cell r="A116" t="str">
            <v>루브라참R10</v>
          </cell>
          <cell r="B116" t="str">
            <v>루브라참나무</v>
          </cell>
          <cell r="C116" t="str">
            <v>H3.0*R10</v>
          </cell>
          <cell r="D116">
            <v>167000</v>
          </cell>
        </row>
        <row r="117">
          <cell r="A117" t="str">
            <v>루브라참R12</v>
          </cell>
          <cell r="B117" t="str">
            <v>루브라참나무</v>
          </cell>
          <cell r="C117" t="str">
            <v>H3.5*R12</v>
          </cell>
          <cell r="D117">
            <v>220000</v>
          </cell>
        </row>
        <row r="118">
          <cell r="A118" t="str">
            <v>루브라참R15</v>
          </cell>
          <cell r="B118" t="str">
            <v>루브라참나무</v>
          </cell>
          <cell r="C118" t="str">
            <v>H4.0*R15</v>
          </cell>
          <cell r="D118">
            <v>291000</v>
          </cell>
        </row>
        <row r="119">
          <cell r="A119" t="str">
            <v>마가R3</v>
          </cell>
          <cell r="B119" t="str">
            <v>마가목</v>
          </cell>
          <cell r="C119" t="str">
            <v>H2.0*R3</v>
          </cell>
          <cell r="D119">
            <v>14900</v>
          </cell>
        </row>
        <row r="120">
          <cell r="A120" t="str">
            <v>마가R5</v>
          </cell>
          <cell r="B120" t="str">
            <v>마가목</v>
          </cell>
          <cell r="C120" t="str">
            <v>H2.5*R5</v>
          </cell>
          <cell r="D120">
            <v>32200</v>
          </cell>
        </row>
        <row r="121">
          <cell r="A121" t="str">
            <v>마가R7</v>
          </cell>
          <cell r="B121" t="str">
            <v>마가목</v>
          </cell>
          <cell r="C121" t="str">
            <v>H3.0*R7</v>
          </cell>
          <cell r="D121">
            <v>131140</v>
          </cell>
        </row>
        <row r="122">
          <cell r="A122" t="str">
            <v>매화R4</v>
          </cell>
          <cell r="B122" t="str">
            <v>매화나무</v>
          </cell>
          <cell r="C122" t="str">
            <v>H2.0*R4</v>
          </cell>
          <cell r="D122">
            <v>10000</v>
          </cell>
        </row>
        <row r="123">
          <cell r="A123" t="str">
            <v>매화R6</v>
          </cell>
          <cell r="B123" t="str">
            <v>매화나무</v>
          </cell>
          <cell r="C123" t="str">
            <v>H3.0*R6</v>
          </cell>
          <cell r="D123">
            <v>24000</v>
          </cell>
        </row>
        <row r="124">
          <cell r="A124" t="str">
            <v>매화R8</v>
          </cell>
          <cell r="B124" t="str">
            <v>매화나무</v>
          </cell>
          <cell r="C124" t="str">
            <v>H3.0*R8</v>
          </cell>
          <cell r="D124">
            <v>35700</v>
          </cell>
        </row>
        <row r="125">
          <cell r="A125" t="str">
            <v>매화R10</v>
          </cell>
          <cell r="B125" t="str">
            <v>매화나무</v>
          </cell>
          <cell r="C125" t="str">
            <v>H3.5*R10</v>
          </cell>
          <cell r="D125">
            <v>162500</v>
          </cell>
        </row>
        <row r="126">
          <cell r="A126" t="str">
            <v>메타B4</v>
          </cell>
          <cell r="B126" t="str">
            <v>메타세콰이아</v>
          </cell>
          <cell r="C126" t="str">
            <v>H2.0*B4</v>
          </cell>
          <cell r="D126">
            <v>19950</v>
          </cell>
        </row>
        <row r="127">
          <cell r="A127" t="str">
            <v>메타B5</v>
          </cell>
          <cell r="B127" t="str">
            <v>메타세콰이아</v>
          </cell>
          <cell r="C127" t="str">
            <v>H2.5*B5</v>
          </cell>
          <cell r="D127">
            <v>28870</v>
          </cell>
        </row>
        <row r="128">
          <cell r="A128" t="str">
            <v>메타B6</v>
          </cell>
          <cell r="B128" t="str">
            <v>메타세콰이아</v>
          </cell>
          <cell r="C128" t="str">
            <v>H3.0*B6</v>
          </cell>
          <cell r="D128">
            <v>30200</v>
          </cell>
        </row>
        <row r="129">
          <cell r="A129" t="str">
            <v>메타B8</v>
          </cell>
          <cell r="B129" t="str">
            <v>메타세콰이아</v>
          </cell>
          <cell r="C129" t="str">
            <v>H3.5*B8</v>
          </cell>
          <cell r="D129">
            <v>98800</v>
          </cell>
        </row>
        <row r="130">
          <cell r="A130" t="str">
            <v>메타B10</v>
          </cell>
          <cell r="B130" t="str">
            <v>메타세콰이아</v>
          </cell>
          <cell r="C130" t="str">
            <v>H4.0*B10</v>
          </cell>
          <cell r="D130">
            <v>158000</v>
          </cell>
        </row>
        <row r="131">
          <cell r="A131" t="str">
            <v>메타B12</v>
          </cell>
          <cell r="B131" t="str">
            <v>메타세콰이아</v>
          </cell>
          <cell r="C131" t="str">
            <v>H4.5*B12</v>
          </cell>
          <cell r="D131">
            <v>202000</v>
          </cell>
        </row>
        <row r="132">
          <cell r="A132" t="str">
            <v>메타B15</v>
          </cell>
          <cell r="B132" t="str">
            <v>메타세콰이아</v>
          </cell>
          <cell r="C132" t="str">
            <v>H5.0*B15</v>
          </cell>
          <cell r="D132">
            <v>370750</v>
          </cell>
        </row>
        <row r="133">
          <cell r="A133" t="str">
            <v>메타B18</v>
          </cell>
          <cell r="B133" t="str">
            <v>메타세콰이아</v>
          </cell>
          <cell r="C133" t="str">
            <v>H5.5*B18</v>
          </cell>
          <cell r="D133">
            <v>617920</v>
          </cell>
        </row>
        <row r="134">
          <cell r="A134" t="str">
            <v>모감주R4</v>
          </cell>
          <cell r="B134" t="str">
            <v>모감주</v>
          </cell>
          <cell r="C134" t="str">
            <v>H2.5*R4</v>
          </cell>
          <cell r="D134">
            <v>24700</v>
          </cell>
        </row>
        <row r="135">
          <cell r="A135" t="str">
            <v>모감주R6</v>
          </cell>
          <cell r="B135" t="str">
            <v>모감주</v>
          </cell>
          <cell r="C135" t="str">
            <v>H3.0*R6</v>
          </cell>
          <cell r="D135">
            <v>50600</v>
          </cell>
        </row>
        <row r="136">
          <cell r="A136" t="str">
            <v>모감주R8</v>
          </cell>
          <cell r="B136" t="str">
            <v>모감주</v>
          </cell>
          <cell r="C136" t="str">
            <v>H3.0*R8</v>
          </cell>
          <cell r="D136">
            <v>88000</v>
          </cell>
        </row>
        <row r="137">
          <cell r="A137" t="str">
            <v>모감주R10</v>
          </cell>
          <cell r="B137" t="str">
            <v>모감주</v>
          </cell>
          <cell r="C137" t="str">
            <v>H3.0*R10</v>
          </cell>
          <cell r="D137">
            <v>176500</v>
          </cell>
        </row>
        <row r="138">
          <cell r="A138" t="str">
            <v>모과W0.5</v>
          </cell>
          <cell r="B138" t="str">
            <v>모과나무</v>
          </cell>
          <cell r="C138" t="str">
            <v>H2.0*W0.5</v>
          </cell>
          <cell r="D138">
            <v>18000</v>
          </cell>
        </row>
        <row r="139">
          <cell r="A139" t="str">
            <v>모과W0.7</v>
          </cell>
          <cell r="B139" t="str">
            <v>모과나무</v>
          </cell>
          <cell r="C139" t="str">
            <v>H2.5*W0.7</v>
          </cell>
          <cell r="D139">
            <v>22800</v>
          </cell>
        </row>
        <row r="140">
          <cell r="A140" t="str">
            <v>모과R5</v>
          </cell>
          <cell r="B140" t="str">
            <v>모과나무</v>
          </cell>
          <cell r="C140" t="str">
            <v>H3.0*R5</v>
          </cell>
          <cell r="D140">
            <v>28200</v>
          </cell>
        </row>
        <row r="141">
          <cell r="A141" t="str">
            <v>모과R8</v>
          </cell>
          <cell r="B141" t="str">
            <v>모과나무</v>
          </cell>
          <cell r="C141" t="str">
            <v>H3.0*R8</v>
          </cell>
          <cell r="D141">
            <v>100500</v>
          </cell>
        </row>
        <row r="142">
          <cell r="A142" t="str">
            <v>모과R10</v>
          </cell>
          <cell r="B142" t="str">
            <v>모과나무</v>
          </cell>
          <cell r="C142" t="str">
            <v>H3.5*R10</v>
          </cell>
          <cell r="D142">
            <v>101000</v>
          </cell>
        </row>
        <row r="143">
          <cell r="A143" t="str">
            <v>모과R12</v>
          </cell>
          <cell r="B143" t="str">
            <v>모과나무</v>
          </cell>
          <cell r="C143" t="str">
            <v>H3.5*R12</v>
          </cell>
          <cell r="D143">
            <v>149000</v>
          </cell>
        </row>
        <row r="144">
          <cell r="A144" t="str">
            <v>모과R15</v>
          </cell>
          <cell r="B144" t="str">
            <v>모과나무</v>
          </cell>
          <cell r="C144" t="str">
            <v>H4.0*R15</v>
          </cell>
          <cell r="D144">
            <v>292000</v>
          </cell>
        </row>
        <row r="145">
          <cell r="A145" t="str">
            <v>모과R20</v>
          </cell>
          <cell r="B145" t="str">
            <v>모과나무</v>
          </cell>
          <cell r="C145" t="str">
            <v>H4.0*R20</v>
          </cell>
          <cell r="D145">
            <v>552000</v>
          </cell>
        </row>
        <row r="146">
          <cell r="A146" t="str">
            <v>모과R25</v>
          </cell>
          <cell r="B146" t="str">
            <v>모과나무</v>
          </cell>
          <cell r="C146" t="str">
            <v>H5.0*R25</v>
          </cell>
          <cell r="D146">
            <v>1699000</v>
          </cell>
        </row>
        <row r="147">
          <cell r="A147" t="str">
            <v>백목련R4</v>
          </cell>
          <cell r="B147" t="str">
            <v>백목련</v>
          </cell>
          <cell r="C147" t="str">
            <v>H2.0*R4</v>
          </cell>
          <cell r="D147">
            <v>13000</v>
          </cell>
        </row>
        <row r="148">
          <cell r="A148" t="str">
            <v>백목련R5</v>
          </cell>
          <cell r="B148" t="str">
            <v>백목련</v>
          </cell>
          <cell r="C148" t="str">
            <v>H2.0*R5</v>
          </cell>
          <cell r="D148">
            <v>18300</v>
          </cell>
        </row>
        <row r="149">
          <cell r="A149" t="str">
            <v>백목련R6</v>
          </cell>
          <cell r="B149" t="str">
            <v>백목련</v>
          </cell>
          <cell r="C149" t="str">
            <v>H2.5*R6</v>
          </cell>
          <cell r="D149">
            <v>36100</v>
          </cell>
        </row>
        <row r="150">
          <cell r="A150" t="str">
            <v>백목련R8</v>
          </cell>
          <cell r="B150" t="str">
            <v>백목련</v>
          </cell>
          <cell r="C150" t="str">
            <v>H2.5*R8</v>
          </cell>
          <cell r="D150">
            <v>65600</v>
          </cell>
        </row>
        <row r="151">
          <cell r="A151" t="str">
            <v>백목련R10</v>
          </cell>
          <cell r="B151" t="str">
            <v>백목련</v>
          </cell>
          <cell r="C151" t="str">
            <v>H3.0*R10</v>
          </cell>
          <cell r="D151">
            <v>108800</v>
          </cell>
        </row>
        <row r="152">
          <cell r="A152" t="str">
            <v>백목련R12</v>
          </cell>
          <cell r="B152" t="str">
            <v>백목련</v>
          </cell>
          <cell r="C152" t="str">
            <v>H3.0*R12</v>
          </cell>
          <cell r="D152">
            <v>200000</v>
          </cell>
        </row>
        <row r="153">
          <cell r="A153" t="str">
            <v>백목련R15</v>
          </cell>
          <cell r="B153" t="str">
            <v>백목련</v>
          </cell>
          <cell r="C153" t="str">
            <v>H3.5*R15</v>
          </cell>
          <cell r="D153">
            <v>329500</v>
          </cell>
        </row>
        <row r="154">
          <cell r="A154" t="str">
            <v>백목련R20</v>
          </cell>
          <cell r="B154" t="str">
            <v>백목련</v>
          </cell>
          <cell r="C154" t="str">
            <v>H4.0*R20</v>
          </cell>
          <cell r="D154">
            <v>612000</v>
          </cell>
        </row>
        <row r="155">
          <cell r="A155" t="str">
            <v>목련R4</v>
          </cell>
          <cell r="B155" t="str">
            <v>목 련</v>
          </cell>
          <cell r="C155" t="str">
            <v>H2.0*R4</v>
          </cell>
          <cell r="D155">
            <v>9100</v>
          </cell>
        </row>
        <row r="156">
          <cell r="A156" t="str">
            <v>목련R5</v>
          </cell>
          <cell r="B156" t="str">
            <v>목 련</v>
          </cell>
          <cell r="C156" t="str">
            <v>H2.0*R5</v>
          </cell>
          <cell r="D156">
            <v>18400</v>
          </cell>
        </row>
        <row r="157">
          <cell r="A157" t="str">
            <v>목련R6</v>
          </cell>
          <cell r="B157" t="str">
            <v>목 련</v>
          </cell>
          <cell r="C157" t="str">
            <v>H2.5*R6</v>
          </cell>
          <cell r="D157">
            <v>35300</v>
          </cell>
        </row>
        <row r="158">
          <cell r="A158" t="str">
            <v>목련R8</v>
          </cell>
          <cell r="B158" t="str">
            <v>목 련</v>
          </cell>
          <cell r="C158" t="str">
            <v>H2.5*R8</v>
          </cell>
          <cell r="D158">
            <v>38800</v>
          </cell>
        </row>
        <row r="159">
          <cell r="A159" t="str">
            <v>목련R10</v>
          </cell>
          <cell r="B159" t="str">
            <v>목 련</v>
          </cell>
          <cell r="C159" t="str">
            <v>H3.0*R10</v>
          </cell>
          <cell r="D159">
            <v>109000</v>
          </cell>
        </row>
        <row r="160">
          <cell r="A160" t="str">
            <v>목련R12</v>
          </cell>
          <cell r="B160" t="str">
            <v>목 련</v>
          </cell>
          <cell r="C160" t="str">
            <v>H3.0*R12</v>
          </cell>
          <cell r="D160">
            <v>195000</v>
          </cell>
        </row>
        <row r="161">
          <cell r="A161" t="str">
            <v>물푸레R5</v>
          </cell>
          <cell r="B161" t="str">
            <v>물푸레나무</v>
          </cell>
          <cell r="C161" t="str">
            <v>H3.0*R5</v>
          </cell>
          <cell r="D161">
            <v>22300</v>
          </cell>
        </row>
        <row r="162">
          <cell r="A162" t="str">
            <v>물푸레R6</v>
          </cell>
          <cell r="B162" t="str">
            <v>물푸레나무</v>
          </cell>
          <cell r="C162" t="str">
            <v>H3.0*R6</v>
          </cell>
          <cell r="D162">
            <v>36400</v>
          </cell>
        </row>
        <row r="163">
          <cell r="A163" t="str">
            <v>물푸레R8</v>
          </cell>
          <cell r="B163" t="str">
            <v>물푸레나무</v>
          </cell>
          <cell r="C163" t="str">
            <v>H3.5*R8</v>
          </cell>
          <cell r="D163">
            <v>52900</v>
          </cell>
        </row>
        <row r="164">
          <cell r="A164" t="str">
            <v>밤R5</v>
          </cell>
          <cell r="B164" t="str">
            <v>밤나무</v>
          </cell>
          <cell r="C164" t="str">
            <v>H2.5*R5</v>
          </cell>
          <cell r="D164">
            <v>13900</v>
          </cell>
        </row>
        <row r="165">
          <cell r="A165" t="str">
            <v>밤R6</v>
          </cell>
          <cell r="B165" t="str">
            <v>밤나무</v>
          </cell>
          <cell r="C165" t="str">
            <v>H2.5*R6</v>
          </cell>
          <cell r="D165">
            <v>18300</v>
          </cell>
        </row>
        <row r="166">
          <cell r="A166" t="str">
            <v>밤R8</v>
          </cell>
          <cell r="B166" t="str">
            <v>밤나무</v>
          </cell>
          <cell r="C166" t="str">
            <v>H3.0*R8</v>
          </cell>
          <cell r="D166">
            <v>28500</v>
          </cell>
        </row>
        <row r="167">
          <cell r="A167" t="str">
            <v>밤R10</v>
          </cell>
          <cell r="B167" t="str">
            <v>밤나무</v>
          </cell>
          <cell r="C167" t="str">
            <v>H3.0*R10</v>
          </cell>
          <cell r="D167">
            <v>67500</v>
          </cell>
        </row>
        <row r="168">
          <cell r="A168" t="str">
            <v>밤R15</v>
          </cell>
          <cell r="B168" t="str">
            <v>밤나무</v>
          </cell>
          <cell r="C168" t="str">
            <v>H3.5*R15</v>
          </cell>
          <cell r="D168">
            <v>129000</v>
          </cell>
        </row>
        <row r="169">
          <cell r="A169" t="str">
            <v>배롱R1</v>
          </cell>
          <cell r="B169" t="str">
            <v>배롱나무</v>
          </cell>
          <cell r="C169" t="str">
            <v xml:space="preserve">H1.0*W0.6*R1 </v>
          </cell>
          <cell r="D169">
            <v>5200</v>
          </cell>
        </row>
        <row r="170">
          <cell r="A170" t="str">
            <v>배롱R2</v>
          </cell>
          <cell r="B170" t="str">
            <v>배롱나무</v>
          </cell>
          <cell r="C170" t="str">
            <v>H1.5*W0.9*R2</v>
          </cell>
          <cell r="D170">
            <v>11700</v>
          </cell>
        </row>
        <row r="171">
          <cell r="A171" t="str">
            <v>배롱R3</v>
          </cell>
          <cell r="B171" t="str">
            <v>배롱나무</v>
          </cell>
          <cell r="C171" t="str">
            <v>H2.0*W1.2*R3</v>
          </cell>
          <cell r="D171">
            <v>18300</v>
          </cell>
        </row>
        <row r="172">
          <cell r="A172" t="str">
            <v>배롱R5</v>
          </cell>
          <cell r="B172" t="str">
            <v>배롱나무</v>
          </cell>
          <cell r="C172" t="str">
            <v xml:space="preserve">H2.5*W1.5*R5 </v>
          </cell>
          <cell r="D172">
            <v>47200</v>
          </cell>
        </row>
        <row r="173">
          <cell r="A173" t="str">
            <v>배롱R7</v>
          </cell>
          <cell r="B173" t="str">
            <v>배롱나무</v>
          </cell>
          <cell r="C173" t="str">
            <v xml:space="preserve">H2.5*R7 </v>
          </cell>
          <cell r="D173">
            <v>153400</v>
          </cell>
        </row>
        <row r="174">
          <cell r="A174" t="str">
            <v>배롱R10</v>
          </cell>
          <cell r="B174" t="str">
            <v>배롱나무</v>
          </cell>
          <cell r="C174" t="str">
            <v>H3.0*R10</v>
          </cell>
          <cell r="D174">
            <v>177000</v>
          </cell>
        </row>
        <row r="175">
          <cell r="A175" t="str">
            <v>배롱R12</v>
          </cell>
          <cell r="B175" t="str">
            <v>배롱나무</v>
          </cell>
          <cell r="C175" t="str">
            <v>H3.0*R12</v>
          </cell>
          <cell r="D175">
            <v>564200</v>
          </cell>
        </row>
        <row r="176">
          <cell r="A176" t="str">
            <v>배롱R15</v>
          </cell>
          <cell r="B176" t="str">
            <v>배롱나무</v>
          </cell>
          <cell r="C176" t="str">
            <v>H3.5*R15</v>
          </cell>
          <cell r="D176">
            <v>552000</v>
          </cell>
        </row>
        <row r="177">
          <cell r="A177" t="str">
            <v>배롱R20</v>
          </cell>
          <cell r="B177" t="str">
            <v>배롱나무</v>
          </cell>
          <cell r="C177" t="str">
            <v>H3.5*R20</v>
          </cell>
          <cell r="D177">
            <v>730000</v>
          </cell>
        </row>
        <row r="178">
          <cell r="A178" t="str">
            <v>벽오동B5</v>
          </cell>
          <cell r="B178" t="str">
            <v>벽오동</v>
          </cell>
          <cell r="C178" t="str">
            <v>H3.0*B5</v>
          </cell>
          <cell r="D178">
            <v>10300</v>
          </cell>
        </row>
        <row r="179">
          <cell r="A179" t="str">
            <v>벽오동B6</v>
          </cell>
          <cell r="B179" t="str">
            <v>벽오동</v>
          </cell>
          <cell r="C179" t="str">
            <v>H3.5*B6</v>
          </cell>
          <cell r="D179">
            <v>13900</v>
          </cell>
        </row>
        <row r="180">
          <cell r="A180" t="str">
            <v>벽오동B8</v>
          </cell>
          <cell r="B180" t="str">
            <v>벽오동</v>
          </cell>
          <cell r="C180" t="str">
            <v>H4.0*B8</v>
          </cell>
          <cell r="D180">
            <v>26200</v>
          </cell>
        </row>
        <row r="181">
          <cell r="A181" t="str">
            <v>복자기R4</v>
          </cell>
          <cell r="B181" t="str">
            <v>복자기</v>
          </cell>
          <cell r="C181" t="str">
            <v>H2.0*R4</v>
          </cell>
          <cell r="D181">
            <v>23100</v>
          </cell>
        </row>
        <row r="182">
          <cell r="A182" t="str">
            <v>복자기R6</v>
          </cell>
          <cell r="B182" t="str">
            <v>복자기</v>
          </cell>
          <cell r="C182" t="str">
            <v>H2.5*R6</v>
          </cell>
          <cell r="D182">
            <v>38200</v>
          </cell>
        </row>
        <row r="183">
          <cell r="A183" t="str">
            <v>복자기R8</v>
          </cell>
          <cell r="B183" t="str">
            <v>복자기</v>
          </cell>
          <cell r="C183" t="str">
            <v>H3.0*R8</v>
          </cell>
          <cell r="D183">
            <v>99750</v>
          </cell>
        </row>
        <row r="184">
          <cell r="A184" t="str">
            <v>복자기R10</v>
          </cell>
          <cell r="B184" t="str">
            <v>복자기</v>
          </cell>
          <cell r="C184" t="str">
            <v>H3.5*R10</v>
          </cell>
          <cell r="D184">
            <v>120000</v>
          </cell>
        </row>
        <row r="185">
          <cell r="A185" t="str">
            <v>비목R4</v>
          </cell>
          <cell r="B185" t="str">
            <v>비목나무</v>
          </cell>
          <cell r="C185" t="str">
            <v>H2.0*R4</v>
          </cell>
          <cell r="D185">
            <v>24700</v>
          </cell>
        </row>
        <row r="186">
          <cell r="A186" t="str">
            <v>비목R6</v>
          </cell>
          <cell r="B186" t="str">
            <v>비목나무</v>
          </cell>
          <cell r="C186" t="str">
            <v>H2.0*R6</v>
          </cell>
          <cell r="D186">
            <v>50800</v>
          </cell>
        </row>
        <row r="187">
          <cell r="A187" t="str">
            <v>비목R8</v>
          </cell>
          <cell r="B187" t="str">
            <v>비목나무</v>
          </cell>
          <cell r="C187" t="str">
            <v>H2.5*R8</v>
          </cell>
          <cell r="D187">
            <v>88000</v>
          </cell>
        </row>
        <row r="188">
          <cell r="A188" t="str">
            <v>비목R10</v>
          </cell>
          <cell r="B188" t="str">
            <v>비목나무</v>
          </cell>
          <cell r="C188" t="str">
            <v>H3.0*R10</v>
          </cell>
          <cell r="D188">
            <v>176500</v>
          </cell>
        </row>
        <row r="189">
          <cell r="A189" t="str">
            <v>보리수R3</v>
          </cell>
          <cell r="B189" t="str">
            <v>보리수</v>
          </cell>
          <cell r="C189" t="str">
            <v>H1.5*R3</v>
          </cell>
          <cell r="D189">
            <v>9400</v>
          </cell>
        </row>
        <row r="190">
          <cell r="A190" t="str">
            <v>보리수R4</v>
          </cell>
          <cell r="B190" t="str">
            <v>보리수</v>
          </cell>
          <cell r="C190" t="str">
            <v>H2.0*R4</v>
          </cell>
          <cell r="D190">
            <v>19000</v>
          </cell>
        </row>
        <row r="191">
          <cell r="A191" t="str">
            <v>산사R4</v>
          </cell>
          <cell r="B191" t="str">
            <v>산사나무</v>
          </cell>
          <cell r="C191" t="str">
            <v>H2.0*R4</v>
          </cell>
          <cell r="D191">
            <v>22000</v>
          </cell>
        </row>
        <row r="192">
          <cell r="A192" t="str">
            <v>산사R5</v>
          </cell>
          <cell r="B192" t="str">
            <v>산사나무</v>
          </cell>
          <cell r="C192" t="str">
            <v>H2.0*R5</v>
          </cell>
          <cell r="D192">
            <v>41100</v>
          </cell>
        </row>
        <row r="193">
          <cell r="A193" t="str">
            <v>산사R6</v>
          </cell>
          <cell r="B193" t="str">
            <v>산사나무</v>
          </cell>
          <cell r="C193" t="str">
            <v>H2.5*R6</v>
          </cell>
          <cell r="D193">
            <v>58800</v>
          </cell>
        </row>
        <row r="194">
          <cell r="A194" t="str">
            <v>산사R8</v>
          </cell>
          <cell r="B194" t="str">
            <v>산사나무</v>
          </cell>
          <cell r="C194" t="str">
            <v>H3.0*R8</v>
          </cell>
          <cell r="D194">
            <v>95400</v>
          </cell>
        </row>
        <row r="195">
          <cell r="A195" t="str">
            <v>산딸R3</v>
          </cell>
          <cell r="B195" t="str">
            <v>산딸나무</v>
          </cell>
          <cell r="C195" t="str">
            <v>H1.5*R3</v>
          </cell>
          <cell r="D195">
            <v>7900</v>
          </cell>
        </row>
        <row r="196">
          <cell r="A196" t="str">
            <v>산딸R5</v>
          </cell>
          <cell r="B196" t="str">
            <v>산딸나무</v>
          </cell>
          <cell r="C196" t="str">
            <v>H2.0*R5</v>
          </cell>
          <cell r="D196">
            <v>16600</v>
          </cell>
        </row>
        <row r="197">
          <cell r="A197" t="str">
            <v>산딸R7</v>
          </cell>
          <cell r="B197" t="str">
            <v>산딸나무</v>
          </cell>
          <cell r="C197" t="str">
            <v>H2.5*R7</v>
          </cell>
          <cell r="D197">
            <v>48900</v>
          </cell>
        </row>
        <row r="198">
          <cell r="A198" t="str">
            <v>산딸R8</v>
          </cell>
          <cell r="B198" t="str">
            <v>산딸나무</v>
          </cell>
          <cell r="C198" t="str">
            <v>H3.0*R8</v>
          </cell>
          <cell r="D198">
            <v>114800</v>
          </cell>
        </row>
        <row r="199">
          <cell r="A199" t="str">
            <v>산딸R10</v>
          </cell>
          <cell r="B199" t="str">
            <v>산딸나무</v>
          </cell>
          <cell r="C199" t="str">
            <v>H3.5*R10</v>
          </cell>
          <cell r="D199">
            <v>180000</v>
          </cell>
        </row>
        <row r="200">
          <cell r="A200" t="str">
            <v>산벚B4</v>
          </cell>
          <cell r="B200" t="str">
            <v>산벚나무</v>
          </cell>
          <cell r="C200" t="str">
            <v>H2.0*B4</v>
          </cell>
          <cell r="D200">
            <v>33700</v>
          </cell>
        </row>
        <row r="201">
          <cell r="A201" t="str">
            <v>산벚B6</v>
          </cell>
          <cell r="B201" t="str">
            <v>산벚나무</v>
          </cell>
          <cell r="C201" t="str">
            <v>H2.5*B6</v>
          </cell>
          <cell r="D201">
            <v>56700</v>
          </cell>
        </row>
        <row r="202">
          <cell r="A202" t="str">
            <v>산벚B8</v>
          </cell>
          <cell r="B202" t="str">
            <v>산벚나무</v>
          </cell>
          <cell r="C202" t="str">
            <v>H3.0*B8</v>
          </cell>
          <cell r="D202">
            <v>78400</v>
          </cell>
        </row>
        <row r="203">
          <cell r="A203" t="str">
            <v>산수유R3</v>
          </cell>
          <cell r="B203" t="str">
            <v>산수유</v>
          </cell>
          <cell r="C203" t="str">
            <v>H1.2*W0.5*R3</v>
          </cell>
          <cell r="D203">
            <v>7400</v>
          </cell>
        </row>
        <row r="204">
          <cell r="A204" t="str">
            <v>산수유R5</v>
          </cell>
          <cell r="B204" t="str">
            <v>산수유</v>
          </cell>
          <cell r="C204" t="str">
            <v>H2.0*W0.9*R5</v>
          </cell>
          <cell r="D204">
            <v>20700</v>
          </cell>
        </row>
        <row r="205">
          <cell r="A205" t="str">
            <v>산수유R6</v>
          </cell>
          <cell r="B205" t="str">
            <v>산수유</v>
          </cell>
          <cell r="C205" t="str">
            <v>H2.5*R6</v>
          </cell>
          <cell r="D205">
            <v>62000</v>
          </cell>
        </row>
        <row r="206">
          <cell r="A206" t="str">
            <v>산수유R8</v>
          </cell>
          <cell r="B206" t="str">
            <v>산수유</v>
          </cell>
          <cell r="C206" t="str">
            <v>H2.5*R8</v>
          </cell>
          <cell r="D206">
            <v>113000</v>
          </cell>
        </row>
        <row r="207">
          <cell r="A207" t="str">
            <v>산수유R10</v>
          </cell>
          <cell r="B207" t="str">
            <v>산수유</v>
          </cell>
          <cell r="C207" t="str">
            <v>H3.0*R10</v>
          </cell>
          <cell r="D207">
            <v>202000</v>
          </cell>
        </row>
        <row r="208">
          <cell r="A208" t="str">
            <v>산수유R12</v>
          </cell>
          <cell r="B208" t="str">
            <v>산수유</v>
          </cell>
          <cell r="C208" t="str">
            <v>H3.0*R12</v>
          </cell>
          <cell r="D208">
            <v>374000</v>
          </cell>
        </row>
        <row r="209">
          <cell r="A209" t="str">
            <v>산단풍R4</v>
          </cell>
          <cell r="B209" t="str">
            <v>산단풍</v>
          </cell>
          <cell r="C209" t="str">
            <v>H2.0*R4</v>
          </cell>
          <cell r="D209">
            <v>16940</v>
          </cell>
        </row>
        <row r="210">
          <cell r="A210" t="str">
            <v>산단풍R5</v>
          </cell>
          <cell r="B210" t="str">
            <v>산단풍</v>
          </cell>
          <cell r="C210" t="str">
            <v>H2.0*R5</v>
          </cell>
          <cell r="D210">
            <v>27720</v>
          </cell>
        </row>
        <row r="211">
          <cell r="A211" t="str">
            <v>산단풍R6</v>
          </cell>
          <cell r="B211" t="str">
            <v>산단풍</v>
          </cell>
          <cell r="C211" t="str">
            <v>H2.0*R6</v>
          </cell>
          <cell r="D211">
            <v>41400</v>
          </cell>
        </row>
        <row r="212">
          <cell r="A212" t="str">
            <v>산단풍R8</v>
          </cell>
          <cell r="B212" t="str">
            <v>산단풍</v>
          </cell>
          <cell r="C212" t="str">
            <v>H2.5*R8</v>
          </cell>
          <cell r="D212">
            <v>79640</v>
          </cell>
        </row>
        <row r="213">
          <cell r="A213" t="str">
            <v>산단풍R10</v>
          </cell>
          <cell r="B213" t="str">
            <v>산단풍</v>
          </cell>
          <cell r="C213" t="str">
            <v>H3.0*R10</v>
          </cell>
          <cell r="D213">
            <v>162910</v>
          </cell>
        </row>
        <row r="214">
          <cell r="A214" t="str">
            <v>산단풍R12</v>
          </cell>
          <cell r="B214" t="str">
            <v>산단풍</v>
          </cell>
          <cell r="C214" t="str">
            <v>H3.5*R12</v>
          </cell>
          <cell r="D214">
            <v>250800</v>
          </cell>
        </row>
        <row r="215">
          <cell r="A215" t="str">
            <v>산단풍R15</v>
          </cell>
          <cell r="B215" t="str">
            <v>산단풍</v>
          </cell>
          <cell r="C215" t="str">
            <v>H3.5*R15</v>
          </cell>
          <cell r="D215">
            <v>453090</v>
          </cell>
        </row>
        <row r="216">
          <cell r="A216" t="str">
            <v>살구R6</v>
          </cell>
          <cell r="B216" t="str">
            <v>살구나무</v>
          </cell>
          <cell r="C216" t="str">
            <v>H2.5*R6</v>
          </cell>
          <cell r="D216">
            <v>18300</v>
          </cell>
        </row>
        <row r="217">
          <cell r="A217" t="str">
            <v>살구R8</v>
          </cell>
          <cell r="B217" t="str">
            <v>살구나무</v>
          </cell>
          <cell r="C217" t="str">
            <v>H3.0*R8</v>
          </cell>
          <cell r="D217">
            <v>31100</v>
          </cell>
        </row>
        <row r="218">
          <cell r="A218" t="str">
            <v>살구R10</v>
          </cell>
          <cell r="B218" t="str">
            <v>살구나무</v>
          </cell>
          <cell r="C218" t="str">
            <v>H3.5*R10</v>
          </cell>
          <cell r="D218">
            <v>177000</v>
          </cell>
        </row>
        <row r="219">
          <cell r="A219" t="str">
            <v>살구R12</v>
          </cell>
          <cell r="B219" t="str">
            <v>살구나무</v>
          </cell>
          <cell r="C219" t="str">
            <v>H4.0*R12</v>
          </cell>
          <cell r="D219">
            <v>321000</v>
          </cell>
        </row>
        <row r="220">
          <cell r="A220" t="str">
            <v>상수리R5</v>
          </cell>
          <cell r="B220" t="str">
            <v>상수리나무</v>
          </cell>
          <cell r="C220" t="str">
            <v>H2.5*R5</v>
          </cell>
          <cell r="D220">
            <v>34900</v>
          </cell>
        </row>
        <row r="221">
          <cell r="A221" t="str">
            <v>상수리R6</v>
          </cell>
          <cell r="B221" t="str">
            <v>상수리나무</v>
          </cell>
          <cell r="C221" t="str">
            <v>H2.5*R6</v>
          </cell>
          <cell r="D221">
            <v>62000</v>
          </cell>
        </row>
        <row r="222">
          <cell r="A222" t="str">
            <v>상수리R8</v>
          </cell>
          <cell r="B222" t="str">
            <v>상수리나무</v>
          </cell>
          <cell r="C222" t="str">
            <v>H3.0*R8</v>
          </cell>
          <cell r="D222">
            <v>111000</v>
          </cell>
        </row>
        <row r="223">
          <cell r="A223" t="str">
            <v>상수리R10</v>
          </cell>
          <cell r="B223" t="str">
            <v>상수리나무</v>
          </cell>
          <cell r="C223" t="str">
            <v>H3.0*R10</v>
          </cell>
          <cell r="D223">
            <v>147000</v>
          </cell>
        </row>
        <row r="224">
          <cell r="A224" t="str">
            <v>상수리R15</v>
          </cell>
          <cell r="B224" t="str">
            <v>상수리나무</v>
          </cell>
          <cell r="C224" t="str">
            <v>H3.5*R15</v>
          </cell>
          <cell r="D224">
            <v>267000</v>
          </cell>
        </row>
        <row r="225">
          <cell r="A225" t="str">
            <v>상수리R20</v>
          </cell>
          <cell r="B225" t="str">
            <v>상수리나무</v>
          </cell>
          <cell r="C225" t="str">
            <v>H4.0*R20</v>
          </cell>
          <cell r="D225">
            <v>463000</v>
          </cell>
        </row>
        <row r="226">
          <cell r="A226" t="str">
            <v>생강H1.2</v>
          </cell>
          <cell r="B226" t="str">
            <v>생강나무</v>
          </cell>
          <cell r="C226" t="str">
            <v>H1.2</v>
          </cell>
          <cell r="D226">
            <v>6200</v>
          </cell>
        </row>
        <row r="227">
          <cell r="A227" t="str">
            <v>생강H1.5</v>
          </cell>
          <cell r="B227" t="str">
            <v>생강나무</v>
          </cell>
          <cell r="C227" t="str">
            <v>H1.5</v>
          </cell>
          <cell r="D227">
            <v>11200</v>
          </cell>
        </row>
        <row r="228">
          <cell r="A228" t="str">
            <v>생강R3</v>
          </cell>
          <cell r="B228" t="str">
            <v>생강나무</v>
          </cell>
          <cell r="C228" t="str">
            <v>H2.0*R3</v>
          </cell>
          <cell r="D228">
            <v>24000</v>
          </cell>
        </row>
        <row r="229">
          <cell r="A229" t="str">
            <v>서어R5</v>
          </cell>
          <cell r="B229" t="str">
            <v>서어나무</v>
          </cell>
          <cell r="C229" t="str">
            <v>H3.0*R5</v>
          </cell>
          <cell r="D229">
            <v>20700</v>
          </cell>
        </row>
        <row r="230">
          <cell r="A230" t="str">
            <v>서어R6</v>
          </cell>
          <cell r="B230" t="str">
            <v>서어나무</v>
          </cell>
          <cell r="C230" t="str">
            <v>H3.0*R6</v>
          </cell>
          <cell r="D230">
            <v>35500</v>
          </cell>
        </row>
        <row r="231">
          <cell r="A231" t="str">
            <v>서어R8</v>
          </cell>
          <cell r="B231" t="str">
            <v>서어나무</v>
          </cell>
          <cell r="C231" t="str">
            <v>H3.5*R8</v>
          </cell>
          <cell r="D231">
            <v>65600</v>
          </cell>
        </row>
        <row r="232">
          <cell r="A232" t="str">
            <v>서어R10</v>
          </cell>
          <cell r="B232" t="str">
            <v>서어나무</v>
          </cell>
          <cell r="C232" t="str">
            <v>H3.5*R10</v>
          </cell>
          <cell r="D232">
            <v>115000</v>
          </cell>
        </row>
        <row r="233">
          <cell r="A233" t="str">
            <v>서어R12</v>
          </cell>
          <cell r="B233" t="str">
            <v>서어나무</v>
          </cell>
          <cell r="C233" t="str">
            <v>H4.0*R12</v>
          </cell>
          <cell r="D233">
            <v>163000</v>
          </cell>
        </row>
        <row r="234">
          <cell r="A234" t="str">
            <v>서어R15</v>
          </cell>
          <cell r="B234" t="str">
            <v>서어나무</v>
          </cell>
          <cell r="C234" t="str">
            <v>H4.0*R15</v>
          </cell>
          <cell r="D234">
            <v>313000</v>
          </cell>
        </row>
        <row r="235">
          <cell r="A235" t="str">
            <v>쉬나무R5</v>
          </cell>
          <cell r="B235" t="str">
            <v>쉬 나무</v>
          </cell>
          <cell r="C235" t="str">
            <v>H2.0*R5</v>
          </cell>
          <cell r="D235">
            <v>21100</v>
          </cell>
        </row>
        <row r="236">
          <cell r="A236" t="str">
            <v>쉬나무R6</v>
          </cell>
          <cell r="B236" t="str">
            <v>쉬 나무</v>
          </cell>
          <cell r="C236" t="str">
            <v>H2.5*R6</v>
          </cell>
          <cell r="D236">
            <v>35200</v>
          </cell>
        </row>
        <row r="237">
          <cell r="A237" t="str">
            <v>쉬나무R8</v>
          </cell>
          <cell r="B237" t="str">
            <v>쉬 나무</v>
          </cell>
          <cell r="C237" t="str">
            <v>H3.0*R8</v>
          </cell>
          <cell r="D237">
            <v>84700</v>
          </cell>
        </row>
        <row r="238">
          <cell r="A238" t="str">
            <v>쉬나무R10</v>
          </cell>
          <cell r="B238" t="str">
            <v>쉬 나무</v>
          </cell>
          <cell r="C238" t="str">
            <v>H3.0*R10</v>
          </cell>
          <cell r="D238">
            <v>153000</v>
          </cell>
        </row>
        <row r="239">
          <cell r="A239" t="str">
            <v>아그배R4</v>
          </cell>
          <cell r="B239" t="str">
            <v>아그배나무</v>
          </cell>
          <cell r="C239" t="str">
            <v>H2.0*R4</v>
          </cell>
          <cell r="D239">
            <v>25000</v>
          </cell>
        </row>
        <row r="240">
          <cell r="A240" t="str">
            <v>야광R4</v>
          </cell>
          <cell r="B240" t="str">
            <v>야광나무</v>
          </cell>
          <cell r="C240" t="str">
            <v>H2.0*R4</v>
          </cell>
          <cell r="D240">
            <v>26000</v>
          </cell>
        </row>
        <row r="241">
          <cell r="A241" t="str">
            <v>야광R6</v>
          </cell>
          <cell r="B241" t="str">
            <v>야광나무</v>
          </cell>
          <cell r="C241" t="str">
            <v>H2.5*R6</v>
          </cell>
          <cell r="D241">
            <v>55000</v>
          </cell>
        </row>
        <row r="242">
          <cell r="A242" t="str">
            <v>야광R8</v>
          </cell>
          <cell r="B242" t="str">
            <v>야광나무</v>
          </cell>
          <cell r="C242" t="str">
            <v>H3.0*R8</v>
          </cell>
          <cell r="D242">
            <v>85000</v>
          </cell>
        </row>
        <row r="243">
          <cell r="A243" t="str">
            <v>야광R10</v>
          </cell>
          <cell r="B243" t="str">
            <v>야광나무</v>
          </cell>
          <cell r="C243" t="str">
            <v>H3.0*R10</v>
          </cell>
          <cell r="D243">
            <v>110000</v>
          </cell>
        </row>
        <row r="244">
          <cell r="A244" t="str">
            <v>왕벚B4</v>
          </cell>
          <cell r="B244" t="str">
            <v>왕벚나무</v>
          </cell>
          <cell r="C244" t="str">
            <v>H2.5*B4</v>
          </cell>
          <cell r="D244">
            <v>18600</v>
          </cell>
        </row>
        <row r="245">
          <cell r="A245" t="str">
            <v>왕벚B5</v>
          </cell>
          <cell r="B245" t="str">
            <v>왕벚나무</v>
          </cell>
          <cell r="C245" t="str">
            <v>H2.5*B5</v>
          </cell>
          <cell r="D245">
            <v>27100</v>
          </cell>
        </row>
        <row r="246">
          <cell r="A246" t="str">
            <v>왕벚B6</v>
          </cell>
          <cell r="B246" t="str">
            <v>왕벚나무</v>
          </cell>
          <cell r="C246" t="str">
            <v>H3.0*B6</v>
          </cell>
          <cell r="D246">
            <v>45900</v>
          </cell>
        </row>
        <row r="247">
          <cell r="A247" t="str">
            <v>왕벚B8</v>
          </cell>
          <cell r="B247" t="str">
            <v>왕벚나무</v>
          </cell>
          <cell r="C247" t="str">
            <v>H3.0*B8</v>
          </cell>
          <cell r="D247">
            <v>62400</v>
          </cell>
        </row>
        <row r="248">
          <cell r="A248" t="str">
            <v>왕벚B10</v>
          </cell>
          <cell r="B248" t="str">
            <v>왕벚나무</v>
          </cell>
          <cell r="C248" t="str">
            <v>H3.5*B10</v>
          </cell>
          <cell r="D248">
            <v>205000</v>
          </cell>
        </row>
        <row r="249">
          <cell r="A249" t="str">
            <v>왕벚B15</v>
          </cell>
          <cell r="B249" t="str">
            <v>왕벚나무</v>
          </cell>
          <cell r="C249" t="str">
            <v>H4.0*B15</v>
          </cell>
          <cell r="D249">
            <v>408700</v>
          </cell>
        </row>
        <row r="250">
          <cell r="A250" t="str">
            <v>은단풍B5</v>
          </cell>
          <cell r="B250" t="str">
            <v>은단풍</v>
          </cell>
          <cell r="C250" t="str">
            <v>H2.5*B5</v>
          </cell>
          <cell r="D250">
            <v>10800</v>
          </cell>
        </row>
        <row r="251">
          <cell r="A251" t="str">
            <v>은단풍B6</v>
          </cell>
          <cell r="B251" t="str">
            <v>은단풍</v>
          </cell>
          <cell r="C251" t="str">
            <v>H3.0*B6</v>
          </cell>
          <cell r="D251">
            <v>13300</v>
          </cell>
        </row>
        <row r="252">
          <cell r="A252" t="str">
            <v>은단풍B8</v>
          </cell>
          <cell r="B252" t="str">
            <v>은단풍</v>
          </cell>
          <cell r="C252" t="str">
            <v>H3.0*B8</v>
          </cell>
          <cell r="D252">
            <v>22600</v>
          </cell>
        </row>
        <row r="253">
          <cell r="A253" t="str">
            <v>은단풍B10</v>
          </cell>
          <cell r="B253" t="str">
            <v>은단풍</v>
          </cell>
          <cell r="C253" t="str">
            <v>H3.5*B10</v>
          </cell>
          <cell r="D253">
            <v>74130</v>
          </cell>
        </row>
        <row r="254">
          <cell r="A254" t="str">
            <v>은단풍B12</v>
          </cell>
          <cell r="B254" t="str">
            <v>은단풍</v>
          </cell>
          <cell r="C254" t="str">
            <v>H3.5*B12</v>
          </cell>
          <cell r="D254">
            <v>123580</v>
          </cell>
        </row>
        <row r="255">
          <cell r="A255" t="str">
            <v>은단풍B15</v>
          </cell>
          <cell r="B255" t="str">
            <v>은단풍</v>
          </cell>
          <cell r="C255" t="str">
            <v>H4.0*B15</v>
          </cell>
          <cell r="D255">
            <v>197710</v>
          </cell>
        </row>
        <row r="256">
          <cell r="A256" t="str">
            <v>은행B4</v>
          </cell>
          <cell r="B256" t="str">
            <v>은행나무</v>
          </cell>
          <cell r="C256" t="str">
            <v>H2.5*B4</v>
          </cell>
          <cell r="D256">
            <v>12700</v>
          </cell>
        </row>
        <row r="257">
          <cell r="A257" t="str">
            <v>은행B6</v>
          </cell>
          <cell r="B257" t="str">
            <v>은행나무</v>
          </cell>
          <cell r="C257" t="str">
            <v>H3.0*B6</v>
          </cell>
          <cell r="D257">
            <v>25400</v>
          </cell>
        </row>
        <row r="258">
          <cell r="A258" t="str">
            <v>은행B8</v>
          </cell>
          <cell r="B258" t="str">
            <v>은행나무</v>
          </cell>
          <cell r="C258" t="str">
            <v>H3.0*B8</v>
          </cell>
          <cell r="D258">
            <v>80000</v>
          </cell>
        </row>
        <row r="259">
          <cell r="A259" t="str">
            <v>은행B10</v>
          </cell>
          <cell r="B259" t="str">
            <v>은행나무</v>
          </cell>
          <cell r="C259" t="str">
            <v>H3.5*B10</v>
          </cell>
          <cell r="D259">
            <v>123000</v>
          </cell>
        </row>
        <row r="260">
          <cell r="A260" t="str">
            <v>은행B12</v>
          </cell>
          <cell r="B260" t="str">
            <v>은행나무</v>
          </cell>
          <cell r="C260" t="str">
            <v>H3.5*B12</v>
          </cell>
          <cell r="D260">
            <v>207000</v>
          </cell>
        </row>
        <row r="261">
          <cell r="A261" t="str">
            <v>은행B15</v>
          </cell>
          <cell r="B261" t="str">
            <v>은행나무</v>
          </cell>
          <cell r="C261" t="str">
            <v>H4.0*B15</v>
          </cell>
          <cell r="D261">
            <v>267000</v>
          </cell>
        </row>
        <row r="262">
          <cell r="A262" t="str">
            <v>은행B18</v>
          </cell>
          <cell r="B262" t="str">
            <v>은행나무</v>
          </cell>
          <cell r="C262" t="str">
            <v>H4.0*B18</v>
          </cell>
          <cell r="D262">
            <v>553200</v>
          </cell>
        </row>
        <row r="263">
          <cell r="A263" t="str">
            <v>은행B20</v>
          </cell>
          <cell r="B263" t="str">
            <v>은행나무</v>
          </cell>
          <cell r="C263" t="str">
            <v>H4.0*B20</v>
          </cell>
          <cell r="D263">
            <v>414000</v>
          </cell>
        </row>
        <row r="264">
          <cell r="A264" t="str">
            <v>은행B25</v>
          </cell>
          <cell r="B264" t="str">
            <v>은행나무</v>
          </cell>
          <cell r="C264" t="str">
            <v>H4.0*B25</v>
          </cell>
          <cell r="D264">
            <v>685000</v>
          </cell>
        </row>
        <row r="265">
          <cell r="A265" t="str">
            <v>은행B30</v>
          </cell>
          <cell r="B265" t="str">
            <v>은행나무</v>
          </cell>
          <cell r="C265" t="str">
            <v>H4.5*B30</v>
          </cell>
          <cell r="D265">
            <v>2924000</v>
          </cell>
        </row>
        <row r="266">
          <cell r="A266" t="str">
            <v>이팝R4</v>
          </cell>
          <cell r="B266" t="str">
            <v>이팝나무</v>
          </cell>
          <cell r="C266" t="str">
            <v>H2.5*R4</v>
          </cell>
          <cell r="D266">
            <v>27300</v>
          </cell>
        </row>
        <row r="267">
          <cell r="A267" t="str">
            <v>이팝R6</v>
          </cell>
          <cell r="B267" t="str">
            <v>이팝나무</v>
          </cell>
          <cell r="C267" t="str">
            <v>H3.0*R6</v>
          </cell>
          <cell r="D267">
            <v>43800</v>
          </cell>
        </row>
        <row r="268">
          <cell r="A268" t="str">
            <v>이팝R8</v>
          </cell>
          <cell r="B268" t="str">
            <v>이팝나무</v>
          </cell>
          <cell r="C268" t="str">
            <v>H3.5*R8</v>
          </cell>
          <cell r="D268">
            <v>75000</v>
          </cell>
        </row>
        <row r="269">
          <cell r="A269" t="str">
            <v>일본목련B4</v>
          </cell>
          <cell r="B269" t="str">
            <v>일본목련</v>
          </cell>
          <cell r="C269" t="str">
            <v>H3.0*B4</v>
          </cell>
          <cell r="D269">
            <v>25800</v>
          </cell>
        </row>
        <row r="270">
          <cell r="A270" t="str">
            <v>일본목련B6</v>
          </cell>
          <cell r="B270" t="str">
            <v>일본목련</v>
          </cell>
          <cell r="C270" t="str">
            <v>H3.5*B6</v>
          </cell>
          <cell r="D270">
            <v>53500</v>
          </cell>
        </row>
        <row r="271">
          <cell r="A271" t="str">
            <v>일본목련B8</v>
          </cell>
          <cell r="B271" t="str">
            <v>일본목련</v>
          </cell>
          <cell r="C271" t="str">
            <v>H4.0*B8</v>
          </cell>
          <cell r="D271">
            <v>107300</v>
          </cell>
        </row>
        <row r="272">
          <cell r="A272" t="str">
            <v>자귀R3</v>
          </cell>
          <cell r="B272" t="str">
            <v>자귀나무</v>
          </cell>
          <cell r="C272" t="str">
            <v>H2.0*R3</v>
          </cell>
          <cell r="D272">
            <v>6900</v>
          </cell>
        </row>
        <row r="273">
          <cell r="A273" t="str">
            <v>자귀R5</v>
          </cell>
          <cell r="B273" t="str">
            <v>자귀나무</v>
          </cell>
          <cell r="C273" t="str">
            <v>H2.5*R5</v>
          </cell>
          <cell r="D273">
            <v>20700</v>
          </cell>
        </row>
        <row r="274">
          <cell r="A274" t="str">
            <v>자귀R6</v>
          </cell>
          <cell r="B274" t="str">
            <v>자귀나무</v>
          </cell>
          <cell r="C274" t="str">
            <v>H2.5*R6</v>
          </cell>
          <cell r="D274">
            <v>25300</v>
          </cell>
        </row>
        <row r="275">
          <cell r="A275" t="str">
            <v>자귀R8</v>
          </cell>
          <cell r="B275" t="str">
            <v>자귀나무</v>
          </cell>
          <cell r="C275" t="str">
            <v>H3.0*R8</v>
          </cell>
          <cell r="D275">
            <v>54400</v>
          </cell>
        </row>
        <row r="276">
          <cell r="A276" t="str">
            <v>자귀R10</v>
          </cell>
          <cell r="B276" t="str">
            <v>자귀나무</v>
          </cell>
          <cell r="C276" t="str">
            <v>H3.5*R10</v>
          </cell>
          <cell r="D276">
            <v>94920</v>
          </cell>
        </row>
        <row r="277">
          <cell r="A277" t="str">
            <v>자작B3</v>
          </cell>
          <cell r="B277" t="str">
            <v>자작나무</v>
          </cell>
          <cell r="C277" t="str">
            <v>H2.0*B3</v>
          </cell>
          <cell r="D277">
            <v>8300</v>
          </cell>
        </row>
        <row r="278">
          <cell r="A278" t="str">
            <v>자작B5</v>
          </cell>
          <cell r="B278" t="str">
            <v>자작나무</v>
          </cell>
          <cell r="C278" t="str">
            <v>H2.0*B5</v>
          </cell>
          <cell r="D278">
            <v>15600</v>
          </cell>
        </row>
        <row r="279">
          <cell r="A279" t="str">
            <v>자작B6</v>
          </cell>
          <cell r="B279" t="str">
            <v>자작나무</v>
          </cell>
          <cell r="C279" t="str">
            <v>H3.0*B6</v>
          </cell>
          <cell r="D279">
            <v>45400</v>
          </cell>
        </row>
        <row r="280">
          <cell r="A280" t="str">
            <v>자작B8</v>
          </cell>
          <cell r="B280" t="str">
            <v>자작나무</v>
          </cell>
          <cell r="C280" t="str">
            <v>H3.5*B8</v>
          </cell>
          <cell r="D280">
            <v>106000</v>
          </cell>
        </row>
        <row r="281">
          <cell r="A281" t="str">
            <v>자작B10</v>
          </cell>
          <cell r="B281" t="str">
            <v>자작나무</v>
          </cell>
          <cell r="C281" t="str">
            <v>H4.0*B10</v>
          </cell>
          <cell r="D281">
            <v>176000</v>
          </cell>
        </row>
        <row r="282">
          <cell r="A282" t="str">
            <v>쪽동백R5</v>
          </cell>
          <cell r="B282" t="str">
            <v>쪽동백</v>
          </cell>
          <cell r="C282" t="str">
            <v>H2.0*R5</v>
          </cell>
          <cell r="D282">
            <v>16500</v>
          </cell>
        </row>
        <row r="283">
          <cell r="A283" t="str">
            <v>쪽동백R6</v>
          </cell>
          <cell r="B283" t="str">
            <v>쪽동백</v>
          </cell>
          <cell r="C283" t="str">
            <v>H2.5*R6</v>
          </cell>
          <cell r="D283">
            <v>26000</v>
          </cell>
        </row>
        <row r="284">
          <cell r="A284" t="str">
            <v>쪽동백R7</v>
          </cell>
          <cell r="B284" t="str">
            <v>쪽동백</v>
          </cell>
          <cell r="C284" t="str">
            <v>H3.0*R7</v>
          </cell>
          <cell r="D284">
            <v>37000</v>
          </cell>
        </row>
        <row r="285">
          <cell r="A285" t="str">
            <v>쪽동백R8</v>
          </cell>
          <cell r="B285" t="str">
            <v>쪽동백</v>
          </cell>
          <cell r="C285" t="str">
            <v>H3.5*R8</v>
          </cell>
          <cell r="D285">
            <v>69300</v>
          </cell>
        </row>
        <row r="286">
          <cell r="A286" t="str">
            <v>쪽동백R10</v>
          </cell>
          <cell r="B286" t="str">
            <v>쪽동백</v>
          </cell>
          <cell r="C286" t="str">
            <v>H3.5*R10</v>
          </cell>
          <cell r="D286">
            <v>163000</v>
          </cell>
        </row>
        <row r="287">
          <cell r="A287" t="str">
            <v>졸참R5</v>
          </cell>
          <cell r="B287" t="str">
            <v>졸참나무</v>
          </cell>
          <cell r="C287" t="str">
            <v>H2.5*R5</v>
          </cell>
          <cell r="D287">
            <v>36500</v>
          </cell>
        </row>
        <row r="288">
          <cell r="A288" t="str">
            <v>졸참R6</v>
          </cell>
          <cell r="B288" t="str">
            <v>졸참나무</v>
          </cell>
          <cell r="C288" t="str">
            <v>H2.5*R6</v>
          </cell>
          <cell r="D288">
            <v>66400</v>
          </cell>
        </row>
        <row r="289">
          <cell r="A289" t="str">
            <v>졸참R8</v>
          </cell>
          <cell r="B289" t="str">
            <v>졸참나무</v>
          </cell>
          <cell r="C289" t="str">
            <v>H3.0*R8</v>
          </cell>
          <cell r="D289">
            <v>90000</v>
          </cell>
        </row>
        <row r="290">
          <cell r="A290" t="str">
            <v>졸참R10</v>
          </cell>
          <cell r="B290" t="str">
            <v>졸참나무</v>
          </cell>
          <cell r="C290" t="str">
            <v>H3.0*R10</v>
          </cell>
          <cell r="D290">
            <v>162000</v>
          </cell>
        </row>
        <row r="291">
          <cell r="A291" t="str">
            <v>졸참R15</v>
          </cell>
          <cell r="B291" t="str">
            <v>졸참나무</v>
          </cell>
          <cell r="C291" t="str">
            <v>H3.5*R15</v>
          </cell>
          <cell r="D291">
            <v>275000</v>
          </cell>
        </row>
        <row r="292">
          <cell r="A292" t="str">
            <v>중국단풍R3</v>
          </cell>
          <cell r="B292" t="str">
            <v>중국단풍</v>
          </cell>
          <cell r="C292" t="str">
            <v>H2.0*R3</v>
          </cell>
          <cell r="D292">
            <v>4800</v>
          </cell>
        </row>
        <row r="293">
          <cell r="A293" t="str">
            <v>중국단풍R5</v>
          </cell>
          <cell r="B293" t="str">
            <v>중국단풍</v>
          </cell>
          <cell r="C293" t="str">
            <v>H2.5*R5</v>
          </cell>
          <cell r="D293">
            <v>14800</v>
          </cell>
        </row>
        <row r="294">
          <cell r="A294" t="str">
            <v>중국단풍R6</v>
          </cell>
          <cell r="B294" t="str">
            <v>중국단풍</v>
          </cell>
          <cell r="C294" t="str">
            <v>H2.5*R6</v>
          </cell>
          <cell r="D294">
            <v>34800</v>
          </cell>
        </row>
        <row r="295">
          <cell r="A295" t="str">
            <v>중국단풍R7</v>
          </cell>
          <cell r="B295" t="str">
            <v>중국단풍</v>
          </cell>
          <cell r="C295" t="str">
            <v>H3.0*R7</v>
          </cell>
          <cell r="D295">
            <v>20900</v>
          </cell>
        </row>
        <row r="296">
          <cell r="A296" t="str">
            <v>중국단풍R8</v>
          </cell>
          <cell r="B296" t="str">
            <v>중국단풍</v>
          </cell>
          <cell r="C296" t="str">
            <v>H3.0*R8</v>
          </cell>
          <cell r="D296">
            <v>97000</v>
          </cell>
        </row>
        <row r="297">
          <cell r="A297" t="str">
            <v>중국단풍R10</v>
          </cell>
          <cell r="B297" t="str">
            <v>중국단풍</v>
          </cell>
          <cell r="C297" t="str">
            <v>H3.5*R10</v>
          </cell>
          <cell r="D297">
            <v>72200</v>
          </cell>
        </row>
        <row r="298">
          <cell r="A298" t="str">
            <v>중국단풍R12</v>
          </cell>
          <cell r="B298" t="str">
            <v>중국단풍</v>
          </cell>
          <cell r="C298" t="str">
            <v>H3.5*R12</v>
          </cell>
          <cell r="D298">
            <v>186000</v>
          </cell>
        </row>
        <row r="299">
          <cell r="A299" t="str">
            <v>중국단풍R15</v>
          </cell>
          <cell r="B299" t="str">
            <v>중국단풍</v>
          </cell>
          <cell r="C299" t="str">
            <v>H4.0*R15</v>
          </cell>
          <cell r="D299">
            <v>143000</v>
          </cell>
        </row>
        <row r="300">
          <cell r="A300" t="str">
            <v>중국단풍R20</v>
          </cell>
          <cell r="B300" t="str">
            <v>중국단풍</v>
          </cell>
          <cell r="C300" t="str">
            <v>H4.5*R20</v>
          </cell>
          <cell r="D300">
            <v>465000</v>
          </cell>
        </row>
        <row r="301">
          <cell r="A301" t="str">
            <v>참R5</v>
          </cell>
          <cell r="B301" t="str">
            <v>참나무</v>
          </cell>
          <cell r="C301" t="str">
            <v>H2.5*R5</v>
          </cell>
          <cell r="D301">
            <v>42400</v>
          </cell>
        </row>
        <row r="302">
          <cell r="A302" t="str">
            <v>참R6</v>
          </cell>
          <cell r="B302" t="str">
            <v>참나무</v>
          </cell>
          <cell r="C302" t="str">
            <v>H2.5*R6</v>
          </cell>
          <cell r="D302">
            <v>82300</v>
          </cell>
        </row>
        <row r="303">
          <cell r="A303" t="str">
            <v>참R8</v>
          </cell>
          <cell r="B303" t="str">
            <v>참나무</v>
          </cell>
          <cell r="C303" t="str">
            <v>H3.0*R8</v>
          </cell>
          <cell r="D303">
            <v>120000</v>
          </cell>
        </row>
        <row r="304">
          <cell r="A304" t="str">
            <v>참R10</v>
          </cell>
          <cell r="B304" t="str">
            <v>참나무</v>
          </cell>
          <cell r="C304" t="str">
            <v>H3.0*R10</v>
          </cell>
          <cell r="D304">
            <v>180000</v>
          </cell>
        </row>
        <row r="305">
          <cell r="A305" t="str">
            <v>참R15</v>
          </cell>
          <cell r="B305" t="str">
            <v>참나무</v>
          </cell>
          <cell r="C305" t="str">
            <v>H3.5*R15</v>
          </cell>
          <cell r="D305">
            <v>356000</v>
          </cell>
        </row>
        <row r="306">
          <cell r="A306" t="str">
            <v>참R20</v>
          </cell>
          <cell r="B306" t="str">
            <v>참나무</v>
          </cell>
          <cell r="C306" t="str">
            <v>H4.0*R20</v>
          </cell>
          <cell r="D306">
            <v>615000</v>
          </cell>
        </row>
        <row r="307">
          <cell r="A307" t="str">
            <v>참느릅R4</v>
          </cell>
          <cell r="B307" t="str">
            <v>참느릅나무</v>
          </cell>
          <cell r="C307" t="str">
            <v>H2.5*R4</v>
          </cell>
          <cell r="D307">
            <v>24000</v>
          </cell>
        </row>
        <row r="308">
          <cell r="A308" t="str">
            <v>참느릅R6</v>
          </cell>
          <cell r="B308" t="str">
            <v>참느릅나무</v>
          </cell>
          <cell r="C308" t="str">
            <v>H3.0*R6</v>
          </cell>
          <cell r="D308">
            <v>33200</v>
          </cell>
        </row>
        <row r="309">
          <cell r="A309" t="str">
            <v>참느릅R8</v>
          </cell>
          <cell r="B309" t="str">
            <v>참느릅나무</v>
          </cell>
          <cell r="C309" t="str">
            <v>H3.5*R8</v>
          </cell>
          <cell r="D309">
            <v>68700</v>
          </cell>
        </row>
        <row r="310">
          <cell r="A310" t="str">
            <v>참느릅R10</v>
          </cell>
          <cell r="B310" t="str">
            <v>참느릅나무</v>
          </cell>
          <cell r="C310" t="str">
            <v>H4.0*R10</v>
          </cell>
          <cell r="D310">
            <v>126000</v>
          </cell>
        </row>
        <row r="311">
          <cell r="A311" t="str">
            <v>청단풍R4</v>
          </cell>
          <cell r="B311" t="str">
            <v>청단풍</v>
          </cell>
          <cell r="C311" t="str">
            <v>H2.0*R4</v>
          </cell>
          <cell r="D311">
            <v>13400</v>
          </cell>
        </row>
        <row r="312">
          <cell r="A312" t="str">
            <v>청단풍R5</v>
          </cell>
          <cell r="B312" t="str">
            <v>청단풍</v>
          </cell>
          <cell r="C312" t="str">
            <v>H2.0*R5</v>
          </cell>
          <cell r="D312">
            <v>23400</v>
          </cell>
        </row>
        <row r="313">
          <cell r="A313" t="str">
            <v>청단풍R6</v>
          </cell>
          <cell r="B313" t="str">
            <v>청단풍</v>
          </cell>
          <cell r="C313" t="str">
            <v>H2.0*R6</v>
          </cell>
          <cell r="D313">
            <v>32500</v>
          </cell>
        </row>
        <row r="314">
          <cell r="A314" t="str">
            <v>청단풍R8</v>
          </cell>
          <cell r="B314" t="str">
            <v>청단풍</v>
          </cell>
          <cell r="C314" t="str">
            <v>H2.5*R8</v>
          </cell>
          <cell r="D314">
            <v>65000</v>
          </cell>
        </row>
        <row r="315">
          <cell r="A315" t="str">
            <v>청단풍R10</v>
          </cell>
          <cell r="B315" t="str">
            <v>청단풍</v>
          </cell>
          <cell r="C315" t="str">
            <v>H3.0*R10</v>
          </cell>
          <cell r="D315">
            <v>129000</v>
          </cell>
        </row>
        <row r="316">
          <cell r="A316" t="str">
            <v>청단풍R12</v>
          </cell>
          <cell r="B316" t="str">
            <v>청단풍</v>
          </cell>
          <cell r="C316" t="str">
            <v>H3.5*R12</v>
          </cell>
          <cell r="D316">
            <v>198000</v>
          </cell>
        </row>
        <row r="317">
          <cell r="A317" t="str">
            <v>청단풍R15</v>
          </cell>
          <cell r="B317" t="str">
            <v>청단풍</v>
          </cell>
          <cell r="C317" t="str">
            <v>H3.5*R15</v>
          </cell>
          <cell r="D317">
            <v>453090</v>
          </cell>
        </row>
        <row r="318">
          <cell r="A318" t="str">
            <v>층층R5</v>
          </cell>
          <cell r="B318" t="str">
            <v>층층나무</v>
          </cell>
          <cell r="C318" t="str">
            <v>H2.5*R5</v>
          </cell>
          <cell r="D318">
            <v>21500</v>
          </cell>
        </row>
        <row r="319">
          <cell r="A319" t="str">
            <v>층층R6</v>
          </cell>
          <cell r="B319" t="str">
            <v>층층나무</v>
          </cell>
          <cell r="C319" t="str">
            <v>H3.0*R6</v>
          </cell>
          <cell r="D319">
            <v>23600</v>
          </cell>
        </row>
        <row r="320">
          <cell r="A320" t="str">
            <v>층층R8</v>
          </cell>
          <cell r="B320" t="str">
            <v>층층나무</v>
          </cell>
          <cell r="C320" t="str">
            <v>H3.5*R8</v>
          </cell>
          <cell r="D320">
            <v>112000</v>
          </cell>
        </row>
        <row r="321">
          <cell r="A321" t="str">
            <v>층층R10</v>
          </cell>
          <cell r="B321" t="str">
            <v>층층나무</v>
          </cell>
          <cell r="C321" t="str">
            <v>H3.5*R10</v>
          </cell>
          <cell r="D321">
            <v>193000</v>
          </cell>
        </row>
        <row r="322">
          <cell r="A322" t="str">
            <v>칠엽수R4</v>
          </cell>
          <cell r="B322" t="str">
            <v>칠엽수</v>
          </cell>
          <cell r="C322" t="str">
            <v>H1.5*R4</v>
          </cell>
          <cell r="D322">
            <v>29300</v>
          </cell>
        </row>
        <row r="323">
          <cell r="A323" t="str">
            <v>칠엽수R6</v>
          </cell>
          <cell r="B323" t="str">
            <v>칠엽수</v>
          </cell>
          <cell r="C323" t="str">
            <v>H2.0*R6</v>
          </cell>
          <cell r="D323">
            <v>48000</v>
          </cell>
        </row>
        <row r="324">
          <cell r="A324" t="str">
            <v>칠엽수R8</v>
          </cell>
          <cell r="B324" t="str">
            <v>칠엽수</v>
          </cell>
          <cell r="C324" t="str">
            <v>H2.5*R8</v>
          </cell>
          <cell r="D324">
            <v>120100</v>
          </cell>
        </row>
        <row r="325">
          <cell r="A325" t="str">
            <v>칠엽수R10</v>
          </cell>
          <cell r="B325" t="str">
            <v>칠엽수</v>
          </cell>
          <cell r="C325" t="str">
            <v>H3.0*R10</v>
          </cell>
          <cell r="D325">
            <v>270700</v>
          </cell>
        </row>
        <row r="326">
          <cell r="A326" t="str">
            <v>칠엽수R12</v>
          </cell>
          <cell r="B326" t="str">
            <v>칠엽수</v>
          </cell>
          <cell r="C326" t="str">
            <v>H3.5*R12</v>
          </cell>
          <cell r="D326">
            <v>405900</v>
          </cell>
        </row>
        <row r="327">
          <cell r="A327" t="str">
            <v>칠엽수R15</v>
          </cell>
          <cell r="B327" t="str">
            <v>칠엽수</v>
          </cell>
          <cell r="C327" t="str">
            <v>H4.0*R15</v>
          </cell>
          <cell r="D327">
            <v>743600</v>
          </cell>
        </row>
        <row r="328">
          <cell r="A328" t="str">
            <v>칠엽수R18</v>
          </cell>
          <cell r="B328" t="str">
            <v>칠엽수</v>
          </cell>
          <cell r="C328" t="str">
            <v>H4.5*R18</v>
          </cell>
          <cell r="D328">
            <v>1200000</v>
          </cell>
        </row>
        <row r="329">
          <cell r="A329" t="str">
            <v>칠엽수R20</v>
          </cell>
          <cell r="B329" t="str">
            <v>칠엽수</v>
          </cell>
          <cell r="C329" t="str">
            <v>H5.0*R20</v>
          </cell>
          <cell r="D329">
            <v>1800000</v>
          </cell>
        </row>
        <row r="330">
          <cell r="A330" t="str">
            <v>칠엽수R25</v>
          </cell>
          <cell r="B330" t="str">
            <v>칠엽수</v>
          </cell>
          <cell r="C330" t="str">
            <v>H5.0*R25</v>
          </cell>
          <cell r="D330">
            <v>2500000</v>
          </cell>
        </row>
        <row r="331">
          <cell r="A331" t="str">
            <v>목백합B4</v>
          </cell>
          <cell r="B331" t="str">
            <v>목백합</v>
          </cell>
          <cell r="C331" t="str">
            <v>H3.0*B4</v>
          </cell>
          <cell r="D331">
            <v>9600</v>
          </cell>
        </row>
        <row r="332">
          <cell r="A332" t="str">
            <v>목백합B5</v>
          </cell>
          <cell r="B332" t="str">
            <v>목백합</v>
          </cell>
          <cell r="C332" t="str">
            <v>H3.0*B5</v>
          </cell>
          <cell r="D332">
            <v>14200</v>
          </cell>
        </row>
        <row r="333">
          <cell r="A333" t="str">
            <v>목백합B6</v>
          </cell>
          <cell r="B333" t="str">
            <v>목백합</v>
          </cell>
          <cell r="C333" t="str">
            <v>H3.5*B6</v>
          </cell>
          <cell r="D333">
            <v>19500</v>
          </cell>
        </row>
        <row r="334">
          <cell r="A334" t="str">
            <v>목백합B8</v>
          </cell>
          <cell r="B334" t="str">
            <v>목백합</v>
          </cell>
          <cell r="C334" t="str">
            <v>H3.5*B8</v>
          </cell>
          <cell r="D334">
            <v>62100</v>
          </cell>
        </row>
        <row r="335">
          <cell r="A335" t="str">
            <v>목백합B10</v>
          </cell>
          <cell r="B335" t="str">
            <v>목백합</v>
          </cell>
          <cell r="C335" t="str">
            <v>H4.0*B10</v>
          </cell>
          <cell r="D335">
            <v>95900</v>
          </cell>
        </row>
        <row r="336">
          <cell r="A336" t="str">
            <v>목백합B15</v>
          </cell>
          <cell r="B336" t="str">
            <v>목백합</v>
          </cell>
          <cell r="C336" t="str">
            <v>H4.5*B15</v>
          </cell>
          <cell r="D336">
            <v>400100</v>
          </cell>
        </row>
        <row r="337">
          <cell r="A337" t="str">
            <v>팥배R6</v>
          </cell>
          <cell r="B337" t="str">
            <v>팥배나무</v>
          </cell>
          <cell r="C337" t="str">
            <v>H3.0*R6</v>
          </cell>
          <cell r="D337">
            <v>30200</v>
          </cell>
        </row>
        <row r="338">
          <cell r="A338" t="str">
            <v>팥배R8</v>
          </cell>
          <cell r="B338" t="str">
            <v>팥배나무</v>
          </cell>
          <cell r="C338" t="str">
            <v>H3.5*R8</v>
          </cell>
          <cell r="D338">
            <v>84900</v>
          </cell>
        </row>
        <row r="339">
          <cell r="A339" t="str">
            <v>팥배R10</v>
          </cell>
          <cell r="B339" t="str">
            <v>팥배나무</v>
          </cell>
          <cell r="C339" t="str">
            <v>H4.0*R10</v>
          </cell>
          <cell r="D339">
            <v>135300</v>
          </cell>
        </row>
        <row r="340">
          <cell r="A340" t="str">
            <v>팥배R16</v>
          </cell>
          <cell r="B340" t="str">
            <v>팥배나무</v>
          </cell>
          <cell r="C340" t="str">
            <v>H4.5*R16</v>
          </cell>
          <cell r="D340">
            <v>400100</v>
          </cell>
        </row>
        <row r="341">
          <cell r="A341" t="str">
            <v>팽R6</v>
          </cell>
          <cell r="B341" t="str">
            <v>팽나무</v>
          </cell>
          <cell r="C341" t="str">
            <v>H3.0*R6</v>
          </cell>
          <cell r="D341">
            <v>35800</v>
          </cell>
        </row>
        <row r="342">
          <cell r="A342" t="str">
            <v>팽R8</v>
          </cell>
          <cell r="B342" t="str">
            <v>팽나무</v>
          </cell>
          <cell r="C342" t="str">
            <v>H3.5*R8</v>
          </cell>
          <cell r="D342">
            <v>69800</v>
          </cell>
        </row>
        <row r="343">
          <cell r="A343" t="str">
            <v>팽R10</v>
          </cell>
          <cell r="B343" t="str">
            <v>팽나무</v>
          </cell>
          <cell r="C343" t="str">
            <v>H4.0*R10</v>
          </cell>
          <cell r="D343">
            <v>107000</v>
          </cell>
        </row>
        <row r="344">
          <cell r="A344" t="str">
            <v>팽R15</v>
          </cell>
          <cell r="B344" t="str">
            <v>팽나무</v>
          </cell>
          <cell r="C344" t="str">
            <v>H4.5*R15</v>
          </cell>
          <cell r="D344">
            <v>319000</v>
          </cell>
        </row>
        <row r="345">
          <cell r="A345" t="str">
            <v>버즘B4</v>
          </cell>
          <cell r="B345" t="str">
            <v>버즘나무</v>
          </cell>
          <cell r="C345" t="str">
            <v>H2.5*B4</v>
          </cell>
          <cell r="D345">
            <v>12400</v>
          </cell>
        </row>
        <row r="346">
          <cell r="A346" t="str">
            <v>버즘B5</v>
          </cell>
          <cell r="B346" t="str">
            <v>버즘나무</v>
          </cell>
          <cell r="C346" t="str">
            <v>H2.5*B5</v>
          </cell>
          <cell r="D346">
            <v>19900</v>
          </cell>
        </row>
        <row r="347">
          <cell r="A347" t="str">
            <v>버즘B6</v>
          </cell>
          <cell r="B347" t="str">
            <v>버즘나무</v>
          </cell>
          <cell r="C347" t="str">
            <v>H3.0*B6</v>
          </cell>
          <cell r="D347">
            <v>30900</v>
          </cell>
        </row>
        <row r="348">
          <cell r="A348" t="str">
            <v>버즘B8</v>
          </cell>
          <cell r="B348" t="str">
            <v>버즘나무</v>
          </cell>
          <cell r="C348" t="str">
            <v>H3.0*B8</v>
          </cell>
          <cell r="D348">
            <v>53500</v>
          </cell>
        </row>
        <row r="349">
          <cell r="A349" t="str">
            <v>버즘B10</v>
          </cell>
          <cell r="B349" t="str">
            <v>버즘나무</v>
          </cell>
          <cell r="C349" t="str">
            <v>H3.5*B10</v>
          </cell>
          <cell r="D349">
            <v>101000</v>
          </cell>
        </row>
        <row r="350">
          <cell r="A350" t="str">
            <v>버즘B12</v>
          </cell>
          <cell r="B350" t="str">
            <v>버즘나무</v>
          </cell>
          <cell r="C350" t="str">
            <v>H4.0*B12</v>
          </cell>
          <cell r="D350">
            <v>179400</v>
          </cell>
        </row>
        <row r="351">
          <cell r="A351" t="str">
            <v>버즘B15</v>
          </cell>
          <cell r="B351" t="str">
            <v>버즘나무</v>
          </cell>
          <cell r="C351" t="str">
            <v>H4.0*B15</v>
          </cell>
          <cell r="D351">
            <v>277200</v>
          </cell>
        </row>
        <row r="352">
          <cell r="A352" t="str">
            <v>버즘B20</v>
          </cell>
          <cell r="B352" t="str">
            <v>버즘나무</v>
          </cell>
          <cell r="C352" t="str">
            <v>H4.0*B20</v>
          </cell>
          <cell r="D352">
            <v>407700</v>
          </cell>
        </row>
        <row r="353">
          <cell r="A353" t="str">
            <v>피R4</v>
          </cell>
          <cell r="B353" t="str">
            <v>피나무</v>
          </cell>
          <cell r="C353" t="str">
            <v>H2.5*R4</v>
          </cell>
          <cell r="D353">
            <v>25800</v>
          </cell>
        </row>
        <row r="354">
          <cell r="A354" t="str">
            <v>피R6</v>
          </cell>
          <cell r="B354" t="str">
            <v>피나무</v>
          </cell>
          <cell r="C354" t="str">
            <v>H3.0*R6</v>
          </cell>
          <cell r="D354">
            <v>47000</v>
          </cell>
        </row>
        <row r="355">
          <cell r="A355" t="str">
            <v>피R8</v>
          </cell>
          <cell r="B355" t="str">
            <v>피나무</v>
          </cell>
          <cell r="C355" t="str">
            <v>H3.5*R8</v>
          </cell>
          <cell r="D355">
            <v>88200</v>
          </cell>
        </row>
        <row r="356">
          <cell r="A356" t="str">
            <v>피R10</v>
          </cell>
          <cell r="B356" t="str">
            <v>피나무</v>
          </cell>
          <cell r="C356" t="str">
            <v>H4.0*R10</v>
          </cell>
          <cell r="D356">
            <v>235400</v>
          </cell>
        </row>
        <row r="357">
          <cell r="A357" t="str">
            <v>홍단풍R3</v>
          </cell>
          <cell r="B357" t="str">
            <v>홍단풍</v>
          </cell>
          <cell r="C357" t="str">
            <v>H1.5*R3</v>
          </cell>
          <cell r="D357">
            <v>14800</v>
          </cell>
        </row>
        <row r="358">
          <cell r="A358" t="str">
            <v>홍단풍R4</v>
          </cell>
          <cell r="B358" t="str">
            <v>홍단풍</v>
          </cell>
          <cell r="C358" t="str">
            <v>H2.0*R4</v>
          </cell>
          <cell r="D358">
            <v>22100</v>
          </cell>
        </row>
        <row r="359">
          <cell r="A359" t="str">
            <v>홍단풍R5</v>
          </cell>
          <cell r="B359" t="str">
            <v>홍단풍</v>
          </cell>
          <cell r="C359" t="str">
            <v>H2.0*R5</v>
          </cell>
          <cell r="D359">
            <v>33800</v>
          </cell>
        </row>
        <row r="360">
          <cell r="A360" t="str">
            <v>홍단풍R6</v>
          </cell>
          <cell r="B360" t="str">
            <v>홍단풍</v>
          </cell>
          <cell r="C360" t="str">
            <v>H2.0*R6</v>
          </cell>
          <cell r="D360">
            <v>53600</v>
          </cell>
        </row>
        <row r="361">
          <cell r="A361" t="str">
            <v>홍단풍R8</v>
          </cell>
          <cell r="B361" t="str">
            <v>홍단풍</v>
          </cell>
          <cell r="C361" t="str">
            <v>H2.5*R8</v>
          </cell>
          <cell r="D361">
            <v>223000</v>
          </cell>
        </row>
        <row r="362">
          <cell r="A362" t="str">
            <v>홍단풍R10</v>
          </cell>
          <cell r="B362" t="str">
            <v>홍단풍</v>
          </cell>
          <cell r="C362" t="str">
            <v>H3.0*R10</v>
          </cell>
          <cell r="D362">
            <v>508000</v>
          </cell>
        </row>
        <row r="363">
          <cell r="A363" t="str">
            <v>홍단풍R12</v>
          </cell>
          <cell r="B363" t="str">
            <v>홍단풍</v>
          </cell>
          <cell r="C363" t="str">
            <v>H3.0*R12</v>
          </cell>
          <cell r="D363">
            <v>1050000</v>
          </cell>
        </row>
        <row r="364">
          <cell r="A364" t="str">
            <v>홍단풍R15</v>
          </cell>
          <cell r="B364" t="str">
            <v>홍단풍</v>
          </cell>
          <cell r="C364" t="str">
            <v>H3.5*R15</v>
          </cell>
          <cell r="D364">
            <v>1864000</v>
          </cell>
        </row>
        <row r="365">
          <cell r="A365" t="str">
            <v>회화R5</v>
          </cell>
          <cell r="B365" t="str">
            <v>회화나무</v>
          </cell>
          <cell r="C365" t="str">
            <v>H3.0*R5</v>
          </cell>
          <cell r="D365">
            <v>15400</v>
          </cell>
        </row>
        <row r="366">
          <cell r="A366" t="str">
            <v>회화R6</v>
          </cell>
          <cell r="B366" t="str">
            <v>회화나무</v>
          </cell>
          <cell r="C366" t="str">
            <v>H3.5*R6</v>
          </cell>
          <cell r="D366">
            <v>21600</v>
          </cell>
        </row>
        <row r="367">
          <cell r="A367" t="str">
            <v>회화R8</v>
          </cell>
          <cell r="B367" t="str">
            <v>회화나무</v>
          </cell>
          <cell r="C367" t="str">
            <v>H4.0*R8</v>
          </cell>
          <cell r="D367">
            <v>53800</v>
          </cell>
        </row>
        <row r="368">
          <cell r="A368" t="str">
            <v>회화R10</v>
          </cell>
          <cell r="B368" t="str">
            <v>회화나무</v>
          </cell>
          <cell r="C368" t="str">
            <v>H4.5*R10</v>
          </cell>
          <cell r="D368">
            <v>118000</v>
          </cell>
        </row>
        <row r="369">
          <cell r="A369" t="str">
            <v>회화R12</v>
          </cell>
          <cell r="B369" t="str">
            <v>회화나무</v>
          </cell>
          <cell r="C369" t="str">
            <v>H4.5*R12</v>
          </cell>
          <cell r="D369">
            <v>303500</v>
          </cell>
        </row>
        <row r="370">
          <cell r="A370" t="str">
            <v>회화R15</v>
          </cell>
          <cell r="B370" t="str">
            <v>회화나무</v>
          </cell>
          <cell r="C370" t="str">
            <v>H4.5*R15</v>
          </cell>
          <cell r="D370">
            <v>661700</v>
          </cell>
        </row>
        <row r="371">
          <cell r="A371" t="str">
            <v>호도R6</v>
          </cell>
          <cell r="B371" t="str">
            <v>호도나무</v>
          </cell>
          <cell r="C371" t="str">
            <v>H2.5*R6</v>
          </cell>
          <cell r="D371">
            <v>20000</v>
          </cell>
        </row>
        <row r="372">
          <cell r="A372" t="str">
            <v>호도R8</v>
          </cell>
          <cell r="B372" t="str">
            <v>호도나무</v>
          </cell>
          <cell r="C372" t="str">
            <v>H3.0*R8</v>
          </cell>
          <cell r="D372">
            <v>30000</v>
          </cell>
        </row>
        <row r="373">
          <cell r="A373" t="str">
            <v>호도R10</v>
          </cell>
          <cell r="B373" t="str">
            <v>호도나무</v>
          </cell>
          <cell r="C373" t="str">
            <v>H3.5*R10</v>
          </cell>
          <cell r="D373">
            <v>67500</v>
          </cell>
        </row>
        <row r="374">
          <cell r="A374" t="str">
            <v>호도R12</v>
          </cell>
          <cell r="B374" t="str">
            <v>호도나무</v>
          </cell>
          <cell r="C374" t="str">
            <v>H4.0*R12</v>
          </cell>
          <cell r="D374">
            <v>100000</v>
          </cell>
        </row>
        <row r="375">
          <cell r="A375" t="str">
            <v>호도R15</v>
          </cell>
          <cell r="B375" t="str">
            <v>호도나무</v>
          </cell>
          <cell r="C375" t="str">
            <v>H5.0*R15</v>
          </cell>
          <cell r="D375">
            <v>145000</v>
          </cell>
        </row>
        <row r="376">
          <cell r="A376" t="str">
            <v>흑호도B5</v>
          </cell>
          <cell r="B376" t="str">
            <v>흑호도나무</v>
          </cell>
          <cell r="C376" t="str">
            <v>H3.0*B5</v>
          </cell>
          <cell r="D376">
            <v>71600</v>
          </cell>
        </row>
        <row r="377">
          <cell r="A377" t="str">
            <v>흑호도B8</v>
          </cell>
          <cell r="B377" t="str">
            <v>흑호도나무</v>
          </cell>
          <cell r="C377" t="str">
            <v>H3.5*B8</v>
          </cell>
          <cell r="D377">
            <v>116000</v>
          </cell>
        </row>
        <row r="378">
          <cell r="A378" t="str">
            <v>흑호도B10</v>
          </cell>
          <cell r="B378" t="str">
            <v>흑호도나무</v>
          </cell>
          <cell r="C378" t="str">
            <v>H4.0*B10</v>
          </cell>
          <cell r="D378">
            <v>172000</v>
          </cell>
        </row>
        <row r="379">
          <cell r="A379" t="str">
            <v>흑호도B12</v>
          </cell>
          <cell r="B379" t="str">
            <v>흑호도나무</v>
          </cell>
          <cell r="C379" t="str">
            <v>H4.5*B12</v>
          </cell>
          <cell r="D379">
            <v>240000</v>
          </cell>
        </row>
        <row r="380">
          <cell r="A380" t="str">
            <v>흑호도B15</v>
          </cell>
          <cell r="B380" t="str">
            <v>흑호도나무</v>
          </cell>
          <cell r="C380" t="str">
            <v>H4.5*B15</v>
          </cell>
          <cell r="D380">
            <v>309000</v>
          </cell>
        </row>
        <row r="381">
          <cell r="A381" t="str">
            <v>허니아카시아R5</v>
          </cell>
          <cell r="B381" t="str">
            <v>허니아카시아</v>
          </cell>
          <cell r="C381" t="str">
            <v>H2.0*R5</v>
          </cell>
          <cell r="D381">
            <v>14300</v>
          </cell>
        </row>
        <row r="382">
          <cell r="A382" t="str">
            <v>허니아카시아R6</v>
          </cell>
          <cell r="B382" t="str">
            <v>허니아카시아</v>
          </cell>
          <cell r="C382" t="str">
            <v>H3.0*R6</v>
          </cell>
          <cell r="D382">
            <v>23900</v>
          </cell>
        </row>
        <row r="383">
          <cell r="A383" t="str">
            <v>허니아카시아R8</v>
          </cell>
          <cell r="B383" t="str">
            <v>허니아카시아</v>
          </cell>
          <cell r="C383" t="str">
            <v>H3.5*R8</v>
          </cell>
          <cell r="D383">
            <v>43000</v>
          </cell>
        </row>
        <row r="384">
          <cell r="A384" t="str">
            <v>허니아카시아R10</v>
          </cell>
          <cell r="B384" t="str">
            <v>허니아카시아</v>
          </cell>
          <cell r="C384" t="str">
            <v>H4.0*R10</v>
          </cell>
          <cell r="D384">
            <v>71000</v>
          </cell>
        </row>
        <row r="385">
          <cell r="A385" t="str">
            <v>허니아카시아R12</v>
          </cell>
          <cell r="B385" t="str">
            <v>허니아카시아</v>
          </cell>
          <cell r="C385" t="str">
            <v>H4.5*R12</v>
          </cell>
          <cell r="D385">
            <v>130000</v>
          </cell>
        </row>
        <row r="386">
          <cell r="A386" t="str">
            <v>금송H1.0</v>
          </cell>
          <cell r="B386" t="str">
            <v>금송</v>
          </cell>
          <cell r="C386" t="str">
            <v>H1.0*W0.6</v>
          </cell>
          <cell r="D386">
            <v>258900</v>
          </cell>
        </row>
        <row r="387">
          <cell r="A387" t="str">
            <v>금송H1.2</v>
          </cell>
          <cell r="B387" t="str">
            <v>금송</v>
          </cell>
          <cell r="C387" t="str">
            <v>H1.2*W0.8</v>
          </cell>
          <cell r="D387">
            <v>482500</v>
          </cell>
        </row>
        <row r="388">
          <cell r="A388" t="str">
            <v>금송H1.5</v>
          </cell>
          <cell r="B388" t="str">
            <v>금송</v>
          </cell>
          <cell r="C388" t="str">
            <v>H1.5*W1.0</v>
          </cell>
          <cell r="D388">
            <v>765000</v>
          </cell>
        </row>
        <row r="389">
          <cell r="A389" t="str">
            <v>아왜H1.5</v>
          </cell>
          <cell r="B389" t="str">
            <v>아왜나무</v>
          </cell>
          <cell r="C389" t="str">
            <v>H1.5*W1.0</v>
          </cell>
          <cell r="D389">
            <v>30000</v>
          </cell>
        </row>
        <row r="390">
          <cell r="A390" t="str">
            <v>아왜H2.0</v>
          </cell>
          <cell r="B390" t="str">
            <v>아왜나무</v>
          </cell>
          <cell r="C390" t="str">
            <v>H2.0*W1.2</v>
          </cell>
          <cell r="D390">
            <v>19700</v>
          </cell>
        </row>
        <row r="391">
          <cell r="A391" t="str">
            <v>아왜H2.5</v>
          </cell>
          <cell r="B391" t="str">
            <v>아왜나무</v>
          </cell>
          <cell r="C391" t="str">
            <v>H2.5*W1.5</v>
          </cell>
          <cell r="D391">
            <v>80000</v>
          </cell>
        </row>
        <row r="392">
          <cell r="A392" t="str">
            <v>당종려H0.6</v>
          </cell>
          <cell r="B392" t="str">
            <v>당종려</v>
          </cell>
          <cell r="C392" t="str">
            <v>H0.6</v>
          </cell>
          <cell r="D392">
            <v>48000</v>
          </cell>
        </row>
        <row r="393">
          <cell r="A393" t="str">
            <v>당종려H0.8</v>
          </cell>
          <cell r="B393" t="str">
            <v>당종려</v>
          </cell>
          <cell r="C393" t="str">
            <v>H0.8</v>
          </cell>
          <cell r="D393">
            <v>55000</v>
          </cell>
        </row>
        <row r="394">
          <cell r="A394" t="str">
            <v>당종려H1.0</v>
          </cell>
          <cell r="B394" t="str">
            <v>당종려</v>
          </cell>
          <cell r="C394" t="str">
            <v>H1.0</v>
          </cell>
          <cell r="D394">
            <v>68000</v>
          </cell>
        </row>
        <row r="395">
          <cell r="A395" t="str">
            <v>당종려H1.2</v>
          </cell>
          <cell r="B395" t="str">
            <v>당종려</v>
          </cell>
          <cell r="C395" t="str">
            <v>H1.2</v>
          </cell>
          <cell r="D395">
            <v>88000</v>
          </cell>
        </row>
        <row r="396">
          <cell r="A396" t="str">
            <v>당종려H1.5</v>
          </cell>
          <cell r="B396" t="str">
            <v>당종려</v>
          </cell>
          <cell r="C396" t="str">
            <v>H1.5</v>
          </cell>
          <cell r="D396">
            <v>112000</v>
          </cell>
        </row>
        <row r="397">
          <cell r="A397" t="str">
            <v>당종려H1.8</v>
          </cell>
          <cell r="B397" t="str">
            <v>당종려</v>
          </cell>
          <cell r="C397" t="str">
            <v>H1.8</v>
          </cell>
          <cell r="D397">
            <v>250000</v>
          </cell>
        </row>
        <row r="398">
          <cell r="A398" t="str">
            <v>당종려H2.0</v>
          </cell>
          <cell r="B398" t="str">
            <v>당종려</v>
          </cell>
          <cell r="C398" t="str">
            <v>H2.0</v>
          </cell>
          <cell r="D398">
            <v>325000</v>
          </cell>
        </row>
        <row r="399">
          <cell r="A399" t="str">
            <v>당종려H2.5</v>
          </cell>
          <cell r="B399" t="str">
            <v>당종려</v>
          </cell>
          <cell r="C399" t="str">
            <v>H2.5</v>
          </cell>
          <cell r="D399">
            <v>480000</v>
          </cell>
        </row>
        <row r="400">
          <cell r="A400" t="str">
            <v>독일가문비H1.2</v>
          </cell>
          <cell r="B400" t="str">
            <v>독일가문비</v>
          </cell>
          <cell r="C400" t="str">
            <v>H1.2*W0.6</v>
          </cell>
          <cell r="D400">
            <v>10000</v>
          </cell>
        </row>
        <row r="401">
          <cell r="A401" t="str">
            <v>독일가문비H1.5</v>
          </cell>
          <cell r="B401" t="str">
            <v>독일가문비</v>
          </cell>
          <cell r="C401" t="str">
            <v>H1.5*W0.8</v>
          </cell>
          <cell r="D401">
            <v>17800</v>
          </cell>
        </row>
        <row r="402">
          <cell r="A402" t="str">
            <v>독일가문비H2.0</v>
          </cell>
          <cell r="B402" t="str">
            <v>독일가문비</v>
          </cell>
          <cell r="C402" t="str">
            <v>H2.0*W1.0</v>
          </cell>
          <cell r="D402">
            <v>36000</v>
          </cell>
        </row>
        <row r="403">
          <cell r="A403" t="str">
            <v>독일가문비H2.5</v>
          </cell>
          <cell r="B403" t="str">
            <v>독일가문비</v>
          </cell>
          <cell r="C403" t="str">
            <v>H2.5*W1.2</v>
          </cell>
          <cell r="D403">
            <v>54700</v>
          </cell>
        </row>
        <row r="404">
          <cell r="A404" t="str">
            <v>독일가문비H3.0</v>
          </cell>
          <cell r="B404" t="str">
            <v>독일가문비</v>
          </cell>
          <cell r="C404" t="str">
            <v>H3.0*W1.5</v>
          </cell>
          <cell r="D404">
            <v>96100</v>
          </cell>
        </row>
        <row r="405">
          <cell r="A405" t="str">
            <v>독일가문비H3.5</v>
          </cell>
          <cell r="B405" t="str">
            <v>독일가문비</v>
          </cell>
          <cell r="C405" t="str">
            <v>H3.5*W1.8</v>
          </cell>
          <cell r="D405">
            <v>289060</v>
          </cell>
        </row>
        <row r="406">
          <cell r="A406" t="str">
            <v>동백H1.0</v>
          </cell>
          <cell r="B406" t="str">
            <v>동백</v>
          </cell>
          <cell r="C406" t="str">
            <v>H1.0*W0.2</v>
          </cell>
          <cell r="D406">
            <v>6300</v>
          </cell>
        </row>
        <row r="407">
          <cell r="A407" t="str">
            <v>동백H1.2</v>
          </cell>
          <cell r="B407" t="str">
            <v>동백</v>
          </cell>
          <cell r="C407" t="str">
            <v>H1.2*W0.4</v>
          </cell>
          <cell r="D407">
            <v>16800</v>
          </cell>
        </row>
        <row r="408">
          <cell r="A408" t="str">
            <v>동백H1.5</v>
          </cell>
          <cell r="B408" t="str">
            <v>동백</v>
          </cell>
          <cell r="C408" t="str">
            <v>H1.5*W0.6</v>
          </cell>
          <cell r="D408">
            <v>20300</v>
          </cell>
        </row>
        <row r="409">
          <cell r="A409" t="str">
            <v>동백H1.8</v>
          </cell>
          <cell r="B409" t="str">
            <v>동백</v>
          </cell>
          <cell r="C409" t="str">
            <v>H1.8*W0.8</v>
          </cell>
          <cell r="D409">
            <v>36300</v>
          </cell>
        </row>
        <row r="410">
          <cell r="A410" t="str">
            <v>겹동백H1.0</v>
          </cell>
          <cell r="B410" t="str">
            <v>겹동백</v>
          </cell>
          <cell r="C410" t="str">
            <v>H1.0*W0.2</v>
          </cell>
          <cell r="D410">
            <v>6300</v>
          </cell>
        </row>
        <row r="411">
          <cell r="A411" t="str">
            <v>겹동백H1.2</v>
          </cell>
          <cell r="B411" t="str">
            <v>겹동백</v>
          </cell>
          <cell r="C411" t="str">
            <v>H1.2*W0.4</v>
          </cell>
          <cell r="D411">
            <v>16800</v>
          </cell>
        </row>
        <row r="412">
          <cell r="A412" t="str">
            <v>겹동백H1.5</v>
          </cell>
          <cell r="B412" t="str">
            <v>겹동백</v>
          </cell>
          <cell r="C412" t="str">
            <v>H1.5*W0.6</v>
          </cell>
          <cell r="D412">
            <v>29400</v>
          </cell>
        </row>
        <row r="413">
          <cell r="A413" t="str">
            <v>둥근소W1.2</v>
          </cell>
          <cell r="B413" t="str">
            <v>둥근소나무</v>
          </cell>
          <cell r="C413" t="str">
            <v>H1.0*W1.2</v>
          </cell>
          <cell r="D413">
            <v>173000</v>
          </cell>
        </row>
        <row r="414">
          <cell r="A414" t="str">
            <v>둥근소W1.5</v>
          </cell>
          <cell r="B414" t="str">
            <v>둥근소나무</v>
          </cell>
          <cell r="C414" t="str">
            <v>H1.2*W1.5</v>
          </cell>
          <cell r="D414">
            <v>308700</v>
          </cell>
        </row>
        <row r="415">
          <cell r="A415" t="str">
            <v>둥근소W1.8</v>
          </cell>
          <cell r="B415" t="str">
            <v>둥근소나무</v>
          </cell>
          <cell r="C415" t="str">
            <v>H1.5*W1.8</v>
          </cell>
          <cell r="D415">
            <v>372960</v>
          </cell>
        </row>
        <row r="416">
          <cell r="A416" t="str">
            <v>둥근소W2.0</v>
          </cell>
          <cell r="B416" t="str">
            <v>둥근소나무</v>
          </cell>
          <cell r="C416" t="str">
            <v>H1.5*W2.0</v>
          </cell>
          <cell r="D416">
            <v>378000</v>
          </cell>
        </row>
        <row r="417">
          <cell r="A417" t="str">
            <v>둥근소W2.2</v>
          </cell>
          <cell r="B417" t="str">
            <v>둥근소나무</v>
          </cell>
          <cell r="C417" t="str">
            <v>H2.0*W2.2</v>
          </cell>
          <cell r="D417">
            <v>1662040</v>
          </cell>
        </row>
        <row r="418">
          <cell r="A418" t="str">
            <v>둥근주목W0.3</v>
          </cell>
          <cell r="B418" t="str">
            <v>둥근주목</v>
          </cell>
          <cell r="C418" t="str">
            <v>H0.3*W0.3</v>
          </cell>
          <cell r="D418">
            <v>10500</v>
          </cell>
        </row>
        <row r="419">
          <cell r="A419" t="str">
            <v>둥근주목W0.4</v>
          </cell>
          <cell r="B419" t="str">
            <v>둥근주목</v>
          </cell>
          <cell r="C419" t="str">
            <v>H0.4*W0.4</v>
          </cell>
          <cell r="D419">
            <v>16300</v>
          </cell>
        </row>
        <row r="420">
          <cell r="A420" t="str">
            <v>둥근주목W0.5</v>
          </cell>
          <cell r="B420" t="str">
            <v>둥근주목</v>
          </cell>
          <cell r="C420" t="str">
            <v>H0.5*W0.5</v>
          </cell>
          <cell r="D420">
            <v>17100</v>
          </cell>
        </row>
        <row r="421">
          <cell r="A421" t="str">
            <v>둥근주목W0.6</v>
          </cell>
          <cell r="B421" t="str">
            <v>둥근주목</v>
          </cell>
          <cell r="C421" t="str">
            <v>H0.5*W0.6</v>
          </cell>
          <cell r="D421">
            <v>35300</v>
          </cell>
        </row>
        <row r="422">
          <cell r="A422" t="str">
            <v>둥근주목W0.8</v>
          </cell>
          <cell r="B422" t="str">
            <v>둥근주목</v>
          </cell>
          <cell r="C422" t="str">
            <v>H0.6*W0.8</v>
          </cell>
          <cell r="D422">
            <v>58800</v>
          </cell>
        </row>
        <row r="423">
          <cell r="A423" t="str">
            <v>둥근주목W1.0</v>
          </cell>
          <cell r="B423" t="str">
            <v>둥근주목</v>
          </cell>
          <cell r="C423" t="str">
            <v>H1.0*W1.0</v>
          </cell>
          <cell r="D423">
            <v>63000</v>
          </cell>
        </row>
        <row r="424">
          <cell r="A424" t="str">
            <v>둥근주목W1.2</v>
          </cell>
          <cell r="B424" t="str">
            <v>둥근주목</v>
          </cell>
          <cell r="C424" t="str">
            <v>H1.0*W1.2</v>
          </cell>
          <cell r="D424">
            <v>102000</v>
          </cell>
        </row>
        <row r="425">
          <cell r="A425" t="str">
            <v>둥근주목W1.5</v>
          </cell>
          <cell r="B425" t="str">
            <v>둥근주목</v>
          </cell>
          <cell r="C425" t="str">
            <v>H1.2*W1.5</v>
          </cell>
          <cell r="D425">
            <v>588500</v>
          </cell>
        </row>
        <row r="426">
          <cell r="A426" t="str">
            <v>둥근향W0.6</v>
          </cell>
          <cell r="B426" t="str">
            <v>둥근향나무</v>
          </cell>
          <cell r="C426" t="str">
            <v>H0.4*W0.6</v>
          </cell>
          <cell r="D426">
            <v>8400</v>
          </cell>
        </row>
        <row r="427">
          <cell r="A427" t="str">
            <v>둥근향W0.9</v>
          </cell>
          <cell r="B427" t="str">
            <v>둥근향나무</v>
          </cell>
          <cell r="C427" t="str">
            <v>H0.6*W0.9</v>
          </cell>
          <cell r="D427">
            <v>17500</v>
          </cell>
        </row>
        <row r="428">
          <cell r="A428" t="str">
            <v>둥근향W1.2</v>
          </cell>
          <cell r="B428" t="str">
            <v>둥근향나무</v>
          </cell>
          <cell r="C428" t="str">
            <v>H0.6*W1.2</v>
          </cell>
          <cell r="D428">
            <v>39400</v>
          </cell>
        </row>
        <row r="429">
          <cell r="A429" t="str">
            <v>둥근향W1.5</v>
          </cell>
          <cell r="B429" t="str">
            <v>둥근향나무</v>
          </cell>
          <cell r="C429" t="str">
            <v>H0.8*W1.5</v>
          </cell>
          <cell r="D429">
            <v>82900</v>
          </cell>
        </row>
        <row r="430">
          <cell r="A430" t="str">
            <v>둥근향W1.8</v>
          </cell>
          <cell r="B430" t="str">
            <v>둥근향나무</v>
          </cell>
          <cell r="C430" t="str">
            <v>H1.2*W1.8</v>
          </cell>
          <cell r="D430">
            <v>155500</v>
          </cell>
        </row>
        <row r="431">
          <cell r="A431" t="str">
            <v>둥근향W2.0</v>
          </cell>
          <cell r="B431" t="str">
            <v>둥근향나무</v>
          </cell>
          <cell r="C431" t="str">
            <v>H1.5*W2.0</v>
          </cell>
          <cell r="D431">
            <v>169000</v>
          </cell>
        </row>
        <row r="432">
          <cell r="A432" t="str">
            <v>둥근향W2.5</v>
          </cell>
          <cell r="B432" t="str">
            <v>둥근향나무</v>
          </cell>
          <cell r="C432" t="str">
            <v>H2.0*W2.5</v>
          </cell>
          <cell r="D432">
            <v>947400</v>
          </cell>
        </row>
        <row r="433">
          <cell r="A433" t="str">
            <v>가시R4</v>
          </cell>
          <cell r="B433" t="str">
            <v>가시나무</v>
          </cell>
          <cell r="C433" t="str">
            <v>H2.0*R4</v>
          </cell>
          <cell r="D433">
            <v>26600</v>
          </cell>
        </row>
        <row r="434">
          <cell r="A434" t="str">
            <v>가시R5</v>
          </cell>
          <cell r="B434" t="str">
            <v>가시나무</v>
          </cell>
          <cell r="C434" t="str">
            <v>H2.5*R5</v>
          </cell>
          <cell r="D434">
            <v>44100</v>
          </cell>
        </row>
        <row r="435">
          <cell r="A435" t="str">
            <v>가시R6</v>
          </cell>
          <cell r="B435" t="str">
            <v>가시나무</v>
          </cell>
          <cell r="C435" t="str">
            <v>H3.5*R6</v>
          </cell>
          <cell r="D435">
            <v>74400</v>
          </cell>
        </row>
        <row r="436">
          <cell r="A436" t="str">
            <v>가시R8</v>
          </cell>
          <cell r="B436" t="str">
            <v>가시나무</v>
          </cell>
          <cell r="C436" t="str">
            <v>H4.0*R8</v>
          </cell>
          <cell r="D436">
            <v>123000</v>
          </cell>
        </row>
        <row r="437">
          <cell r="A437" t="str">
            <v>가이즈까H1.2</v>
          </cell>
          <cell r="B437" t="str">
            <v>가이즈까향</v>
          </cell>
          <cell r="C437" t="str">
            <v>H1.2*W0.4</v>
          </cell>
          <cell r="D437">
            <v>6300</v>
          </cell>
        </row>
        <row r="438">
          <cell r="A438" t="str">
            <v>가이즈까H1.5</v>
          </cell>
          <cell r="B438" t="str">
            <v>가이즈까향</v>
          </cell>
          <cell r="C438" t="str">
            <v>H1.5*W0.5</v>
          </cell>
          <cell r="D438">
            <v>9500</v>
          </cell>
        </row>
        <row r="439">
          <cell r="A439" t="str">
            <v>가이즈까H2.0W0.6</v>
          </cell>
          <cell r="B439" t="str">
            <v>가이즈까향</v>
          </cell>
          <cell r="C439" t="str">
            <v>H2.0*W0.6</v>
          </cell>
          <cell r="D439">
            <v>17900</v>
          </cell>
        </row>
        <row r="440">
          <cell r="A440" t="str">
            <v>가이즈까H2.0W0.8</v>
          </cell>
          <cell r="B440" t="str">
            <v>가이즈까향</v>
          </cell>
          <cell r="C440" t="str">
            <v>H2.0*W0.8</v>
          </cell>
          <cell r="D440">
            <v>31500</v>
          </cell>
        </row>
        <row r="441">
          <cell r="A441" t="str">
            <v>가이즈까H2.5</v>
          </cell>
          <cell r="B441" t="str">
            <v>가이즈까향</v>
          </cell>
          <cell r="C441" t="str">
            <v>H2.5*W1.0</v>
          </cell>
          <cell r="D441">
            <v>63000</v>
          </cell>
        </row>
        <row r="442">
          <cell r="A442" t="str">
            <v>가중B4</v>
          </cell>
          <cell r="B442" t="str">
            <v>가중나무</v>
          </cell>
          <cell r="C442" t="str">
            <v>H2.5*B4</v>
          </cell>
          <cell r="D442">
            <v>7300</v>
          </cell>
        </row>
        <row r="443">
          <cell r="A443" t="str">
            <v>가중B5</v>
          </cell>
          <cell r="B443" t="str">
            <v>가중나무</v>
          </cell>
          <cell r="C443" t="str">
            <v>H3.0*B5</v>
          </cell>
          <cell r="D443">
            <v>11200</v>
          </cell>
        </row>
        <row r="444">
          <cell r="A444" t="str">
            <v>가중B6</v>
          </cell>
          <cell r="B444" t="str">
            <v>가중나무</v>
          </cell>
          <cell r="C444" t="str">
            <v>H3.5*B6</v>
          </cell>
          <cell r="D444">
            <v>14900</v>
          </cell>
        </row>
        <row r="445">
          <cell r="A445" t="str">
            <v>가중B8</v>
          </cell>
          <cell r="B445" t="str">
            <v>가중나무</v>
          </cell>
          <cell r="C445" t="str">
            <v>H4.0*B8</v>
          </cell>
          <cell r="D445">
            <v>24300</v>
          </cell>
        </row>
        <row r="446">
          <cell r="A446" t="str">
            <v>가중B10</v>
          </cell>
          <cell r="B446" t="str">
            <v>가중나무</v>
          </cell>
          <cell r="C446" t="str">
            <v>H4.0*B10</v>
          </cell>
          <cell r="D446">
            <v>42700</v>
          </cell>
        </row>
        <row r="447">
          <cell r="A447" t="str">
            <v>감R5</v>
          </cell>
          <cell r="B447" t="str">
            <v>감나무</v>
          </cell>
          <cell r="C447" t="str">
            <v>H2.0*R5</v>
          </cell>
          <cell r="D447">
            <v>21700</v>
          </cell>
        </row>
        <row r="448">
          <cell r="A448" t="str">
            <v>감R6</v>
          </cell>
          <cell r="B448" t="str">
            <v>감나무</v>
          </cell>
          <cell r="C448" t="str">
            <v>H2.0*R6</v>
          </cell>
          <cell r="D448">
            <v>50400</v>
          </cell>
        </row>
        <row r="449">
          <cell r="A449" t="str">
            <v>감R7</v>
          </cell>
          <cell r="B449" t="str">
            <v>감나무</v>
          </cell>
          <cell r="C449" t="str">
            <v>H2.5*R7</v>
          </cell>
          <cell r="D449">
            <v>47500</v>
          </cell>
        </row>
        <row r="450">
          <cell r="A450" t="str">
            <v>감R8</v>
          </cell>
          <cell r="B450" t="str">
            <v>감나무</v>
          </cell>
          <cell r="C450" t="str">
            <v>H2.5*R8</v>
          </cell>
          <cell r="D450">
            <v>81900</v>
          </cell>
        </row>
        <row r="451">
          <cell r="A451" t="str">
            <v>감R10</v>
          </cell>
          <cell r="B451" t="str">
            <v>감나무</v>
          </cell>
          <cell r="C451" t="str">
            <v>H3.0*R10</v>
          </cell>
          <cell r="D451">
            <v>84000</v>
          </cell>
        </row>
        <row r="452">
          <cell r="A452" t="str">
            <v>감R12</v>
          </cell>
          <cell r="B452" t="str">
            <v>감나무</v>
          </cell>
          <cell r="C452" t="str">
            <v>H3.5*R12</v>
          </cell>
          <cell r="D452">
            <v>189000</v>
          </cell>
        </row>
        <row r="453">
          <cell r="A453" t="str">
            <v>감R15</v>
          </cell>
          <cell r="B453" t="str">
            <v>감나무</v>
          </cell>
          <cell r="C453" t="str">
            <v>H4.0*R15</v>
          </cell>
          <cell r="D453">
            <v>158000</v>
          </cell>
        </row>
        <row r="454">
          <cell r="A454" t="str">
            <v>구상H1.5</v>
          </cell>
          <cell r="B454" t="str">
            <v>구상나무</v>
          </cell>
          <cell r="C454" t="str">
            <v>H1.5*W0.5</v>
          </cell>
          <cell r="D454">
            <v>48200</v>
          </cell>
        </row>
        <row r="455">
          <cell r="A455" t="str">
            <v>구상H2.0</v>
          </cell>
          <cell r="B455" t="str">
            <v>구상나무</v>
          </cell>
          <cell r="C455" t="str">
            <v>H2.0*W0.8</v>
          </cell>
          <cell r="D455">
            <v>164700</v>
          </cell>
        </row>
        <row r="456">
          <cell r="A456" t="str">
            <v>구상H2.5</v>
          </cell>
          <cell r="B456" t="str">
            <v>구상나무</v>
          </cell>
          <cell r="C456" t="str">
            <v>H2.5*W1.0</v>
          </cell>
          <cell r="D456">
            <v>294200</v>
          </cell>
        </row>
        <row r="457">
          <cell r="A457" t="str">
            <v>구상H3.0</v>
          </cell>
          <cell r="B457" t="str">
            <v>구상나무</v>
          </cell>
          <cell r="C457" t="str">
            <v>H3.0*W1.2</v>
          </cell>
          <cell r="D457">
            <v>411900</v>
          </cell>
        </row>
        <row r="458">
          <cell r="A458" t="str">
            <v>해송W0.8</v>
          </cell>
          <cell r="B458" t="str">
            <v>해송</v>
          </cell>
          <cell r="C458" t="str">
            <v>H2.5*W0.8</v>
          </cell>
          <cell r="D458">
            <v>20800</v>
          </cell>
        </row>
        <row r="459">
          <cell r="A459" t="str">
            <v>해송W1.0</v>
          </cell>
          <cell r="B459" t="str">
            <v>해송</v>
          </cell>
          <cell r="C459" t="str">
            <v>H3.0*W1.0</v>
          </cell>
          <cell r="D459">
            <v>30200</v>
          </cell>
        </row>
        <row r="460">
          <cell r="A460" t="str">
            <v>해송R10</v>
          </cell>
          <cell r="B460" t="str">
            <v>해송</v>
          </cell>
          <cell r="C460" t="str">
            <v>H3.0*W1.2*R10</v>
          </cell>
          <cell r="D460">
            <v>326200</v>
          </cell>
        </row>
        <row r="461">
          <cell r="A461" t="str">
            <v>해송R12</v>
          </cell>
          <cell r="B461" t="str">
            <v>해송</v>
          </cell>
          <cell r="C461" t="str">
            <v>H3.5*W1.5*R12</v>
          </cell>
          <cell r="D461">
            <v>393000</v>
          </cell>
        </row>
        <row r="462">
          <cell r="A462" t="str">
            <v>해송R15</v>
          </cell>
          <cell r="B462" t="str">
            <v>해송</v>
          </cell>
          <cell r="C462" t="str">
            <v>H4.0*W2.0*R15</v>
          </cell>
          <cell r="D462">
            <v>513000</v>
          </cell>
        </row>
        <row r="463">
          <cell r="A463" t="str">
            <v>향W0.3</v>
          </cell>
          <cell r="B463" t="str">
            <v>향나무</v>
          </cell>
          <cell r="C463" t="str">
            <v>H1.0*W0.3</v>
          </cell>
          <cell r="D463">
            <v>2000</v>
          </cell>
        </row>
        <row r="464">
          <cell r="A464" t="str">
            <v>향W0.4</v>
          </cell>
          <cell r="B464" t="str">
            <v>향나무</v>
          </cell>
          <cell r="C464" t="str">
            <v>H1.2*W0.4</v>
          </cell>
          <cell r="D464">
            <v>3400</v>
          </cell>
        </row>
        <row r="465">
          <cell r="A465" t="str">
            <v>향W0.6</v>
          </cell>
          <cell r="B465" t="str">
            <v>향나무</v>
          </cell>
          <cell r="C465" t="str">
            <v>H1.5*W0.6</v>
          </cell>
          <cell r="D465">
            <v>9500</v>
          </cell>
        </row>
        <row r="466">
          <cell r="A466" t="str">
            <v>향W0.8</v>
          </cell>
          <cell r="B466" t="str">
            <v>향나무</v>
          </cell>
          <cell r="C466" t="str">
            <v>H2.0*W0.8</v>
          </cell>
          <cell r="D466">
            <v>26800</v>
          </cell>
        </row>
        <row r="467">
          <cell r="A467" t="str">
            <v>향W1.0</v>
          </cell>
          <cell r="B467" t="str">
            <v>향나무</v>
          </cell>
          <cell r="C467" t="str">
            <v>H3.0*W1.0</v>
          </cell>
          <cell r="D467">
            <v>65300</v>
          </cell>
        </row>
        <row r="468">
          <cell r="A468" t="str">
            <v>향W1.2</v>
          </cell>
          <cell r="B468" t="str">
            <v>향나무</v>
          </cell>
          <cell r="C468" t="str">
            <v>H3.0*W1.2</v>
          </cell>
          <cell r="D468">
            <v>91800</v>
          </cell>
        </row>
        <row r="469">
          <cell r="A469" t="str">
            <v>조형향W1.5</v>
          </cell>
          <cell r="B469" t="str">
            <v>조형향나무</v>
          </cell>
          <cell r="C469" t="str">
            <v>H3.5*W1.5</v>
          </cell>
          <cell r="D469">
            <v>473000</v>
          </cell>
        </row>
        <row r="470">
          <cell r="A470" t="str">
            <v>조형향W1.8</v>
          </cell>
          <cell r="B470" t="str">
            <v>조형향나무</v>
          </cell>
          <cell r="C470" t="str">
            <v>H4.0*W1.8</v>
          </cell>
          <cell r="D470">
            <v>947100</v>
          </cell>
        </row>
        <row r="471">
          <cell r="A471" t="str">
            <v>조형향W2.0</v>
          </cell>
          <cell r="B471" t="str">
            <v>조형향나무</v>
          </cell>
          <cell r="C471" t="str">
            <v>H4.0*W2.0</v>
          </cell>
          <cell r="D471">
            <v>1488300</v>
          </cell>
        </row>
        <row r="472">
          <cell r="A472" t="str">
            <v>화백H2.5</v>
          </cell>
          <cell r="B472" t="str">
            <v>화백</v>
          </cell>
          <cell r="C472" t="str">
            <v>H2.5*W1.0</v>
          </cell>
          <cell r="D472">
            <v>11400</v>
          </cell>
        </row>
        <row r="473">
          <cell r="A473" t="str">
            <v>화백H3.0</v>
          </cell>
          <cell r="B473" t="str">
            <v>화백</v>
          </cell>
          <cell r="C473" t="str">
            <v>H3.0*W1.2</v>
          </cell>
          <cell r="D473">
            <v>22000</v>
          </cell>
        </row>
        <row r="474">
          <cell r="A474" t="str">
            <v>화백H3.5</v>
          </cell>
          <cell r="B474" t="str">
            <v>화백</v>
          </cell>
          <cell r="C474" t="str">
            <v>H3.5*W1.5</v>
          </cell>
          <cell r="D474">
            <v>79000</v>
          </cell>
        </row>
        <row r="475">
          <cell r="A475" t="str">
            <v>화백H4.0</v>
          </cell>
          <cell r="B475" t="str">
            <v>화백</v>
          </cell>
          <cell r="C475" t="str">
            <v>H4.0*W1.8</v>
          </cell>
          <cell r="D475">
            <v>147000</v>
          </cell>
        </row>
        <row r="476">
          <cell r="A476" t="str">
            <v>후박R3</v>
          </cell>
          <cell r="B476" t="str">
            <v>후박나무</v>
          </cell>
          <cell r="C476" t="str">
            <v>H2.0*R3</v>
          </cell>
          <cell r="D476">
            <v>22400</v>
          </cell>
        </row>
        <row r="477">
          <cell r="A477" t="str">
            <v>후박R4</v>
          </cell>
          <cell r="B477" t="str">
            <v>후박나무</v>
          </cell>
          <cell r="C477" t="str">
            <v>H2.5*R4</v>
          </cell>
          <cell r="D477">
            <v>33800</v>
          </cell>
        </row>
        <row r="478">
          <cell r="A478" t="str">
            <v>후박R5</v>
          </cell>
          <cell r="B478" t="str">
            <v>후박나무</v>
          </cell>
          <cell r="C478" t="str">
            <v>H3.0*R5</v>
          </cell>
          <cell r="D478">
            <v>63800</v>
          </cell>
        </row>
        <row r="479">
          <cell r="A479" t="str">
            <v>히말라야시다H2.0</v>
          </cell>
          <cell r="B479" t="str">
            <v>히말라야시다</v>
          </cell>
          <cell r="C479" t="str">
            <v>H2.0*W0.8</v>
          </cell>
          <cell r="D479">
            <v>10000</v>
          </cell>
        </row>
        <row r="480">
          <cell r="A480" t="str">
            <v>히말라야시다H2.5</v>
          </cell>
          <cell r="B480" t="str">
            <v>히말라야시다</v>
          </cell>
          <cell r="C480" t="str">
            <v>H2.5*W1.0*B2</v>
          </cell>
          <cell r="D480">
            <v>23100</v>
          </cell>
        </row>
        <row r="481">
          <cell r="A481" t="str">
            <v>히말라야시다H3.0</v>
          </cell>
          <cell r="B481" t="str">
            <v>히말라야시다</v>
          </cell>
          <cell r="C481" t="str">
            <v>H3.0*W1.2*B3</v>
          </cell>
          <cell r="D481">
            <v>36400</v>
          </cell>
        </row>
        <row r="482">
          <cell r="A482" t="str">
            <v>히말라야시다H3.5</v>
          </cell>
          <cell r="B482" t="str">
            <v>히말라야시다</v>
          </cell>
          <cell r="C482" t="str">
            <v>H3.5*W1.5*B6</v>
          </cell>
          <cell r="D482">
            <v>66600</v>
          </cell>
        </row>
        <row r="483">
          <cell r="A483" t="str">
            <v>히말라야시다H4.0</v>
          </cell>
          <cell r="B483" t="str">
            <v>히말라야시다</v>
          </cell>
          <cell r="C483" t="str">
            <v>H4.0*W1.8*B8</v>
          </cell>
          <cell r="D483">
            <v>124000</v>
          </cell>
        </row>
        <row r="484">
          <cell r="A484" t="str">
            <v>히말라야시다H4.5</v>
          </cell>
          <cell r="B484" t="str">
            <v>히말라야시다</v>
          </cell>
          <cell r="C484" t="str">
            <v>H4.5*W2.0*B10</v>
          </cell>
          <cell r="D484">
            <v>312000</v>
          </cell>
        </row>
        <row r="485">
          <cell r="A485" t="str">
            <v>히말라야시다H5.0</v>
          </cell>
          <cell r="B485" t="str">
            <v>히말라야시다</v>
          </cell>
          <cell r="C485" t="str">
            <v>H5.0*W3.0*B15</v>
          </cell>
          <cell r="D485">
            <v>1074000</v>
          </cell>
        </row>
        <row r="486">
          <cell r="A486" t="str">
            <v>잣H1.0</v>
          </cell>
          <cell r="B486" t="str">
            <v>잣나무</v>
          </cell>
          <cell r="C486" t="str">
            <v>H1.0*W0.3</v>
          </cell>
          <cell r="D486">
            <v>2310</v>
          </cell>
        </row>
        <row r="487">
          <cell r="A487" t="str">
            <v>잣H1.5</v>
          </cell>
          <cell r="B487" t="str">
            <v>잣나무</v>
          </cell>
          <cell r="C487" t="str">
            <v>H1.5*W0.6</v>
          </cell>
          <cell r="D487">
            <v>6510</v>
          </cell>
        </row>
        <row r="488">
          <cell r="A488" t="str">
            <v>잣H2.0</v>
          </cell>
          <cell r="B488" t="str">
            <v>잣나무</v>
          </cell>
          <cell r="C488" t="str">
            <v>H2.0*W1.0</v>
          </cell>
          <cell r="D488">
            <v>9400</v>
          </cell>
        </row>
        <row r="489">
          <cell r="A489" t="str">
            <v>잣H2.5</v>
          </cell>
          <cell r="B489" t="str">
            <v>잣나무</v>
          </cell>
          <cell r="C489" t="str">
            <v>H2.5*W1.2</v>
          </cell>
          <cell r="D489">
            <v>13700</v>
          </cell>
        </row>
        <row r="490">
          <cell r="A490" t="str">
            <v>잣H3.0</v>
          </cell>
          <cell r="B490" t="str">
            <v>잣나무</v>
          </cell>
          <cell r="C490" t="str">
            <v>H3.0*W1.5</v>
          </cell>
          <cell r="D490">
            <v>19600</v>
          </cell>
        </row>
        <row r="491">
          <cell r="A491" t="str">
            <v>잣H3.5</v>
          </cell>
          <cell r="B491" t="str">
            <v>잣나무</v>
          </cell>
          <cell r="C491" t="str">
            <v>H3.5*W1.8</v>
          </cell>
          <cell r="D491">
            <v>64700</v>
          </cell>
        </row>
        <row r="492">
          <cell r="A492" t="str">
            <v>잣H4.0</v>
          </cell>
          <cell r="B492" t="str">
            <v>잣나무</v>
          </cell>
          <cell r="C492" t="str">
            <v>H4.0*W2.0</v>
          </cell>
          <cell r="D492">
            <v>131100</v>
          </cell>
        </row>
        <row r="493">
          <cell r="A493" t="str">
            <v>잣H5.0</v>
          </cell>
          <cell r="B493" t="str">
            <v>잣나무</v>
          </cell>
          <cell r="C493" t="str">
            <v>H5.0*W2.2</v>
          </cell>
          <cell r="D493">
            <v>200700</v>
          </cell>
        </row>
        <row r="494">
          <cell r="A494" t="str">
            <v>젓H1.5</v>
          </cell>
          <cell r="B494" t="str">
            <v>젓나무</v>
          </cell>
          <cell r="C494" t="str">
            <v>H1.5*W0.6</v>
          </cell>
          <cell r="D494">
            <v>6500</v>
          </cell>
        </row>
        <row r="495">
          <cell r="A495" t="str">
            <v>젓H2.0</v>
          </cell>
          <cell r="B495" t="str">
            <v>젓나무</v>
          </cell>
          <cell r="C495" t="str">
            <v>H2.0*W1.0</v>
          </cell>
          <cell r="D495">
            <v>27390</v>
          </cell>
        </row>
        <row r="496">
          <cell r="A496" t="str">
            <v>젓H2.0W1.2</v>
          </cell>
          <cell r="B496" t="str">
            <v>젓나무</v>
          </cell>
          <cell r="C496" t="str">
            <v>H2.0*W1.2</v>
          </cell>
          <cell r="D496">
            <v>25000</v>
          </cell>
        </row>
        <row r="497">
          <cell r="A497" t="str">
            <v>젓H2.5</v>
          </cell>
          <cell r="B497" t="str">
            <v>젓나무</v>
          </cell>
          <cell r="C497" t="str">
            <v>H2.5*W1.2</v>
          </cell>
          <cell r="D497">
            <v>29800</v>
          </cell>
        </row>
        <row r="498">
          <cell r="A498" t="str">
            <v>젓H3.0</v>
          </cell>
          <cell r="B498" t="str">
            <v>젓나무</v>
          </cell>
          <cell r="C498" t="str">
            <v>H3.0*W1.5</v>
          </cell>
          <cell r="D498">
            <v>104500</v>
          </cell>
        </row>
        <row r="499">
          <cell r="A499" t="str">
            <v>젓H3.5</v>
          </cell>
          <cell r="B499" t="str">
            <v>젓나무</v>
          </cell>
          <cell r="C499" t="str">
            <v>H3.5*W1.8</v>
          </cell>
          <cell r="D499">
            <v>137390</v>
          </cell>
        </row>
        <row r="500">
          <cell r="A500" t="str">
            <v>젓H4.0</v>
          </cell>
          <cell r="B500" t="str">
            <v>젓나무</v>
          </cell>
          <cell r="C500" t="str">
            <v>H4.0*W2.0</v>
          </cell>
          <cell r="D500">
            <v>242660</v>
          </cell>
        </row>
        <row r="501">
          <cell r="A501" t="str">
            <v>조형향W1.0</v>
          </cell>
          <cell r="B501" t="str">
            <v>조형가이즈까향</v>
          </cell>
          <cell r="C501" t="str">
            <v>H3.0*W1.0</v>
          </cell>
          <cell r="D501">
            <v>203800</v>
          </cell>
        </row>
        <row r="502">
          <cell r="A502" t="str">
            <v>조형향W1.2</v>
          </cell>
          <cell r="B502" t="str">
            <v>조형가이즈까향</v>
          </cell>
          <cell r="C502" t="str">
            <v>H3.0*W1.2</v>
          </cell>
          <cell r="D502">
            <v>407710</v>
          </cell>
        </row>
        <row r="503">
          <cell r="A503" t="str">
            <v>조형향W1.4</v>
          </cell>
          <cell r="B503" t="str">
            <v>조형가이즈까향</v>
          </cell>
          <cell r="C503" t="str">
            <v>H3.0*W1.4</v>
          </cell>
          <cell r="D503">
            <v>815430</v>
          </cell>
        </row>
        <row r="504">
          <cell r="A504" t="str">
            <v>조형향W1.6</v>
          </cell>
          <cell r="B504" t="str">
            <v>조형가이즈까향</v>
          </cell>
          <cell r="C504" t="str">
            <v>H3.5*W1.6</v>
          </cell>
          <cell r="D504">
            <v>1630860</v>
          </cell>
        </row>
        <row r="505">
          <cell r="A505" t="str">
            <v>섬잣H1.0</v>
          </cell>
          <cell r="B505" t="str">
            <v>섬잣나무</v>
          </cell>
          <cell r="C505" t="str">
            <v>H1.0*W0.5</v>
          </cell>
          <cell r="D505">
            <v>14700</v>
          </cell>
        </row>
        <row r="506">
          <cell r="A506" t="str">
            <v>섬잣H1.5</v>
          </cell>
          <cell r="B506" t="str">
            <v>섬잣나무</v>
          </cell>
          <cell r="C506" t="str">
            <v>H1.5*W0.8</v>
          </cell>
          <cell r="D506">
            <v>28100</v>
          </cell>
        </row>
        <row r="507">
          <cell r="A507" t="str">
            <v>섬잣H2.0</v>
          </cell>
          <cell r="B507" t="str">
            <v>섬잣나무</v>
          </cell>
          <cell r="C507" t="str">
            <v>H2.0*W1.0</v>
          </cell>
          <cell r="D507">
            <v>57700</v>
          </cell>
        </row>
        <row r="508">
          <cell r="A508" t="str">
            <v>조형섬잣H2.5</v>
          </cell>
          <cell r="B508" t="str">
            <v>조형섬잣</v>
          </cell>
          <cell r="C508" t="str">
            <v>H2.5*W1.2</v>
          </cell>
          <cell r="D508">
            <v>807800</v>
          </cell>
        </row>
        <row r="509">
          <cell r="A509" t="str">
            <v>조형섬잣H3.0</v>
          </cell>
          <cell r="B509" t="str">
            <v>조형섬잣</v>
          </cell>
          <cell r="C509" t="str">
            <v>H3.0*W1.5</v>
          </cell>
          <cell r="D509">
            <v>1631200</v>
          </cell>
        </row>
        <row r="510">
          <cell r="A510" t="str">
            <v>조형섬잣H3.5</v>
          </cell>
          <cell r="B510" t="str">
            <v>조형섬잣</v>
          </cell>
          <cell r="C510" t="str">
            <v>H3.5*W1.8</v>
          </cell>
          <cell r="D510">
            <v>3029600</v>
          </cell>
        </row>
        <row r="511">
          <cell r="A511" t="str">
            <v>조형소R6</v>
          </cell>
          <cell r="B511" t="str">
            <v>조형소나무</v>
          </cell>
          <cell r="C511" t="str">
            <v>H2.0*R6</v>
          </cell>
          <cell r="D511">
            <v>141200</v>
          </cell>
        </row>
        <row r="512">
          <cell r="A512" t="str">
            <v>조형소R8</v>
          </cell>
          <cell r="B512" t="str">
            <v>조형소나무</v>
          </cell>
          <cell r="C512" t="str">
            <v>H2.5*R8</v>
          </cell>
          <cell r="D512">
            <v>282500</v>
          </cell>
        </row>
        <row r="513">
          <cell r="A513" t="str">
            <v>조형소R10</v>
          </cell>
          <cell r="B513" t="str">
            <v>조형소나무</v>
          </cell>
          <cell r="C513" t="str">
            <v>H2.5*R10</v>
          </cell>
          <cell r="D513">
            <v>536600</v>
          </cell>
        </row>
        <row r="514">
          <cell r="A514" t="str">
            <v>조형소R12</v>
          </cell>
          <cell r="B514" t="str">
            <v>조형소나무</v>
          </cell>
          <cell r="C514" t="str">
            <v>H3.0*R12</v>
          </cell>
          <cell r="D514">
            <v>861500</v>
          </cell>
        </row>
        <row r="515">
          <cell r="A515" t="str">
            <v>조형소R15</v>
          </cell>
          <cell r="B515" t="str">
            <v>조형소나무</v>
          </cell>
          <cell r="C515" t="str">
            <v>H3.5*R15</v>
          </cell>
          <cell r="D515">
            <v>1299400</v>
          </cell>
        </row>
        <row r="516">
          <cell r="A516" t="str">
            <v>조형소R20</v>
          </cell>
          <cell r="B516" t="str">
            <v>조형소나무</v>
          </cell>
          <cell r="C516" t="str">
            <v>H4.0*R20</v>
          </cell>
          <cell r="D516">
            <v>1906700</v>
          </cell>
        </row>
        <row r="517">
          <cell r="A517" t="str">
            <v>조형소R25</v>
          </cell>
          <cell r="B517" t="str">
            <v>조형소나무</v>
          </cell>
          <cell r="C517" t="str">
            <v>H4.5*R25</v>
          </cell>
          <cell r="D517">
            <v>2683200</v>
          </cell>
        </row>
        <row r="518">
          <cell r="A518" t="str">
            <v>조형소R30</v>
          </cell>
          <cell r="B518" t="str">
            <v>조형소나무</v>
          </cell>
          <cell r="C518" t="str">
            <v>H5.0*R30</v>
          </cell>
          <cell r="D518">
            <v>3248400</v>
          </cell>
        </row>
        <row r="519">
          <cell r="A519" t="str">
            <v>조형향W1.5</v>
          </cell>
          <cell r="B519" t="str">
            <v>조형향나무</v>
          </cell>
          <cell r="C519" t="str">
            <v>H3.5*W1.5</v>
          </cell>
          <cell r="D519">
            <v>473000</v>
          </cell>
        </row>
        <row r="520">
          <cell r="A520" t="str">
            <v>조형향W1.8</v>
          </cell>
          <cell r="B520" t="str">
            <v>조형향나무</v>
          </cell>
          <cell r="C520" t="str">
            <v>H4.0*W1.8</v>
          </cell>
          <cell r="D520">
            <v>947100</v>
          </cell>
        </row>
        <row r="521">
          <cell r="A521" t="str">
            <v>조형향W2.0</v>
          </cell>
          <cell r="B521" t="str">
            <v>조형향나무</v>
          </cell>
          <cell r="C521" t="str">
            <v>H4.0*W2.0</v>
          </cell>
          <cell r="D521">
            <v>1488300</v>
          </cell>
        </row>
        <row r="522">
          <cell r="A522" t="str">
            <v>편백H1.5</v>
          </cell>
          <cell r="B522" t="str">
            <v>편백</v>
          </cell>
          <cell r="C522" t="str">
            <v>H1.5*W0.5</v>
          </cell>
          <cell r="D522">
            <v>1100</v>
          </cell>
        </row>
        <row r="523">
          <cell r="A523" t="str">
            <v>편백H2.0</v>
          </cell>
          <cell r="B523" t="str">
            <v>편백</v>
          </cell>
          <cell r="C523" t="str">
            <v>H2.0*W0.8</v>
          </cell>
          <cell r="D523">
            <v>3500</v>
          </cell>
        </row>
        <row r="524">
          <cell r="A524" t="str">
            <v>편백H2.5</v>
          </cell>
          <cell r="B524" t="str">
            <v>편백</v>
          </cell>
          <cell r="C524" t="str">
            <v>H2.5*W1.0</v>
          </cell>
          <cell r="D524">
            <v>11600</v>
          </cell>
        </row>
        <row r="525">
          <cell r="A525" t="str">
            <v>편백H3.0</v>
          </cell>
          <cell r="B525" t="str">
            <v>편백</v>
          </cell>
          <cell r="C525" t="str">
            <v>H3.0*W1.2</v>
          </cell>
          <cell r="D525">
            <v>43800</v>
          </cell>
        </row>
        <row r="526">
          <cell r="A526" t="str">
            <v>편백H3.5</v>
          </cell>
          <cell r="B526" t="str">
            <v>편백</v>
          </cell>
          <cell r="C526" t="str">
            <v>H3.5*W1.5</v>
          </cell>
          <cell r="D526">
            <v>79000</v>
          </cell>
        </row>
        <row r="527">
          <cell r="A527" t="str">
            <v>황금편백H2.0</v>
          </cell>
          <cell r="B527" t="str">
            <v>황금편백</v>
          </cell>
          <cell r="C527" t="str">
            <v>H2.0*W1.5</v>
          </cell>
          <cell r="D527">
            <v>28400</v>
          </cell>
        </row>
        <row r="528">
          <cell r="A528" t="str">
            <v>황금편백H3.0</v>
          </cell>
          <cell r="B528" t="str">
            <v>황금편백</v>
          </cell>
          <cell r="C528" t="str">
            <v>H3.0*W1.5</v>
          </cell>
          <cell r="D528">
            <v>34800</v>
          </cell>
        </row>
        <row r="529">
          <cell r="A529" t="str">
            <v>실편백H1.5</v>
          </cell>
          <cell r="B529" t="str">
            <v>실편백</v>
          </cell>
          <cell r="C529" t="str">
            <v>H1.5*W1.0</v>
          </cell>
          <cell r="D529">
            <v>15400</v>
          </cell>
        </row>
        <row r="530">
          <cell r="A530" t="str">
            <v>실편백H2.0</v>
          </cell>
          <cell r="B530" t="str">
            <v>실편백</v>
          </cell>
          <cell r="C530" t="str">
            <v>H2.0*W1.5</v>
          </cell>
          <cell r="D530">
            <v>67830</v>
          </cell>
        </row>
        <row r="531">
          <cell r="A531" t="str">
            <v>실편백H2.5</v>
          </cell>
          <cell r="B531" t="str">
            <v>실편백</v>
          </cell>
          <cell r="C531" t="str">
            <v>H2.5*W1.8</v>
          </cell>
          <cell r="D531">
            <v>111190</v>
          </cell>
        </row>
        <row r="532">
          <cell r="A532" t="str">
            <v>측백H1.2</v>
          </cell>
          <cell r="B532" t="str">
            <v>측백나무</v>
          </cell>
          <cell r="C532" t="str">
            <v>H1.2*W0.3</v>
          </cell>
          <cell r="D532">
            <v>1200</v>
          </cell>
        </row>
        <row r="533">
          <cell r="A533" t="str">
            <v>측백H1.5</v>
          </cell>
          <cell r="B533" t="str">
            <v>측백나무</v>
          </cell>
          <cell r="C533" t="str">
            <v>H1.5*W0.4</v>
          </cell>
          <cell r="D533">
            <v>2600</v>
          </cell>
        </row>
        <row r="534">
          <cell r="A534" t="str">
            <v>측백H2.0</v>
          </cell>
          <cell r="B534" t="str">
            <v>측백나무</v>
          </cell>
          <cell r="C534" t="str">
            <v>H2.0*W0.6</v>
          </cell>
          <cell r="D534">
            <v>3900</v>
          </cell>
        </row>
        <row r="535">
          <cell r="A535" t="str">
            <v>측백H2.5</v>
          </cell>
          <cell r="B535" t="str">
            <v>측백나무</v>
          </cell>
          <cell r="C535" t="str">
            <v>H2.5*W0.8</v>
          </cell>
          <cell r="D535">
            <v>35090</v>
          </cell>
        </row>
        <row r="536">
          <cell r="A536" t="str">
            <v>측백H3.0</v>
          </cell>
          <cell r="B536" t="str">
            <v>측백나무</v>
          </cell>
          <cell r="C536" t="str">
            <v>H3.0*W1.0</v>
          </cell>
          <cell r="D536">
            <v>59510</v>
          </cell>
        </row>
        <row r="537">
          <cell r="A537" t="str">
            <v>측백H3.5</v>
          </cell>
          <cell r="B537" t="str">
            <v>측백나무</v>
          </cell>
          <cell r="C537" t="str">
            <v>H3.5*W1.2</v>
          </cell>
          <cell r="D537">
            <v>119020</v>
          </cell>
        </row>
        <row r="538">
          <cell r="A538" t="str">
            <v>둥근측백H0.9</v>
          </cell>
          <cell r="B538" t="str">
            <v>둥근측백나무</v>
          </cell>
          <cell r="C538" t="str">
            <v>H0.9*W0.5</v>
          </cell>
          <cell r="D538">
            <v>2700</v>
          </cell>
        </row>
        <row r="539">
          <cell r="A539" t="str">
            <v>둥근측백H1.2</v>
          </cell>
          <cell r="B539" t="str">
            <v>둥근측백나무</v>
          </cell>
          <cell r="C539" t="str">
            <v>H1.2*W0.7</v>
          </cell>
          <cell r="D539">
            <v>12300</v>
          </cell>
        </row>
        <row r="540">
          <cell r="A540" t="str">
            <v>둥근측백H1.5</v>
          </cell>
          <cell r="B540" t="str">
            <v>둥근측백나무</v>
          </cell>
          <cell r="C540" t="str">
            <v>H1.5*W0.9</v>
          </cell>
          <cell r="D540">
            <v>16000</v>
          </cell>
        </row>
        <row r="541">
          <cell r="A541" t="str">
            <v>서양측백H1.2</v>
          </cell>
          <cell r="B541" t="str">
            <v>서양측백</v>
          </cell>
          <cell r="C541" t="str">
            <v>H1.2*W0.4</v>
          </cell>
          <cell r="D541">
            <v>7300</v>
          </cell>
        </row>
        <row r="542">
          <cell r="A542" t="str">
            <v>서양측백H1.5</v>
          </cell>
          <cell r="B542" t="str">
            <v>서양측백</v>
          </cell>
          <cell r="C542" t="str">
            <v>H1.5*W0.5</v>
          </cell>
          <cell r="D542">
            <v>10800</v>
          </cell>
        </row>
        <row r="543">
          <cell r="A543" t="str">
            <v>서양측백H2.0</v>
          </cell>
          <cell r="B543" t="str">
            <v>서양측백</v>
          </cell>
          <cell r="C543" t="str">
            <v>H2.0*W0.6</v>
          </cell>
          <cell r="D543">
            <v>19600</v>
          </cell>
        </row>
        <row r="544">
          <cell r="A544" t="str">
            <v>서양측백H2.5</v>
          </cell>
          <cell r="B544" t="str">
            <v>서양측백</v>
          </cell>
          <cell r="C544" t="str">
            <v>H2.5*W0.8</v>
          </cell>
          <cell r="D544">
            <v>23000</v>
          </cell>
        </row>
        <row r="545">
          <cell r="A545" t="str">
            <v>서양측백H3.0</v>
          </cell>
          <cell r="B545" t="str">
            <v>서양측백</v>
          </cell>
          <cell r="C545" t="str">
            <v>H3.0*W1.0</v>
          </cell>
          <cell r="D545">
            <v>54300</v>
          </cell>
        </row>
        <row r="546">
          <cell r="A546" t="str">
            <v>서양측백H3.5</v>
          </cell>
          <cell r="B546" t="str">
            <v>서양측백</v>
          </cell>
          <cell r="C546" t="str">
            <v>H3.5*W1.2</v>
          </cell>
          <cell r="D546">
            <v>170000</v>
          </cell>
        </row>
        <row r="547">
          <cell r="A547" t="str">
            <v>주목H1.0</v>
          </cell>
          <cell r="B547" t="str">
            <v>주목</v>
          </cell>
          <cell r="C547" t="str">
            <v>H1.0*W0.6</v>
          </cell>
          <cell r="D547">
            <v>56800</v>
          </cell>
        </row>
        <row r="548">
          <cell r="A548" t="str">
            <v>주목H1.5</v>
          </cell>
          <cell r="B548" t="str">
            <v>주목</v>
          </cell>
          <cell r="C548" t="str">
            <v>H1.5*W0.8</v>
          </cell>
          <cell r="D548">
            <v>154000</v>
          </cell>
        </row>
        <row r="549">
          <cell r="A549" t="str">
            <v>주목H2.0</v>
          </cell>
          <cell r="B549" t="str">
            <v>주목</v>
          </cell>
          <cell r="C549" t="str">
            <v>H2.0*W1.0</v>
          </cell>
          <cell r="D549">
            <v>210000</v>
          </cell>
        </row>
        <row r="550">
          <cell r="A550" t="str">
            <v>주목H2.5</v>
          </cell>
          <cell r="B550" t="str">
            <v>주목</v>
          </cell>
          <cell r="C550" t="str">
            <v>H2.5*W1.5</v>
          </cell>
          <cell r="D550">
            <v>880000</v>
          </cell>
        </row>
        <row r="551">
          <cell r="A551" t="str">
            <v>주목H3.0</v>
          </cell>
          <cell r="B551" t="str">
            <v>주목</v>
          </cell>
          <cell r="C551" t="str">
            <v>H3.0*W2.0</v>
          </cell>
          <cell r="D551">
            <v>1430000</v>
          </cell>
        </row>
        <row r="552">
          <cell r="A552" t="str">
            <v>소R10</v>
          </cell>
          <cell r="B552" t="str">
            <v>소나무</v>
          </cell>
          <cell r="C552" t="str">
            <v>H3.0*W1.5*R10</v>
          </cell>
          <cell r="D552">
            <v>195000</v>
          </cell>
        </row>
        <row r="553">
          <cell r="A553" t="str">
            <v>소R15</v>
          </cell>
          <cell r="B553" t="str">
            <v>소나무</v>
          </cell>
          <cell r="C553" t="str">
            <v>H4.0*W2.0*R15</v>
          </cell>
          <cell r="D553">
            <v>319000</v>
          </cell>
        </row>
        <row r="554">
          <cell r="A554" t="str">
            <v>소R20</v>
          </cell>
          <cell r="B554" t="str">
            <v>소나무</v>
          </cell>
          <cell r="C554" t="str">
            <v>H5.0*W2.5*R20</v>
          </cell>
          <cell r="D554">
            <v>465000</v>
          </cell>
        </row>
        <row r="555">
          <cell r="A555" t="str">
            <v>스트잣H2.0</v>
          </cell>
          <cell r="B555" t="str">
            <v>스트로브잣나무</v>
          </cell>
          <cell r="C555" t="str">
            <v>H2.0*W1.0</v>
          </cell>
          <cell r="D555">
            <v>17600</v>
          </cell>
        </row>
        <row r="556">
          <cell r="A556" t="str">
            <v>스트잣H2.5</v>
          </cell>
          <cell r="B556" t="str">
            <v>스트로브잣나무</v>
          </cell>
          <cell r="C556" t="str">
            <v>H2.5*W1.2</v>
          </cell>
          <cell r="D556">
            <v>25800</v>
          </cell>
        </row>
        <row r="557">
          <cell r="A557" t="str">
            <v>스트잣H3.0</v>
          </cell>
          <cell r="B557" t="str">
            <v>스트로브잣나무</v>
          </cell>
          <cell r="C557" t="str">
            <v>H3.0*W1.5</v>
          </cell>
          <cell r="D557">
            <v>36400</v>
          </cell>
        </row>
        <row r="558">
          <cell r="A558" t="str">
            <v>스트잣H4.0</v>
          </cell>
          <cell r="B558" t="str">
            <v>스트로브잣나무</v>
          </cell>
          <cell r="C558" t="str">
            <v>H4.0*W1.8</v>
          </cell>
          <cell r="D558">
            <v>124000</v>
          </cell>
        </row>
        <row r="559">
          <cell r="A559" t="str">
            <v>스트잣H5.0</v>
          </cell>
          <cell r="B559" t="str">
            <v>스트로브잣나무</v>
          </cell>
          <cell r="C559" t="str">
            <v>H5.0*W2.0</v>
          </cell>
          <cell r="D559">
            <v>235000</v>
          </cell>
        </row>
        <row r="560">
          <cell r="A560" t="str">
            <v>태산목H1.5</v>
          </cell>
          <cell r="B560" t="str">
            <v>태산목</v>
          </cell>
          <cell r="C560" t="str">
            <v>H1.5*W0.5</v>
          </cell>
          <cell r="D560">
            <v>33700</v>
          </cell>
        </row>
        <row r="561">
          <cell r="A561" t="str">
            <v>태산목H2.0</v>
          </cell>
          <cell r="B561" t="str">
            <v>태산목</v>
          </cell>
          <cell r="C561" t="str">
            <v>H2.0*W1.0</v>
          </cell>
          <cell r="D561">
            <v>77700</v>
          </cell>
        </row>
        <row r="562">
          <cell r="A562" t="str">
            <v>태산목H2.5</v>
          </cell>
          <cell r="B562" t="str">
            <v>태산목</v>
          </cell>
          <cell r="C562" t="str">
            <v>H2.5*W1.2</v>
          </cell>
          <cell r="D562">
            <v>109000</v>
          </cell>
        </row>
        <row r="563">
          <cell r="A563" t="str">
            <v>앵두W0.6</v>
          </cell>
          <cell r="B563" t="str">
            <v>앵두나무</v>
          </cell>
          <cell r="C563" t="str">
            <v>H1.2*W0.6</v>
          </cell>
          <cell r="D563">
            <v>11700</v>
          </cell>
        </row>
        <row r="564">
          <cell r="A564" t="str">
            <v>앵두W0.8</v>
          </cell>
          <cell r="B564" t="str">
            <v>앵두나무</v>
          </cell>
          <cell r="C564" t="str">
            <v>H1.5*W0.8</v>
          </cell>
          <cell r="D564">
            <v>7535</v>
          </cell>
        </row>
        <row r="565">
          <cell r="A565" t="str">
            <v>앵두W1.2</v>
          </cell>
          <cell r="B565" t="str">
            <v>앵두나무</v>
          </cell>
          <cell r="C565" t="str">
            <v>H1.8*W1.2</v>
          </cell>
          <cell r="D565">
            <v>9365</v>
          </cell>
        </row>
        <row r="566">
          <cell r="A566" t="str">
            <v>영산홍W0.3</v>
          </cell>
          <cell r="B566" t="str">
            <v>영산홍</v>
          </cell>
          <cell r="C566" t="str">
            <v>H0.3*W0.3</v>
          </cell>
          <cell r="D566">
            <v>1000</v>
          </cell>
        </row>
        <row r="567">
          <cell r="A567" t="str">
            <v>영산홍W0.4</v>
          </cell>
          <cell r="B567" t="str">
            <v>영산홍</v>
          </cell>
          <cell r="C567" t="str">
            <v>H0.3*W0.4</v>
          </cell>
          <cell r="D567">
            <v>1800</v>
          </cell>
        </row>
        <row r="568">
          <cell r="A568" t="str">
            <v>영산홍W0.5</v>
          </cell>
          <cell r="B568" t="str">
            <v>영산홍</v>
          </cell>
          <cell r="C568" t="str">
            <v>H0.4*W0.5</v>
          </cell>
          <cell r="D568">
            <v>3400</v>
          </cell>
        </row>
        <row r="569">
          <cell r="A569" t="str">
            <v>영산홍W0.6</v>
          </cell>
          <cell r="B569" t="str">
            <v>영산홍</v>
          </cell>
          <cell r="C569" t="str">
            <v>H0.5*W0.6</v>
          </cell>
          <cell r="D569">
            <v>5000</v>
          </cell>
        </row>
        <row r="570">
          <cell r="A570" t="str">
            <v>영산홍W0.8</v>
          </cell>
          <cell r="B570" t="str">
            <v>영산홍</v>
          </cell>
          <cell r="C570" t="str">
            <v>H0.5*W0.8</v>
          </cell>
          <cell r="D570">
            <v>18480</v>
          </cell>
        </row>
        <row r="571">
          <cell r="A571" t="str">
            <v>영산홍W1.0</v>
          </cell>
          <cell r="B571" t="str">
            <v>영산홍</v>
          </cell>
          <cell r="C571" t="str">
            <v>H0.8*W1.0</v>
          </cell>
          <cell r="D571">
            <v>43150</v>
          </cell>
        </row>
        <row r="572">
          <cell r="A572" t="str">
            <v>옥향W0.4</v>
          </cell>
          <cell r="B572" t="str">
            <v>옥향</v>
          </cell>
          <cell r="C572" t="str">
            <v>H0.3*W0.4</v>
          </cell>
          <cell r="D572">
            <v>7600</v>
          </cell>
        </row>
        <row r="573">
          <cell r="A573" t="str">
            <v>옥향W0.5</v>
          </cell>
          <cell r="B573" t="str">
            <v>옥향</v>
          </cell>
          <cell r="C573" t="str">
            <v>H0.3*W0.5</v>
          </cell>
          <cell r="D573">
            <v>8300</v>
          </cell>
        </row>
        <row r="574">
          <cell r="A574" t="str">
            <v>옥향W0.6</v>
          </cell>
          <cell r="B574" t="str">
            <v>옥향</v>
          </cell>
          <cell r="C574" t="str">
            <v>H0.4*W0.6</v>
          </cell>
          <cell r="D574">
            <v>18300</v>
          </cell>
        </row>
        <row r="575">
          <cell r="A575" t="str">
            <v>옥향W0.8</v>
          </cell>
          <cell r="B575" t="str">
            <v>옥향</v>
          </cell>
          <cell r="C575" t="str">
            <v>H0.5*W0.8</v>
          </cell>
          <cell r="D575">
            <v>20000</v>
          </cell>
        </row>
        <row r="576">
          <cell r="A576" t="str">
            <v>옥향W1.0</v>
          </cell>
          <cell r="B576" t="str">
            <v>옥향</v>
          </cell>
          <cell r="C576" t="str">
            <v>H0.5*W1.0</v>
          </cell>
          <cell r="D576">
            <v>29800</v>
          </cell>
        </row>
        <row r="577">
          <cell r="A577" t="str">
            <v>옥향W1.2</v>
          </cell>
          <cell r="B577" t="str">
            <v>옥향</v>
          </cell>
          <cell r="C577" t="str">
            <v>H0.8*W1.2</v>
          </cell>
          <cell r="D577">
            <v>91800</v>
          </cell>
        </row>
        <row r="578">
          <cell r="A578" t="str">
            <v>단풍철쭉W0.1</v>
          </cell>
          <cell r="B578" t="str">
            <v>단풍철쭉</v>
          </cell>
          <cell r="C578" t="str">
            <v>H0.3*W0.1</v>
          </cell>
          <cell r="D578">
            <v>1800</v>
          </cell>
        </row>
        <row r="579">
          <cell r="A579" t="str">
            <v>단풍철쭉W0.15</v>
          </cell>
          <cell r="B579" t="str">
            <v>단풍철쭉</v>
          </cell>
          <cell r="C579" t="str">
            <v>H0.4*W0.15</v>
          </cell>
          <cell r="D579">
            <v>2500</v>
          </cell>
        </row>
        <row r="580">
          <cell r="A580" t="str">
            <v>단풍철쭉W0.2</v>
          </cell>
          <cell r="B580" t="str">
            <v>단풍철쭉</v>
          </cell>
          <cell r="C580" t="str">
            <v>H0.4*W0.2</v>
          </cell>
          <cell r="D580">
            <v>3500</v>
          </cell>
        </row>
        <row r="581">
          <cell r="A581" t="str">
            <v>황철쭉W0.3</v>
          </cell>
          <cell r="B581" t="str">
            <v>황철쭉</v>
          </cell>
          <cell r="C581" t="str">
            <v>H0.3*W0.3</v>
          </cell>
          <cell r="D581">
            <v>1100</v>
          </cell>
        </row>
        <row r="582">
          <cell r="A582" t="str">
            <v>황철쭉W0.4</v>
          </cell>
          <cell r="B582" t="str">
            <v>황철쭉</v>
          </cell>
          <cell r="C582" t="str">
            <v>H0.4*W0.4</v>
          </cell>
          <cell r="D582">
            <v>1200</v>
          </cell>
        </row>
        <row r="583">
          <cell r="A583" t="str">
            <v>황철쭉W0.5</v>
          </cell>
          <cell r="B583" t="str">
            <v>황철쭉</v>
          </cell>
          <cell r="C583" t="str">
            <v>H0.5*W0.5</v>
          </cell>
          <cell r="D583">
            <v>2800</v>
          </cell>
        </row>
        <row r="584">
          <cell r="A584" t="str">
            <v>황철쭉W0.6</v>
          </cell>
          <cell r="B584" t="str">
            <v>황철쭉</v>
          </cell>
          <cell r="C584" t="str">
            <v>H0.6*W0.6</v>
          </cell>
          <cell r="D584">
            <v>5600</v>
          </cell>
        </row>
        <row r="585">
          <cell r="A585" t="str">
            <v>박태기W0.3</v>
          </cell>
          <cell r="B585" t="str">
            <v>박태기</v>
          </cell>
          <cell r="C585" t="str">
            <v>H1.0*W0.3</v>
          </cell>
          <cell r="D585">
            <v>3800</v>
          </cell>
        </row>
        <row r="586">
          <cell r="A586" t="str">
            <v>박태기W0.5</v>
          </cell>
          <cell r="B586" t="str">
            <v>박태기</v>
          </cell>
          <cell r="C586" t="str">
            <v>H1.2*W0.5</v>
          </cell>
          <cell r="D586">
            <v>4300</v>
          </cell>
        </row>
        <row r="587">
          <cell r="A587" t="str">
            <v>박태기W0.6</v>
          </cell>
          <cell r="B587" t="str">
            <v>박태기</v>
          </cell>
          <cell r="C587" t="str">
            <v>H1.5*W0.6</v>
          </cell>
          <cell r="D587">
            <v>4100</v>
          </cell>
        </row>
        <row r="588">
          <cell r="A588" t="str">
            <v>박태기W0.8</v>
          </cell>
          <cell r="B588" t="str">
            <v>박태기</v>
          </cell>
          <cell r="C588" t="str">
            <v>H1.8*W0.8</v>
          </cell>
          <cell r="D588">
            <v>7300</v>
          </cell>
        </row>
        <row r="589">
          <cell r="A589" t="str">
            <v>백철쭉W0.3</v>
          </cell>
          <cell r="B589" t="str">
            <v>백철쭉</v>
          </cell>
          <cell r="C589" t="str">
            <v>H0.3*W0.3</v>
          </cell>
          <cell r="D589">
            <v>2420</v>
          </cell>
        </row>
        <row r="590">
          <cell r="A590" t="str">
            <v>백철쭉W0.4</v>
          </cell>
          <cell r="B590" t="str">
            <v>백철쭉</v>
          </cell>
          <cell r="C590" t="str">
            <v>H0.3*W0.4</v>
          </cell>
          <cell r="D590">
            <v>2000</v>
          </cell>
        </row>
        <row r="591">
          <cell r="A591" t="str">
            <v>백철쭉W0.5</v>
          </cell>
          <cell r="B591" t="str">
            <v>백철쭉</v>
          </cell>
          <cell r="C591" t="str">
            <v>H0.4*W0.5</v>
          </cell>
          <cell r="D591">
            <v>3600</v>
          </cell>
        </row>
        <row r="592">
          <cell r="A592" t="str">
            <v>백철쭉W0.6</v>
          </cell>
          <cell r="B592" t="str">
            <v>백철쭉</v>
          </cell>
          <cell r="C592" t="str">
            <v>H0.5*W0.6</v>
          </cell>
          <cell r="D592">
            <v>9020</v>
          </cell>
        </row>
        <row r="593">
          <cell r="A593" t="str">
            <v>백철쭉W0.8</v>
          </cell>
          <cell r="B593" t="str">
            <v>백철쭉</v>
          </cell>
          <cell r="C593" t="str">
            <v>H0.6*W0.8</v>
          </cell>
          <cell r="D593">
            <v>22000</v>
          </cell>
        </row>
        <row r="594">
          <cell r="A594" t="str">
            <v>병꽃3지</v>
          </cell>
          <cell r="B594" t="str">
            <v>병꽃나무</v>
          </cell>
          <cell r="C594" t="str">
            <v>H1.0*W0.4*3가지</v>
          </cell>
          <cell r="D594">
            <v>1100</v>
          </cell>
        </row>
        <row r="595">
          <cell r="A595" t="str">
            <v>병꽃5지</v>
          </cell>
          <cell r="B595" t="str">
            <v>병꽃나무</v>
          </cell>
          <cell r="C595" t="str">
            <v>H1.2*W0.6*5가지</v>
          </cell>
          <cell r="D595">
            <v>2300</v>
          </cell>
        </row>
        <row r="596">
          <cell r="A596" t="str">
            <v>병꽃7지</v>
          </cell>
          <cell r="B596" t="str">
            <v>병꽃나무</v>
          </cell>
          <cell r="C596" t="str">
            <v>H1.2*W0.8*7가지</v>
          </cell>
          <cell r="D596">
            <v>5600</v>
          </cell>
        </row>
        <row r="597">
          <cell r="A597" t="str">
            <v>불두화w0.6</v>
          </cell>
          <cell r="B597" t="str">
            <v>불두화</v>
          </cell>
          <cell r="C597" t="str">
            <v>H1.0*W0.6</v>
          </cell>
          <cell r="D597">
            <v>6700</v>
          </cell>
        </row>
        <row r="598">
          <cell r="A598" t="str">
            <v>불두화w0.8</v>
          </cell>
          <cell r="B598" t="str">
            <v>불두화</v>
          </cell>
          <cell r="C598" t="str">
            <v>H1.2*W0.8</v>
          </cell>
          <cell r="D598">
            <v>7500</v>
          </cell>
        </row>
        <row r="599">
          <cell r="A599" t="str">
            <v>불두화w1.0</v>
          </cell>
          <cell r="B599" t="str">
            <v>불두화</v>
          </cell>
          <cell r="C599" t="str">
            <v>H1.5*W1.0</v>
          </cell>
          <cell r="D599">
            <v>7900</v>
          </cell>
        </row>
        <row r="600">
          <cell r="A600" t="str">
            <v>불두화w1.2</v>
          </cell>
          <cell r="B600" t="str">
            <v>불두화</v>
          </cell>
          <cell r="C600" t="str">
            <v>H1.8*W1.2</v>
          </cell>
          <cell r="D600">
            <v>14200</v>
          </cell>
        </row>
        <row r="601">
          <cell r="A601" t="str">
            <v>치자W0.3</v>
          </cell>
          <cell r="B601" t="str">
            <v>치자나무</v>
          </cell>
          <cell r="C601" t="str">
            <v>H0.5*W0.3</v>
          </cell>
          <cell r="D601">
            <v>7500</v>
          </cell>
        </row>
        <row r="602">
          <cell r="A602" t="str">
            <v>치자W0.5</v>
          </cell>
          <cell r="B602" t="str">
            <v>치자나무</v>
          </cell>
          <cell r="C602" t="str">
            <v>H0.8*W0.5</v>
          </cell>
          <cell r="D602">
            <v>9000</v>
          </cell>
        </row>
        <row r="603">
          <cell r="A603" t="str">
            <v>치자W0.6</v>
          </cell>
          <cell r="B603" t="str">
            <v>치자나무</v>
          </cell>
          <cell r="C603" t="str">
            <v>H1.0*W0.6</v>
          </cell>
          <cell r="D603">
            <v>11200</v>
          </cell>
        </row>
        <row r="604">
          <cell r="A604" t="str">
            <v>돈W0.4</v>
          </cell>
          <cell r="B604" t="str">
            <v>돈나무</v>
          </cell>
          <cell r="C604" t="str">
            <v>H0.5*W0.4</v>
          </cell>
          <cell r="D604">
            <v>12500</v>
          </cell>
        </row>
        <row r="605">
          <cell r="A605" t="str">
            <v>돈W0.5</v>
          </cell>
          <cell r="B605" t="str">
            <v>돈나무</v>
          </cell>
          <cell r="C605" t="str">
            <v>H0.8*W0.5</v>
          </cell>
          <cell r="D605">
            <v>23600</v>
          </cell>
        </row>
        <row r="606">
          <cell r="A606" t="str">
            <v>돈W0.7</v>
          </cell>
          <cell r="B606" t="str">
            <v>돈나무</v>
          </cell>
          <cell r="C606" t="str">
            <v>H1.0*W0.7</v>
          </cell>
          <cell r="D606">
            <v>43800</v>
          </cell>
        </row>
        <row r="607">
          <cell r="A607" t="str">
            <v>돈W1.0</v>
          </cell>
          <cell r="B607" t="str">
            <v>돈나무</v>
          </cell>
          <cell r="C607" t="str">
            <v>H1.2*W1.0</v>
          </cell>
          <cell r="D607">
            <v>81100</v>
          </cell>
        </row>
        <row r="608">
          <cell r="A608" t="str">
            <v>눈주목W0.3</v>
          </cell>
          <cell r="B608" t="str">
            <v>눈주목</v>
          </cell>
          <cell r="C608" t="str">
            <v>H0.3*W0.3</v>
          </cell>
          <cell r="D608">
            <v>10500</v>
          </cell>
        </row>
        <row r="609">
          <cell r="A609" t="str">
            <v>눈주목W0.4</v>
          </cell>
          <cell r="B609" t="str">
            <v>눈주목</v>
          </cell>
          <cell r="C609" t="str">
            <v>H0.4*W0.4</v>
          </cell>
          <cell r="D609">
            <v>16300</v>
          </cell>
        </row>
        <row r="610">
          <cell r="A610" t="str">
            <v>눈주목W0.5</v>
          </cell>
          <cell r="B610" t="str">
            <v>눈주목</v>
          </cell>
          <cell r="C610" t="str">
            <v>H0.5*W0.5</v>
          </cell>
          <cell r="D610">
            <v>17100</v>
          </cell>
        </row>
        <row r="611">
          <cell r="A611" t="str">
            <v>눈주목W0.6</v>
          </cell>
          <cell r="B611" t="str">
            <v>눈주목</v>
          </cell>
          <cell r="C611" t="str">
            <v>H0.5*W0.6</v>
          </cell>
          <cell r="D611">
            <v>35300</v>
          </cell>
        </row>
        <row r="612">
          <cell r="A612" t="str">
            <v>둥근일광W0.5</v>
          </cell>
          <cell r="B612" t="str">
            <v>둥근일광편백</v>
          </cell>
          <cell r="C612" t="str">
            <v>H0.4*W0.5</v>
          </cell>
          <cell r="D612">
            <v>11000</v>
          </cell>
        </row>
        <row r="613">
          <cell r="A613" t="str">
            <v>둥근일광W0.7</v>
          </cell>
          <cell r="B613" t="str">
            <v>둥근일광편백</v>
          </cell>
          <cell r="C613" t="str">
            <v>H0.5*W0.7</v>
          </cell>
          <cell r="D613">
            <v>23500</v>
          </cell>
        </row>
        <row r="614">
          <cell r="A614" t="str">
            <v>둥근일광W0.9</v>
          </cell>
          <cell r="B614" t="str">
            <v>둥근일광편백</v>
          </cell>
          <cell r="C614" t="str">
            <v>H0.5*W0.9</v>
          </cell>
          <cell r="D614">
            <v>36700</v>
          </cell>
        </row>
        <row r="615">
          <cell r="A615" t="str">
            <v>개나리3지</v>
          </cell>
          <cell r="B615" t="str">
            <v>개나리</v>
          </cell>
          <cell r="C615" t="str">
            <v>H1.0*W0.4*3가지</v>
          </cell>
          <cell r="D615">
            <v>540</v>
          </cell>
        </row>
        <row r="616">
          <cell r="A616" t="str">
            <v>개나리5지</v>
          </cell>
          <cell r="B616" t="str">
            <v>개나리</v>
          </cell>
          <cell r="C616" t="str">
            <v>H1.2*W0.6*5가지</v>
          </cell>
          <cell r="D616">
            <v>1100</v>
          </cell>
        </row>
        <row r="617">
          <cell r="A617" t="str">
            <v>개나리7지</v>
          </cell>
          <cell r="B617" t="str">
            <v>개나리</v>
          </cell>
          <cell r="C617" t="str">
            <v>H1.2*W0.8*7가지</v>
          </cell>
          <cell r="D617">
            <v>1500</v>
          </cell>
        </row>
        <row r="618">
          <cell r="A618" t="str">
            <v>개나리9지</v>
          </cell>
          <cell r="B618" t="str">
            <v>개나리</v>
          </cell>
          <cell r="C618" t="str">
            <v>H1.2*W1.2*9가지</v>
          </cell>
          <cell r="D618">
            <v>3500</v>
          </cell>
        </row>
        <row r="619">
          <cell r="A619" t="str">
            <v>개나리12지</v>
          </cell>
          <cell r="B619" t="str">
            <v>개나리</v>
          </cell>
          <cell r="C619" t="str">
            <v>H1.5*W1.5*12가지</v>
          </cell>
          <cell r="D619">
            <v>4100</v>
          </cell>
        </row>
        <row r="620">
          <cell r="A620" t="str">
            <v>겹철쭉W0.4</v>
          </cell>
          <cell r="B620" t="str">
            <v>겹철쭉</v>
          </cell>
          <cell r="C620" t="str">
            <v>H0.3*W0.4</v>
          </cell>
          <cell r="D620">
            <v>4070</v>
          </cell>
        </row>
        <row r="621">
          <cell r="A621" t="str">
            <v>겹철쭉W0.6</v>
          </cell>
          <cell r="B621" t="str">
            <v>겹철쭉</v>
          </cell>
          <cell r="C621" t="str">
            <v>H0.5*W0.6</v>
          </cell>
          <cell r="D621">
            <v>5000</v>
          </cell>
        </row>
        <row r="622">
          <cell r="A622" t="str">
            <v>겹철쭉W0.8</v>
          </cell>
          <cell r="B622" t="str">
            <v>겹철쭉</v>
          </cell>
          <cell r="C622" t="str">
            <v>H0.6*W0.8</v>
          </cell>
          <cell r="D622">
            <v>10000</v>
          </cell>
        </row>
        <row r="623">
          <cell r="A623" t="str">
            <v>겹철쭉W1.0</v>
          </cell>
          <cell r="B623" t="str">
            <v>겹철쭉</v>
          </cell>
          <cell r="C623" t="str">
            <v>H0.8*W1.0</v>
          </cell>
          <cell r="D623">
            <v>23300</v>
          </cell>
        </row>
        <row r="624">
          <cell r="A624" t="str">
            <v>겹철쭉W1.2</v>
          </cell>
          <cell r="B624" t="str">
            <v>겹철쭉</v>
          </cell>
          <cell r="C624" t="str">
            <v>H0.8*W1.2</v>
          </cell>
          <cell r="D624">
            <v>45400</v>
          </cell>
        </row>
        <row r="625">
          <cell r="A625" t="str">
            <v>겹산철쭉W0.3</v>
          </cell>
          <cell r="B625" t="str">
            <v>겹산철쭉</v>
          </cell>
          <cell r="C625" t="str">
            <v>H0.3*W0.3</v>
          </cell>
          <cell r="D625">
            <v>2500</v>
          </cell>
        </row>
        <row r="626">
          <cell r="A626" t="str">
            <v>겹산철쭉W0.4</v>
          </cell>
          <cell r="B626" t="str">
            <v>겹산철쭉</v>
          </cell>
          <cell r="C626" t="str">
            <v>H0.3*W0.4</v>
          </cell>
          <cell r="D626">
            <v>4000</v>
          </cell>
        </row>
        <row r="627">
          <cell r="A627" t="str">
            <v>겹산철쭉W0.6</v>
          </cell>
          <cell r="B627" t="str">
            <v>겹산철쭉</v>
          </cell>
          <cell r="C627" t="str">
            <v>H0.4*W0.6</v>
          </cell>
          <cell r="D627">
            <v>6000</v>
          </cell>
        </row>
        <row r="628">
          <cell r="A628" t="str">
            <v>겹산철쭉W0.8</v>
          </cell>
          <cell r="B628" t="str">
            <v>겹산철쭉</v>
          </cell>
          <cell r="C628" t="str">
            <v>H0.4*W0.8</v>
          </cell>
          <cell r="D628">
            <v>12000</v>
          </cell>
        </row>
        <row r="629">
          <cell r="A629" t="str">
            <v>꽝꽝W0.4</v>
          </cell>
          <cell r="B629" t="str">
            <v>꽝꽝나무</v>
          </cell>
          <cell r="C629" t="str">
            <v>H0.3*W0.4</v>
          </cell>
          <cell r="D629">
            <v>13300</v>
          </cell>
        </row>
        <row r="630">
          <cell r="A630" t="str">
            <v>꽝꽝W0.6</v>
          </cell>
          <cell r="B630" t="str">
            <v>꽝꽝나무</v>
          </cell>
          <cell r="C630" t="str">
            <v>H0.4*W0.6</v>
          </cell>
          <cell r="D630">
            <v>18800</v>
          </cell>
        </row>
        <row r="631">
          <cell r="A631" t="str">
            <v>꽝꽝W0.8</v>
          </cell>
          <cell r="B631" t="str">
            <v>꽝꽝나무</v>
          </cell>
          <cell r="C631" t="str">
            <v>H0.5*W0.8</v>
          </cell>
          <cell r="D631">
            <v>30000</v>
          </cell>
        </row>
        <row r="632">
          <cell r="A632" t="str">
            <v>꽝꽝W1.0</v>
          </cell>
          <cell r="B632" t="str">
            <v>꽝꽝나무</v>
          </cell>
          <cell r="C632" t="str">
            <v>H0.6*W1.0</v>
          </cell>
          <cell r="D632">
            <v>43300</v>
          </cell>
        </row>
        <row r="633">
          <cell r="A633" t="str">
            <v>해당화2지</v>
          </cell>
          <cell r="B633" t="str">
            <v>해당화</v>
          </cell>
          <cell r="C633" t="str">
            <v>H0.8*W0.2*2가지</v>
          </cell>
          <cell r="D633">
            <v>5900</v>
          </cell>
        </row>
        <row r="634">
          <cell r="A634" t="str">
            <v>해당화3지</v>
          </cell>
          <cell r="B634" t="str">
            <v>해당화</v>
          </cell>
          <cell r="C634" t="str">
            <v>H1.0*W0.3*3가지</v>
          </cell>
          <cell r="D634">
            <v>9900</v>
          </cell>
        </row>
        <row r="635">
          <cell r="A635" t="str">
            <v>황매화2지</v>
          </cell>
          <cell r="B635" t="str">
            <v>황매화</v>
          </cell>
          <cell r="C635" t="str">
            <v>H1.0*W0.6*2가지</v>
          </cell>
          <cell r="D635">
            <v>3000</v>
          </cell>
        </row>
        <row r="636">
          <cell r="A636" t="str">
            <v>황매화4지</v>
          </cell>
          <cell r="B636" t="str">
            <v>황매화</v>
          </cell>
          <cell r="C636" t="str">
            <v>H1.2*W0.8*4가지</v>
          </cell>
          <cell r="D636">
            <v>5600</v>
          </cell>
        </row>
        <row r="637">
          <cell r="A637" t="str">
            <v>협죽도W0.3</v>
          </cell>
          <cell r="B637" t="str">
            <v>협죽도</v>
          </cell>
          <cell r="C637" t="str">
            <v>H0.8*W0.3</v>
          </cell>
          <cell r="D637">
            <v>4300</v>
          </cell>
        </row>
        <row r="638">
          <cell r="A638" t="str">
            <v>협죽도W0.4</v>
          </cell>
          <cell r="B638" t="str">
            <v>협죽도</v>
          </cell>
          <cell r="C638" t="str">
            <v>H1.0*W0.4</v>
          </cell>
          <cell r="D638">
            <v>5800</v>
          </cell>
        </row>
        <row r="639">
          <cell r="A639" t="str">
            <v>협죽도W0.5</v>
          </cell>
          <cell r="B639" t="str">
            <v>협죽도</v>
          </cell>
          <cell r="C639" t="str">
            <v>H1.2*W0.5</v>
          </cell>
          <cell r="D639">
            <v>9800</v>
          </cell>
        </row>
        <row r="640">
          <cell r="A640" t="str">
            <v>회양목W0.15</v>
          </cell>
          <cell r="B640" t="str">
            <v>회양목</v>
          </cell>
          <cell r="C640" t="str">
            <v>H0.15*W0.15</v>
          </cell>
          <cell r="D640">
            <v>900</v>
          </cell>
        </row>
        <row r="641">
          <cell r="A641" t="str">
            <v>회양목W0.3</v>
          </cell>
          <cell r="B641" t="str">
            <v>회양목</v>
          </cell>
          <cell r="C641" t="str">
            <v>H0.3*W0.3</v>
          </cell>
          <cell r="D641">
            <v>2700</v>
          </cell>
        </row>
        <row r="642">
          <cell r="A642" t="str">
            <v>회양목W0.4</v>
          </cell>
          <cell r="B642" t="str">
            <v>회양목</v>
          </cell>
          <cell r="C642" t="str">
            <v>H0.3*W0.4</v>
          </cell>
          <cell r="D642">
            <v>6400</v>
          </cell>
        </row>
        <row r="643">
          <cell r="A643" t="str">
            <v>회양목W0.5</v>
          </cell>
          <cell r="B643" t="str">
            <v>회양목</v>
          </cell>
          <cell r="C643" t="str">
            <v>H0.4*W0.5</v>
          </cell>
          <cell r="D643">
            <v>6500</v>
          </cell>
        </row>
        <row r="644">
          <cell r="A644" t="str">
            <v>회양목W0.6</v>
          </cell>
          <cell r="B644" t="str">
            <v>회양목</v>
          </cell>
          <cell r="C644" t="str">
            <v>H0.4*W0.6</v>
          </cell>
          <cell r="D644">
            <v>12100</v>
          </cell>
        </row>
        <row r="645">
          <cell r="A645" t="str">
            <v>회양목W0.8</v>
          </cell>
          <cell r="B645" t="str">
            <v>회양목</v>
          </cell>
          <cell r="C645" t="str">
            <v>H0.5*W0.8</v>
          </cell>
          <cell r="D645">
            <v>22500</v>
          </cell>
        </row>
        <row r="646">
          <cell r="A646" t="str">
            <v>회양목W1.0</v>
          </cell>
          <cell r="B646" t="str">
            <v>회양목</v>
          </cell>
          <cell r="C646" t="str">
            <v>H0.6*W1.0</v>
          </cell>
          <cell r="D646">
            <v>40000</v>
          </cell>
        </row>
        <row r="647">
          <cell r="A647" t="str">
            <v>회양목W1.2</v>
          </cell>
          <cell r="B647" t="str">
            <v>회양목</v>
          </cell>
          <cell r="C647" t="str">
            <v>H0.8*W1.2</v>
          </cell>
          <cell r="D647">
            <v>155600</v>
          </cell>
        </row>
        <row r="648">
          <cell r="A648" t="str">
            <v>흰말채W0.4</v>
          </cell>
          <cell r="B648" t="str">
            <v>흰말채나무</v>
          </cell>
          <cell r="C648" t="str">
            <v>H1.0*W0.4</v>
          </cell>
          <cell r="D648">
            <v>1400</v>
          </cell>
        </row>
        <row r="649">
          <cell r="A649" t="str">
            <v>흰말채W0.6</v>
          </cell>
          <cell r="B649" t="str">
            <v>흰말채나무</v>
          </cell>
          <cell r="C649" t="str">
            <v>H1.2*W0.6</v>
          </cell>
          <cell r="D649">
            <v>3000</v>
          </cell>
        </row>
        <row r="650">
          <cell r="A650" t="str">
            <v>흰말채W0.8</v>
          </cell>
          <cell r="B650" t="str">
            <v>흰말채나무</v>
          </cell>
          <cell r="C650" t="str">
            <v>H1.5*W0.8</v>
          </cell>
          <cell r="D650">
            <v>7000</v>
          </cell>
        </row>
        <row r="651">
          <cell r="A651" t="str">
            <v>화살W0.4</v>
          </cell>
          <cell r="B651" t="str">
            <v>화살나무</v>
          </cell>
          <cell r="C651" t="str">
            <v>H1.0*W0.4</v>
          </cell>
          <cell r="D651">
            <v>6300</v>
          </cell>
        </row>
        <row r="652">
          <cell r="A652" t="str">
            <v>화살W0.6</v>
          </cell>
          <cell r="B652" t="str">
            <v>화살나무</v>
          </cell>
          <cell r="C652" t="str">
            <v>H1.0*W0.6</v>
          </cell>
          <cell r="D652">
            <v>16700</v>
          </cell>
        </row>
        <row r="653">
          <cell r="A653" t="str">
            <v>화살W0.8</v>
          </cell>
          <cell r="B653" t="str">
            <v>화살나무</v>
          </cell>
          <cell r="C653" t="str">
            <v>H1.0*W0.8</v>
          </cell>
          <cell r="D653">
            <v>20700</v>
          </cell>
        </row>
        <row r="654">
          <cell r="A654" t="str">
            <v>화살W1.0</v>
          </cell>
          <cell r="B654" t="str">
            <v>화살나무</v>
          </cell>
          <cell r="C654" t="str">
            <v>H1.2*W1.0</v>
          </cell>
          <cell r="D654">
            <v>30900</v>
          </cell>
        </row>
        <row r="655">
          <cell r="A655" t="str">
            <v>화살W1.2</v>
          </cell>
          <cell r="B655" t="str">
            <v>화살나무</v>
          </cell>
          <cell r="C655" t="str">
            <v>H1.8*W1.2</v>
          </cell>
          <cell r="D655">
            <v>66000</v>
          </cell>
        </row>
        <row r="656">
          <cell r="A656" t="str">
            <v>황벽R4</v>
          </cell>
          <cell r="B656" t="str">
            <v>황벽나무</v>
          </cell>
          <cell r="C656" t="str">
            <v>H2.5*R4</v>
          </cell>
          <cell r="D656">
            <v>25800</v>
          </cell>
        </row>
        <row r="657">
          <cell r="A657" t="str">
            <v>황벽R6</v>
          </cell>
          <cell r="B657" t="str">
            <v>황벽나무</v>
          </cell>
          <cell r="C657" t="str">
            <v>H3.0*R6</v>
          </cell>
          <cell r="D657">
            <v>47000</v>
          </cell>
        </row>
        <row r="658">
          <cell r="A658" t="str">
            <v>황벽R8</v>
          </cell>
          <cell r="B658" t="str">
            <v>황벽나무</v>
          </cell>
          <cell r="C658" t="str">
            <v>H3.5*R8</v>
          </cell>
          <cell r="D658">
            <v>88200</v>
          </cell>
        </row>
        <row r="659">
          <cell r="A659" t="str">
            <v>황벽R10</v>
          </cell>
          <cell r="B659" t="str">
            <v>황벽나무</v>
          </cell>
          <cell r="C659" t="str">
            <v>H4.0*R10</v>
          </cell>
          <cell r="D659">
            <v>235400</v>
          </cell>
        </row>
        <row r="660">
          <cell r="A660" t="str">
            <v>자산홍0.30.3</v>
          </cell>
          <cell r="B660" t="str">
            <v>자산홍</v>
          </cell>
          <cell r="C660" t="str">
            <v>H0.3*W0.3</v>
          </cell>
          <cell r="D660">
            <v>1940</v>
          </cell>
        </row>
        <row r="661">
          <cell r="A661" t="str">
            <v>자산홍0.40.3</v>
          </cell>
          <cell r="B661" t="str">
            <v>자산홍</v>
          </cell>
          <cell r="C661" t="str">
            <v>H0.4*W0.3</v>
          </cell>
          <cell r="D661">
            <v>1300</v>
          </cell>
        </row>
        <row r="662">
          <cell r="A662" t="str">
            <v>자산홍0.40.4</v>
          </cell>
          <cell r="B662" t="str">
            <v>자산홍</v>
          </cell>
          <cell r="C662" t="str">
            <v>H0.4*W0.4</v>
          </cell>
          <cell r="D662">
            <v>2390</v>
          </cell>
        </row>
        <row r="663">
          <cell r="A663" t="str">
            <v>자산홍0.40.5</v>
          </cell>
          <cell r="B663" t="str">
            <v>자산홍</v>
          </cell>
          <cell r="C663" t="str">
            <v>H0.4*W0.5</v>
          </cell>
          <cell r="D663">
            <v>5060</v>
          </cell>
        </row>
        <row r="664">
          <cell r="A664" t="str">
            <v>자산홍0.50.4</v>
          </cell>
          <cell r="B664" t="str">
            <v>자산홍</v>
          </cell>
          <cell r="C664" t="str">
            <v>H0.5*W0.4</v>
          </cell>
          <cell r="D664">
            <v>2300</v>
          </cell>
        </row>
        <row r="665">
          <cell r="A665" t="str">
            <v>자산홍0.50.6</v>
          </cell>
          <cell r="B665" t="str">
            <v>자산홍</v>
          </cell>
          <cell r="C665" t="str">
            <v>H0.5*W0.6</v>
          </cell>
          <cell r="D665">
            <v>7700</v>
          </cell>
        </row>
        <row r="666">
          <cell r="A666" t="str">
            <v>자산홍0.50.8</v>
          </cell>
          <cell r="B666" t="str">
            <v>자산홍</v>
          </cell>
          <cell r="C666" t="str">
            <v>H0.5*W0.8</v>
          </cell>
          <cell r="D666">
            <v>11550</v>
          </cell>
        </row>
        <row r="667">
          <cell r="A667" t="str">
            <v>자산홍0.60.8</v>
          </cell>
          <cell r="B667" t="str">
            <v>자산홍</v>
          </cell>
          <cell r="C667" t="str">
            <v>H0.6*W0.8</v>
          </cell>
          <cell r="D667">
            <v>8300</v>
          </cell>
        </row>
        <row r="668">
          <cell r="A668" t="str">
            <v>조팝W0.3</v>
          </cell>
          <cell r="B668" t="str">
            <v>조팝나무</v>
          </cell>
          <cell r="C668" t="str">
            <v>H0.5*W0.3</v>
          </cell>
          <cell r="D668">
            <v>1000</v>
          </cell>
        </row>
        <row r="669">
          <cell r="A669" t="str">
            <v>조팝W0.4</v>
          </cell>
          <cell r="B669" t="str">
            <v>조팝나무</v>
          </cell>
          <cell r="C669" t="str">
            <v>H0.8*W0.4</v>
          </cell>
          <cell r="D669">
            <v>2000</v>
          </cell>
        </row>
        <row r="670">
          <cell r="A670" t="str">
            <v>조팝W0.5</v>
          </cell>
          <cell r="B670" t="str">
            <v>조팝나무</v>
          </cell>
          <cell r="C670" t="str">
            <v>H1.0*W0.5</v>
          </cell>
          <cell r="D670">
            <v>3500</v>
          </cell>
        </row>
        <row r="671">
          <cell r="A671" t="str">
            <v>둥근조팝W0.4</v>
          </cell>
          <cell r="B671" t="str">
            <v>둥근조팝나무</v>
          </cell>
          <cell r="C671" t="str">
            <v>H0.4*W0.4</v>
          </cell>
          <cell r="D671">
            <v>3200</v>
          </cell>
        </row>
        <row r="672">
          <cell r="A672" t="str">
            <v>둥근조팝W0.5</v>
          </cell>
          <cell r="B672" t="str">
            <v>둥근조팝나무</v>
          </cell>
          <cell r="C672" t="str">
            <v>H0.4*W0.5</v>
          </cell>
          <cell r="D672">
            <v>5200</v>
          </cell>
        </row>
        <row r="673">
          <cell r="A673" t="str">
            <v>둥근조팝W0.6</v>
          </cell>
          <cell r="B673" t="str">
            <v>둥근조팝나무</v>
          </cell>
          <cell r="C673" t="str">
            <v>H0.5*W0.6</v>
          </cell>
          <cell r="D673">
            <v>9700</v>
          </cell>
        </row>
        <row r="674">
          <cell r="A674" t="str">
            <v>좀작살W0.3</v>
          </cell>
          <cell r="B674" t="str">
            <v>좀작살</v>
          </cell>
          <cell r="C674" t="str">
            <v>H1.0*W0.3</v>
          </cell>
          <cell r="D674">
            <v>2500</v>
          </cell>
        </row>
        <row r="675">
          <cell r="A675" t="str">
            <v>좀작살W0.4</v>
          </cell>
          <cell r="B675" t="str">
            <v>좀작살</v>
          </cell>
          <cell r="C675" t="str">
            <v>H1.2*W0.4</v>
          </cell>
          <cell r="D675">
            <v>2100</v>
          </cell>
        </row>
        <row r="676">
          <cell r="A676" t="str">
            <v>좀작살W0.6</v>
          </cell>
          <cell r="B676" t="str">
            <v>좀작살</v>
          </cell>
          <cell r="C676" t="str">
            <v>H1.5*W0.6</v>
          </cell>
          <cell r="D676">
            <v>5200</v>
          </cell>
        </row>
        <row r="677">
          <cell r="A677" t="str">
            <v>좀작살W0.8</v>
          </cell>
          <cell r="B677" t="str">
            <v>좀작살</v>
          </cell>
          <cell r="C677" t="str">
            <v>H1.8*W0.8</v>
          </cell>
          <cell r="D677">
            <v>12000</v>
          </cell>
        </row>
        <row r="678">
          <cell r="A678" t="str">
            <v>쥐똥1.00.3</v>
          </cell>
          <cell r="B678" t="str">
            <v>쥐똥나무</v>
          </cell>
          <cell r="C678" t="str">
            <v>H1.0*W0.3</v>
          </cell>
          <cell r="D678">
            <v>760</v>
          </cell>
        </row>
        <row r="679">
          <cell r="A679" t="str">
            <v>쥐똥1.20.3</v>
          </cell>
          <cell r="B679" t="str">
            <v>쥐똥나무</v>
          </cell>
          <cell r="C679" t="str">
            <v>H1.2*W0.3</v>
          </cell>
          <cell r="D679">
            <v>940</v>
          </cell>
        </row>
        <row r="680">
          <cell r="A680" t="str">
            <v>쥐똥W0.4</v>
          </cell>
          <cell r="B680" t="str">
            <v>쥐똥나무</v>
          </cell>
          <cell r="C680" t="str">
            <v>H1.5*W0.4</v>
          </cell>
          <cell r="D680">
            <v>2730</v>
          </cell>
        </row>
        <row r="681">
          <cell r="A681" t="str">
            <v>진달래W0.3</v>
          </cell>
          <cell r="B681" t="str">
            <v>진달래</v>
          </cell>
          <cell r="C681" t="str">
            <v>H0.3*W0.3</v>
          </cell>
          <cell r="D681">
            <v>530</v>
          </cell>
        </row>
        <row r="682">
          <cell r="A682" t="str">
            <v>진달래W0.4</v>
          </cell>
          <cell r="B682" t="str">
            <v>진달래</v>
          </cell>
          <cell r="C682" t="str">
            <v>H0.4*W0.4</v>
          </cell>
          <cell r="D682">
            <v>1200</v>
          </cell>
        </row>
        <row r="683">
          <cell r="A683" t="str">
            <v>진달래W0.5</v>
          </cell>
          <cell r="B683" t="str">
            <v>진달래</v>
          </cell>
          <cell r="C683" t="str">
            <v>H0.5*W0.5</v>
          </cell>
          <cell r="D683">
            <v>1900</v>
          </cell>
        </row>
        <row r="684">
          <cell r="A684" t="str">
            <v>진달래W0.6</v>
          </cell>
          <cell r="B684" t="str">
            <v>진달래</v>
          </cell>
          <cell r="C684" t="str">
            <v>H0.5*W0.6</v>
          </cell>
          <cell r="D684">
            <v>6300</v>
          </cell>
        </row>
        <row r="685">
          <cell r="A685" t="str">
            <v>진달래W0.8</v>
          </cell>
          <cell r="B685" t="str">
            <v>진달래</v>
          </cell>
          <cell r="C685" t="str">
            <v>H0.6*W0.8</v>
          </cell>
          <cell r="D685">
            <v>10800</v>
          </cell>
        </row>
        <row r="686">
          <cell r="A686" t="str">
            <v>말발W0.3</v>
          </cell>
          <cell r="B686" t="str">
            <v>말발도리</v>
          </cell>
          <cell r="C686" t="str">
            <v>H1.0*W0.3</v>
          </cell>
          <cell r="D686">
            <v>1300</v>
          </cell>
        </row>
        <row r="687">
          <cell r="A687" t="str">
            <v>말발W0.4</v>
          </cell>
          <cell r="B687" t="str">
            <v>말발도리</v>
          </cell>
          <cell r="C687" t="str">
            <v>H1.2*W0.4</v>
          </cell>
          <cell r="D687">
            <v>2000</v>
          </cell>
        </row>
        <row r="688">
          <cell r="A688" t="str">
            <v>말발W0.6</v>
          </cell>
          <cell r="B688" t="str">
            <v>말발도리</v>
          </cell>
          <cell r="C688" t="str">
            <v>H1.5*W0.6</v>
          </cell>
          <cell r="D688">
            <v>3900</v>
          </cell>
        </row>
        <row r="689">
          <cell r="A689" t="str">
            <v>매자W0.3</v>
          </cell>
          <cell r="B689" t="str">
            <v>매자나무</v>
          </cell>
          <cell r="C689" t="str">
            <v>H0.4*W0.3</v>
          </cell>
          <cell r="D689">
            <v>3670</v>
          </cell>
        </row>
        <row r="690">
          <cell r="A690" t="str">
            <v>매자W0.5</v>
          </cell>
          <cell r="B690" t="str">
            <v>매자나무</v>
          </cell>
          <cell r="C690" t="str">
            <v>H0.5*W0.5</v>
          </cell>
          <cell r="D690">
            <v>8820</v>
          </cell>
        </row>
        <row r="691">
          <cell r="A691" t="str">
            <v>매자W0.6</v>
          </cell>
          <cell r="B691" t="str">
            <v>매자나무</v>
          </cell>
          <cell r="C691" t="str">
            <v>H0.6*W0.6</v>
          </cell>
          <cell r="D691">
            <v>11760</v>
          </cell>
        </row>
        <row r="692">
          <cell r="A692" t="str">
            <v>매자W0.4</v>
          </cell>
          <cell r="B692" t="str">
            <v>매자나무</v>
          </cell>
          <cell r="C692" t="str">
            <v>H0.8*W0.4</v>
          </cell>
          <cell r="D692">
            <v>2400</v>
          </cell>
        </row>
        <row r="693">
          <cell r="A693" t="str">
            <v>명자W0.4</v>
          </cell>
          <cell r="B693" t="str">
            <v>명자나무</v>
          </cell>
          <cell r="C693" t="str">
            <v>H0.6*W0.4</v>
          </cell>
          <cell r="D693">
            <v>1300</v>
          </cell>
        </row>
        <row r="694">
          <cell r="A694" t="str">
            <v>명자W0.5</v>
          </cell>
          <cell r="B694" t="str">
            <v>명자나무</v>
          </cell>
          <cell r="C694" t="str">
            <v>H0.8*W0.5</v>
          </cell>
          <cell r="D694">
            <v>2600</v>
          </cell>
        </row>
        <row r="695">
          <cell r="A695" t="str">
            <v>명자W0.6</v>
          </cell>
          <cell r="B695" t="str">
            <v>명자나무</v>
          </cell>
          <cell r="C695" t="str">
            <v>H1.0*W0.6</v>
          </cell>
          <cell r="D695">
            <v>4200</v>
          </cell>
        </row>
        <row r="696">
          <cell r="A696" t="str">
            <v>명자W0.8</v>
          </cell>
          <cell r="B696" t="str">
            <v>명자나무</v>
          </cell>
          <cell r="C696" t="str">
            <v>H1.2*W0.8</v>
          </cell>
          <cell r="D696">
            <v>10500</v>
          </cell>
        </row>
        <row r="697">
          <cell r="A697" t="str">
            <v>목서W0.6</v>
          </cell>
          <cell r="B697" t="str">
            <v>목서</v>
          </cell>
          <cell r="C697" t="str">
            <v>H1.5*W0.6</v>
          </cell>
          <cell r="D697">
            <v>47700</v>
          </cell>
        </row>
        <row r="698">
          <cell r="A698" t="str">
            <v>목서W1.2</v>
          </cell>
          <cell r="B698" t="str">
            <v>목서</v>
          </cell>
          <cell r="C698" t="str">
            <v>H2.0*W1.2</v>
          </cell>
          <cell r="D698">
            <v>70600</v>
          </cell>
        </row>
        <row r="699">
          <cell r="A699" t="str">
            <v>목서W1.5</v>
          </cell>
          <cell r="B699" t="str">
            <v>목서</v>
          </cell>
          <cell r="C699" t="str">
            <v>H2.5*W1.5</v>
          </cell>
          <cell r="D699">
            <v>154700</v>
          </cell>
        </row>
        <row r="700">
          <cell r="A700" t="str">
            <v>목수국W0.6</v>
          </cell>
          <cell r="B700" t="str">
            <v>목수국</v>
          </cell>
          <cell r="C700" t="str">
            <v>H1.0*W0.6</v>
          </cell>
          <cell r="D700">
            <v>9500</v>
          </cell>
        </row>
        <row r="701">
          <cell r="A701" t="str">
            <v>목수국W0.8</v>
          </cell>
          <cell r="B701" t="str">
            <v>목수국</v>
          </cell>
          <cell r="C701" t="str">
            <v>H1.2*W0.8</v>
          </cell>
          <cell r="D701">
            <v>16000</v>
          </cell>
        </row>
        <row r="702">
          <cell r="A702" t="str">
            <v>목수국W1.0</v>
          </cell>
          <cell r="B702" t="str">
            <v>목수국</v>
          </cell>
          <cell r="C702" t="str">
            <v>H1.5*W1.0</v>
          </cell>
          <cell r="D702">
            <v>26400</v>
          </cell>
        </row>
        <row r="703">
          <cell r="A703" t="str">
            <v>무궁화W0.3</v>
          </cell>
          <cell r="B703" t="str">
            <v>무궁화</v>
          </cell>
          <cell r="C703" t="str">
            <v>H1.0*W0.3</v>
          </cell>
          <cell r="D703">
            <v>550</v>
          </cell>
        </row>
        <row r="704">
          <cell r="A704" t="str">
            <v>무궁화W0.4</v>
          </cell>
          <cell r="B704" t="str">
            <v>무궁화</v>
          </cell>
          <cell r="C704" t="str">
            <v>H1.5*W0.4</v>
          </cell>
          <cell r="D704">
            <v>1200</v>
          </cell>
        </row>
        <row r="705">
          <cell r="A705" t="str">
            <v>무궁화W0.5</v>
          </cell>
          <cell r="B705" t="str">
            <v>무궁화</v>
          </cell>
          <cell r="C705" t="str">
            <v>H1.8*W0.5</v>
          </cell>
          <cell r="D705">
            <v>2100</v>
          </cell>
        </row>
        <row r="706">
          <cell r="A706" t="str">
            <v>무궁화W0.6</v>
          </cell>
          <cell r="B706" t="str">
            <v>무궁화</v>
          </cell>
          <cell r="C706" t="str">
            <v>H2.0*W0.6</v>
          </cell>
          <cell r="D706">
            <v>5200</v>
          </cell>
        </row>
        <row r="707">
          <cell r="A707" t="str">
            <v>미선3지</v>
          </cell>
          <cell r="B707" t="str">
            <v>미선나무</v>
          </cell>
          <cell r="C707" t="str">
            <v>H0.8*3가지</v>
          </cell>
          <cell r="D707">
            <v>4000</v>
          </cell>
        </row>
        <row r="708">
          <cell r="A708" t="str">
            <v>미선4지</v>
          </cell>
          <cell r="B708" t="str">
            <v>미선나무</v>
          </cell>
          <cell r="C708" t="str">
            <v>H1.2*4가지</v>
          </cell>
          <cell r="D708">
            <v>8200</v>
          </cell>
        </row>
        <row r="709">
          <cell r="A709" t="str">
            <v>낙상홍W0.4</v>
          </cell>
          <cell r="B709" t="str">
            <v>낙상홍</v>
          </cell>
          <cell r="C709" t="str">
            <v>H1.0*W0.4</v>
          </cell>
          <cell r="D709">
            <v>5800</v>
          </cell>
        </row>
        <row r="710">
          <cell r="A710" t="str">
            <v>낙상홍W0.6</v>
          </cell>
          <cell r="B710" t="str">
            <v>낙상홍</v>
          </cell>
          <cell r="C710" t="str">
            <v>H1.5*W0.6</v>
          </cell>
          <cell r="D710">
            <v>12700</v>
          </cell>
        </row>
        <row r="711">
          <cell r="A711" t="str">
            <v>낙상홍W0.8</v>
          </cell>
          <cell r="B711" t="str">
            <v>낙상홍</v>
          </cell>
          <cell r="C711" t="str">
            <v>H1.8*W0.8</v>
          </cell>
          <cell r="D711">
            <v>29500</v>
          </cell>
        </row>
        <row r="712">
          <cell r="A712" t="str">
            <v>낙상홍W1.0</v>
          </cell>
          <cell r="B712" t="str">
            <v>낙상홍</v>
          </cell>
          <cell r="C712" t="str">
            <v>H2.0*W1.0</v>
          </cell>
          <cell r="D712">
            <v>51900</v>
          </cell>
        </row>
        <row r="713">
          <cell r="A713" t="str">
            <v>낙상홍W1.5</v>
          </cell>
          <cell r="B713" t="str">
            <v>낙상홍</v>
          </cell>
          <cell r="C713" t="str">
            <v>H2.5*W1.5</v>
          </cell>
          <cell r="D713">
            <v>91500</v>
          </cell>
        </row>
        <row r="714">
          <cell r="A714" t="str">
            <v>눈향L0.6</v>
          </cell>
          <cell r="B714" t="str">
            <v>눈향</v>
          </cell>
          <cell r="C714" t="str">
            <v>H0.2*W0.3*L0.6</v>
          </cell>
          <cell r="D714">
            <v>4500</v>
          </cell>
        </row>
        <row r="715">
          <cell r="A715" t="str">
            <v>눈향L0.8</v>
          </cell>
          <cell r="B715" t="str">
            <v>눈향</v>
          </cell>
          <cell r="C715" t="str">
            <v>H0.3*W0.4*L0.8</v>
          </cell>
          <cell r="D715">
            <v>7200</v>
          </cell>
        </row>
        <row r="716">
          <cell r="A716" t="str">
            <v>눈향L0.9</v>
          </cell>
          <cell r="B716" t="str">
            <v>눈향</v>
          </cell>
          <cell r="C716" t="str">
            <v>H0.3*W0.4*L0.9</v>
          </cell>
          <cell r="D716">
            <v>8600</v>
          </cell>
        </row>
        <row r="717">
          <cell r="A717" t="str">
            <v>눈향L1.0</v>
          </cell>
          <cell r="B717" t="str">
            <v>눈향</v>
          </cell>
          <cell r="C717" t="str">
            <v>H0.3*W0.6*L1.0</v>
          </cell>
          <cell r="D717">
            <v>12200</v>
          </cell>
        </row>
        <row r="718">
          <cell r="A718" t="str">
            <v>눈향L1.4</v>
          </cell>
          <cell r="B718" t="str">
            <v>눈향</v>
          </cell>
          <cell r="C718" t="str">
            <v>H0.4*W0.8*L1.4</v>
          </cell>
          <cell r="D718">
            <v>28900</v>
          </cell>
        </row>
        <row r="719">
          <cell r="A719" t="str">
            <v>눈향L2.0</v>
          </cell>
          <cell r="B719" t="str">
            <v>눈향</v>
          </cell>
          <cell r="C719" t="str">
            <v>H0.5*W1.5*L2.0</v>
          </cell>
          <cell r="D719">
            <v>164700</v>
          </cell>
        </row>
        <row r="720">
          <cell r="A720" t="str">
            <v>미국눈향W0.1</v>
          </cell>
          <cell r="B720" t="str">
            <v>미국눈향</v>
          </cell>
          <cell r="C720" t="str">
            <v>H0.1*W0.1*L0.3</v>
          </cell>
          <cell r="D720">
            <v>5000</v>
          </cell>
        </row>
        <row r="721">
          <cell r="A721" t="str">
            <v>미국눈향W0.15</v>
          </cell>
          <cell r="B721" t="str">
            <v>미국눈향</v>
          </cell>
          <cell r="C721" t="str">
            <v>H0.1*W0.15*L0.5</v>
          </cell>
          <cell r="D721">
            <v>8000</v>
          </cell>
        </row>
        <row r="722">
          <cell r="A722" t="str">
            <v>미국눈향W0.2</v>
          </cell>
          <cell r="B722" t="str">
            <v>미국눈향</v>
          </cell>
          <cell r="C722" t="str">
            <v>H0.1*W0.2*L0.8</v>
          </cell>
          <cell r="D722">
            <v>12000</v>
          </cell>
        </row>
        <row r="723">
          <cell r="A723" t="str">
            <v>옥매화W0.6</v>
          </cell>
          <cell r="B723" t="str">
            <v>옥매화</v>
          </cell>
          <cell r="C723" t="str">
            <v>H1.0*W0.6</v>
          </cell>
          <cell r="D723">
            <v>5700</v>
          </cell>
        </row>
        <row r="724">
          <cell r="A724" t="str">
            <v>옥매화W0.8</v>
          </cell>
          <cell r="B724" t="str">
            <v>옥매화</v>
          </cell>
          <cell r="C724" t="str">
            <v>H1.2*W0.8</v>
          </cell>
          <cell r="D724">
            <v>28200</v>
          </cell>
        </row>
        <row r="725">
          <cell r="A725" t="str">
            <v>고광3지</v>
          </cell>
          <cell r="B725" t="str">
            <v>고광나무</v>
          </cell>
          <cell r="C725" t="str">
            <v>H1.0*3가지</v>
          </cell>
          <cell r="D725">
            <v>2200</v>
          </cell>
        </row>
        <row r="726">
          <cell r="A726" t="str">
            <v>고광5지</v>
          </cell>
          <cell r="B726" t="str">
            <v>고광나무</v>
          </cell>
          <cell r="C726" t="str">
            <v>H1.2*5가지</v>
          </cell>
          <cell r="D726">
            <v>3900</v>
          </cell>
        </row>
        <row r="727">
          <cell r="A727" t="str">
            <v>개쉬땅W0.4</v>
          </cell>
          <cell r="B727" t="str">
            <v>개쉬땅나무</v>
          </cell>
          <cell r="C727" t="str">
            <v>H1.2*W0.4</v>
          </cell>
          <cell r="D727">
            <v>5300</v>
          </cell>
        </row>
        <row r="728">
          <cell r="A728" t="str">
            <v>개쉬땅W0.5</v>
          </cell>
          <cell r="B728" t="str">
            <v>개쉬땅나무</v>
          </cell>
          <cell r="C728" t="str">
            <v>H1.5*W0.5</v>
          </cell>
          <cell r="D728">
            <v>8200</v>
          </cell>
        </row>
        <row r="729">
          <cell r="A729" t="str">
            <v>개쉬땅W0.6</v>
          </cell>
          <cell r="B729" t="str">
            <v>개쉬땅나무</v>
          </cell>
          <cell r="C729" t="str">
            <v>H1.5*W0.6</v>
          </cell>
          <cell r="D729">
            <v>10300</v>
          </cell>
        </row>
        <row r="730">
          <cell r="A730" t="str">
            <v>개야광W0.3</v>
          </cell>
          <cell r="B730" t="str">
            <v>개야광나무</v>
          </cell>
          <cell r="C730" t="str">
            <v>H0.2*W0.3</v>
          </cell>
          <cell r="D730">
            <v>3500</v>
          </cell>
        </row>
        <row r="731">
          <cell r="A731" t="str">
            <v>개야광W0.4</v>
          </cell>
          <cell r="B731" t="str">
            <v>개야광나무</v>
          </cell>
          <cell r="C731" t="str">
            <v>H0.3*W0.4</v>
          </cell>
          <cell r="D731">
            <v>6200</v>
          </cell>
        </row>
        <row r="732">
          <cell r="A732" t="str">
            <v>개야광W0.8</v>
          </cell>
          <cell r="B732" t="str">
            <v>개야광나무</v>
          </cell>
          <cell r="C732" t="str">
            <v>H0.4*W0.8</v>
          </cell>
          <cell r="D732">
            <v>10000</v>
          </cell>
        </row>
        <row r="733">
          <cell r="A733" t="str">
            <v>눈섬개야광W0.4</v>
          </cell>
          <cell r="B733" t="str">
            <v>눈섬개야광</v>
          </cell>
          <cell r="C733" t="str">
            <v>H0.1*W0.4</v>
          </cell>
          <cell r="D733">
            <v>3500</v>
          </cell>
        </row>
        <row r="734">
          <cell r="A734" t="str">
            <v>눈섬개야광W0.6</v>
          </cell>
          <cell r="B734" t="str">
            <v>눈섬개야광</v>
          </cell>
          <cell r="C734" t="str">
            <v>H0.2*W0.6</v>
          </cell>
          <cell r="D734">
            <v>5000</v>
          </cell>
        </row>
        <row r="735">
          <cell r="A735" t="str">
            <v>눈섬개야광W0.8</v>
          </cell>
          <cell r="B735" t="str">
            <v>눈섬개야광</v>
          </cell>
          <cell r="C735" t="str">
            <v>H0.3*W0.8</v>
          </cell>
          <cell r="D735">
            <v>8000</v>
          </cell>
        </row>
        <row r="736">
          <cell r="A736" t="str">
            <v>광나무H1.0</v>
          </cell>
          <cell r="B736" t="str">
            <v>광나무</v>
          </cell>
          <cell r="C736" t="str">
            <v>H1.0*W0.3</v>
          </cell>
          <cell r="D736">
            <v>2100</v>
          </cell>
        </row>
        <row r="737">
          <cell r="A737" t="str">
            <v>광나무H1.2</v>
          </cell>
          <cell r="B737" t="str">
            <v>광나무</v>
          </cell>
          <cell r="C737" t="str">
            <v>H1.2*W0.3</v>
          </cell>
          <cell r="D737">
            <v>2300</v>
          </cell>
        </row>
        <row r="738">
          <cell r="A738" t="str">
            <v>광나무H1.5</v>
          </cell>
          <cell r="B738" t="str">
            <v>광나무</v>
          </cell>
          <cell r="C738" t="str">
            <v>H1.5*W0.6</v>
          </cell>
          <cell r="D738">
            <v>5700</v>
          </cell>
        </row>
        <row r="739">
          <cell r="A739" t="str">
            <v>갯버들H0.5</v>
          </cell>
          <cell r="B739" t="str">
            <v>갯버들</v>
          </cell>
          <cell r="C739" t="str">
            <v>H0.5</v>
          </cell>
          <cell r="D739">
            <v>2500</v>
          </cell>
        </row>
        <row r="740">
          <cell r="A740" t="str">
            <v>갯버들H1.0</v>
          </cell>
          <cell r="B740" t="str">
            <v>갯버들</v>
          </cell>
          <cell r="C740" t="str">
            <v>H1.0</v>
          </cell>
          <cell r="D740">
            <v>4000</v>
          </cell>
        </row>
        <row r="741">
          <cell r="A741" t="str">
            <v>갯버들W0.4</v>
          </cell>
          <cell r="B741" t="str">
            <v>갯버들</v>
          </cell>
          <cell r="C741" t="str">
            <v>H1.2*W0.4</v>
          </cell>
          <cell r="D741">
            <v>8000</v>
          </cell>
        </row>
        <row r="742">
          <cell r="A742" t="str">
            <v>갯버들W0.6</v>
          </cell>
          <cell r="B742" t="str">
            <v>갯버들</v>
          </cell>
          <cell r="C742" t="str">
            <v>H1.5*W0.6</v>
          </cell>
          <cell r="D742">
            <v>15000</v>
          </cell>
        </row>
        <row r="743">
          <cell r="A743" t="str">
            <v>갯버들W1.0</v>
          </cell>
          <cell r="B743" t="str">
            <v>갯버들</v>
          </cell>
          <cell r="C743" t="str">
            <v>H1.8*W1.0</v>
          </cell>
          <cell r="D743">
            <v>30000</v>
          </cell>
        </row>
        <row r="744">
          <cell r="A744" t="str">
            <v>팔손이W0.5</v>
          </cell>
          <cell r="B744" t="str">
            <v>팔손이나무</v>
          </cell>
          <cell r="C744" t="str">
            <v>H0.7*W0.5</v>
          </cell>
          <cell r="D744">
            <v>13900</v>
          </cell>
        </row>
        <row r="745">
          <cell r="A745" t="str">
            <v>팔손이W0.8</v>
          </cell>
          <cell r="B745" t="str">
            <v>팔손이나무</v>
          </cell>
          <cell r="C745" t="str">
            <v>H0.9*W0.8</v>
          </cell>
          <cell r="D745">
            <v>24800</v>
          </cell>
        </row>
        <row r="746">
          <cell r="A746" t="str">
            <v>팔손이W1.0</v>
          </cell>
          <cell r="B746" t="str">
            <v>팔손이나무</v>
          </cell>
          <cell r="C746" t="str">
            <v>H1.2*W1.0</v>
          </cell>
          <cell r="D746">
            <v>44100</v>
          </cell>
        </row>
        <row r="747">
          <cell r="A747" t="str">
            <v>피라칸사스H1.0</v>
          </cell>
          <cell r="B747" t="str">
            <v>피라칸사스</v>
          </cell>
          <cell r="C747" t="str">
            <v>H1.0*W0.3</v>
          </cell>
          <cell r="D747">
            <v>2900</v>
          </cell>
        </row>
        <row r="748">
          <cell r="A748" t="str">
            <v>피라칸사스W0.5</v>
          </cell>
          <cell r="B748" t="str">
            <v>피라칸사스</v>
          </cell>
          <cell r="C748" t="str">
            <v>H1.5*W0.5</v>
          </cell>
          <cell r="D748">
            <v>14000</v>
          </cell>
        </row>
        <row r="749">
          <cell r="A749" t="str">
            <v>사철W0.3*H0.5</v>
          </cell>
          <cell r="B749" t="str">
            <v>사철나무</v>
          </cell>
          <cell r="C749" t="str">
            <v>H0.5*W0.3</v>
          </cell>
          <cell r="D749">
            <v>2070</v>
          </cell>
        </row>
        <row r="750">
          <cell r="A750" t="str">
            <v>사철W0.3*H1.0</v>
          </cell>
          <cell r="B750" t="str">
            <v>사철나무</v>
          </cell>
          <cell r="C750" t="str">
            <v>H1.0*W0.3</v>
          </cell>
          <cell r="D750">
            <v>1100</v>
          </cell>
        </row>
        <row r="751">
          <cell r="A751" t="str">
            <v>사철W0.4</v>
          </cell>
          <cell r="B751" t="str">
            <v>사철나무</v>
          </cell>
          <cell r="C751" t="str">
            <v>H1.2*W0.4</v>
          </cell>
          <cell r="D751">
            <v>2200</v>
          </cell>
        </row>
        <row r="752">
          <cell r="A752" t="str">
            <v>사철W0.5</v>
          </cell>
          <cell r="B752" t="str">
            <v>사철나무</v>
          </cell>
          <cell r="C752" t="str">
            <v>H1.5*W0.5</v>
          </cell>
          <cell r="D752">
            <v>6600</v>
          </cell>
        </row>
        <row r="753">
          <cell r="A753" t="str">
            <v>사철W0.6</v>
          </cell>
          <cell r="B753" t="str">
            <v>사철나무</v>
          </cell>
          <cell r="C753" t="str">
            <v>H1.8*W0.6</v>
          </cell>
          <cell r="D753">
            <v>6300</v>
          </cell>
        </row>
        <row r="754">
          <cell r="A754" t="str">
            <v>사철W0.8</v>
          </cell>
          <cell r="B754" t="str">
            <v>사철나무</v>
          </cell>
          <cell r="C754" t="str">
            <v>H2.0*W0.8</v>
          </cell>
          <cell r="D754">
            <v>10400</v>
          </cell>
        </row>
        <row r="755">
          <cell r="A755" t="str">
            <v>둥근사철W1.2</v>
          </cell>
          <cell r="B755" t="str">
            <v>사철나무</v>
          </cell>
          <cell r="C755" t="str">
            <v>H1.2*W1.2</v>
          </cell>
          <cell r="D755">
            <v>106590</v>
          </cell>
        </row>
        <row r="756">
          <cell r="A756" t="str">
            <v>둥근사철W1.5</v>
          </cell>
          <cell r="B756" t="str">
            <v>사철나무</v>
          </cell>
          <cell r="C756" t="str">
            <v>H1.5*W1.5</v>
          </cell>
          <cell r="D756">
            <v>161040</v>
          </cell>
        </row>
        <row r="757">
          <cell r="A757" t="str">
            <v>산수국W0.4</v>
          </cell>
          <cell r="B757" t="str">
            <v>산수국</v>
          </cell>
          <cell r="C757" t="str">
            <v>H0.3*W0.4</v>
          </cell>
          <cell r="D757">
            <v>8000</v>
          </cell>
        </row>
        <row r="758">
          <cell r="A758" t="str">
            <v>산수국W0.6</v>
          </cell>
          <cell r="B758" t="str">
            <v>산수국</v>
          </cell>
          <cell r="C758" t="str">
            <v>H0.4*W0.6</v>
          </cell>
          <cell r="D758">
            <v>12000</v>
          </cell>
        </row>
        <row r="759">
          <cell r="A759" t="str">
            <v>산철쭉W0.3</v>
          </cell>
          <cell r="B759" t="str">
            <v>산철쭉</v>
          </cell>
          <cell r="C759" t="str">
            <v>H0.4*W0.3</v>
          </cell>
          <cell r="D759">
            <v>1500</v>
          </cell>
        </row>
        <row r="760">
          <cell r="A760" t="str">
            <v>산철쭉W0.4</v>
          </cell>
          <cell r="B760" t="str">
            <v>산철쭉</v>
          </cell>
          <cell r="C760" t="str">
            <v>H0.5*W0.4</v>
          </cell>
          <cell r="D760">
            <v>2700</v>
          </cell>
        </row>
        <row r="761">
          <cell r="A761" t="str">
            <v>산철쭉W0.5</v>
          </cell>
          <cell r="B761" t="str">
            <v>산철쭉</v>
          </cell>
          <cell r="C761" t="str">
            <v>H0.5*W0.5</v>
          </cell>
          <cell r="D761">
            <v>4000</v>
          </cell>
        </row>
        <row r="762">
          <cell r="A762" t="str">
            <v>산철쭉W0.5H0.6</v>
          </cell>
          <cell r="B762" t="str">
            <v>산철쭉</v>
          </cell>
          <cell r="C762" t="str">
            <v>H0.6*W0.5</v>
          </cell>
          <cell r="D762">
            <v>3200</v>
          </cell>
        </row>
        <row r="763">
          <cell r="A763" t="str">
            <v>수수꽃다리W0.5</v>
          </cell>
          <cell r="B763" t="str">
            <v>수수꽃다리</v>
          </cell>
          <cell r="C763" t="str">
            <v>H1.2*W0.5</v>
          </cell>
          <cell r="D763">
            <v>2700</v>
          </cell>
        </row>
        <row r="764">
          <cell r="A764" t="str">
            <v>수수꽃다리W0.6</v>
          </cell>
          <cell r="B764" t="str">
            <v>수수꽃다리</v>
          </cell>
          <cell r="C764" t="str">
            <v>H1.5*W0.6</v>
          </cell>
          <cell r="D764">
            <v>5800</v>
          </cell>
        </row>
        <row r="765">
          <cell r="A765" t="str">
            <v>수수꽃다리W0.8</v>
          </cell>
          <cell r="B765" t="str">
            <v>수수꽃다리</v>
          </cell>
          <cell r="C765" t="str">
            <v>H1.8*W0.8</v>
          </cell>
          <cell r="D765">
            <v>12100</v>
          </cell>
        </row>
        <row r="766">
          <cell r="A766" t="str">
            <v>수수꽃다리W1.0</v>
          </cell>
          <cell r="B766" t="str">
            <v>수수꽃다리</v>
          </cell>
          <cell r="C766" t="str">
            <v>H2.0*W1.0</v>
          </cell>
          <cell r="D766">
            <v>17400</v>
          </cell>
        </row>
        <row r="767">
          <cell r="A767" t="str">
            <v>수수꽃다리W1.5</v>
          </cell>
          <cell r="B767" t="str">
            <v>수수꽃다리</v>
          </cell>
          <cell r="C767" t="str">
            <v>H2.5*W1.5</v>
          </cell>
          <cell r="D767">
            <v>28500</v>
          </cell>
        </row>
        <row r="768">
          <cell r="A768" t="str">
            <v>수수꽃다리W2.0</v>
          </cell>
          <cell r="B768" t="str">
            <v>수수꽃다리</v>
          </cell>
          <cell r="C768" t="str">
            <v>H2.5*W2.0*R5</v>
          </cell>
          <cell r="D768">
            <v>233000</v>
          </cell>
        </row>
        <row r="769">
          <cell r="A769" t="str">
            <v>아로니아W0.2</v>
          </cell>
          <cell r="B769" t="str">
            <v>아로니아</v>
          </cell>
          <cell r="C769" t="str">
            <v>H0.6*W0.2</v>
          </cell>
          <cell r="D769">
            <v>3000</v>
          </cell>
        </row>
        <row r="770">
          <cell r="A770" t="str">
            <v>아로니아W0.3</v>
          </cell>
          <cell r="B770" t="str">
            <v>아로니아</v>
          </cell>
          <cell r="C770" t="str">
            <v>H1.0*W0.3</v>
          </cell>
          <cell r="D770">
            <v>6500</v>
          </cell>
        </row>
        <row r="771">
          <cell r="A771" t="str">
            <v>아로니아W0.4</v>
          </cell>
          <cell r="B771" t="str">
            <v>아로니아</v>
          </cell>
          <cell r="C771" t="str">
            <v>H1.2*W0.4</v>
          </cell>
          <cell r="D771">
            <v>12000</v>
          </cell>
        </row>
        <row r="772">
          <cell r="A772" t="str">
            <v>호랑가시W0.3</v>
          </cell>
          <cell r="B772" t="str">
            <v>호랑가시나무</v>
          </cell>
          <cell r="C772" t="str">
            <v>H1.0*W0.3</v>
          </cell>
          <cell r="D772">
            <v>9600</v>
          </cell>
        </row>
        <row r="773">
          <cell r="A773" t="str">
            <v>호랑가시W0.4</v>
          </cell>
          <cell r="B773" t="str">
            <v>호랑가시나무</v>
          </cell>
          <cell r="C773" t="str">
            <v>H1.2*W0.4</v>
          </cell>
          <cell r="D773">
            <v>15200</v>
          </cell>
        </row>
        <row r="774">
          <cell r="A774" t="str">
            <v>호랑가시W0.6</v>
          </cell>
          <cell r="B774" t="str">
            <v>호랑가시나무</v>
          </cell>
          <cell r="C774" t="str">
            <v>H1.5*W0.6</v>
          </cell>
          <cell r="D774">
            <v>35100</v>
          </cell>
        </row>
        <row r="775">
          <cell r="A775" t="str">
            <v>실란W0.3</v>
          </cell>
          <cell r="B775" t="str">
            <v>실란</v>
          </cell>
          <cell r="C775" t="str">
            <v>H0.3*W0.3</v>
          </cell>
          <cell r="D775">
            <v>3000</v>
          </cell>
        </row>
        <row r="776">
          <cell r="A776" t="str">
            <v>실란W0.5</v>
          </cell>
          <cell r="B776" t="str">
            <v>실란</v>
          </cell>
          <cell r="C776" t="str">
            <v>H0.5*W0.5</v>
          </cell>
          <cell r="D776">
            <v>3000</v>
          </cell>
        </row>
        <row r="777">
          <cell r="A777" t="str">
            <v>담쟁이L0.3</v>
          </cell>
          <cell r="B777" t="str">
            <v>담쟁이</v>
          </cell>
          <cell r="C777" t="str">
            <v>L=0.3</v>
          </cell>
          <cell r="D777">
            <v>600</v>
          </cell>
        </row>
        <row r="778">
          <cell r="A778" t="str">
            <v>미국담쟁이L0.3</v>
          </cell>
          <cell r="B778" t="str">
            <v>미국담쟁이</v>
          </cell>
          <cell r="C778" t="str">
            <v>L=0.3</v>
          </cell>
        </row>
        <row r="779">
          <cell r="A779" t="str">
            <v>덩굴장미3지</v>
          </cell>
          <cell r="B779" t="str">
            <v>덩굴장미</v>
          </cell>
          <cell r="C779" t="str">
            <v>H1.0*3가지</v>
          </cell>
        </row>
        <row r="780">
          <cell r="A780" t="str">
            <v>덩굴장미4지</v>
          </cell>
          <cell r="B780" t="str">
            <v>덩굴장미</v>
          </cell>
          <cell r="C780" t="str">
            <v>H1.2*4가지</v>
          </cell>
        </row>
        <row r="781">
          <cell r="A781" t="str">
            <v>덩굴장미5지</v>
          </cell>
          <cell r="B781" t="str">
            <v>덩굴장미</v>
          </cell>
          <cell r="C781" t="str">
            <v>H1.5*5가지</v>
          </cell>
        </row>
        <row r="782">
          <cell r="A782" t="str">
            <v>만리화3지</v>
          </cell>
          <cell r="B782" t="str">
            <v>만리화</v>
          </cell>
          <cell r="C782" t="str">
            <v>H1.0*W0.3*3가지</v>
          </cell>
          <cell r="D782">
            <v>1200</v>
          </cell>
        </row>
        <row r="783">
          <cell r="A783" t="str">
            <v>만리화5지</v>
          </cell>
          <cell r="B783" t="str">
            <v>만리화</v>
          </cell>
          <cell r="C783" t="str">
            <v>H1.2*W0.4*5가지</v>
          </cell>
          <cell r="D783">
            <v>1700</v>
          </cell>
        </row>
        <row r="784">
          <cell r="A784" t="str">
            <v>만리화7지</v>
          </cell>
          <cell r="B784" t="str">
            <v>만리화</v>
          </cell>
          <cell r="C784" t="str">
            <v>H1.5*W0.6*7가지</v>
          </cell>
          <cell r="D784">
            <v>3000</v>
          </cell>
        </row>
        <row r="785">
          <cell r="A785" t="str">
            <v>모란5지</v>
          </cell>
          <cell r="B785" t="str">
            <v>모란</v>
          </cell>
          <cell r="C785" t="str">
            <v>H0.6*5가지</v>
          </cell>
          <cell r="D785">
            <v>5600</v>
          </cell>
        </row>
        <row r="786">
          <cell r="A786" t="str">
            <v>모란6지</v>
          </cell>
          <cell r="B786" t="str">
            <v>모란</v>
          </cell>
          <cell r="C786" t="str">
            <v>H0.8*6가지</v>
          </cell>
          <cell r="D786">
            <v>17200</v>
          </cell>
        </row>
        <row r="787">
          <cell r="A787" t="str">
            <v>부용3</v>
          </cell>
          <cell r="B787" t="str">
            <v>부용</v>
          </cell>
          <cell r="C787" t="str">
            <v>H1.0*3분얼</v>
          </cell>
          <cell r="D787">
            <v>2300</v>
          </cell>
        </row>
        <row r="788">
          <cell r="A788" t="str">
            <v>부용5</v>
          </cell>
          <cell r="B788" t="str">
            <v>부용</v>
          </cell>
          <cell r="C788" t="str">
            <v>H1.2*5분얼</v>
          </cell>
          <cell r="D788">
            <v>5200</v>
          </cell>
        </row>
        <row r="789">
          <cell r="A789" t="str">
            <v>부용7</v>
          </cell>
          <cell r="B789" t="str">
            <v>부용</v>
          </cell>
          <cell r="C789" t="str">
            <v>7분얼</v>
          </cell>
          <cell r="D789">
            <v>7700</v>
          </cell>
        </row>
        <row r="790">
          <cell r="A790" t="str">
            <v>작약4-5</v>
          </cell>
          <cell r="B790" t="str">
            <v>작약</v>
          </cell>
          <cell r="C790" t="str">
            <v>4-5분얼</v>
          </cell>
        </row>
        <row r="791">
          <cell r="A791" t="str">
            <v>장미2지</v>
          </cell>
          <cell r="B791" t="str">
            <v>장미</v>
          </cell>
          <cell r="C791" t="str">
            <v>3년생*2가지</v>
          </cell>
          <cell r="D791">
            <v>1500</v>
          </cell>
        </row>
        <row r="792">
          <cell r="A792" t="str">
            <v>장미3지</v>
          </cell>
          <cell r="B792" t="str">
            <v>장미</v>
          </cell>
          <cell r="C792" t="str">
            <v>4년생*3가지</v>
          </cell>
          <cell r="D792">
            <v>2400</v>
          </cell>
        </row>
        <row r="793">
          <cell r="A793" t="str">
            <v>장미4지</v>
          </cell>
          <cell r="B793" t="str">
            <v>장미</v>
          </cell>
          <cell r="C793" t="str">
            <v>5년생*4가지</v>
          </cell>
          <cell r="D793">
            <v>4300</v>
          </cell>
        </row>
        <row r="794">
          <cell r="A794" t="str">
            <v>꽃창포2-3</v>
          </cell>
          <cell r="B794" t="str">
            <v>꽃창포</v>
          </cell>
          <cell r="C794" t="str">
            <v>2-3분얼</v>
          </cell>
          <cell r="D794">
            <v>2300</v>
          </cell>
        </row>
        <row r="795">
          <cell r="A795" t="str">
            <v>꽃창포4-5</v>
          </cell>
          <cell r="B795" t="str">
            <v>꽃창포</v>
          </cell>
          <cell r="C795" t="str">
            <v>4-5분얼</v>
          </cell>
          <cell r="D795">
            <v>4000</v>
          </cell>
        </row>
        <row r="796">
          <cell r="A796" t="str">
            <v>맥문동3-4</v>
          </cell>
          <cell r="B796" t="str">
            <v>맥문동</v>
          </cell>
          <cell r="C796" t="str">
            <v>3-4분얼</v>
          </cell>
          <cell r="D796">
            <v>350</v>
          </cell>
        </row>
        <row r="797">
          <cell r="A797" t="str">
            <v>맥문동3-5</v>
          </cell>
          <cell r="B797" t="str">
            <v>맥문동</v>
          </cell>
          <cell r="C797" t="str">
            <v>3-5분얼</v>
          </cell>
          <cell r="D797">
            <v>350</v>
          </cell>
        </row>
        <row r="798">
          <cell r="A798" t="str">
            <v>맥문동7-10</v>
          </cell>
          <cell r="B798" t="str">
            <v>맥문동</v>
          </cell>
          <cell r="C798" t="str">
            <v>7-10분얼</v>
          </cell>
          <cell r="D798">
            <v>770</v>
          </cell>
        </row>
        <row r="799">
          <cell r="A799" t="str">
            <v>붓드레이아3-4</v>
          </cell>
          <cell r="B799" t="str">
            <v>붓드레이아</v>
          </cell>
          <cell r="C799" t="str">
            <v>3-4분얼</v>
          </cell>
          <cell r="D799">
            <v>1500</v>
          </cell>
        </row>
        <row r="800">
          <cell r="A800" t="str">
            <v>붓드레이아5-6</v>
          </cell>
          <cell r="B800" t="str">
            <v>붓드레이아</v>
          </cell>
          <cell r="C800" t="str">
            <v>5-6분얼</v>
          </cell>
          <cell r="D800">
            <v>2300</v>
          </cell>
        </row>
        <row r="801">
          <cell r="A801" t="str">
            <v>비비추2-3</v>
          </cell>
          <cell r="B801" t="str">
            <v>비비추</v>
          </cell>
          <cell r="C801" t="str">
            <v>2-3분얼</v>
          </cell>
          <cell r="D801">
            <v>1500</v>
          </cell>
        </row>
        <row r="802">
          <cell r="A802" t="str">
            <v>비비추4-5</v>
          </cell>
          <cell r="B802" t="str">
            <v>비비추</v>
          </cell>
          <cell r="C802" t="str">
            <v>4-5분얼</v>
          </cell>
          <cell r="D802">
            <v>2900</v>
          </cell>
        </row>
        <row r="803">
          <cell r="A803" t="str">
            <v>수국3</v>
          </cell>
          <cell r="B803" t="str">
            <v>수국</v>
          </cell>
          <cell r="C803" t="str">
            <v>3촉</v>
          </cell>
          <cell r="D803">
            <v>3000</v>
          </cell>
        </row>
        <row r="804">
          <cell r="A804" t="str">
            <v>수국5</v>
          </cell>
          <cell r="B804" t="str">
            <v>수국</v>
          </cell>
          <cell r="C804" t="str">
            <v>5촉</v>
          </cell>
          <cell r="D804">
            <v>7000</v>
          </cell>
        </row>
        <row r="805">
          <cell r="A805" t="str">
            <v>수국7</v>
          </cell>
          <cell r="B805" t="str">
            <v>수국</v>
          </cell>
          <cell r="C805" t="str">
            <v>7촉</v>
          </cell>
          <cell r="D805">
            <v>15000</v>
          </cell>
        </row>
        <row r="806">
          <cell r="A806" t="str">
            <v>옥잠화2-3</v>
          </cell>
          <cell r="B806" t="str">
            <v>옥잠화</v>
          </cell>
          <cell r="C806" t="str">
            <v>2-3분얼</v>
          </cell>
          <cell r="D806">
            <v>2500</v>
          </cell>
        </row>
        <row r="807">
          <cell r="A807" t="str">
            <v>옥잠화4-5</v>
          </cell>
          <cell r="B807" t="str">
            <v>옥잠화</v>
          </cell>
          <cell r="C807" t="str">
            <v>4-5분얼</v>
          </cell>
          <cell r="D807">
            <v>4000</v>
          </cell>
        </row>
        <row r="808">
          <cell r="A808" t="str">
            <v>유카W0.4</v>
          </cell>
          <cell r="B808" t="str">
            <v>유카</v>
          </cell>
          <cell r="C808" t="str">
            <v>H0.6*W0.4</v>
          </cell>
          <cell r="D808">
            <v>10000</v>
          </cell>
        </row>
        <row r="809">
          <cell r="A809" t="str">
            <v>유카W0.5</v>
          </cell>
          <cell r="B809" t="str">
            <v>유카</v>
          </cell>
          <cell r="C809" t="str">
            <v>H1.0*W0.5</v>
          </cell>
          <cell r="D809">
            <v>16300</v>
          </cell>
        </row>
        <row r="810">
          <cell r="A810" t="str">
            <v>평떼</v>
          </cell>
          <cell r="B810" t="str">
            <v>잔디(평떼)</v>
          </cell>
          <cell r="C810" t="str">
            <v>H0.3*W0.3*0.03</v>
          </cell>
          <cell r="D810">
            <v>2640</v>
          </cell>
        </row>
        <row r="811">
          <cell r="A811" t="str">
            <v>줄떼</v>
          </cell>
          <cell r="B811" t="str">
            <v>잔디(줄떼)</v>
          </cell>
          <cell r="C811" t="str">
            <v>H0.3*W0.3</v>
          </cell>
          <cell r="D811">
            <v>1540</v>
          </cell>
        </row>
        <row r="812">
          <cell r="A812" t="str">
            <v>조릿대W0.2</v>
          </cell>
          <cell r="B812" t="str">
            <v>조릿대</v>
          </cell>
          <cell r="C812" t="str">
            <v>H0.4*W0.2</v>
          </cell>
          <cell r="D812">
            <v>2100</v>
          </cell>
        </row>
        <row r="813">
          <cell r="A813" t="str">
            <v>조릿대W0.3</v>
          </cell>
          <cell r="B813" t="str">
            <v>조릿대</v>
          </cell>
          <cell r="C813" t="str">
            <v>H0.6*W0.3</v>
          </cell>
          <cell r="D813">
            <v>3100</v>
          </cell>
        </row>
        <row r="814">
          <cell r="A814" t="str">
            <v>칡</v>
          </cell>
          <cell r="B814" t="str">
            <v>칡</v>
          </cell>
          <cell r="C814" t="str">
            <v>수간길이0.3</v>
          </cell>
          <cell r="D814">
            <v>1400</v>
          </cell>
        </row>
        <row r="815">
          <cell r="A815" t="str">
            <v>후록스2-3</v>
          </cell>
          <cell r="B815" t="str">
            <v>후록스</v>
          </cell>
          <cell r="C815" t="str">
            <v>2-3분얼</v>
          </cell>
          <cell r="D815">
            <v>1200</v>
          </cell>
        </row>
        <row r="816">
          <cell r="A816" t="str">
            <v>후록스4-5</v>
          </cell>
          <cell r="B816" t="str">
            <v>후록스</v>
          </cell>
          <cell r="C816" t="str">
            <v>4-5분얼</v>
          </cell>
          <cell r="D816">
            <v>1700</v>
          </cell>
        </row>
        <row r="817">
          <cell r="A817" t="str">
            <v>수선화</v>
          </cell>
          <cell r="B817" t="str">
            <v>수선화</v>
          </cell>
          <cell r="C817" t="str">
            <v>개화구</v>
          </cell>
        </row>
        <row r="818">
          <cell r="A818" t="str">
            <v>지주목대</v>
          </cell>
          <cell r="B818" t="str">
            <v>지주목</v>
          </cell>
          <cell r="C818" t="str">
            <v>대나무</v>
          </cell>
        </row>
        <row r="819">
          <cell r="A819" t="str">
            <v>지주목사각</v>
          </cell>
          <cell r="B819" t="str">
            <v>지주목</v>
          </cell>
          <cell r="C819" t="str">
            <v>사각</v>
          </cell>
        </row>
        <row r="820">
          <cell r="A820" t="str">
            <v>지주목삼발이대</v>
          </cell>
          <cell r="B820" t="str">
            <v>지주목</v>
          </cell>
          <cell r="C820" t="str">
            <v>삼발이 대형</v>
          </cell>
        </row>
        <row r="821">
          <cell r="A821" t="str">
            <v>지주목삼발이소</v>
          </cell>
          <cell r="B821" t="str">
            <v>지주목</v>
          </cell>
          <cell r="C821" t="str">
            <v>삼발이 소형</v>
          </cell>
        </row>
        <row r="822">
          <cell r="A822" t="str">
            <v>지주이각</v>
          </cell>
          <cell r="B822" t="str">
            <v>지주목</v>
          </cell>
          <cell r="C822" t="str">
            <v>이각</v>
          </cell>
        </row>
        <row r="823">
          <cell r="A823" t="str">
            <v>경관석대</v>
          </cell>
          <cell r="B823" t="str">
            <v>경관석</v>
          </cell>
          <cell r="C823" t="str">
            <v>100x90x60</v>
          </cell>
        </row>
        <row r="824">
          <cell r="A824" t="str">
            <v>경관석소</v>
          </cell>
          <cell r="B824" t="str">
            <v>경관석</v>
          </cell>
          <cell r="C824" t="str">
            <v>40x60x50</v>
          </cell>
        </row>
        <row r="825">
          <cell r="A825" t="str">
            <v>수목보호홀1.2</v>
          </cell>
          <cell r="B825" t="str">
            <v>수목보호홀덮개</v>
          </cell>
          <cell r="C825" t="str">
            <v>1.2*1.2</v>
          </cell>
        </row>
        <row r="826">
          <cell r="A826" t="str">
            <v>부숙톱밥퇴비</v>
          </cell>
          <cell r="B826" t="str">
            <v>부숙톱밥퇴비</v>
          </cell>
          <cell r="C826" t="str">
            <v>-</v>
          </cell>
        </row>
        <row r="827">
          <cell r="A827" t="str">
            <v>등R2</v>
          </cell>
          <cell r="B827" t="str">
            <v>등나무</v>
          </cell>
          <cell r="C827" t="str">
            <v>L2.0*R2</v>
          </cell>
          <cell r="D827">
            <v>6600</v>
          </cell>
        </row>
        <row r="828">
          <cell r="A828" t="str">
            <v>등R4</v>
          </cell>
          <cell r="B828" t="str">
            <v>등나무</v>
          </cell>
          <cell r="C828" t="str">
            <v>L2.5*R4</v>
          </cell>
          <cell r="D828">
            <v>24600</v>
          </cell>
        </row>
        <row r="829">
          <cell r="A829" t="str">
            <v>등R6</v>
          </cell>
          <cell r="B829" t="str">
            <v>등나무</v>
          </cell>
          <cell r="C829" t="str">
            <v>L3.0*R6</v>
          </cell>
          <cell r="D829">
            <v>62400</v>
          </cell>
        </row>
        <row r="830">
          <cell r="A830" t="str">
            <v>등R8</v>
          </cell>
          <cell r="B830" t="str">
            <v>등나무</v>
          </cell>
          <cell r="C830" t="str">
            <v>L4.0*R8</v>
          </cell>
          <cell r="D830">
            <v>112000</v>
          </cell>
        </row>
        <row r="831">
          <cell r="A831" t="str">
            <v>붉은인동4</v>
          </cell>
          <cell r="B831" t="str">
            <v>붉은인동</v>
          </cell>
          <cell r="C831" t="str">
            <v>4치(L=30CM)</v>
          </cell>
        </row>
        <row r="832">
          <cell r="A832" t="str">
            <v>붉은인동6</v>
          </cell>
          <cell r="B832" t="str">
            <v>붉은인동</v>
          </cell>
          <cell r="C832" t="str">
            <v>6치(L=50CM이상)</v>
          </cell>
        </row>
        <row r="833">
          <cell r="A833" t="str">
            <v>영춘화6POT</v>
          </cell>
          <cell r="B833" t="str">
            <v>영춘화</v>
          </cell>
          <cell r="C833" t="str">
            <v>6" POT</v>
          </cell>
        </row>
        <row r="834">
          <cell r="A834" t="str">
            <v>영춘화5치</v>
          </cell>
          <cell r="B834" t="str">
            <v>영춘화</v>
          </cell>
          <cell r="C834" t="str">
            <v>5치(0.5*0.2, 3가지)</v>
          </cell>
        </row>
        <row r="835">
          <cell r="A835" t="str">
            <v>영춘화7치</v>
          </cell>
          <cell r="B835" t="str">
            <v>영춘화</v>
          </cell>
          <cell r="C835" t="str">
            <v>7치(0.5*0.3,5가지이상)</v>
          </cell>
        </row>
        <row r="836">
          <cell r="A836" t="str">
            <v>상사화</v>
          </cell>
          <cell r="B836" t="str">
            <v>상사화</v>
          </cell>
          <cell r="C836" t="str">
            <v>개화구</v>
          </cell>
        </row>
        <row r="837">
          <cell r="A837" t="str">
            <v>아주가3</v>
          </cell>
          <cell r="B837" t="str">
            <v>아주가</v>
          </cell>
          <cell r="C837" t="str">
            <v>3치(1-2분얼)</v>
          </cell>
        </row>
        <row r="838">
          <cell r="A838" t="str">
            <v>아주가4</v>
          </cell>
          <cell r="B838" t="str">
            <v>아주가</v>
          </cell>
          <cell r="C838" t="str">
            <v>4치(2-3분얼)</v>
          </cell>
        </row>
        <row r="839">
          <cell r="A839" t="str">
            <v>원추리4-5</v>
          </cell>
          <cell r="B839" t="str">
            <v>원추리</v>
          </cell>
          <cell r="C839" t="str">
            <v>4-5분얼</v>
          </cell>
        </row>
        <row r="840">
          <cell r="A840" t="str">
            <v>원추리2-3</v>
          </cell>
          <cell r="B840" t="str">
            <v>원추리</v>
          </cell>
          <cell r="C840" t="str">
            <v>2-3분얼</v>
          </cell>
        </row>
        <row r="841">
          <cell r="A841" t="str">
            <v>원추리각시</v>
          </cell>
          <cell r="B841" t="str">
            <v>원추러(각시)</v>
          </cell>
          <cell r="C841" t="str">
            <v>4-5분얼</v>
          </cell>
        </row>
        <row r="842">
          <cell r="A842" t="str">
            <v>원추리왕</v>
          </cell>
          <cell r="B842" t="str">
            <v>원추리(왕)</v>
          </cell>
          <cell r="C842" t="str">
            <v>2-3분얼</v>
          </cell>
        </row>
        <row r="843">
          <cell r="A843" t="str">
            <v>원추리애기</v>
          </cell>
          <cell r="B843" t="str">
            <v>원추리(애기)</v>
          </cell>
          <cell r="C843" t="str">
            <v>2-3분얼</v>
          </cell>
        </row>
        <row r="844">
          <cell r="A844" t="str">
            <v>산국</v>
          </cell>
          <cell r="B844" t="str">
            <v>산국</v>
          </cell>
          <cell r="C844" t="str">
            <v>W0.15</v>
          </cell>
        </row>
        <row r="845">
          <cell r="A845" t="str">
            <v>감국2-3</v>
          </cell>
          <cell r="B845" t="str">
            <v>감국(산국)</v>
          </cell>
          <cell r="C845" t="str">
            <v>2-3분얼</v>
          </cell>
        </row>
        <row r="846">
          <cell r="A846" t="str">
            <v>감국3</v>
          </cell>
          <cell r="B846" t="str">
            <v>감국(산국)</v>
          </cell>
          <cell r="C846" t="str">
            <v>3치(1-2분얼)</v>
          </cell>
        </row>
        <row r="847">
          <cell r="A847" t="str">
            <v>감국4</v>
          </cell>
          <cell r="B847" t="str">
            <v>감국(산국)</v>
          </cell>
          <cell r="C847" t="str">
            <v>4치(3-5분얼)</v>
          </cell>
        </row>
        <row r="848">
          <cell r="A848" t="str">
            <v>감국5</v>
          </cell>
          <cell r="B848" t="str">
            <v>감국(산국)</v>
          </cell>
          <cell r="C848" t="str">
            <v>6치(7-10분얼)</v>
          </cell>
        </row>
        <row r="849">
          <cell r="A849" t="str">
            <v>구절초3</v>
          </cell>
          <cell r="B849" t="str">
            <v>구절초</v>
          </cell>
          <cell r="C849" t="str">
            <v>3치(1-3분얼)</v>
          </cell>
        </row>
        <row r="850">
          <cell r="A850" t="str">
            <v>구절초4</v>
          </cell>
          <cell r="B850" t="str">
            <v>구절초</v>
          </cell>
          <cell r="C850" t="str">
            <v>4치(2-5분얼)</v>
          </cell>
        </row>
        <row r="851">
          <cell r="A851" t="str">
            <v>구절초원</v>
          </cell>
          <cell r="B851" t="str">
            <v>구절초</v>
          </cell>
          <cell r="C851" t="str">
            <v>원포기(10-15분얼)</v>
          </cell>
        </row>
        <row r="852">
          <cell r="A852" t="str">
            <v>나리</v>
          </cell>
          <cell r="B852" t="str">
            <v>나리</v>
          </cell>
          <cell r="C852" t="str">
            <v>개화구</v>
          </cell>
        </row>
        <row r="853">
          <cell r="A853" t="str">
            <v>줄사철L0.6</v>
          </cell>
          <cell r="B853" t="str">
            <v>줄사철</v>
          </cell>
          <cell r="C853" t="str">
            <v>L=0.6</v>
          </cell>
          <cell r="D853">
            <v>2500</v>
          </cell>
        </row>
        <row r="854">
          <cell r="A854" t="str">
            <v>줄사철L1.0</v>
          </cell>
          <cell r="B854" t="str">
            <v>줄사철</v>
          </cell>
          <cell r="C854" t="str">
            <v>L=1.0M</v>
          </cell>
          <cell r="D854">
            <v>4000</v>
          </cell>
        </row>
        <row r="855">
          <cell r="A855" t="str">
            <v>오죽</v>
          </cell>
          <cell r="B855" t="str">
            <v>오죽</v>
          </cell>
          <cell r="C855" t="str">
            <v>10치</v>
          </cell>
        </row>
        <row r="856">
          <cell r="A856" t="str">
            <v>바위취3</v>
          </cell>
          <cell r="B856" t="str">
            <v>바위취</v>
          </cell>
          <cell r="C856" t="str">
            <v>3치(1-2분얼)</v>
          </cell>
        </row>
        <row r="857">
          <cell r="A857" t="str">
            <v>바위취4</v>
          </cell>
          <cell r="B857" t="str">
            <v>바위취</v>
          </cell>
          <cell r="C857" t="str">
            <v>4치(2-3분얼)</v>
          </cell>
        </row>
        <row r="858">
          <cell r="A858" t="str">
            <v>관중5</v>
          </cell>
          <cell r="B858" t="str">
            <v>관중</v>
          </cell>
          <cell r="C858" t="str">
            <v>5치(0.3*0.2)</v>
          </cell>
        </row>
        <row r="859">
          <cell r="A859" t="str">
            <v>관중7</v>
          </cell>
          <cell r="B859" t="str">
            <v>관중</v>
          </cell>
          <cell r="C859" t="str">
            <v>7치(0.4*0.3)</v>
          </cell>
        </row>
        <row r="860">
          <cell r="A860" t="str">
            <v>관중9</v>
          </cell>
          <cell r="B860" t="str">
            <v>관중</v>
          </cell>
          <cell r="C860" t="str">
            <v>9치(0.5*0.3)이상</v>
          </cell>
        </row>
        <row r="861">
          <cell r="A861" t="str">
            <v>왜란3</v>
          </cell>
          <cell r="B861" t="str">
            <v>왜란</v>
          </cell>
          <cell r="C861" t="str">
            <v>3치(7-10분얼)</v>
          </cell>
        </row>
        <row r="862">
          <cell r="A862" t="str">
            <v>복수초1-2</v>
          </cell>
          <cell r="B862" t="str">
            <v>복수초</v>
          </cell>
          <cell r="C862" t="str">
            <v>1-2분얼</v>
          </cell>
        </row>
        <row r="863">
          <cell r="A863" t="str">
            <v>복수초5</v>
          </cell>
          <cell r="B863" t="str">
            <v>복수초</v>
          </cell>
          <cell r="C863" t="str">
            <v>5치(2-3분얼)</v>
          </cell>
        </row>
        <row r="864">
          <cell r="A864" t="str">
            <v>노루오줌4</v>
          </cell>
          <cell r="B864" t="str">
            <v>노루오줌</v>
          </cell>
          <cell r="C864" t="str">
            <v>4치(2-3분얼)</v>
          </cell>
        </row>
        <row r="865">
          <cell r="A865" t="str">
            <v>노루오줌5</v>
          </cell>
          <cell r="B865" t="str">
            <v>노루오줌</v>
          </cell>
          <cell r="C865" t="str">
            <v>5치(3-5분얼)</v>
          </cell>
        </row>
        <row r="866">
          <cell r="A866" t="str">
            <v>노루오줌원</v>
          </cell>
          <cell r="B866" t="str">
            <v>노루오줌</v>
          </cell>
          <cell r="C866" t="str">
            <v>원포기(5-10분얼)</v>
          </cell>
        </row>
        <row r="867">
          <cell r="A867" t="str">
            <v>패랭이4</v>
          </cell>
          <cell r="B867" t="str">
            <v>패랭이</v>
          </cell>
          <cell r="C867" t="str">
            <v>4치(3-4분얼)</v>
          </cell>
        </row>
        <row r="868">
          <cell r="A868" t="str">
            <v>패랭이술3</v>
          </cell>
          <cell r="B868" t="str">
            <v>패랭이(술)</v>
          </cell>
          <cell r="C868" t="str">
            <v>3치(4-5분얼)</v>
          </cell>
        </row>
        <row r="869">
          <cell r="A869" t="str">
            <v>패랭이술4</v>
          </cell>
          <cell r="B869" t="str">
            <v>패랭이(술)</v>
          </cell>
          <cell r="C869" t="str">
            <v>4치(7-10분얼)</v>
          </cell>
        </row>
        <row r="870">
          <cell r="A870" t="str">
            <v>패랭이상록3</v>
          </cell>
          <cell r="B870" t="str">
            <v>패랭이(상록)</v>
          </cell>
          <cell r="C870" t="str">
            <v>3치(4-5분얼)</v>
          </cell>
        </row>
        <row r="871">
          <cell r="A871" t="str">
            <v>패랭이상록4</v>
          </cell>
          <cell r="B871" t="str">
            <v>패랭이(상록)</v>
          </cell>
          <cell r="C871" t="str">
            <v>4치(7-10분얼)</v>
          </cell>
        </row>
        <row r="872">
          <cell r="A872" t="str">
            <v>수호초4</v>
          </cell>
          <cell r="B872" t="str">
            <v>수호초</v>
          </cell>
          <cell r="C872" t="str">
            <v>4치(3-5분얼)</v>
          </cell>
        </row>
        <row r="873">
          <cell r="A873" t="str">
            <v>바위떡풀3</v>
          </cell>
          <cell r="B873" t="str">
            <v>바위떡풀</v>
          </cell>
          <cell r="C873" t="str">
            <v>3치(1-2분얼)</v>
          </cell>
        </row>
        <row r="874">
          <cell r="A874" t="str">
            <v>바위떡풀4</v>
          </cell>
          <cell r="B874" t="str">
            <v>바위떡풀</v>
          </cell>
          <cell r="C874" t="str">
            <v>4치(2-3분얼)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수목데이타 "/>
      <sheetName val="코드표"/>
      <sheetName val="견적서"/>
      <sheetName val="노무비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공조기"/>
      <sheetName val="내역"/>
      <sheetName val="단가표"/>
      <sheetName val="BID"/>
      <sheetName val="진주방향"/>
      <sheetName val="마산방향"/>
      <sheetName val="마산방향철근집계"/>
      <sheetName val="중기사용료산출근거"/>
      <sheetName val="단가 및 재료비"/>
      <sheetName val="설계내역"/>
      <sheetName val="일위대가"/>
      <sheetName val="수량산출"/>
      <sheetName val="96노임기준"/>
      <sheetName val="노단"/>
      <sheetName val="개소별수량산출"/>
      <sheetName val="저수호안내역(변경예정)"/>
      <sheetName val="토사(PE)"/>
      <sheetName val="비교1"/>
      <sheetName val="총괄표"/>
      <sheetName val="입찰안"/>
      <sheetName val="비탈면보호공수량산출"/>
      <sheetName val="인부노임"/>
      <sheetName val="자재단가"/>
      <sheetName val="철탑"/>
      <sheetName val="제철"/>
      <sheetName val="현장관리비"/>
      <sheetName val="1.내역(청.하역장전등)"/>
      <sheetName val="참조자료"/>
      <sheetName val="노임이"/>
      <sheetName val="토공사"/>
      <sheetName val="하수급견적대비"/>
      <sheetName val="남대문빌딩"/>
      <sheetName val="경산"/>
      <sheetName val="6공구(당초)"/>
      <sheetName val="기초일위"/>
      <sheetName val="시설일위"/>
      <sheetName val="조명일위"/>
      <sheetName val="9811"/>
      <sheetName val="종배수관면벽신"/>
      <sheetName val="적용단위길이"/>
      <sheetName val="공사비증감"/>
      <sheetName val="#REF"/>
      <sheetName val="집계표"/>
      <sheetName val="설계"/>
      <sheetName val="토공계산서(부체도로)"/>
      <sheetName val="SORCE1"/>
      <sheetName val="을지"/>
      <sheetName val="단위당일위대가"/>
      <sheetName val="A"/>
      <sheetName val="ⴭⴭⴭⴭⴭ"/>
      <sheetName val="시중노임(공사)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2000년1차"/>
      <sheetName val="돈암사업"/>
      <sheetName val="기계경비(시간당)"/>
      <sheetName val="램머"/>
      <sheetName val="견"/>
      <sheetName val="골조시행"/>
      <sheetName val="36단가"/>
      <sheetName val="36수량"/>
      <sheetName val="산출금액내역"/>
      <sheetName val="경비"/>
      <sheetName val="실행내역 "/>
      <sheetName val="청천내"/>
      <sheetName val="설계서을"/>
      <sheetName val="Config"/>
      <sheetName val="R&amp;D"/>
      <sheetName val="올림픽미술관"/>
      <sheetName val="철콘공사"/>
      <sheetName val="납부서"/>
      <sheetName val="간선계산"/>
      <sheetName val="대비"/>
      <sheetName val="토공A"/>
    </sheetNames>
    <sheetDataSet>
      <sheetData sheetId="0" refreshError="1"/>
      <sheetData sheetId="1" refreshError="1"/>
      <sheetData sheetId="2" refreshError="1"/>
      <sheetData sheetId="3" refreshError="1">
        <row r="2">
          <cell r="J2" t="str">
            <v>금 액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갱부</v>
          </cell>
          <cell r="C1">
            <v>56352</v>
          </cell>
        </row>
        <row r="2">
          <cell r="B2" t="str">
            <v>도목수</v>
          </cell>
          <cell r="C2">
            <v>81068</v>
          </cell>
        </row>
        <row r="3">
          <cell r="B3" t="str">
            <v>건축목공</v>
          </cell>
          <cell r="C3">
            <v>71803</v>
          </cell>
        </row>
        <row r="4">
          <cell r="B4" t="str">
            <v>형틀목공</v>
          </cell>
          <cell r="C4">
            <v>75306</v>
          </cell>
        </row>
        <row r="5">
          <cell r="B5" t="str">
            <v>창호목공</v>
          </cell>
          <cell r="C5">
            <v>66162</v>
          </cell>
        </row>
        <row r="6">
          <cell r="B6" t="str">
            <v>철골공</v>
          </cell>
          <cell r="C6">
            <v>73514</v>
          </cell>
        </row>
        <row r="7">
          <cell r="B7" t="str">
            <v>철공</v>
          </cell>
          <cell r="C7">
            <v>72430</v>
          </cell>
        </row>
        <row r="8">
          <cell r="B8" t="str">
            <v>철근공</v>
          </cell>
          <cell r="C8">
            <v>77839</v>
          </cell>
        </row>
        <row r="9">
          <cell r="B9" t="str">
            <v>철판공</v>
          </cell>
          <cell r="C9">
            <v>73217</v>
          </cell>
        </row>
        <row r="10">
          <cell r="B10" t="str">
            <v>셧터공</v>
          </cell>
          <cell r="C10">
            <v>64659</v>
          </cell>
        </row>
        <row r="11">
          <cell r="B11" t="str">
            <v>샷쉬공</v>
          </cell>
          <cell r="C11">
            <v>65647</v>
          </cell>
        </row>
        <row r="12">
          <cell r="B12" t="str">
            <v>절단공</v>
          </cell>
          <cell r="C12">
            <v>65881</v>
          </cell>
        </row>
        <row r="13">
          <cell r="B13" t="str">
            <v>석공</v>
          </cell>
          <cell r="C13">
            <v>77005</v>
          </cell>
        </row>
        <row r="14">
          <cell r="B14" t="str">
            <v>특수비계공</v>
          </cell>
          <cell r="C14">
            <v>85884</v>
          </cell>
        </row>
        <row r="15">
          <cell r="B15" t="str">
            <v>비계공</v>
          </cell>
          <cell r="C15">
            <v>79467</v>
          </cell>
        </row>
        <row r="16">
          <cell r="B16" t="str">
            <v>동발공</v>
          </cell>
          <cell r="C16">
            <v>65485</v>
          </cell>
        </row>
        <row r="17">
          <cell r="B17" t="str">
            <v>조적공</v>
          </cell>
          <cell r="C17">
            <v>67986</v>
          </cell>
        </row>
        <row r="18">
          <cell r="B18" t="str">
            <v>치장벽돌공</v>
          </cell>
          <cell r="C18">
            <v>73288</v>
          </cell>
        </row>
        <row r="19">
          <cell r="B19" t="str">
            <v>벽돌제작공</v>
          </cell>
          <cell r="C19">
            <v>61291</v>
          </cell>
        </row>
        <row r="20">
          <cell r="B20" t="str">
            <v>연돌공</v>
          </cell>
          <cell r="C20">
            <v>72745</v>
          </cell>
        </row>
        <row r="21">
          <cell r="B21" t="str">
            <v>미장공</v>
          </cell>
          <cell r="C21">
            <v>71283</v>
          </cell>
        </row>
        <row r="22">
          <cell r="B22" t="str">
            <v>방수공</v>
          </cell>
          <cell r="C22">
            <v>57701</v>
          </cell>
        </row>
        <row r="23">
          <cell r="B23" t="str">
            <v>타일공</v>
          </cell>
          <cell r="C23">
            <v>68147</v>
          </cell>
        </row>
        <row r="24">
          <cell r="B24" t="str">
            <v>줄눈공</v>
          </cell>
          <cell r="C24">
            <v>63589</v>
          </cell>
        </row>
        <row r="25">
          <cell r="B25" t="str">
            <v>연마공</v>
          </cell>
          <cell r="C25">
            <v>67289</v>
          </cell>
        </row>
        <row r="26">
          <cell r="B26" t="str">
            <v>콘크리트공</v>
          </cell>
          <cell r="C26">
            <v>71184</v>
          </cell>
        </row>
        <row r="27">
          <cell r="B27" t="str">
            <v>바이브테타공</v>
          </cell>
          <cell r="C27">
            <v>69081</v>
          </cell>
        </row>
        <row r="28">
          <cell r="B28" t="str">
            <v>보일러공</v>
          </cell>
          <cell r="C28">
            <v>56787</v>
          </cell>
        </row>
        <row r="29">
          <cell r="B29" t="str">
            <v>배관공</v>
          </cell>
          <cell r="C29">
            <v>58907</v>
          </cell>
        </row>
        <row r="30">
          <cell r="B30" t="str">
            <v>온돌공</v>
          </cell>
          <cell r="C30">
            <v>54720</v>
          </cell>
        </row>
        <row r="31">
          <cell r="B31" t="str">
            <v>위생공</v>
          </cell>
          <cell r="C31">
            <v>59212</v>
          </cell>
        </row>
        <row r="32">
          <cell r="B32" t="str">
            <v>보온공</v>
          </cell>
          <cell r="C32">
            <v>63143</v>
          </cell>
        </row>
        <row r="33">
          <cell r="B33" t="str">
            <v>도장공</v>
          </cell>
          <cell r="C33">
            <v>63038</v>
          </cell>
        </row>
        <row r="34">
          <cell r="B34" t="str">
            <v>내장공</v>
          </cell>
          <cell r="C34">
            <v>72244</v>
          </cell>
        </row>
        <row r="35">
          <cell r="B35" t="str">
            <v>도배공</v>
          </cell>
          <cell r="C35">
            <v>58443</v>
          </cell>
        </row>
        <row r="36">
          <cell r="B36" t="str">
            <v>아스타일공</v>
          </cell>
          <cell r="C36">
            <v>71686</v>
          </cell>
        </row>
        <row r="37">
          <cell r="B37" t="str">
            <v>기와공</v>
          </cell>
          <cell r="C37">
            <v>69476</v>
          </cell>
        </row>
        <row r="38">
          <cell r="B38" t="str">
            <v>슬레이트공</v>
          </cell>
          <cell r="C38">
            <v>72727</v>
          </cell>
        </row>
        <row r="39">
          <cell r="B39" t="str">
            <v>화약취급공</v>
          </cell>
          <cell r="C39">
            <v>69595</v>
          </cell>
        </row>
        <row r="40">
          <cell r="B40" t="str">
            <v>착암공</v>
          </cell>
          <cell r="C40">
            <v>57292</v>
          </cell>
        </row>
        <row r="41">
          <cell r="B41" t="str">
            <v>보안공</v>
          </cell>
          <cell r="C41">
            <v>41290</v>
          </cell>
        </row>
        <row r="42">
          <cell r="B42" t="str">
            <v>포장공</v>
          </cell>
          <cell r="C42">
            <v>65494</v>
          </cell>
        </row>
        <row r="43">
          <cell r="B43" t="str">
            <v>포설공</v>
          </cell>
          <cell r="C43">
            <v>65082</v>
          </cell>
        </row>
        <row r="44">
          <cell r="B44" t="str">
            <v>궤도공</v>
          </cell>
          <cell r="C44">
            <v>60000</v>
          </cell>
        </row>
        <row r="45">
          <cell r="B45" t="str">
            <v>철도용접공</v>
          </cell>
          <cell r="C45">
            <v>67201</v>
          </cell>
        </row>
        <row r="46">
          <cell r="B46" t="str">
            <v>잠수부</v>
          </cell>
          <cell r="C46">
            <v>81832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58626</v>
          </cell>
        </row>
        <row r="49">
          <cell r="B49" t="str">
            <v>우물공</v>
          </cell>
          <cell r="C49">
            <v>50558</v>
          </cell>
        </row>
        <row r="50">
          <cell r="B50" t="str">
            <v>영림기사</v>
          </cell>
          <cell r="C50">
            <v>72675</v>
          </cell>
        </row>
        <row r="51">
          <cell r="B51" t="str">
            <v>조경공</v>
          </cell>
          <cell r="C51">
            <v>60207</v>
          </cell>
        </row>
        <row r="52">
          <cell r="B52" t="str">
            <v>벌목공</v>
          </cell>
          <cell r="C52">
            <v>66433</v>
          </cell>
        </row>
        <row r="53">
          <cell r="B53" t="str">
            <v>조림인부</v>
          </cell>
          <cell r="C53">
            <v>53688</v>
          </cell>
        </row>
        <row r="54">
          <cell r="B54" t="str">
            <v>기계설치공</v>
          </cell>
          <cell r="C54">
            <v>80805</v>
          </cell>
        </row>
        <row r="55">
          <cell r="B55" t="str">
            <v>특수용접공</v>
          </cell>
          <cell r="C55">
            <v>141421</v>
          </cell>
        </row>
        <row r="56">
          <cell r="B56" t="str">
            <v>플랜용접공</v>
          </cell>
          <cell r="C56">
            <v>95379</v>
          </cell>
        </row>
        <row r="57">
          <cell r="B57" t="str">
            <v>플랜배관공</v>
          </cell>
          <cell r="C57">
            <v>97219</v>
          </cell>
        </row>
        <row r="58">
          <cell r="B58" t="str">
            <v>플랜제관공</v>
          </cell>
          <cell r="C58">
            <v>81966</v>
          </cell>
        </row>
        <row r="59">
          <cell r="B59" t="str">
            <v>시공측량사</v>
          </cell>
          <cell r="C59">
            <v>58506</v>
          </cell>
        </row>
        <row r="60">
          <cell r="B60" t="str">
            <v>측량사조수</v>
          </cell>
          <cell r="C60">
            <v>38777</v>
          </cell>
        </row>
        <row r="61">
          <cell r="B61" t="str">
            <v>측부</v>
          </cell>
          <cell r="C61">
            <v>32725</v>
          </cell>
        </row>
        <row r="62">
          <cell r="B62" t="str">
            <v>검조부</v>
          </cell>
          <cell r="C62">
            <v>32800</v>
          </cell>
        </row>
        <row r="63">
          <cell r="B63" t="str">
            <v>송전전공</v>
          </cell>
          <cell r="C63">
            <v>234733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192603</v>
          </cell>
        </row>
        <row r="66">
          <cell r="B66" t="str">
            <v>배전활선전공</v>
          </cell>
          <cell r="C66">
            <v>215055</v>
          </cell>
        </row>
        <row r="67">
          <cell r="B67" t="str">
            <v>플랜트전공</v>
          </cell>
          <cell r="C67">
            <v>64285</v>
          </cell>
        </row>
        <row r="68">
          <cell r="B68" t="str">
            <v>내선전공</v>
          </cell>
          <cell r="C68">
            <v>57286</v>
          </cell>
        </row>
        <row r="69">
          <cell r="B69" t="str">
            <v>특고압케이블전공</v>
          </cell>
          <cell r="C69">
            <v>98463</v>
          </cell>
        </row>
        <row r="70">
          <cell r="B70" t="str">
            <v>고압케이블전공</v>
          </cell>
          <cell r="C70">
            <v>74584</v>
          </cell>
        </row>
        <row r="71">
          <cell r="B71" t="str">
            <v>저압케이블전공</v>
          </cell>
          <cell r="C71">
            <v>61877</v>
          </cell>
        </row>
        <row r="72">
          <cell r="B72" t="str">
            <v>철도신호공</v>
          </cell>
          <cell r="C72">
            <v>88167</v>
          </cell>
        </row>
        <row r="73">
          <cell r="B73" t="str">
            <v>계장공</v>
          </cell>
          <cell r="C73">
            <v>60822</v>
          </cell>
        </row>
        <row r="74">
          <cell r="B74" t="str">
            <v>통신외선공</v>
          </cell>
          <cell r="C74">
            <v>89013</v>
          </cell>
        </row>
        <row r="75">
          <cell r="B75" t="str">
            <v>통신설비공</v>
          </cell>
          <cell r="C75">
            <v>76852</v>
          </cell>
        </row>
        <row r="76">
          <cell r="B76" t="str">
            <v>통신내선공</v>
          </cell>
          <cell r="C76">
            <v>72591</v>
          </cell>
        </row>
        <row r="77">
          <cell r="B77" t="str">
            <v>통신케이블공</v>
          </cell>
          <cell r="C77">
            <v>90455</v>
          </cell>
        </row>
        <row r="78">
          <cell r="B78" t="str">
            <v>무선안테나공</v>
          </cell>
          <cell r="C78">
            <v>110956</v>
          </cell>
        </row>
        <row r="79">
          <cell r="B79" t="str">
            <v>수작업반장</v>
          </cell>
          <cell r="C79">
            <v>74369</v>
          </cell>
        </row>
        <row r="80">
          <cell r="B80" t="str">
            <v>작업반장</v>
          </cell>
          <cell r="C80">
            <v>60326</v>
          </cell>
        </row>
        <row r="81">
          <cell r="B81" t="str">
            <v>목도</v>
          </cell>
          <cell r="C81">
            <v>64758</v>
          </cell>
        </row>
        <row r="82">
          <cell r="B82" t="str">
            <v>조력공</v>
          </cell>
          <cell r="C82">
            <v>48912</v>
          </cell>
        </row>
        <row r="83">
          <cell r="B83" t="str">
            <v>특별인부</v>
          </cell>
          <cell r="C83">
            <v>57379</v>
          </cell>
        </row>
        <row r="84">
          <cell r="B84" t="str">
            <v>보통인부</v>
          </cell>
          <cell r="C84">
            <v>37736</v>
          </cell>
        </row>
        <row r="85">
          <cell r="B85" t="str">
            <v>중기운전기사</v>
          </cell>
          <cell r="C85">
            <v>56951</v>
          </cell>
        </row>
        <row r="86">
          <cell r="B86" t="str">
            <v>중기조장</v>
          </cell>
          <cell r="C86">
            <v>55484</v>
          </cell>
        </row>
        <row r="87">
          <cell r="B87" t="str">
            <v>운반차운전사</v>
          </cell>
          <cell r="C87">
            <v>51077</v>
          </cell>
        </row>
        <row r="88">
          <cell r="B88" t="str">
            <v>기계운전사</v>
          </cell>
          <cell r="C88">
            <v>54325</v>
          </cell>
        </row>
        <row r="89">
          <cell r="B89" t="str">
            <v>중기운전조수</v>
          </cell>
          <cell r="C89">
            <v>42762</v>
          </cell>
        </row>
        <row r="90">
          <cell r="B90" t="str">
            <v>고급선원</v>
          </cell>
          <cell r="C90">
            <v>63950</v>
          </cell>
        </row>
        <row r="91">
          <cell r="B91" t="str">
            <v>보통선원</v>
          </cell>
          <cell r="C91">
            <v>49346</v>
          </cell>
        </row>
        <row r="92">
          <cell r="B92" t="str">
            <v>선부</v>
          </cell>
          <cell r="C92">
            <v>40088</v>
          </cell>
        </row>
        <row r="93">
          <cell r="B93" t="str">
            <v>준설선선장</v>
          </cell>
          <cell r="C93">
            <v>79532</v>
          </cell>
        </row>
        <row r="94">
          <cell r="B94" t="str">
            <v>준설기관장</v>
          </cell>
          <cell r="C94">
            <v>70637</v>
          </cell>
        </row>
        <row r="95">
          <cell r="B95" t="str">
            <v>준설기관사</v>
          </cell>
          <cell r="C95">
            <v>56955</v>
          </cell>
        </row>
        <row r="96">
          <cell r="B96" t="str">
            <v>준설운전사</v>
          </cell>
          <cell r="C96">
            <v>66688</v>
          </cell>
        </row>
        <row r="97">
          <cell r="B97" t="str">
            <v>준설전기사</v>
          </cell>
          <cell r="C97">
            <v>63631</v>
          </cell>
        </row>
        <row r="98">
          <cell r="B98" t="str">
            <v>기계설치공</v>
          </cell>
          <cell r="C98">
            <v>67415</v>
          </cell>
        </row>
        <row r="99">
          <cell r="B99" t="str">
            <v>기계공</v>
          </cell>
          <cell r="C99">
            <v>58906</v>
          </cell>
        </row>
        <row r="100">
          <cell r="B100" t="str">
            <v>선반공</v>
          </cell>
          <cell r="C100">
            <v>78752</v>
          </cell>
        </row>
        <row r="101">
          <cell r="B101" t="str">
            <v>정비공</v>
          </cell>
          <cell r="C101">
            <v>52502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</row>
        <row r="104">
          <cell r="B104" t="str">
            <v>제도사</v>
          </cell>
          <cell r="C104">
            <v>46978</v>
          </cell>
        </row>
        <row r="105">
          <cell r="B105" t="str">
            <v>시험사1급</v>
          </cell>
          <cell r="C105">
            <v>47867</v>
          </cell>
        </row>
        <row r="106">
          <cell r="B106" t="str">
            <v>시험사2급</v>
          </cell>
          <cell r="C106">
            <v>42272</v>
          </cell>
        </row>
        <row r="107">
          <cell r="B107" t="str">
            <v>시험사3급</v>
          </cell>
          <cell r="C107">
            <v>36667</v>
          </cell>
        </row>
        <row r="108">
          <cell r="B108" t="str">
            <v>시험사4급</v>
          </cell>
          <cell r="C108">
            <v>30223</v>
          </cell>
        </row>
        <row r="109">
          <cell r="B109" t="str">
            <v>시험보조사</v>
          </cell>
          <cell r="C109">
            <v>31003</v>
          </cell>
        </row>
        <row r="110">
          <cell r="B110" t="str">
            <v>유리공</v>
          </cell>
          <cell r="C110">
            <v>63783</v>
          </cell>
        </row>
        <row r="111">
          <cell r="B111" t="str">
            <v>함석공</v>
          </cell>
          <cell r="C111">
            <v>68943</v>
          </cell>
        </row>
        <row r="112">
          <cell r="B112" t="str">
            <v>일반용접공</v>
          </cell>
          <cell r="C112">
            <v>74016</v>
          </cell>
        </row>
        <row r="113">
          <cell r="B113" t="str">
            <v>리벳공</v>
          </cell>
          <cell r="C113">
            <v>71579</v>
          </cell>
        </row>
        <row r="114">
          <cell r="B114" t="str">
            <v>루우핑공</v>
          </cell>
        </row>
        <row r="115">
          <cell r="B115" t="str">
            <v>닥트공</v>
          </cell>
          <cell r="C115">
            <v>58041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77728</v>
          </cell>
        </row>
        <row r="118">
          <cell r="B118" t="str">
            <v>제철축로공</v>
          </cell>
          <cell r="C118">
            <v>93345</v>
          </cell>
        </row>
        <row r="119">
          <cell r="B119" t="str">
            <v>양생공</v>
          </cell>
          <cell r="C119">
            <v>42244</v>
          </cell>
        </row>
        <row r="120">
          <cell r="B120" t="str">
            <v>계령공</v>
          </cell>
        </row>
        <row r="121">
          <cell r="B121" t="str">
            <v>모래분사공</v>
          </cell>
          <cell r="C121">
            <v>49962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65636</v>
          </cell>
        </row>
        <row r="126">
          <cell r="B126" t="str">
            <v>지적기사1급</v>
          </cell>
          <cell r="C126">
            <v>93540</v>
          </cell>
        </row>
        <row r="127">
          <cell r="B127" t="str">
            <v>지적기사2급</v>
          </cell>
          <cell r="C127">
            <v>72183</v>
          </cell>
        </row>
        <row r="128">
          <cell r="B128" t="str">
            <v>지적기능사1급</v>
          </cell>
          <cell r="C128">
            <v>53062</v>
          </cell>
        </row>
        <row r="129">
          <cell r="B129" t="str">
            <v>지적기능사2급</v>
          </cell>
          <cell r="C129">
            <v>32715</v>
          </cell>
        </row>
        <row r="130">
          <cell r="B130" t="str">
            <v>H/W설치기사</v>
          </cell>
          <cell r="C130">
            <v>82913</v>
          </cell>
        </row>
        <row r="131">
          <cell r="B131" t="str">
            <v>H/W시험기사</v>
          </cell>
          <cell r="C131">
            <v>84088</v>
          </cell>
        </row>
      </sheetData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데이타"/>
      <sheetName val="104동"/>
      <sheetName val="내역"/>
      <sheetName val="일위대가"/>
      <sheetName val="기자재비"/>
      <sheetName val="2차1차"/>
      <sheetName val="일위대가표"/>
      <sheetName val="대목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70%"/>
      <sheetName val="담장산출"/>
      <sheetName val="토공사"/>
      <sheetName val="Mc1"/>
      <sheetName val="안양동교 1안"/>
      <sheetName val="건축내역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일위대가(건축)"/>
      <sheetName val="Sheet5"/>
      <sheetName val="수목표준대가"/>
      <sheetName val="설비2차"/>
      <sheetName val="일위대가목차"/>
      <sheetName val="sheet1"/>
      <sheetName val="FB25JN"/>
      <sheetName val="공통가설공사"/>
      <sheetName val="일위목록"/>
      <sheetName val="백암비스타내역"/>
      <sheetName val="data2"/>
      <sheetName val="EACT10"/>
      <sheetName val="내역5"/>
      <sheetName val="건축공사실행"/>
      <sheetName val="COVER"/>
      <sheetName val="단가"/>
      <sheetName val="건축"/>
      <sheetName val="Y-WORK"/>
      <sheetName val="Data&amp;Result"/>
      <sheetName val="공종목록표"/>
      <sheetName val="환율"/>
      <sheetName val="노임단가"/>
      <sheetName val="QandAJunior"/>
      <sheetName val="개요"/>
      <sheetName val="중기사용료산출근거"/>
      <sheetName val="단가 및 재료비"/>
      <sheetName val="직노"/>
      <sheetName val="제직재"/>
      <sheetName val="설직재-1"/>
      <sheetName val="일용노임단가"/>
      <sheetName val="b_balju_cho"/>
      <sheetName val="입력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unit 4"/>
      <sheetName val="노원열병합  건축공사기성내역서"/>
      <sheetName val="노임단가표"/>
      <sheetName val="단가조사서"/>
      <sheetName val="물가대비표"/>
      <sheetName val="요율"/>
      <sheetName val="BID"/>
      <sheetName val="자재단가"/>
      <sheetName val="국별인원"/>
      <sheetName val="노임"/>
      <sheetName val="집계표"/>
      <sheetName val="단가비교표"/>
      <sheetName val="단가일람"/>
      <sheetName val="단위량당중기"/>
      <sheetName val="일 위 대 가 표"/>
      <sheetName val="대가"/>
      <sheetName val="기초단가"/>
      <sheetName val="★도급내역"/>
      <sheetName val="회사정보"/>
      <sheetName val="증감대비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수목데이타 "/>
      <sheetName val="#REF"/>
      <sheetName val="공사비대비표B(토공)"/>
      <sheetName val="Sheet10"/>
      <sheetName val="일위대가(출입)"/>
      <sheetName val="단가(1)"/>
      <sheetName val="기본단가"/>
      <sheetName val="인건비단가"/>
      <sheetName val="수량산출"/>
      <sheetName val="회사기초자료"/>
      <sheetName val="설계"/>
      <sheetName val="관리자"/>
      <sheetName val="투찰추정"/>
      <sheetName val="1,2공구원가계산서"/>
      <sheetName val="1공구산출내역서"/>
      <sheetName val="제출내역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단가산출"/>
      <sheetName val="대가10%"/>
      <sheetName val="CON'C"/>
      <sheetName val="단가표 (2)"/>
      <sheetName val="변수값"/>
      <sheetName val="중기상차"/>
      <sheetName val="AS복구"/>
      <sheetName val="중기터파기"/>
      <sheetName val="단가조사"/>
      <sheetName val="실행철강하도"/>
      <sheetName val="장비"/>
      <sheetName val="산근1"/>
      <sheetName val="노무"/>
      <sheetName val="자재"/>
      <sheetName val="에너지요금"/>
      <sheetName val="경비"/>
      <sheetName val="DATA1"/>
      <sheetName val="기초내역"/>
      <sheetName val="보할공정"/>
      <sheetName val="기계경비(시간당)"/>
      <sheetName val="Total"/>
      <sheetName val="결재판"/>
      <sheetName val="터파기및재료"/>
      <sheetName val="몰탈재료산출"/>
      <sheetName val="작업금지"/>
      <sheetName val="중기조종사 단위단가"/>
      <sheetName val="코드표"/>
      <sheetName val="식재가격"/>
      <sheetName val="식재총괄"/>
      <sheetName val="실행(1)"/>
      <sheetName val="할증 "/>
      <sheetName val="소비자가"/>
      <sheetName val="시설물기초"/>
      <sheetName val="금액"/>
      <sheetName val="을지"/>
      <sheetName val="BS"/>
      <sheetName val="실행내역"/>
      <sheetName val="Sheet1 (2)"/>
      <sheetName val="일위_파일"/>
      <sheetName val="도급"/>
      <sheetName val=" 갑지"/>
      <sheetName val="A-4"/>
      <sheetName val="하부철근수량"/>
      <sheetName val="교사기준면적(초등)"/>
      <sheetName val="상각비"/>
      <sheetName val="위치조서"/>
      <sheetName val="4.일위대가목차"/>
      <sheetName val="일위대가(가설)"/>
      <sheetName val="물가시세표"/>
      <sheetName val="01"/>
      <sheetName val="급여대장"/>
      <sheetName val="직원 인적급여 카드"/>
      <sheetName val="관로내역원"/>
      <sheetName val="단산목록"/>
      <sheetName val="전체"/>
      <sheetName val="기계경비일람"/>
      <sheetName val="수목데이타"/>
      <sheetName val="등록업체(031124)"/>
      <sheetName val="광양 3기 유입수"/>
      <sheetName val="요약&amp;결과"/>
      <sheetName val="BSD _2_"/>
      <sheetName val="대한주택보증(수보)"/>
      <sheetName val="대한주택보증(입보)"/>
      <sheetName val="수지예산"/>
      <sheetName val="DANGA"/>
      <sheetName val="Macro2"/>
      <sheetName val="대,유,램"/>
      <sheetName val="96노임기준"/>
      <sheetName val="000000"/>
      <sheetName val="집계표_식재"/>
      <sheetName val="장비종합부표"/>
      <sheetName val="부표"/>
      <sheetName val="현장경비"/>
      <sheetName val="FAX"/>
      <sheetName val="9811"/>
      <sheetName val="2000년1차"/>
      <sheetName val="장비사양"/>
      <sheetName val="EJ"/>
      <sheetName val="저수조"/>
      <sheetName val="웅진교-S2"/>
      <sheetName val="단청공사"/>
      <sheetName val="재료"/>
      <sheetName val="내부마감"/>
      <sheetName val="별제권_정리담보권"/>
      <sheetName val="보도공제면적"/>
      <sheetName val="여과지동"/>
      <sheetName val="단가비교"/>
      <sheetName val="DATA"/>
      <sheetName val="조명율표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내역-2"/>
      <sheetName val="조명일위"/>
      <sheetName val="제2호단위수량"/>
      <sheetName val="공사개요"/>
      <sheetName val="인건비"/>
      <sheetName val="일위대가 "/>
      <sheetName val="2.냉난방설비공사"/>
      <sheetName val="7.자동제어공사"/>
      <sheetName val="코드목록(시스템담당용)"/>
      <sheetName val="DATE"/>
      <sheetName val="화재 탐지 설비"/>
      <sheetName val="견적"/>
      <sheetName val="실행"/>
      <sheetName val="광주전남"/>
      <sheetName val="냉천부속동"/>
      <sheetName val="경산"/>
      <sheetName val="기본단가표"/>
      <sheetName val="기본1"/>
      <sheetName val="수정일위대가"/>
      <sheetName val="설계내역서"/>
      <sheetName val="공정집계_국별"/>
      <sheetName val="AV시스템"/>
      <sheetName val="물가시세"/>
      <sheetName val="견적단가"/>
      <sheetName val="중기집계"/>
      <sheetName val="기본입력"/>
      <sheetName val="종배수관면벽신"/>
      <sheetName val="피벗테이블데이터분석"/>
      <sheetName val="4.공사별"/>
      <sheetName val="갑지"/>
      <sheetName val="신규일위"/>
      <sheetName val="자단"/>
      <sheetName val="CABLE SIZE-1"/>
      <sheetName val="포장복구집계"/>
      <sheetName val="북방3터널"/>
      <sheetName val="품셈TABLE"/>
      <sheetName val="주소록"/>
      <sheetName val="금액내역서"/>
      <sheetName val="재노경"/>
      <sheetName val="도급내역5+800"/>
      <sheetName val="도급내역"/>
      <sheetName val="3련 BOX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기계경비"/>
      <sheetName val="전력"/>
      <sheetName val="10월 (2)"/>
      <sheetName val="종합-임현"/>
      <sheetName val="기타 정보통신공사"/>
      <sheetName val="내 역 서(총괄)"/>
      <sheetName val="당사실시1"/>
      <sheetName val="철콘공사"/>
      <sheetName val="단가산출-기,교"/>
      <sheetName val="일위목록-기"/>
      <sheetName val="기준액"/>
      <sheetName val="접속슬라브"/>
      <sheetName val="이토변실(A3-LINE)"/>
      <sheetName val="부대공Ⅱ"/>
      <sheetName val="6-1. 관개량조서"/>
      <sheetName val="계산서(곡선부)"/>
      <sheetName val="포장재료집계표"/>
      <sheetName val="강병규"/>
      <sheetName val="(전남)시범지구 운영실적 및 결과분석(8월까지)"/>
      <sheetName val="통장출금액"/>
      <sheetName val="단가기준"/>
      <sheetName val="I一般比"/>
      <sheetName val="N賃率-職"/>
      <sheetName val="J直材4"/>
      <sheetName val="const."/>
      <sheetName val="우석문틀"/>
      <sheetName val="도급FORM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부대공"/>
      <sheetName val="배수공"/>
      <sheetName val="토공"/>
      <sheetName val="포장공"/>
      <sheetName val="비전경영계획"/>
      <sheetName val="토량1-1"/>
      <sheetName val="덤프운반거리산출(토)"/>
      <sheetName val="덤프운반거리산출(풍)"/>
      <sheetName val="덤프운반거리산출(연)"/>
      <sheetName val="DATA 입력란"/>
      <sheetName val="1. 설계조건 2.단면가정 3. 하중계산"/>
      <sheetName val="대가단최종"/>
      <sheetName val="총괄내역서"/>
      <sheetName val="굴화내역"/>
      <sheetName val="DAN"/>
      <sheetName val="백호우계수"/>
      <sheetName val="단가산출(총괄)"/>
      <sheetName val="일위총괄"/>
      <sheetName val="일위대가 목록표"/>
      <sheetName val="총 괄 표"/>
      <sheetName val="1안"/>
      <sheetName val="Sheet4"/>
      <sheetName val="공장동 지하1층"/>
      <sheetName val="용역동 및 154KV"/>
      <sheetName val="공장동 3층"/>
      <sheetName val="공장동 1층"/>
      <sheetName val="구의33고"/>
      <sheetName val="교각1"/>
      <sheetName val="자동제어"/>
      <sheetName val="공구"/>
      <sheetName val="현장관리비"/>
      <sheetName val="단위수량"/>
      <sheetName val=" 견적서"/>
      <sheetName val="실행내역 "/>
      <sheetName val="의왕내역"/>
      <sheetName val="원가계산서(남측)"/>
      <sheetName val="장비경비"/>
      <sheetName val="빗물받이(910-510-410)"/>
      <sheetName val="가정조건"/>
      <sheetName val="공통"/>
      <sheetName val="투찰내역"/>
      <sheetName val="노견단위수량"/>
      <sheetName val="자료입력"/>
      <sheetName val="시멘트"/>
      <sheetName val="예산명세서"/>
      <sheetName val="설계명세서"/>
      <sheetName val="철거산출근거"/>
      <sheetName val="달대"/>
      <sheetName val="원가서"/>
      <sheetName val="단가산출2"/>
      <sheetName val="기초입력_DATA"/>
      <sheetName val="조경일람"/>
      <sheetName val="총공사비집계표"/>
      <sheetName val="중기손료"/>
      <sheetName val="기능공인적사항"/>
      <sheetName val="단"/>
      <sheetName val="3.하중산정4.지지력"/>
      <sheetName val="단가산출서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-치수표(곡선부)"/>
      <sheetName val="가동비율"/>
      <sheetName val="반포2차"/>
      <sheetName val="내역서(전기)"/>
      <sheetName val="금융비용"/>
      <sheetName val="2000,9월 일위"/>
      <sheetName val="기초자료"/>
      <sheetName val="1.우편집중내역서"/>
      <sheetName val="한강운반비"/>
      <sheetName val="1공구원가계산서"/>
      <sheetName val="노무비"/>
      <sheetName val="원가"/>
      <sheetName val="보고"/>
      <sheetName val="비탈면보호공수량산출"/>
      <sheetName val="pier(각형)"/>
      <sheetName val="토사(PE)"/>
      <sheetName val="재료비"/>
      <sheetName val="L_RPTB~1"/>
      <sheetName val="시작4"/>
      <sheetName val="일위대가표(DEEP)"/>
      <sheetName val="내역표지"/>
      <sheetName val="Baby일위대가"/>
      <sheetName val="단중표"/>
      <sheetName val="계약서"/>
      <sheetName val="간접비 총괄표"/>
      <sheetName val="2.1  노무비 평균단가산출"/>
      <sheetName val="기초일위"/>
      <sheetName val="시설일위"/>
      <sheetName val="표준항목"/>
      <sheetName val="식재일위"/>
      <sheetName val="말뚝지지력산정"/>
      <sheetName val="(A)내역서"/>
      <sheetName val="중기단가"/>
      <sheetName val="단가및재료비"/>
      <sheetName val="납부서"/>
      <sheetName val="개인명세서"/>
      <sheetName val="을 1"/>
      <sheetName val="을 2"/>
      <sheetName val="변경내역"/>
      <sheetName val="잡비"/>
      <sheetName val="전차선로 물량표"/>
      <sheetName val="공통(20-91)"/>
      <sheetName val="단가견적조사표"/>
      <sheetName val="기준FACTOR"/>
      <sheetName val="유림골조"/>
      <sheetName val="조견표"/>
      <sheetName val="조도계산서 (도서)"/>
      <sheetName val="단  가  대  비  표"/>
      <sheetName val="일  위  대  가  목  록"/>
      <sheetName val="2.대외공문"/>
      <sheetName val="노무비 근거"/>
      <sheetName val="공내역"/>
      <sheetName val="ⴭⴭⴭⴭⴭ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투입비"/>
      <sheetName val="옥외외등집계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BOJUNGGM"/>
      <sheetName val="원가data"/>
      <sheetName val="남대문빌딩"/>
      <sheetName val="토건"/>
      <sheetName val="MCC제원"/>
      <sheetName val="제경비율"/>
      <sheetName val="주공 갑지"/>
      <sheetName val="자재목록"/>
      <sheetName val="단가목록"/>
      <sheetName val="중기목록"/>
      <sheetName val="노임이"/>
      <sheetName val="토목공사"/>
      <sheetName val="형틀공사"/>
      <sheetName val="22단가"/>
      <sheetName val="22인공"/>
      <sheetName val="소방"/>
      <sheetName val="유역면적"/>
      <sheetName val="공조기"/>
      <sheetName val="실행대비"/>
      <sheetName val="장비가동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VOR"/>
      <sheetName val="front"/>
      <sheetName val="날개벽수량표"/>
      <sheetName val="기초대가"/>
      <sheetName val="시설대가"/>
      <sheetName val="수목대가"/>
      <sheetName val="인공대가"/>
      <sheetName val="부표총괄"/>
      <sheetName val="배수장토목공사비"/>
      <sheetName val="전선 및 전선관"/>
      <sheetName val="기본일위"/>
      <sheetName val="관접합및부설"/>
      <sheetName val="패널"/>
      <sheetName val="내역_FILE"/>
      <sheetName val="목록"/>
      <sheetName val="설명서 "/>
      <sheetName val="토목"/>
      <sheetName val="배수내역"/>
      <sheetName val="16-1"/>
      <sheetName val="9-1차이내역"/>
      <sheetName val="JUCKEYK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갑지(추정)"/>
      <sheetName val="지급자재"/>
      <sheetName val="분당임차변경"/>
      <sheetName val="변압기 및 발전기 용량"/>
      <sheetName val="세부내역서(소방)"/>
      <sheetName val="본사인상전"/>
      <sheetName val="일반부표"/>
      <sheetName val="수량집계표(舊)"/>
      <sheetName val="식재"/>
      <sheetName val="시설물"/>
      <sheetName val="식재출력용"/>
      <sheetName val="유지관리"/>
      <sheetName val="적산산출"/>
      <sheetName val="자재비산출"/>
      <sheetName val="운용비산출"/>
      <sheetName val="신고조서"/>
      <sheetName val="청주(철골발주의뢰서)"/>
      <sheetName val="단가_1_"/>
      <sheetName val="설비내역서"/>
      <sheetName val="건축내역서"/>
      <sheetName val="전기내역서"/>
      <sheetName val="일위대가집계"/>
      <sheetName val="단가 (2)"/>
      <sheetName val="일위대가(1)"/>
      <sheetName val="예총"/>
      <sheetName val="비용"/>
      <sheetName val="일용노임단가2001상"/>
      <sheetName val="참조자료"/>
      <sheetName val="개요입력"/>
      <sheetName val="수량기준"/>
      <sheetName val="APT내역"/>
      <sheetName val="부대시설"/>
      <sheetName val="간공설계서"/>
      <sheetName val="동문건설"/>
      <sheetName val="파일의이용"/>
      <sheetName val="단 box"/>
      <sheetName val="수량집계"/>
      <sheetName val="실행기초"/>
      <sheetName val="구간별현황"/>
      <sheetName val="배수량"/>
      <sheetName val="기본계획"/>
      <sheetName val="WORK"/>
      <sheetName val="산출기초"/>
      <sheetName val="공사비산출서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품셈표"/>
      <sheetName val="단위단가"/>
      <sheetName val="자재테이블"/>
      <sheetName val="전등설비"/>
      <sheetName val="횡배수관"/>
      <sheetName val="퍼스트"/>
      <sheetName val="구간재료"/>
      <sheetName val="설계명세서 (장비)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노무단가"/>
      <sheetName val="건설기계사용기준"/>
      <sheetName val="직재"/>
      <sheetName val="48단가"/>
      <sheetName val="98태백"/>
      <sheetName val="주beam"/>
      <sheetName val="장비집계"/>
      <sheetName val="G.R300경비"/>
      <sheetName val="일위산출"/>
      <sheetName val="설비"/>
      <sheetName val="예가표"/>
      <sheetName val="archi(본사)"/>
      <sheetName val="약품공급2"/>
      <sheetName val="공사비산출내역"/>
      <sheetName val="COST"/>
      <sheetName val="CODE"/>
      <sheetName val="사업수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버스운행안내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사각1,특1호"/>
      <sheetName val="이식운반"/>
      <sheetName val="용역비내역-진짜"/>
      <sheetName val="총괄표"/>
      <sheetName val="인공산출"/>
      <sheetName val="세금자료"/>
      <sheetName val="규준틀"/>
      <sheetName val="일 위 목 록 표"/>
      <sheetName val="001"/>
      <sheetName val="건축공사 집계표"/>
      <sheetName val="골조"/>
      <sheetName val="철근콘크리트 (5)"/>
      <sheetName val="안전장치"/>
      <sheetName val="일반공사"/>
      <sheetName val="경율산정.XLS"/>
      <sheetName val="실행예산"/>
      <sheetName val="기초자료입력"/>
      <sheetName val="#2_Paint"/>
      <sheetName val="기초공"/>
      <sheetName val="기둥(원형)"/>
      <sheetName val="포스코실행"/>
      <sheetName val="실행예산서"/>
      <sheetName val="2003상반기노임기준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우수공,맨홀,집수정"/>
      <sheetName val="단가 "/>
      <sheetName val="우수받이"/>
      <sheetName val="전기일위목록"/>
      <sheetName val="값"/>
      <sheetName val="기초목"/>
      <sheetName val="11-2.아파트내역"/>
      <sheetName val="아파트"/>
      <sheetName val="진주방향"/>
      <sheetName val="실행내역서 "/>
      <sheetName val="교각별철근수량집계표"/>
      <sheetName val="조명시설"/>
      <sheetName val="기계"/>
      <sheetName val="?????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관급"/>
      <sheetName val="맨홀_공사비"/>
      <sheetName val="정화조"/>
      <sheetName val="조경"/>
      <sheetName val="교량하부공"/>
      <sheetName val="예산편성"/>
      <sheetName val="원가계산"/>
      <sheetName val="부대내역"/>
      <sheetName val="단가대비표 (3)"/>
      <sheetName val="직접비"/>
      <sheetName val="자  재"/>
      <sheetName val="건축외주"/>
      <sheetName val="대덕토공총"/>
      <sheetName val="바닥판"/>
      <sheetName val="입력DATA"/>
      <sheetName val="5직접"/>
      <sheetName val="장비단가"/>
      <sheetName val="4.2.1 마루높이 검토"/>
      <sheetName val="Proposal"/>
      <sheetName val="시운전연료비"/>
      <sheetName val="구입단가"/>
      <sheetName val="Sheet3"/>
      <sheetName val="比較表"/>
      <sheetName val="편집1"/>
      <sheetName val="경남"/>
      <sheetName val="경북"/>
      <sheetName val="중부"/>
      <sheetName val="개화1교"/>
      <sheetName val="TYPE-1"/>
      <sheetName val="수목단가"/>
      <sheetName val="시설수량표"/>
      <sheetName val="1.설계기준 "/>
      <sheetName val="저"/>
      <sheetName val="이름교환"/>
      <sheetName val="도급기성"/>
      <sheetName val="미드수량"/>
      <sheetName val="제경비"/>
      <sheetName val="내역1"/>
      <sheetName val="전기"/>
      <sheetName val="Ekog10"/>
      <sheetName val="6공구(당초)"/>
      <sheetName val="단면별연장"/>
      <sheetName val="공사비"/>
      <sheetName val="설계내역2"/>
      <sheetName val="설계예시"/>
      <sheetName val="세골재  T2 변경 현황"/>
      <sheetName val="원내역"/>
      <sheetName val="기초"/>
      <sheetName val="단면가정"/>
      <sheetName val="설계변경총괄표(계산식)"/>
      <sheetName val="대치판정"/>
      <sheetName val="산출내역서집계표"/>
      <sheetName val="설계예산서(흙막이)"/>
      <sheetName val="연결관암거"/>
      <sheetName val="원가계산(2)"/>
      <sheetName val="wall"/>
      <sheetName val="규격"/>
      <sheetName val="내역분기"/>
      <sheetName val="대표명단"/>
      <sheetName val="노임 단가"/>
      <sheetName val="참고자료"/>
      <sheetName val="ITEM"/>
      <sheetName val="공사비증감"/>
      <sheetName val="기계설비"/>
      <sheetName val="총괄"/>
      <sheetName val="출자한도"/>
      <sheetName val="구리토평1전기"/>
      <sheetName val="판"/>
      <sheetName val="문학간접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관급자재"/>
      <sheetName val="건축일위"/>
      <sheetName val="그라우팅일위"/>
      <sheetName val="집계"/>
      <sheetName val="일반건축물통신회선수"/>
      <sheetName val="단가최종"/>
      <sheetName val="대가목록"/>
      <sheetName val="※참고자료※"/>
      <sheetName val="토목주소"/>
      <sheetName val="프랜트면허"/>
      <sheetName val="일위대가-1"/>
      <sheetName val="서식"/>
      <sheetName val="재료표"/>
      <sheetName val="물량내역"/>
      <sheetName val="주요항목별"/>
      <sheetName val="정부노임단가"/>
      <sheetName val="유림총괄"/>
      <sheetName val="기"/>
      <sheetName val="전선(총)"/>
      <sheetName val="남양주부대"/>
      <sheetName val="MOTOR"/>
      <sheetName val="원가계산서 "/>
      <sheetName val="물가자료"/>
      <sheetName val="1단계총괄내역서"/>
      <sheetName val="용산1(해보)"/>
      <sheetName val="유류대관리"/>
      <sheetName val="적용기준"/>
      <sheetName val="대로근거"/>
      <sheetName val="안전난간대원가"/>
      <sheetName val="2F 회의실견적(5_14 일대)"/>
      <sheetName val="2008년상반노임"/>
      <sheetName val="4.직접인건비"/>
      <sheetName val="직접인건비"/>
      <sheetName val="BOX"/>
      <sheetName val="토공정보"/>
      <sheetName val="96작생능"/>
      <sheetName val="기흥하도용"/>
      <sheetName val="갑지1"/>
      <sheetName val="간접1"/>
      <sheetName val="하조서"/>
      <sheetName val="소화실적"/>
      <sheetName val="공사"/>
      <sheetName val="PAINT"/>
      <sheetName val="외주(기준)"/>
      <sheetName val="재.노.경(기준)"/>
      <sheetName val="선정요령"/>
      <sheetName val="기초데이타"/>
      <sheetName val="실행(ALT1)"/>
      <sheetName val="36단가"/>
      <sheetName val="데리네이타현황"/>
      <sheetName val="점수계산1-2"/>
      <sheetName val="내역2"/>
      <sheetName val="가격조사서"/>
      <sheetName val="양남(실시)"/>
      <sheetName val="건천(실시)"/>
      <sheetName val="외동(실시)"/>
      <sheetName val="안강(실시)"/>
      <sheetName val="안강(우선실시)"/>
      <sheetName val="코드"/>
      <sheetName val="적정심사"/>
      <sheetName val="일위대가내역"/>
      <sheetName val="파이프류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일쐈齣/"/>
      <sheetName val="일ᩐ瀀"/>
      <sheetName val="일ᩐ頀"/>
      <sheetName val="설계개요"/>
      <sheetName val="대여현황"/>
      <sheetName val="원가장"/>
      <sheetName val="아파트 내역"/>
      <sheetName val="난방설비"/>
      <sheetName val="원가계산서(변경)"/>
      <sheetName val="갑지70%"/>
      <sheetName val="계정"/>
      <sheetName val="내역서 (2)"/>
      <sheetName val="전산소모"/>
      <sheetName val="폐토수익화 "/>
      <sheetName val="NEW DB"/>
      <sheetName val="연습"/>
      <sheetName val="단가일람 (2)"/>
      <sheetName val="적현로"/>
      <sheetName val="횡배수관집현황(2공구)"/>
      <sheetName val="1월"/>
      <sheetName val="동수"/>
      <sheetName val="세대별집계표(BY 고려전산)_미출력"/>
      <sheetName val="검토표(총괄)"/>
      <sheetName val="추가할증(삭제금지)"/>
      <sheetName val="비교표"/>
      <sheetName val="중기명"/>
      <sheetName val="CTEMCOST"/>
      <sheetName val="내역서(삼호)"/>
      <sheetName val="품셈 "/>
      <sheetName val="고시단가"/>
      <sheetName val="횡배수관수량집계"/>
      <sheetName val="도堉᎓"/>
      <sheetName val="예산서"/>
      <sheetName val="도봉2지구"/>
      <sheetName val="[2차1차.XLS]일쐈齣/"/>
      <sheetName val="열린교실"/>
      <sheetName val="도기류"/>
      <sheetName val="NYS"/>
      <sheetName val="설계명세서-2"/>
      <sheetName val="덕전리"/>
      <sheetName val="6차2회변경내역서"/>
      <sheetName val="지주토목내역서"/>
      <sheetName val="평가데이터"/>
      <sheetName val="일위"/>
      <sheetName val="시화점실행"/>
      <sheetName val="가시설수량"/>
      <sheetName val="말고개터널조명전압강하"/>
      <sheetName val="내2"/>
      <sheetName val="3.고급화검토"/>
      <sheetName val="2.2.10.샤시등"/>
      <sheetName val="입면고급화단가표"/>
      <sheetName val="돈암사업"/>
      <sheetName val="동해title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원형1호맨홀토공수량"/>
      <sheetName val="부재리스트"/>
      <sheetName val="설계서(본관)"/>
      <sheetName val="노무비단가"/>
      <sheetName val="제출내역 (2)"/>
      <sheetName val="부하계산서"/>
      <sheetName val="마산방향"/>
      <sheetName val="마산방향철근집계"/>
      <sheetName val="2000노임기준"/>
      <sheetName val="단위중량"/>
      <sheetName val="수곡내역"/>
      <sheetName val="건축2"/>
      <sheetName val="자재일람"/>
      <sheetName val="수납몸통"/>
      <sheetName val="수로단위수량"/>
      <sheetName val="견적서갑지연속"/>
      <sheetName val="매매"/>
      <sheetName val="토공사(흙막이)"/>
      <sheetName val="안양1공구_건축"/>
      <sheetName val="투찰금액"/>
      <sheetName val="출력X"/>
      <sheetName val="7단가"/>
      <sheetName val="Customer Databas"/>
      <sheetName val="중집계"/>
      <sheetName val="참고"/>
      <sheetName val="APT"/>
      <sheetName val="전문품의"/>
      <sheetName val="전기집계표"/>
      <sheetName val="산출서"/>
      <sheetName val="2008년상반기"/>
      <sheetName val="소총괄표1"/>
      <sheetName val="부대tu"/>
      <sheetName val="자재일위(경)"/>
      <sheetName val="2.고용보험료산출근거"/>
      <sheetName val="공동"/>
      <sheetName val="증감내역서"/>
      <sheetName val="기성내역서(토목)"/>
      <sheetName val="간접"/>
      <sheetName val="테이블"/>
      <sheetName val="실행對比"/>
      <sheetName val="결재갑지"/>
      <sheetName val="0226"/>
      <sheetName val="7내역"/>
      <sheetName val="별제권_정리담보권1"/>
      <sheetName val="단가대비"/>
      <sheetName val="98NS-N"/>
      <sheetName val="소야공정계획표"/>
      <sheetName val="45,46"/>
      <sheetName val="일위총괄표"/>
      <sheetName val="1.설계조건"/>
      <sheetName val="단위목록"/>
      <sheetName val="기계경비목록"/>
      <sheetName val="지수"/>
      <sheetName val="인부노임"/>
      <sheetName val="설계표지"/>
      <sheetName val="배서어음명세서"/>
      <sheetName val="노임9월"/>
      <sheetName val="터널조도"/>
      <sheetName val="토적표"/>
      <sheetName val="단관데이터"/>
      <sheetName val="이형관데이터"/>
      <sheetName val="2003상반기노舓⾢_x0005_"/>
      <sheetName val="월현황(내자)"/>
      <sheetName val="관로조직표"/>
      <sheetName val="문화가격표"/>
      <sheetName val="중기솔뇨"/>
      <sheetName val="직공비"/>
      <sheetName val="배수관연장조서"/>
      <sheetName val="수량산출서-2"/>
      <sheetName val="참조 (2)"/>
      <sheetName val="소일위대가코드표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기초입력_DATA1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_견적서"/>
      <sheetName val="const_"/>
      <sheetName val="10월_(2)"/>
      <sheetName val="6-1__관개량조서"/>
      <sheetName val="DATA_입력란"/>
      <sheetName val="을_1"/>
      <sheetName val="을_2"/>
      <sheetName val="전차선로_물량표"/>
      <sheetName val="실행내역_"/>
      <sheetName val="내_역_서(총괄)"/>
      <sheetName val="CABLE_SIZE-1"/>
      <sheetName val="일위대가_목록표"/>
      <sheetName val="2000,9월_일위"/>
      <sheetName val="간접비_총괄표"/>
      <sheetName val="2_1__노무비_평균단가산출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설명서_"/>
      <sheetName val="기타_정보통신공사"/>
      <sheetName val="건축공사_집계표"/>
      <sheetName val="06_일위대가목록"/>
      <sheetName val="1__설계조건_2_단면가정_3__하중계산"/>
      <sheetName val="총_괄_표"/>
      <sheetName val="단_box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단재적표"/>
      <sheetName val="견적990322"/>
      <sheetName val="이름정의"/>
      <sheetName val="직접경비"/>
      <sheetName val="인건비 "/>
      <sheetName val="상하차비용(기계상차)"/>
      <sheetName val="수간보호"/>
      <sheetName val="중기 목록표"/>
      <sheetName val="유역별면적"/>
      <sheetName val="합리식"/>
      <sheetName val="아산측후소"/>
      <sheetName val="재료비노무비"/>
      <sheetName val="별표 "/>
      <sheetName val="단가집계목록"/>
      <sheetName val="A1"/>
      <sheetName val="cable-data"/>
      <sheetName val="신림자금"/>
      <sheetName val="플랜트 설치"/>
      <sheetName val="도근좌표"/>
      <sheetName val="슬래브"/>
      <sheetName val="공량산출서"/>
      <sheetName val="표준차도부연장집계-ASP"/>
      <sheetName val="보도포장연장조서-표준차도부"/>
      <sheetName val="표준차도부연장조서-ASP"/>
      <sheetName val="9509"/>
      <sheetName val="흥양2교토공집계표"/>
      <sheetName val="용소리교"/>
      <sheetName val="기본설계기준"/>
      <sheetName val="부안일위"/>
      <sheetName val="암거치수표"/>
      <sheetName val="확_x0000__x0000_"/>
      <sheetName val="견"/>
      <sheetName val="단가1"/>
      <sheetName val="품셈"/>
      <sheetName val="E총"/>
      <sheetName val="음성방향"/>
      <sheetName val="신호등일위대가"/>
      <sheetName val="설계조건"/>
      <sheetName val="단위"/>
      <sheetName val="자재비"/>
      <sheetName val="4.2유효폭의 계산"/>
      <sheetName val="ALL"/>
      <sheetName val="LIDE"/>
      <sheetName val="기안"/>
      <sheetName val="익월작업계힉"/>
      <sheetName val="유효성체크"/>
      <sheetName val="표준견적서"/>
      <sheetName val="당초"/>
      <sheetName val="VST재료산출"/>
      <sheetName val="명세서"/>
      <sheetName val="입찰"/>
      <sheetName val="현경"/>
      <sheetName val="자재단가비교표"/>
      <sheetName val="공주-교대(A1)"/>
      <sheetName val="PAD TR보호대기초"/>
      <sheetName val="가로등기초"/>
      <sheetName val="HANDHOLE(2)"/>
      <sheetName val="basic"/>
      <sheetName val="열교환기"/>
      <sheetName val="감가상각비"/>
      <sheetName val="차액보증"/>
      <sheetName val="49단가"/>
      <sheetName val="현장별"/>
      <sheetName val="울산자동제어"/>
      <sheetName val="DB"/>
      <sheetName val="분전함신설"/>
      <sheetName val="접지1종"/>
      <sheetName val="단가조정"/>
      <sheetName val="단가산출목록표"/>
      <sheetName val="공종별집계표(창고-52평)"/>
      <sheetName val="전열산출서"/>
      <sheetName val="마산월령동골조물량변경"/>
      <sheetName val="공비대비"/>
      <sheetName val="을-ATYPE"/>
      <sheetName val="기본사항"/>
      <sheetName val="환산"/>
      <sheetName val="건축원가"/>
      <sheetName val="내역서(기계)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본체"/>
      <sheetName val="총괄집계표"/>
      <sheetName val="북부"/>
      <sheetName val="가격조坨B"/>
      <sheetName val="가격조떧⾤"/>
      <sheetName val="원가계산서_변경_"/>
      <sheetName val="용역비산출"/>
      <sheetName val="공문(신)"/>
      <sheetName val="공사_산출"/>
      <sheetName val="예산조서(전송)"/>
      <sheetName val="제작실적"/>
      <sheetName val="장비별표(오거보링)(Ø400)(12M)"/>
      <sheetName val="당사분아님"/>
      <sheetName val="예산"/>
      <sheetName val="시중노임단가"/>
      <sheetName val="내역서01"/>
      <sheetName val="SULKEA"/>
      <sheetName val="남양내역"/>
      <sheetName val="2002하반기노임기준"/>
      <sheetName val="단가(자재)"/>
      <sheetName val="단가(노임)"/>
      <sheetName val="기초목록"/>
      <sheetName val="견적1"/>
      <sheetName val="용연"/>
      <sheetName val="울산"/>
      <sheetName val="진천"/>
      <sheetName val="구미"/>
      <sheetName val="대구"/>
      <sheetName val="언양"/>
      <sheetName val="하중계산"/>
      <sheetName val="노무자명부"/>
      <sheetName val="MCC_x0005__x0000_"/>
      <sheetName val="실행기고및 투입현황(총괄)"/>
      <sheetName val="현금흐름"/>
      <sheetName val="목표세부명세"/>
      <sheetName val="견적업체"/>
      <sheetName val="[2차1차.XLS][2차1차.XLS]일쐈齣/"/>
      <sheetName val="Sheet2 (2)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AL공사(원)"/>
      <sheetName val="품셈총괄표"/>
      <sheetName val="노단"/>
      <sheetName val="기성내역서표지"/>
      <sheetName val="간지"/>
      <sheetName val="RM목표&amp;실적"/>
      <sheetName val="환율change"/>
      <sheetName val="내역_F저潖㄀"/>
      <sheetName val="유방야장기초"/>
      <sheetName val="재정비직인"/>
      <sheetName val="11년상반기"/>
      <sheetName val="1차_xd8c5_︀濕"/>
      <sheetName val="설계내역"/>
      <sheetName val="비교1"/>
      <sheetName val="완제수불8"/>
      <sheetName val="6PILE  (돌출)"/>
      <sheetName val="PAY2002"/>
      <sheetName val="검산금액"/>
      <sheetName val="선수보증금"/>
      <sheetName val="연체일수"/>
      <sheetName val="기초해지"/>
      <sheetName val="잔가합계"/>
      <sheetName val="단가조사-예비품"/>
      <sheetName val="토공산근"/>
      <sheetName val="계림(함평)"/>
      <sheetName val="계림(장성)"/>
      <sheetName val="TYPE1"/>
      <sheetName val="자__재"/>
      <sheetName val="4_2_1_마루높이_검토"/>
      <sheetName val="재집"/>
      <sheetName val="맨홀수량산출"/>
      <sheetName val="비목코드"/>
      <sheetName val="여부구분"/>
      <sheetName val="산근목록"/>
      <sheetName val="호표목록"/>
      <sheetName val="금액집계"/>
      <sheetName val="전기BOX내역서"/>
      <sheetName val="투찰판"/>
      <sheetName val="L40 B19.9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철근콘크리트_(5)"/>
      <sheetName val="덧씌우기구간수량산출1"/>
      <sheetName val="주철골"/>
      <sheetName val="1.설계기준"/>
      <sheetName val="상호참고자료"/>
      <sheetName val="발주처자료입력"/>
      <sheetName val="회사기본자료"/>
      <sheetName val="하자보증자료"/>
      <sheetName val="하수급견적대비"/>
      <sheetName val="2월분"/>
      <sheetName val="인건비(ref)"/>
      <sheetName val="지구단위계획"/>
      <sheetName val="장비비"/>
      <sheetName val="1공구내역서(1)"/>
      <sheetName val="상부공"/>
      <sheetName val="변경내역서간지"/>
      <sheetName val="토목내역 (2)"/>
      <sheetName val="1-1"/>
      <sheetName val="노임단가 및 기계경비"/>
      <sheetName val="수정"/>
      <sheetName val="단가(기자재)"/>
      <sheetName val="일집"/>
      <sheetName val="법면단"/>
      <sheetName val="원곡IC교 내진성능보강공사 실시설계 용역.xlsx"/>
      <sheetName val="SHEET PILE 집계표"/>
      <sheetName val="BNR Design"/>
      <sheetName val="6)화재 탐지 설비"/>
      <sheetName val="일위대_x0000__x0000_Ԁ"/>
      <sheetName val="철콘-부대"/>
      <sheetName val="출력용"/>
      <sheetName val="첨부1-1"/>
      <sheetName val="산출근거목록"/>
      <sheetName val="일대목록"/>
      <sheetName val="3지구단위"/>
      <sheetName val="발주설계서(당초)"/>
      <sheetName val="개별직종노임단가(2005.1)"/>
      <sheetName val="C3"/>
      <sheetName val="단위별 일위대가표"/>
      <sheetName val="철골공사"/>
      <sheetName val="BSD (2)"/>
      <sheetName val="전기혼잡제경비(45)"/>
      <sheetName val="접속도로1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5.개인보호구지급"/>
      <sheetName val="admin"/>
      <sheetName val="첨"/>
      <sheetName val="관련자료입력"/>
      <sheetName val="몸체(460×600)"/>
      <sheetName val="인쇄안해도됨"/>
      <sheetName val="근거(기밀댐퍼)"/>
      <sheetName val="예산조서"/>
      <sheetName val="13LPMCC"/>
      <sheetName val="6. 직접경비"/>
      <sheetName val="일위집계"/>
      <sheetName val="분수공별 면적"/>
      <sheetName val="정렬"/>
      <sheetName val="Sheet6"/>
      <sheetName val="중도해지진행업체"/>
      <sheetName val="기초해지2"/>
      <sheetName val="동홍동인부인적사항"/>
      <sheetName val="2)관접합"/>
      <sheetName val="법곡리"/>
      <sheetName val="AC포장수량"/>
      <sheetName val="99노임단가"/>
      <sheetName val="시중노임(공사)"/>
      <sheetName val="샌딩 에폭시 도장"/>
      <sheetName val="스텐문틀설치"/>
      <sheetName val="일반문틀 설치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2공구산출내역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Baby일위대가"/>
      <sheetName val="일위대가목록"/>
      <sheetName val="내역서2안"/>
      <sheetName val="Sheet1"/>
      <sheetName val="일위_파일"/>
      <sheetName val="견적서"/>
      <sheetName val="철거산출근거"/>
      <sheetName val="단가조사"/>
      <sheetName val="일위대가"/>
      <sheetName val="저"/>
      <sheetName val="내역서(삼호)"/>
      <sheetName val="출력은 금물"/>
      <sheetName val="일위대가(건축)"/>
      <sheetName val="표지"/>
      <sheetName val="2공구산출내역"/>
      <sheetName val="소비자가"/>
      <sheetName val="간접비"/>
      <sheetName val="KKK"/>
      <sheetName val="Sheet3"/>
      <sheetName val="도급내역서"/>
      <sheetName val="부분별수량산출(조합기초)"/>
      <sheetName val="데리네이타현황"/>
      <sheetName val="경산"/>
      <sheetName val="물가자료"/>
      <sheetName val=" 냉각수펌프"/>
      <sheetName val="단가 "/>
      <sheetName val="COVER"/>
      <sheetName val="직재"/>
      <sheetName val="#REF"/>
      <sheetName val="적용건축"/>
      <sheetName val="연결관암거"/>
      <sheetName val="기자재비"/>
      <sheetName val="금액내역서"/>
      <sheetName val="단위중량"/>
      <sheetName val="수량산출"/>
      <sheetName val="EJ"/>
      <sheetName val="일위대가(출입)"/>
      <sheetName val="식재일위대가"/>
      <sheetName val="대,유,램"/>
      <sheetName val="국별인원"/>
      <sheetName val="J直材4"/>
      <sheetName val="일위대가(4층원격)"/>
      <sheetName val="Sheet5"/>
      <sheetName val="노(97_1,97_9,98_1)"/>
      <sheetName val="출력은_금물"/>
      <sheetName val="_냉각수펌프"/>
      <sheetName val="단가_"/>
      <sheetName val="내역서"/>
      <sheetName val="기초일위대가"/>
      <sheetName val="단가대비표"/>
      <sheetName val="산출기초"/>
      <sheetName val="기계내역"/>
      <sheetName val="소방"/>
      <sheetName val="9GNG운반"/>
      <sheetName val="N賃率-職"/>
      <sheetName val="기계경비(시간당)"/>
      <sheetName val="램머"/>
      <sheetName val="차액보증"/>
      <sheetName val="Sheet1 (2)"/>
      <sheetName val="COL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단가조사서"/>
      <sheetName val="Sheet38"/>
      <sheetName val="터파기및재료"/>
      <sheetName val="2F 회의실견적(5_14 일대)"/>
      <sheetName val="Macro1"/>
      <sheetName val="3BL공동구 수량"/>
      <sheetName val="Sheet2"/>
      <sheetName val="도급내역"/>
      <sheetName val="sst,stl창호"/>
      <sheetName val="산출내역서"/>
      <sheetName val="현장관리비 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공통가설"/>
      <sheetName val="연결관암거"/>
      <sheetName val="Base"/>
      <sheetName val="일위대가"/>
      <sheetName val="저"/>
      <sheetName val="내역서"/>
      <sheetName val="Baby일위대가"/>
      <sheetName val="현장관리비"/>
      <sheetName val="실행내역"/>
      <sheetName val="내역서(삼호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공통가설"/>
      <sheetName val="Baby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부대공Ⅱ"/>
      <sheetName val="WONMI"/>
      <sheetName val="내역"/>
      <sheetName val="노임"/>
      <sheetName val="준검 내역서"/>
      <sheetName val=" FURNACE현설"/>
      <sheetName val="02자재"/>
      <sheetName val="단위단가"/>
      <sheetName val="BOQ"/>
      <sheetName val="총괄집계표"/>
      <sheetName val="설계내역서"/>
      <sheetName val="단위수량"/>
      <sheetName val="CTEMCOST"/>
      <sheetName val="내역서"/>
      <sheetName val="건축공사실행"/>
      <sheetName val="6호기"/>
      <sheetName val="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우수"/>
      <sheetName val="4.2유효폭의 계산"/>
      <sheetName val="공비대비"/>
      <sheetName val="터파기및재료"/>
      <sheetName val="대구진천삼성APT"/>
      <sheetName val="TYPE-A"/>
      <sheetName val="#REF"/>
      <sheetName val="원가계산"/>
      <sheetName val="공통가설"/>
      <sheetName val="Sheet1"/>
      <sheetName val="Sheet2"/>
      <sheetName val="빗물받이_910_510_410_"/>
      <sheetName val="내역서"/>
      <sheetName val="본공사"/>
      <sheetName val="Sheet1 (2)"/>
      <sheetName val="원형1호맨홀토공수량"/>
      <sheetName val="코드"/>
      <sheetName val="원가계산 (2)"/>
      <sheetName val="단위수량"/>
      <sheetName val="CT"/>
      <sheetName val="설계"/>
      <sheetName val="마산월령동골조물량변경"/>
      <sheetName val="노임"/>
      <sheetName val="형틀공사"/>
      <sheetName val="guard(mac)"/>
      <sheetName val="수량산출"/>
      <sheetName val="내역(중앙)"/>
      <sheetName val="내역(창신)"/>
      <sheetName val="토공"/>
      <sheetName val="입찰"/>
      <sheetName val="현경"/>
      <sheetName val="일반부표"/>
      <sheetName val="DATE"/>
      <sheetName val="터널조도"/>
      <sheetName val="목차임시"/>
      <sheetName val="견적대비"/>
      <sheetName val="감시제어"/>
      <sheetName val="자재단가"/>
      <sheetName val="원가계산서"/>
      <sheetName val="JUCKEYK"/>
      <sheetName val="BID"/>
      <sheetName val="S0"/>
      <sheetName val="토목"/>
      <sheetName val="부대내역"/>
      <sheetName val="내역"/>
      <sheetName val="환산"/>
      <sheetName val="전신환매도율"/>
      <sheetName val="실행철강하도"/>
      <sheetName val="JUCK"/>
      <sheetName val="노무비"/>
      <sheetName val="갑지(추정)"/>
      <sheetName val="금액"/>
      <sheetName val="식재인부"/>
      <sheetName val="투찰"/>
      <sheetName val="이름정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"/>
    </sheetNames>
    <sheetDataSet>
      <sheetData sheetId="0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단가산출"/>
      <sheetName val="데이타"/>
      <sheetName val="골조시행"/>
      <sheetName val="일위_파일"/>
      <sheetName val="토공사"/>
      <sheetName val="내역(~2"/>
      <sheetName val="증감대비"/>
      <sheetName val="CON'C"/>
      <sheetName val="보증수수료산출"/>
      <sheetName val="실행대비"/>
      <sheetName val="공사비총괄표"/>
      <sheetName val="소비자가"/>
      <sheetName val="Sheet1"/>
      <sheetName val="RING WALL"/>
      <sheetName val="99년하반기"/>
      <sheetName val="재료"/>
      <sheetName val="우수받이"/>
      <sheetName val="기본단가표"/>
      <sheetName val="품셈TABLE"/>
      <sheetName val="지질조사"/>
      <sheetName val="실행"/>
      <sheetName val="기성"/>
      <sheetName val="북제주원가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내역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구체"/>
      <sheetName val="좌측날개벽"/>
      <sheetName val="우측날개벽"/>
      <sheetName val="원가"/>
      <sheetName val="식재인부"/>
      <sheetName val="목록"/>
      <sheetName val="단가(자재)"/>
      <sheetName val="단가(노임)"/>
      <sheetName val="기초목록"/>
      <sheetName val="노임"/>
      <sheetName val="단가비교표"/>
      <sheetName val="예산서"/>
      <sheetName val="건축일위"/>
      <sheetName val="그라우팅일위"/>
      <sheetName val="납부서"/>
      <sheetName val="노임단가"/>
      <sheetName val="식재가격"/>
      <sheetName val="식재총괄"/>
      <sheetName val="일위목록"/>
      <sheetName val="#REF"/>
      <sheetName val="입력자료"/>
      <sheetName val="조명시설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자재단가"/>
      <sheetName val="토목주소"/>
      <sheetName val="䴝괄내역"/>
      <sheetName val="청주(철골발주의뢰서)"/>
      <sheetName val="정부노임단가"/>
      <sheetName val="Y-WORK"/>
      <sheetName val="세부내역"/>
      <sheetName val="토사(PE)"/>
      <sheetName val="Sheet1 (2)"/>
      <sheetName val="수단"/>
      <sheetName val="공사개요"/>
      <sheetName val="Sheet6"/>
      <sheetName val="전기"/>
      <sheetName val="대창(함평)"/>
      <sheetName val="대창(장성)"/>
      <sheetName val="대창(함평)-창열"/>
      <sheetName val="단가비교표_공통1"/>
      <sheetName val="상계견적"/>
      <sheetName val="기자재수량"/>
      <sheetName val="산출내역서집계표"/>
      <sheetName val="총공사내역서"/>
      <sheetName val="01AC"/>
      <sheetName val="일위대가목차"/>
      <sheetName val="4차원가계산서"/>
      <sheetName val="원가계산"/>
      <sheetName val="COVER"/>
      <sheetName val="철거산출근거"/>
      <sheetName val="DATE"/>
      <sheetName val="원가계산서 "/>
      <sheetName val="수량집계"/>
      <sheetName val="이토변실(A3-LINE)"/>
      <sheetName val="설명서 "/>
      <sheetName val="토목"/>
      <sheetName val="기초일위"/>
      <sheetName val="수목단가"/>
      <sheetName val="시설수량표"/>
      <sheetName val="시설일위"/>
      <sheetName val="식재일위"/>
      <sheetName val="수목표준대가"/>
      <sheetName val="JUCKEYK"/>
      <sheetName val="DATA"/>
      <sheetName val="갑지"/>
      <sheetName val="터파기및재료"/>
      <sheetName val="중기"/>
      <sheetName val="mcc일위대가"/>
      <sheetName val="MOTOR"/>
      <sheetName val="공량산출서"/>
      <sheetName val="산출근거#2-3"/>
      <sheetName val="부대내역"/>
      <sheetName val="자료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조명일위"/>
      <sheetName val="내역서1999.8최종"/>
      <sheetName val="명세서"/>
      <sheetName val="공조기"/>
      <sheetName val="발주내역"/>
      <sheetName val="COST"/>
      <sheetName val="실행예산"/>
      <sheetName val="맨홀수량"/>
      <sheetName val="견적공통"/>
      <sheetName val="해평견적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건축내역서"/>
      <sheetName val="설비내역서"/>
      <sheetName val="전기내역서"/>
      <sheetName val="단가조사"/>
      <sheetName val="H-PILE수량집계"/>
      <sheetName val="을지"/>
      <sheetName val="연결임시"/>
      <sheetName val="입찰안"/>
      <sheetName val="#2_일위대가목록"/>
      <sheetName val="수량산출"/>
      <sheetName val="영창26"/>
      <sheetName val="DAN"/>
      <sheetName val="백호우계수"/>
      <sheetName val="철근량"/>
      <sheetName val="WORK"/>
      <sheetName val="바닥판"/>
      <sheetName val="입력DATA"/>
      <sheetName val="기안"/>
      <sheetName val="내역서 제출"/>
      <sheetName val="소일위대가코드표"/>
      <sheetName val="일반부표"/>
      <sheetName val="거래처등록"/>
      <sheetName val="일위대가(가설)"/>
      <sheetName val="신공항A-9(원가수정)"/>
      <sheetName val="제경비"/>
      <sheetName val="총 원가계산"/>
      <sheetName val="간접비계산"/>
      <sheetName val="인제내역"/>
      <sheetName val="기초자료"/>
      <sheetName val="Customer Databas"/>
      <sheetName val="건축공사"/>
      <sheetName val="판매시설"/>
      <sheetName val="금액"/>
      <sheetName val="확약서"/>
      <sheetName val="오동"/>
      <sheetName val="대조"/>
      <sheetName val="나한"/>
      <sheetName val="ES조서출력하기"/>
      <sheetName val="건축"/>
      <sheetName val="입찰보고"/>
      <sheetName val="2.토목공사"/>
      <sheetName val="1단계"/>
      <sheetName val="주beam"/>
      <sheetName val="노임,재료비"/>
      <sheetName val="70%"/>
      <sheetName val="수량산출(음암)"/>
      <sheetName val="단가대비표 (2)"/>
      <sheetName val="49단가"/>
      <sheetName val="주소록"/>
      <sheetName val="해외(원화)"/>
      <sheetName val="교통대책내역"/>
      <sheetName val="단가일람"/>
      <sheetName val="단가일람 (2)"/>
      <sheetName val="구리토평1전기"/>
      <sheetName val="원가집계"/>
      <sheetName val="unit 4"/>
      <sheetName val="조명율표"/>
      <sheetName val="단위단가"/>
      <sheetName val="시운전연료비"/>
      <sheetName val="공정표"/>
      <sheetName val="역T형교대(말뚝기초)"/>
      <sheetName val="횡배수관집현황(2공구)"/>
      <sheetName val="연동내역"/>
      <sheetName val="파일의이용"/>
      <sheetName val="유리"/>
      <sheetName val="아파트"/>
      <sheetName val="토목변경"/>
      <sheetName val="1차 내역서"/>
      <sheetName val="단가조사서"/>
      <sheetName val="주공 갑지"/>
      <sheetName val="석축산출서"/>
      <sheetName val="도급"/>
      <sheetName val="덕전리"/>
      <sheetName val="정공공사"/>
      <sheetName val="대비2"/>
      <sheetName val="Sheet4"/>
      <sheetName val="남대문빌딩"/>
      <sheetName val="재료비"/>
      <sheetName val="결재갑지"/>
      <sheetName val="22단가"/>
      <sheetName val="22산출"/>
      <sheetName val="별표 "/>
      <sheetName val="수간보호"/>
      <sheetName val="00000"/>
      <sheetName val="설계내역"/>
      <sheetName val="소방"/>
      <sheetName val="물가시세"/>
      <sheetName val="D"/>
      <sheetName val="일위대가 "/>
      <sheetName val="차수"/>
      <sheetName val="A2"/>
      <sheetName val="Total"/>
      <sheetName val="실행,원가 최종예상"/>
      <sheetName val="교각1"/>
      <sheetName val="방수"/>
      <sheetName val="합의경상"/>
      <sheetName val="남양주댠가표"/>
      <sheetName val="유림총괄"/>
      <sheetName val="분전반계산서(석관)"/>
      <sheetName val="101동 "/>
      <sheetName val="구조"/>
      <sheetName val="총괄내역서(설계)"/>
      <sheetName val="시중노임"/>
      <sheetName val="요율"/>
      <sheetName val="101동"/>
      <sheetName val="말뚝지지력산정"/>
      <sheetName val="단가대비표"/>
      <sheetName val="2단지내역서"/>
      <sheetName val="시설물기초"/>
      <sheetName val="산근"/>
      <sheetName val="HVAC"/>
      <sheetName val="인건비"/>
      <sheetName val="APT"/>
      <sheetName val="제경비율"/>
      <sheetName val="재료값"/>
      <sheetName val="견적서"/>
      <sheetName val="산출내역서"/>
      <sheetName val="기흥하도용"/>
      <sheetName val="데리네이타현황"/>
      <sheetName val="중기 부표"/>
      <sheetName val="단중표"/>
      <sheetName val="경상직원"/>
      <sheetName val="48산출"/>
      <sheetName val="산출2-기기동력"/>
      <sheetName val="9-1차이내역"/>
      <sheetName val="EACT10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평가데이터"/>
      <sheetName val="단가(1)"/>
      <sheetName val="복지관 풍화암-평면"/>
      <sheetName val="원가서"/>
      <sheetName val="일반수량총괄집계"/>
      <sheetName val="일위대가표_(2)"/>
      <sheetName val="공종별_집계표"/>
      <sheetName val="도급내역서_표지"/>
      <sheetName val="RING_WALL"/>
      <sheetName val="개소별수량산출"/>
      <sheetName val="을"/>
      <sheetName val="FORM-0"/>
      <sheetName val="기본일위"/>
      <sheetName val="대치판정"/>
      <sheetName val="밸브설치"/>
      <sheetName val="용수량(생활용수)"/>
      <sheetName val="조건"/>
      <sheetName val="안전시설"/>
      <sheetName val="설계명세"/>
      <sheetName val="c_balju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송전재료비"/>
      <sheetName val="견적단가"/>
      <sheetName val="2.대외공문"/>
      <sheetName val="집계"/>
      <sheetName val="AS포장복구 "/>
      <sheetName val="s.v"/>
      <sheetName val="매입세율"/>
      <sheetName val="대비"/>
      <sheetName val="약품공급2"/>
      <sheetName val="원가계산서(남측)"/>
      <sheetName val="옥외부분합"/>
      <sheetName val="b_babun (2)"/>
      <sheetName val="직공비"/>
      <sheetName val="건축설비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견적1"/>
      <sheetName val="2000노임기준"/>
      <sheetName val="코드"/>
      <sheetName val="4.전기"/>
      <sheetName val="단가기준"/>
      <sheetName val="값"/>
      <sheetName val="횡 연장"/>
      <sheetName val="날개벽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중기손료 (한전기준)"/>
      <sheetName val="중기손료(부표)"/>
      <sheetName val="노임(부표)"/>
      <sheetName val="골재운반거리"/>
      <sheetName val="단가(별표)목차"/>
      <sheetName val="단가서(별표)"/>
      <sheetName val="자재"/>
      <sheetName val="자재총괄"/>
      <sheetName val="대가표(품셈)"/>
      <sheetName val="원가계산"/>
      <sheetName val="내역서"/>
      <sheetName val="장비작업시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총괄내역서"/>
    </sheetNames>
    <sheetDataSet>
      <sheetData sheetId="0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공사비집계"/>
    </sheetNames>
    <sheetDataSet>
      <sheetData sheetId="0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001"/>
      <sheetName val="관급"/>
      <sheetName val="실행철강하도"/>
      <sheetName val="자재단가"/>
      <sheetName val="1-1"/>
      <sheetName val="중기조종사 단위단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_내역서"/>
      <sheetName val="양식_일위대가1"/>
      <sheetName val="양식_일위대가"/>
      <sheetName val="양식_산출근거 (2)"/>
      <sheetName val="양식_노임단가조사표"/>
      <sheetName val="양식_자재단가조사표"/>
      <sheetName val="양식_산출근거표 (2)"/>
      <sheetName val="기계경비산출근거"/>
      <sheetName val="중기운영비산출표"/>
      <sheetName val="중기운영비산출근거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내역서"/>
      <sheetName val="집계표_식재"/>
      <sheetName val="장비종합부표"/>
      <sheetName val="부표"/>
      <sheetName val="양식_자재단가조사표"/>
      <sheetName val="#REF"/>
    </sheetNames>
    <sheetDataSet>
      <sheetData sheetId="0"/>
      <sheetData sheetId="1"/>
      <sheetData sheetId="2"/>
      <sheetData sheetId="3" refreshError="1">
        <row r="39">
          <cell r="E39">
            <v>195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노임단가"/>
      <sheetName val="일위대가"/>
      <sheetName val="단가(자재)"/>
      <sheetName val="단가(노임)"/>
      <sheetName val="기초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3BL공동구 수량"/>
      <sheetName val="기본일위"/>
      <sheetName val="J直材4"/>
      <sheetName val="I一般比"/>
      <sheetName val="#REF"/>
      <sheetName val="골재산출"/>
      <sheetName val="조명율표"/>
      <sheetName val="현장"/>
      <sheetName val="예산M11A"/>
      <sheetName val="건축내역"/>
      <sheetName val="101동"/>
      <sheetName val="2000년1차"/>
      <sheetName val="2000전체분"/>
      <sheetName val="출자한도"/>
      <sheetName val="MAIN_TABLE"/>
      <sheetName val="교통대책내역"/>
      <sheetName val="백암비스타내역"/>
      <sheetName val="KKK"/>
      <sheetName val="기초자료"/>
      <sheetName val="공사비총괄표"/>
      <sheetName val="일대-1"/>
      <sheetName val="공사개요(서광주)"/>
      <sheetName val="자료"/>
      <sheetName val="대공종"/>
      <sheetName val="총괄표"/>
      <sheetName val="차수공개요"/>
      <sheetName val="단가조사"/>
      <sheetName val="재료"/>
      <sheetName val="경산"/>
      <sheetName val="본체"/>
      <sheetName val="5공철탑검토표"/>
      <sheetName val="4공철탑검토"/>
      <sheetName val="식재인부"/>
      <sheetName val="기본단가표"/>
      <sheetName val="N賃率-職"/>
      <sheetName val="본공사"/>
      <sheetName val="설직재-1"/>
      <sheetName val="산출내역서"/>
      <sheetName val="수량산출"/>
      <sheetName val="CTEMCOST"/>
      <sheetName val="적용토목"/>
      <sheetName val="식생블럭단위수량"/>
      <sheetName val="노임,재료비"/>
      <sheetName val="LF자재단가"/>
      <sheetName val="산근"/>
      <sheetName val="금액내역서"/>
      <sheetName val="철탑공사"/>
      <sheetName val="실행"/>
      <sheetName val="지질조사"/>
      <sheetName val="교각별철근수량집계표"/>
      <sheetName val="코드표"/>
      <sheetName val="재료비노무비"/>
      <sheetName val="기초내역서"/>
      <sheetName val="대가목록표"/>
      <sheetName val="Customer Databas"/>
      <sheetName val="스포회원매출"/>
      <sheetName val="산출근거"/>
      <sheetName val="당초"/>
      <sheetName val="물가자료"/>
      <sheetName val="단중표"/>
      <sheetName val="요율"/>
      <sheetName val="영창26"/>
      <sheetName val="갑지"/>
      <sheetName val="갑지(추정)"/>
      <sheetName val="설계서"/>
      <sheetName val="단가산출"/>
      <sheetName val="AIR SHOWER(3인용)"/>
      <sheetName val="노임"/>
      <sheetName val="위생설비"/>
      <sheetName val="토공(우물통,기타) "/>
      <sheetName val="원가계산서"/>
      <sheetName val="노무비"/>
      <sheetName val="목록"/>
      <sheetName val="데리네이타현황"/>
      <sheetName val="중기"/>
      <sheetName val="DATE"/>
      <sheetName val="6PILE  (돌출)"/>
      <sheetName val="asd"/>
      <sheetName val="지하"/>
      <sheetName val="토공 total"/>
      <sheetName val="조명시설"/>
      <sheetName val="일위대가목차"/>
      <sheetName val="내역(원안-대안)"/>
      <sheetName val="NYS"/>
      <sheetName val="사다리"/>
      <sheetName val="CIVIL4"/>
      <sheetName val="96정변2"/>
      <sheetName val="자재단가"/>
      <sheetName val="조경일람"/>
      <sheetName val="1.설계조건"/>
      <sheetName val=" HIT-&gt;HMC 견적(3900)"/>
      <sheetName val="특외대"/>
      <sheetName val="철거산출근거"/>
      <sheetName val="도급기성"/>
      <sheetName val="설비단가표"/>
      <sheetName val="견적"/>
      <sheetName val="원가 (2)"/>
      <sheetName val="공정율"/>
      <sheetName val="pldt"/>
      <sheetName val="건집"/>
      <sheetName val="건축"/>
      <sheetName val="기설집"/>
      <sheetName val="설집"/>
      <sheetName val="아파트건축"/>
      <sheetName val="Sheet5"/>
      <sheetName val="RE9604"/>
      <sheetName val="기계경비(시간당)"/>
      <sheetName val="교수설계"/>
      <sheetName val="일위대가1"/>
      <sheetName val="102역사"/>
      <sheetName val="공통가설공사"/>
      <sheetName val="계약서"/>
      <sheetName val="일위(철거)"/>
      <sheetName val="예산"/>
      <sheetName val="Sheet6"/>
      <sheetName val="연부97-1"/>
      <sheetName val="조건표"/>
      <sheetName val="자갈,시멘트,모래산출"/>
      <sheetName val="데이타"/>
      <sheetName val="DATA"/>
      <sheetName val="오수공수량집계표"/>
      <sheetName val="LEGEND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48전력선로일위"/>
      <sheetName val="단가표"/>
      <sheetName val="노무,재료"/>
      <sheetName val="공사직종별노임"/>
      <sheetName val="기술부대조건"/>
      <sheetName val="시설물기초"/>
      <sheetName val=" 냉각수펌프"/>
      <sheetName val="AHU집계"/>
      <sheetName val="ELEC"/>
      <sheetName val="9GNG운반"/>
      <sheetName val="입찰안"/>
      <sheetName val="내역서2안"/>
      <sheetName val="전기일위목록"/>
      <sheetName val="6호기"/>
      <sheetName val="금액집계"/>
      <sheetName val="율촌법률사무소2내역"/>
      <sheetName val="내역서(기성청구)"/>
      <sheetName val="청주(철골발주의뢰서)"/>
      <sheetName val="표지"/>
      <sheetName val="200"/>
      <sheetName val="단위단가"/>
      <sheetName val="당진1,2호기전선관설치및접지4차공사내역서-을지"/>
      <sheetName val="수량산출(생반)"/>
      <sheetName val="산출-설비"/>
      <sheetName val="공조기휀"/>
      <sheetName val="내역서(중수)"/>
      <sheetName val="CAT_5"/>
      <sheetName val="단가비교표_공통1"/>
      <sheetName val="N賃率_職"/>
      <sheetName val="내역서 "/>
      <sheetName val="시멘트"/>
      <sheetName val="수주추정"/>
      <sheetName val="본체철근표"/>
      <sheetName val="역공종"/>
      <sheetName val="제-노임"/>
      <sheetName val="제직재"/>
      <sheetName val="견적서"/>
      <sheetName val="대치판정"/>
      <sheetName val="원가서"/>
      <sheetName val="001"/>
      <sheetName val="단위내역서"/>
      <sheetName val="주beam"/>
      <sheetName val="도급견적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3.2제조설비"/>
      <sheetName val="적용건축"/>
      <sheetName val="물량입력"/>
      <sheetName val="E총15"/>
      <sheetName val="약품공급2"/>
      <sheetName val="카메라"/>
      <sheetName val="적용단위길이"/>
      <sheetName val="피벗테이블데이터분석"/>
      <sheetName val="터널조도"/>
      <sheetName val="첨부1"/>
      <sheetName val="토공"/>
      <sheetName val="반포2차"/>
      <sheetName val="sub"/>
      <sheetName val="직접공사비"/>
      <sheetName val="전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Sheet1"/>
      <sheetName val="Sheet2"/>
      <sheetName val="Sheet3"/>
      <sheetName val="실행갑지(2차공사)"/>
      <sheetName val="내역갑지"/>
      <sheetName val="2차분 내역"/>
      <sheetName val="예비비"/>
      <sheetName val="설계누락분"/>
      <sheetName val="부대공II(잔여)"/>
      <sheetName val="가설사무실"/>
      <sheetName val="조직도"/>
      <sheetName val="오수중계펌프장전기시설"/>
      <sheetName val="설계내역서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데이타"/>
      <sheetName val="자료입력"/>
      <sheetName val="설계내역서"/>
      <sheetName val="공정코드"/>
      <sheetName val="설계예산서"/>
      <sheetName val="실행내역"/>
      <sheetName val="단가"/>
      <sheetName val="소방 "/>
      <sheetName val="경비"/>
      <sheetName val="부하계산서"/>
      <sheetName val="내역서 제출"/>
      <sheetName val="Sheet1"/>
      <sheetName val="200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총물량"/>
      <sheetName val="공통가설(현장검토안)"/>
      <sheetName val="품셈표"/>
      <sheetName val="별표내역"/>
      <sheetName val="우,오수"/>
      <sheetName val="3BL공동구 수량"/>
      <sheetName val="자재집계표"/>
      <sheetName val="자료입력"/>
      <sheetName val="금액내역서"/>
      <sheetName val="별표 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노임단가"/>
      <sheetName val="원가계산서(남측)"/>
      <sheetName val="마감"/>
      <sheetName val="실행내역"/>
      <sheetName val="견적서"/>
      <sheetName val="도급"/>
      <sheetName val="총괄-1"/>
      <sheetName val="일위대가표"/>
      <sheetName val="보차도경계석"/>
      <sheetName val="시설물기초"/>
      <sheetName val="단가표"/>
      <sheetName val="원가계산"/>
      <sheetName val="별총"/>
      <sheetName val="EJ"/>
      <sheetName val="간접경상비"/>
      <sheetName val="종단계산"/>
      <sheetName val="부표총괄"/>
      <sheetName val="품셈1-"/>
      <sheetName val="중기"/>
      <sheetName val="정렬"/>
      <sheetName val="대가표(품셈)"/>
      <sheetName val="내역서"/>
      <sheetName val="설계예시"/>
      <sheetName val="sw1"/>
      <sheetName val="NOMUBI"/>
      <sheetName val="포장(수량)-관로부"/>
      <sheetName val="JOIN(2span)"/>
      <sheetName val="값"/>
      <sheetName val="일위"/>
      <sheetName val="노임"/>
      <sheetName val="일위대가"/>
      <sheetName val="표준단면수량(출력안함)"/>
      <sheetName val="Ⅴ-2.공종별내역"/>
      <sheetName val="2000년1차"/>
      <sheetName val="을지"/>
      <sheetName val="플랜트 설치"/>
      <sheetName val="시멘트"/>
      <sheetName val="6-1. 관개량조서"/>
      <sheetName val="오억미만"/>
      <sheetName val="단중"/>
      <sheetName val="토목내역서"/>
      <sheetName val="접속도로"/>
      <sheetName val="AABS내역"/>
      <sheetName val="접속도로1"/>
      <sheetName val="일위대가목록"/>
      <sheetName val="갑지"/>
      <sheetName val="별표집계"/>
      <sheetName val="6동"/>
      <sheetName val="공사개요"/>
      <sheetName val="품셈"/>
      <sheetName val="정부노임"/>
      <sheetName val="참조-(1)"/>
      <sheetName val="부대내역"/>
      <sheetName val="guard(mac)"/>
      <sheetName val="NYS"/>
      <sheetName val="자재단가조사표-수목"/>
      <sheetName val="조명시설"/>
      <sheetName val="교통대책내역"/>
      <sheetName val="DATE"/>
      <sheetName val="가시설(TYPE-A)"/>
      <sheetName val="1-1평균터파기고(1)"/>
      <sheetName val="경비_원본"/>
      <sheetName val="인건비"/>
      <sheetName val="건축"/>
      <sheetName val="투찰(하수)"/>
      <sheetName val="LIST"/>
      <sheetName val="#REF"/>
      <sheetName val="에너지요금"/>
      <sheetName val="실행"/>
      <sheetName val="PUMP"/>
      <sheetName val="VENDOR LIST"/>
      <sheetName val="공통비"/>
      <sheetName val="토공사"/>
      <sheetName val="견적의뢰"/>
      <sheetName val="장비별표(오거보링)(Ø400)(12M)"/>
      <sheetName val="내역"/>
      <sheetName val="소방"/>
      <sheetName val="명단"/>
      <sheetName val="잡설비내역"/>
      <sheetName val="외주비"/>
      <sheetName val="접속도로집계"/>
      <sheetName val="단중표"/>
      <sheetName val="기성내역서표지"/>
      <sheetName val="00상노임"/>
      <sheetName val="구조물"/>
      <sheetName val="부대공(집계)"/>
      <sheetName val="공사내역"/>
      <sheetName val="BID"/>
      <sheetName val="대구칠곡5전기"/>
      <sheetName val="프랜트면허"/>
      <sheetName val="전기"/>
      <sheetName val="일위대가표집계표"/>
      <sheetName val="집계표"/>
      <sheetName val="SLAB&quot;1&quot;"/>
      <sheetName val="터파기및재료"/>
      <sheetName val="철집"/>
      <sheetName val="예산M2"/>
      <sheetName val="2.품제O호표"/>
      <sheetName val="몰탈재료산출"/>
      <sheetName val="원가계산서"/>
      <sheetName val="기초일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우수맨홀공제단위수량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사다리"/>
      <sheetName val="포장공사"/>
      <sheetName val="200"/>
      <sheetName val="설계명세서"/>
      <sheetName val="공정코드"/>
      <sheetName val="물량표"/>
      <sheetName val="부대공Ⅱ"/>
      <sheetName val="입고장부 (4)"/>
      <sheetName val="원본"/>
      <sheetName val="P.M 별"/>
      <sheetName val="내역_ver1.0"/>
      <sheetName val="골조시행"/>
      <sheetName val="단위단가"/>
      <sheetName val="출자한도"/>
      <sheetName val="MIJIBI"/>
      <sheetName val="지급자재"/>
      <sheetName val="기계경비(시간당)"/>
      <sheetName val="설 계"/>
      <sheetName val="토공집계표"/>
      <sheetName val="견"/>
      <sheetName val="인건-측정"/>
      <sheetName val="공사비산출내역"/>
      <sheetName val="선수금"/>
      <sheetName val="MOTOR"/>
      <sheetName val="건축직"/>
      <sheetName val="분수장비시설수량"/>
      <sheetName val="갑지(요약)"/>
      <sheetName val="재료"/>
      <sheetName val="자재단가비교표"/>
      <sheetName val="포장복구집계"/>
      <sheetName val="주차구획선수량"/>
      <sheetName val="변경총괄표"/>
      <sheetName val="총괄원가계산서"/>
      <sheetName val="품목"/>
      <sheetName val="3.3수량집계"/>
      <sheetName val="직노"/>
      <sheetName val="A3.공사비 검토"/>
      <sheetName val="목차"/>
      <sheetName val="잡비"/>
      <sheetName val="6호기"/>
      <sheetName val="이자율"/>
      <sheetName val="이익영"/>
      <sheetName val="밸브설치"/>
      <sheetName val="남양내역"/>
      <sheetName val="갑지(추정)"/>
      <sheetName val="청주(철골발주의뢰서)"/>
      <sheetName val="정공공사"/>
      <sheetName val="자재단가"/>
      <sheetName val="평자재단가"/>
      <sheetName val="가시설흙막이"/>
      <sheetName val="식재일위"/>
      <sheetName val="하조서"/>
      <sheetName val="품셈목록"/>
      <sheetName val="제잡비(주공종)"/>
      <sheetName val="별표 (1)"/>
      <sheetName val="#3E1_GCR"/>
      <sheetName val="원가"/>
      <sheetName val="설계예산서"/>
      <sheetName val="건축공사"/>
      <sheetName val="유림골조"/>
      <sheetName val="기본일위"/>
      <sheetName val="inputdata"/>
      <sheetName val="2002상반기노임기준"/>
      <sheetName val="SG"/>
      <sheetName val="MAIN_TABLE"/>
      <sheetName val="I一般比"/>
      <sheetName val="직재"/>
      <sheetName val="단가 및 재료비"/>
      <sheetName val="예정공정-전체"/>
      <sheetName val="총공사내역서"/>
      <sheetName val="-배수구조총재료"/>
      <sheetName val="기초자료입력"/>
      <sheetName val="내역조적"/>
      <sheetName val="data"/>
      <sheetName val="현장"/>
      <sheetName val="AP1"/>
      <sheetName val="조명율표"/>
      <sheetName val="공통가설"/>
      <sheetName val="세부내역"/>
      <sheetName val="전기일위대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공주방향"/>
      <sheetName val="배수공 시멘트 및 골재량 산출"/>
      <sheetName val="인건비 "/>
      <sheetName val="견적대비표"/>
      <sheetName val="제잡비"/>
      <sheetName val="06-BATCH "/>
      <sheetName val="노임대가"/>
      <sheetName val="1062-X방향 "/>
      <sheetName val="산출(열차무선)"/>
      <sheetName val="산출(역무통신)"/>
      <sheetName val="C3.토목_옹벽"/>
      <sheetName val="A6.샤시등"/>
      <sheetName val="식재수량표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비탈면보호공수량산출"/>
      <sheetName val="표지"/>
      <sheetName val="101동"/>
      <sheetName val="우수받이"/>
      <sheetName val="최종견"/>
      <sheetName val="산출내역서"/>
      <sheetName val="산출근거"/>
      <sheetName val="1F"/>
      <sheetName val="1.취수장"/>
      <sheetName val="98지급계획"/>
      <sheetName val="수량산출서 갑지"/>
      <sheetName val="SIL98"/>
      <sheetName val="개요"/>
      <sheetName val="Y-WORK"/>
      <sheetName val="재공품"/>
      <sheetName val="입력자료(노무비)"/>
      <sheetName val="9-1차이내역"/>
      <sheetName val="DB"/>
      <sheetName val="입찰"/>
      <sheetName val="현경"/>
      <sheetName val="관리,공감"/>
      <sheetName val="전기단가조사서"/>
      <sheetName val="일위목록"/>
      <sheetName val="평야부총"/>
      <sheetName val="용소리교"/>
      <sheetName val="부분별수량산출(조합기초)"/>
      <sheetName val="노무비"/>
      <sheetName val="포장재료(1)"/>
      <sheetName val="설계기준"/>
      <sheetName val="연습"/>
      <sheetName val="(C)원내역"/>
      <sheetName val="견적대비"/>
      <sheetName val="Macro(전선)"/>
      <sheetName val="2002공임"/>
      <sheetName val="2002자재가격"/>
      <sheetName val="BOX전기내역"/>
      <sheetName val="#3_일위대가목록"/>
      <sheetName val="대로근거"/>
      <sheetName val="우배수"/>
      <sheetName val="Total"/>
      <sheetName val="퇴직금(울산천상)"/>
      <sheetName val="2호맨홀공제수량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바닥판"/>
      <sheetName val="입력DATA"/>
      <sheetName val="수량산출"/>
      <sheetName val="성과심사(총괄)"/>
      <sheetName val="식생블럭단위수량"/>
      <sheetName val="관리비"/>
      <sheetName val="손익분석"/>
      <sheetName val="SCH"/>
      <sheetName val="일위목차"/>
      <sheetName val="노임단가명세표"/>
      <sheetName val="수량명세서"/>
      <sheetName val="단가대비표"/>
      <sheetName val="설계조건"/>
      <sheetName val="말뚝설계"/>
      <sheetName val="빙장비사양"/>
      <sheetName val="장비사양"/>
      <sheetName val="총괄"/>
      <sheetName val="설비"/>
      <sheetName val="중기사용료"/>
      <sheetName val="기본단가표"/>
      <sheetName val="T13(P68~72,78)"/>
      <sheetName val="98수문일위"/>
      <sheetName val="969910( R)"/>
      <sheetName val="경비공통"/>
      <sheetName val="인부노임"/>
      <sheetName val="사본 - b_balju"/>
      <sheetName val="단양 00 아파트-세부내역"/>
      <sheetName val="준검 내역서"/>
      <sheetName val="1"/>
      <sheetName val="토공총괄표"/>
      <sheetName val="각종양식"/>
      <sheetName val="22인공"/>
      <sheetName val="시중노임단가"/>
      <sheetName val="각종단가"/>
      <sheetName val="장비임대료"/>
      <sheetName val="품목테이블"/>
      <sheetName val="감가상각"/>
      <sheetName val="BEND LOSS"/>
      <sheetName val="산출내역서집계표"/>
      <sheetName val="BD운반거리"/>
      <sheetName val="개산공사비"/>
      <sheetName val="견적을지"/>
      <sheetName val="당초"/>
      <sheetName val="토목노임단가"/>
      <sheetName val="골조공사"/>
      <sheetName val="합계금액"/>
      <sheetName val="방수"/>
      <sheetName val="95년12월말"/>
      <sheetName val="수량-77m)"/>
      <sheetName val="품셈총괄"/>
      <sheetName val="내역서(기성청구)"/>
      <sheetName val="4.2.1 마루높이 검토"/>
      <sheetName val="주관사업"/>
      <sheetName val="전체내역"/>
      <sheetName val="배수통관(좌)"/>
      <sheetName val="99노임기준"/>
      <sheetName val="포장공"/>
      <sheetName val="1차증가원가계산"/>
      <sheetName val="단가비교표"/>
      <sheetName val="말뚝지지력산정"/>
      <sheetName val="교통표지판기초자료"/>
      <sheetName val="TABLE"/>
      <sheetName val="별표"/>
      <sheetName val="평3"/>
      <sheetName val="토공(우물통,기타) "/>
      <sheetName val="교대(A1)"/>
      <sheetName val="출력X"/>
      <sheetName val="Baby일위대가"/>
      <sheetName val="교각별철근수량집계표"/>
      <sheetName val="데이타"/>
      <sheetName val="1.수인터널"/>
      <sheetName val="SCHEDULE"/>
      <sheetName val="ELECTRIC"/>
      <sheetName val="DATA 입력란"/>
      <sheetName val="명세서"/>
      <sheetName val="cable산출"/>
      <sheetName val="기본가정"/>
      <sheetName val="TB_내역서"/>
      <sheetName val="기계경비목록"/>
      <sheetName val="우주화성공장"/>
      <sheetName val="부대단위수량"/>
      <sheetName val="VXXXXX"/>
      <sheetName val="견적"/>
      <sheetName val="6PILE  (돌출)"/>
      <sheetName val="폐기물"/>
      <sheetName val="개별직종노임단가(2003.9)"/>
      <sheetName val="품목현황"/>
      <sheetName val="중로근거"/>
      <sheetName val="지수"/>
      <sheetName val="1.설계기준"/>
      <sheetName val="1.설계조건"/>
      <sheetName val="노무비집계"/>
      <sheetName val="배수장토목공사비"/>
      <sheetName val="변화치수"/>
      <sheetName val="관급"/>
      <sheetName val="대가호표"/>
      <sheetName val="총괄내역서"/>
      <sheetName val="공사비"/>
      <sheetName val="토사(PE)"/>
      <sheetName val="지구단위계획"/>
      <sheetName val="4.장비손료"/>
      <sheetName val="동원인원"/>
      <sheetName val="DANGA"/>
      <sheetName val="Dae_Jiju"/>
      <sheetName val="XL4Poppy"/>
      <sheetName val="성서방향-교대(A2)"/>
      <sheetName val="주요수량증감"/>
      <sheetName val="산출표"/>
      <sheetName val="대치판정"/>
      <sheetName val="WEIGHT"/>
      <sheetName val="총집계"/>
      <sheetName val="집계표 (2)"/>
      <sheetName val="VXXXXXXX"/>
      <sheetName val="기계설비"/>
      <sheetName val="현장관리비데이타"/>
      <sheetName val="공통부대비"/>
      <sheetName val="토적계산서"/>
      <sheetName val="REINF."/>
      <sheetName val="LOADS"/>
      <sheetName val="품목단가"/>
      <sheetName val="삼보지질"/>
      <sheetName val="내역(가지)"/>
      <sheetName val="철골"/>
      <sheetName val="단면"/>
      <sheetName val="하수처리장"/>
      <sheetName val="2000전체분"/>
      <sheetName val="INPUT"/>
      <sheetName val="근로자자료입력"/>
      <sheetName val="참고자료"/>
      <sheetName val="토량산출서"/>
      <sheetName val="자재대"/>
      <sheetName val="샌딩 에폭시 도장"/>
      <sheetName val="스텐문틀설치"/>
      <sheetName val="일반문틀 설치"/>
      <sheetName val="단위중량"/>
      <sheetName val="코드"/>
      <sheetName val="2.입력sheet"/>
      <sheetName val="장외반출및폐기물 "/>
      <sheetName val="전체"/>
      <sheetName val="퍼스트"/>
      <sheetName val="코드표"/>
      <sheetName val="2축기둥해석"/>
      <sheetName val="공사설명서"/>
      <sheetName val="실행예산"/>
      <sheetName val="실행철강하도"/>
      <sheetName val="특수조명기구 단가조사서"/>
      <sheetName val="데리네이타현황"/>
      <sheetName val="제잡비계산"/>
      <sheetName val="기계경비일람"/>
      <sheetName val="교각1"/>
      <sheetName val="복갑"/>
      <sheetName val="내역기준"/>
      <sheetName val="fursys"/>
      <sheetName val="설계내역서"/>
      <sheetName val="3본사"/>
      <sheetName val="범용개발순소요비용"/>
      <sheetName val="입상내역"/>
      <sheetName val="세골재  T2 변경 현황"/>
      <sheetName val="집"/>
      <sheetName val="rate"/>
      <sheetName val="단가및재료비"/>
      <sheetName val="퇴직공제부금산출근거"/>
      <sheetName val="입찰안"/>
      <sheetName val="관개"/>
      <sheetName val="실행단가"/>
      <sheetName val="부총"/>
      <sheetName val="년도별시공"/>
      <sheetName val="예산명세서"/>
      <sheetName val="입찰보고"/>
      <sheetName val="신규일위대가"/>
      <sheetName val="(A)내역서"/>
      <sheetName val="장비가동"/>
      <sheetName val="설계내역"/>
      <sheetName val="일위대가1"/>
      <sheetName val="crude.SLAB RE-bar"/>
      <sheetName val="unit 4"/>
      <sheetName val="천안IP공장자100노100물량110할증"/>
      <sheetName val="6.이토처리시간"/>
      <sheetName val="별표(1)"/>
      <sheetName val="입력자료"/>
      <sheetName val="기계공사비집계(원안)"/>
      <sheetName val="ABUT수량-A1"/>
      <sheetName val="철근량"/>
      <sheetName val="실행내역(현대)"/>
      <sheetName val="장비집계"/>
      <sheetName val="품셈표-환경공사"/>
      <sheetName val="LINE1L형0+30."/>
      <sheetName val="L_RPTA05_목록"/>
      <sheetName val="앉음벽 (2)"/>
      <sheetName val="3.하중산정4.지지력"/>
      <sheetName val="공종목록표"/>
      <sheetName val="건축비목군분류"/>
      <sheetName val="0217상가미분양자산"/>
      <sheetName val="토목공사"/>
      <sheetName val="저"/>
      <sheetName val="내용"/>
      <sheetName val="YC구입"/>
      <sheetName val="영창26"/>
      <sheetName val="구조물총"/>
      <sheetName val="SRC-B3U2"/>
      <sheetName val="차액보증"/>
      <sheetName val="건축내역서"/>
      <sheetName val="이름"/>
      <sheetName val="배수관공"/>
      <sheetName val="N賃率-職"/>
      <sheetName val="중기조종사 단위단가"/>
      <sheetName val="기계시공"/>
      <sheetName val="삭제금지단가"/>
      <sheetName val="기성부분내역(한빛-영조)"/>
      <sheetName val="세부내역(한빛-영조)"/>
      <sheetName val="식재"/>
      <sheetName val="시설물"/>
      <sheetName val="식재출력용"/>
      <sheetName val="유지관리"/>
      <sheetName val="단가목록"/>
      <sheetName val="7. 현장관리비 "/>
      <sheetName val="6. 안전관리비"/>
      <sheetName val="단면 (2)"/>
      <sheetName val="대비"/>
      <sheetName val="별첨1"/>
      <sheetName val="찍기"/>
      <sheetName val="건재양식"/>
      <sheetName val="증감대비"/>
      <sheetName val="인사자료총집계"/>
      <sheetName val="상하차비용"/>
      <sheetName val="내역서1"/>
      <sheetName val="-기성청구내역서.xlsx"/>
      <sheetName val="총재료집계"/>
      <sheetName val="지수링 단위수량"/>
      <sheetName val="맨홀천공및반구연결거푸집집계"/>
      <sheetName val="오수맨홀평균높이"/>
      <sheetName val="원형1호맨홀토공수량"/>
      <sheetName val="대가2(원본)"/>
      <sheetName val="직영2"/>
      <sheetName val="산근"/>
      <sheetName val="포장공수량집계표"/>
      <sheetName val="제출내역 (2)"/>
      <sheetName val="9GNG운반"/>
      <sheetName val="Sheet1 (2)"/>
      <sheetName val="주beam"/>
      <sheetName val="진주방향"/>
      <sheetName val="자단"/>
      <sheetName val="오동"/>
      <sheetName val="대조"/>
      <sheetName val="나한"/>
      <sheetName val="단위수량"/>
      <sheetName val="직접인건비"/>
      <sheetName val="토공 total"/>
      <sheetName val="백암비스타내역"/>
      <sheetName val="경상비"/>
      <sheetName val="전기혼잡제경비(45)"/>
      <sheetName val="ilch"/>
      <sheetName val="2000년 공정표"/>
      <sheetName val="설계서"/>
      <sheetName val="열린교실"/>
      <sheetName val="산출기초"/>
      <sheetName val="기성2"/>
      <sheetName val="총수량집계표"/>
      <sheetName val="토공"/>
      <sheetName val="동측급수"/>
      <sheetName val="새공통"/>
      <sheetName val="연습장소"/>
      <sheetName val="잡철물"/>
      <sheetName val="전신환매도율"/>
      <sheetName val="적용토목"/>
      <sheetName val="퇴비산출근거"/>
      <sheetName val="000000"/>
      <sheetName val="포장연장"/>
      <sheetName val="공예을"/>
      <sheetName val="경비일반이윤변경"/>
      <sheetName val="재료변경"/>
      <sheetName val="설계명세"/>
      <sheetName val="금융비용"/>
      <sheetName val="여과지동"/>
      <sheetName val="기계경비"/>
      <sheetName val="6.일위목록"/>
      <sheetName val="9.단가조사서"/>
      <sheetName val="날개벽(시점좌측)"/>
      <sheetName val="대가목록"/>
      <sheetName val="요율"/>
      <sheetName val="2공구산출내역"/>
      <sheetName val="기계"/>
      <sheetName val="정화조"/>
      <sheetName val="조경"/>
      <sheetName val="견적대비 견적서"/>
      <sheetName val="공통가설공사"/>
      <sheetName val="1,2공구원가계산서"/>
      <sheetName val="1공구산출내역서"/>
      <sheetName val="자재테이블"/>
      <sheetName val="재료집계표"/>
      <sheetName val="신천3호용수로"/>
      <sheetName val="BOM"/>
      <sheetName val="표지 (2)"/>
      <sheetName val="1호맨홀토공"/>
      <sheetName val="단가비교"/>
      <sheetName val="품셈(기초)"/>
      <sheetName val="골재산출"/>
      <sheetName val="관접합및부설"/>
      <sheetName val="보성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일위대가"/>
      <sheetName val="토공사"/>
      <sheetName val="낙찰추정표"/>
      <sheetName val="금액내역서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유의사항"/>
      <sheetName val="교통비산출"/>
      <sheetName val="리더교육(1일 6시간)"/>
      <sheetName val="리더교육(1박2일)"/>
      <sheetName val="리더교육(2일 10시간)"/>
      <sheetName val="리더교육(2박3일)"/>
      <sheetName val="위탁교육(인건비 외부위탁비 별도)"/>
      <sheetName val="주민교육(당일 2시간, 일회성)"/>
      <sheetName val="주민교육(1일 2시간, 연속12회)"/>
      <sheetName val="주민교육(1일 4시간, 일회성)"/>
      <sheetName val="주민워크습(주민50인)"/>
      <sheetName val="선진지견학(국내 당일)"/>
      <sheetName val="선진지견학(국내 1박2일)"/>
      <sheetName val="선진지견학(국내 2박3일)"/>
      <sheetName val="선진지견학(국외 4박5일)"/>
      <sheetName val="선진지견학(국외 6박8일)"/>
      <sheetName val="컨설팅(전문분야 상급)"/>
      <sheetName val="컨설팅(전문분야 중급)"/>
      <sheetName val="컨설팅(일반분야 중급)"/>
      <sheetName val="홍보마케팅(브랜드개발)"/>
      <sheetName val="홍보마케팅(지역축제)"/>
      <sheetName val="홍보마케팅(주민제안사업,주민활동)"/>
      <sheetName val="홍보마케팅(도시민초청행사)"/>
      <sheetName val="홍보마케팅(홍보동영상제작)"/>
      <sheetName val="홍보마케팅(주민블로그유튜브기자단)"/>
      <sheetName val="홍보마케팅(인플루언서 콘텐츠 제작 및 운영)"/>
      <sheetName val="정보화 구축(홈페이지 개발)"/>
    </sheetNames>
    <sheetDataSet>
      <sheetData sheetId="0" refreshError="1"/>
      <sheetData sheetId="1" refreshError="1"/>
      <sheetData sheetId="2" refreshError="1"/>
      <sheetData sheetId="3" refreshError="1">
        <row r="15">
          <cell r="G15">
            <v>150000</v>
          </cell>
          <cell r="J15" t="str">
            <v>※B급 강사 적용 가능</v>
          </cell>
        </row>
        <row r="16">
          <cell r="E16" t="str">
            <v>편도120km, 왕복 기준</v>
          </cell>
        </row>
        <row r="21">
          <cell r="G21">
            <v>50000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J40"/>
  <sheetViews>
    <sheetView tabSelected="1" view="pageBreakPreview" zoomScale="70" zoomScaleNormal="100" zoomScaleSheetLayoutView="70" workbookViewId="0">
      <selection activeCell="H54" sqref="H54"/>
    </sheetView>
  </sheetViews>
  <sheetFormatPr defaultRowHeight="16.5"/>
  <cols>
    <col min="1" max="10" width="9.75" customWidth="1"/>
    <col min="11" max="11" width="8.625" customWidth="1"/>
  </cols>
  <sheetData>
    <row r="3" spans="1:10" ht="20.100000000000001" customHeight="1"/>
    <row r="4" spans="1:10" ht="20.100000000000001" customHeight="1"/>
    <row r="5" spans="1:10" ht="20.100000000000001" customHeight="1"/>
    <row r="6" spans="1:10" ht="20.100000000000001" customHeight="1"/>
    <row r="7" spans="1:10" ht="39.950000000000003" customHeight="1">
      <c r="A7" s="472" t="s">
        <v>433</v>
      </c>
      <c r="B7" s="472"/>
      <c r="C7" s="472"/>
      <c r="D7" s="472"/>
      <c r="E7" s="472"/>
      <c r="F7" s="472"/>
      <c r="G7" s="472"/>
      <c r="H7" s="472"/>
      <c r="I7" s="472"/>
      <c r="J7" s="472"/>
    </row>
    <row r="8" spans="1:10" ht="20.100000000000001" customHeight="1">
      <c r="A8" s="472"/>
      <c r="B8" s="472"/>
      <c r="C8" s="472"/>
      <c r="D8" s="472"/>
      <c r="E8" s="472"/>
      <c r="F8" s="472"/>
      <c r="G8" s="472"/>
      <c r="H8" s="472"/>
      <c r="I8" s="472"/>
      <c r="J8" s="472"/>
    </row>
    <row r="9" spans="1:10" ht="20.100000000000001" customHeight="1">
      <c r="A9" s="472"/>
      <c r="B9" s="472"/>
      <c r="C9" s="472"/>
      <c r="D9" s="472"/>
      <c r="E9" s="472"/>
      <c r="F9" s="472"/>
      <c r="G9" s="472"/>
      <c r="H9" s="472"/>
      <c r="I9" s="472"/>
      <c r="J9" s="472"/>
    </row>
    <row r="10" spans="1:10" ht="20.100000000000001" customHeight="1"/>
    <row r="11" spans="1:10" ht="20.100000000000001" customHeight="1"/>
    <row r="12" spans="1:10" ht="20.100000000000001" customHeight="1">
      <c r="E12" s="48"/>
    </row>
    <row r="13" spans="1:10" ht="20.100000000000001" customHeight="1">
      <c r="E13" s="48"/>
    </row>
    <row r="14" spans="1:10" ht="20.100000000000001" customHeight="1"/>
    <row r="15" spans="1:10" ht="20.100000000000001" customHeight="1"/>
    <row r="16" spans="1:10" ht="20.100000000000001" customHeight="1">
      <c r="E16" s="48"/>
    </row>
    <row r="17" spans="4:7" ht="20.100000000000001" customHeight="1">
      <c r="E17" s="48"/>
    </row>
    <row r="18" spans="4:7" ht="20.100000000000001" customHeight="1"/>
    <row r="19" spans="4:7" ht="20.100000000000001" customHeight="1"/>
    <row r="20" spans="4:7" ht="20.100000000000001" customHeight="1">
      <c r="D20" s="473" t="s">
        <v>434</v>
      </c>
      <c r="E20" s="473"/>
      <c r="F20" s="473"/>
      <c r="G20" s="473"/>
    </row>
    <row r="21" spans="4:7">
      <c r="D21" s="473"/>
      <c r="E21" s="473"/>
      <c r="F21" s="473"/>
      <c r="G21" s="473"/>
    </row>
    <row r="39" spans="5:7" ht="26.25">
      <c r="E39" s="468" t="s">
        <v>165</v>
      </c>
      <c r="F39" s="469"/>
      <c r="G39" s="470"/>
    </row>
    <row r="40" spans="5:7" ht="26.25">
      <c r="E40" s="468" t="s">
        <v>345</v>
      </c>
      <c r="F40" s="471"/>
      <c r="G40" s="471"/>
    </row>
  </sheetData>
  <mergeCells count="4">
    <mergeCell ref="E39:G39"/>
    <mergeCell ref="E40:G40"/>
    <mergeCell ref="A7:J9"/>
    <mergeCell ref="D20:G21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1"/>
  <sheetViews>
    <sheetView view="pageBreakPreview" zoomScaleNormal="100" zoomScaleSheetLayoutView="100" workbookViewId="0">
      <selection activeCell="F29" sqref="F29"/>
    </sheetView>
  </sheetViews>
  <sheetFormatPr defaultRowHeight="16.5"/>
  <cols>
    <col min="1" max="1" width="7.25" customWidth="1"/>
    <col min="2" max="2" width="9.875" customWidth="1"/>
    <col min="3" max="3" width="20.25" customWidth="1"/>
    <col min="4" max="4" width="7.5" customWidth="1"/>
    <col min="5" max="5" width="13.375" customWidth="1"/>
    <col min="6" max="11" width="15.625" customWidth="1"/>
  </cols>
  <sheetData>
    <row r="2" spans="1:11" s="288" customFormat="1" ht="41.25" customHeight="1">
      <c r="A2" s="485" t="s">
        <v>432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</row>
    <row r="3" spans="1:11" ht="20.100000000000001" customHeight="1">
      <c r="A3" s="486" t="s">
        <v>421</v>
      </c>
      <c r="B3" s="486"/>
      <c r="C3" s="486"/>
      <c r="D3" s="486"/>
      <c r="E3" s="486"/>
      <c r="F3" s="486"/>
      <c r="G3" s="486"/>
      <c r="H3" s="486"/>
      <c r="I3" s="486"/>
      <c r="J3" s="486"/>
      <c r="K3" s="486"/>
    </row>
    <row r="4" spans="1:11" ht="27.75" customHeight="1">
      <c r="A4" s="487" t="s">
        <v>346</v>
      </c>
      <c r="B4" s="487" t="s">
        <v>350</v>
      </c>
      <c r="C4" s="487"/>
      <c r="D4" s="487"/>
      <c r="E4" s="487" t="s">
        <v>349</v>
      </c>
      <c r="F4" s="484" t="s">
        <v>352</v>
      </c>
      <c r="G4" s="484"/>
      <c r="H4" s="484" t="s">
        <v>423</v>
      </c>
      <c r="I4" s="484"/>
      <c r="J4" s="484" t="s">
        <v>439</v>
      </c>
      <c r="K4" s="484"/>
    </row>
    <row r="5" spans="1:11" ht="27.75" customHeight="1">
      <c r="A5" s="487"/>
      <c r="B5" s="487"/>
      <c r="C5" s="487"/>
      <c r="D5" s="487"/>
      <c r="E5" s="487"/>
      <c r="F5" s="388" t="s">
        <v>348</v>
      </c>
      <c r="G5" s="388" t="s">
        <v>347</v>
      </c>
      <c r="H5" s="388" t="s">
        <v>348</v>
      </c>
      <c r="I5" s="388" t="s">
        <v>347</v>
      </c>
      <c r="J5" s="388" t="s">
        <v>348</v>
      </c>
      <c r="K5" s="388" t="s">
        <v>347</v>
      </c>
    </row>
    <row r="6" spans="1:11" ht="37.5" customHeight="1">
      <c r="A6" s="480" t="s">
        <v>420</v>
      </c>
      <c r="B6" s="483" t="s">
        <v>414</v>
      </c>
      <c r="C6" s="483"/>
      <c r="D6" s="483"/>
      <c r="E6" s="389">
        <f>'선진지견학(국내 당일)'!F29</f>
        <v>8240000</v>
      </c>
      <c r="F6" s="390">
        <v>1</v>
      </c>
      <c r="G6" s="389">
        <f>E6*F6</f>
        <v>8240000</v>
      </c>
      <c r="H6" s="390">
        <v>1</v>
      </c>
      <c r="I6" s="391">
        <f>E6*H6</f>
        <v>8240000</v>
      </c>
      <c r="J6" s="390"/>
      <c r="K6" s="391"/>
    </row>
    <row r="7" spans="1:11" ht="37.5" customHeight="1">
      <c r="A7" s="481"/>
      <c r="B7" s="483" t="s">
        <v>436</v>
      </c>
      <c r="C7" s="483"/>
      <c r="D7" s="483"/>
      <c r="E7" s="389">
        <f>'청정골 채움 프로젝트'!F25</f>
        <v>4890000</v>
      </c>
      <c r="F7" s="390">
        <v>3</v>
      </c>
      <c r="G7" s="389">
        <f>E7*F7</f>
        <v>14670000</v>
      </c>
      <c r="H7" s="390"/>
      <c r="I7" s="391">
        <f>E7*H7</f>
        <v>0</v>
      </c>
      <c r="J7" s="390">
        <v>2</v>
      </c>
      <c r="K7" s="391">
        <f t="shared" ref="K7:K10" si="0">G7-I7</f>
        <v>14670000</v>
      </c>
    </row>
    <row r="8" spans="1:11" s="395" customFormat="1" ht="37.5" customHeight="1">
      <c r="A8" s="480" t="s">
        <v>427</v>
      </c>
      <c r="B8" s="474" t="s">
        <v>426</v>
      </c>
      <c r="C8" s="475"/>
      <c r="D8" s="476"/>
      <c r="E8" s="389">
        <f>치매예방교육!F20</f>
        <v>3920000</v>
      </c>
      <c r="F8" s="390">
        <v>3</v>
      </c>
      <c r="G8" s="389">
        <f t="shared" ref="G8:G10" si="1">E8*F8</f>
        <v>11760000</v>
      </c>
      <c r="H8" s="390">
        <v>3</v>
      </c>
      <c r="I8" s="391">
        <f>E8*H8</f>
        <v>11760000</v>
      </c>
      <c r="J8" s="390"/>
      <c r="K8" s="391"/>
    </row>
    <row r="9" spans="1:11" s="412" customFormat="1" ht="37.5" customHeight="1">
      <c r="A9" s="481"/>
      <c r="B9" s="483" t="s">
        <v>441</v>
      </c>
      <c r="C9" s="483"/>
      <c r="D9" s="483"/>
      <c r="E9" s="389">
        <f>'웃음치료 프로그램'!F21</f>
        <v>3260000</v>
      </c>
      <c r="F9" s="390">
        <v>2</v>
      </c>
      <c r="G9" s="389">
        <f>E9*F9</f>
        <v>6520000</v>
      </c>
      <c r="H9" s="390"/>
      <c r="I9" s="391">
        <f>E9*H9</f>
        <v>0</v>
      </c>
      <c r="J9" s="390">
        <v>2</v>
      </c>
      <c r="K9" s="391">
        <f t="shared" ref="K9" si="2">G9-I9</f>
        <v>6520000</v>
      </c>
    </row>
    <row r="10" spans="1:11" s="395" customFormat="1" ht="37.5" customHeight="1">
      <c r="A10" s="482"/>
      <c r="B10" s="474" t="s">
        <v>442</v>
      </c>
      <c r="C10" s="475"/>
      <c r="D10" s="476"/>
      <c r="E10" s="389">
        <f>'양지이야기 기록화 사업'!F24</f>
        <v>12050000</v>
      </c>
      <c r="F10" s="390">
        <v>1</v>
      </c>
      <c r="G10" s="389">
        <f t="shared" si="1"/>
        <v>12050000</v>
      </c>
      <c r="H10" s="390"/>
      <c r="I10" s="391">
        <f>E10*H10</f>
        <v>0</v>
      </c>
      <c r="J10" s="390">
        <v>1</v>
      </c>
      <c r="K10" s="391">
        <f t="shared" si="0"/>
        <v>12050000</v>
      </c>
    </row>
    <row r="11" spans="1:11" ht="37.5" customHeight="1">
      <c r="A11" s="477" t="s">
        <v>351</v>
      </c>
      <c r="B11" s="478"/>
      <c r="C11" s="478"/>
      <c r="D11" s="479"/>
      <c r="E11" s="392"/>
      <c r="F11" s="393"/>
      <c r="G11" s="393">
        <f>SUM(G6:G10)</f>
        <v>53240000</v>
      </c>
      <c r="H11" s="393"/>
      <c r="I11" s="393">
        <f>SUM(I6:I10)</f>
        <v>20000000</v>
      </c>
      <c r="J11" s="393"/>
      <c r="K11" s="393">
        <f>SUM(K6:K10)</f>
        <v>33240000</v>
      </c>
    </row>
  </sheetData>
  <mergeCells count="16">
    <mergeCell ref="J4:K4"/>
    <mergeCell ref="A2:K2"/>
    <mergeCell ref="A3:K3"/>
    <mergeCell ref="B6:D6"/>
    <mergeCell ref="H4:I4"/>
    <mergeCell ref="E4:E5"/>
    <mergeCell ref="A4:A5"/>
    <mergeCell ref="F4:G4"/>
    <mergeCell ref="B4:D5"/>
    <mergeCell ref="B8:D8"/>
    <mergeCell ref="B10:D10"/>
    <mergeCell ref="A11:D11"/>
    <mergeCell ref="A8:A10"/>
    <mergeCell ref="A6:A7"/>
    <mergeCell ref="B7:D7"/>
    <mergeCell ref="B9:D9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Z37"/>
  <sheetViews>
    <sheetView view="pageBreakPreview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17.25" style="4" bestFit="1" customWidth="1"/>
    <col min="6" max="6" width="15.125" style="4" customWidth="1"/>
    <col min="7" max="7" width="14.25" customWidth="1"/>
    <col min="8" max="16" width="7.625" customWidth="1"/>
  </cols>
  <sheetData>
    <row r="1" spans="2:26" ht="32.25" thickBot="1">
      <c r="B1" s="488" t="s">
        <v>12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23"/>
    </row>
    <row r="2" spans="2:26" ht="24.95" customHeight="1" thickTop="1" thickBot="1">
      <c r="E2" s="20"/>
      <c r="F2" s="20"/>
    </row>
    <row r="3" spans="2:26" ht="30" customHeight="1" thickBot="1">
      <c r="B3" s="59" t="s">
        <v>4</v>
      </c>
      <c r="C3" s="60" t="s">
        <v>3</v>
      </c>
      <c r="D3" s="492" t="s">
        <v>99</v>
      </c>
      <c r="E3" s="506"/>
      <c r="F3" s="61" t="s">
        <v>6</v>
      </c>
      <c r="G3" s="492" t="s">
        <v>14</v>
      </c>
      <c r="H3" s="493"/>
      <c r="I3" s="493"/>
      <c r="J3" s="493"/>
      <c r="K3" s="493"/>
      <c r="L3" s="493"/>
      <c r="M3" s="493"/>
      <c r="N3" s="493"/>
      <c r="O3" s="494"/>
      <c r="P3" s="24"/>
      <c r="Q3" s="1"/>
      <c r="R3" s="1"/>
    </row>
    <row r="4" spans="2:26" ht="24.95" customHeight="1" thickTop="1">
      <c r="B4" s="498" t="s">
        <v>8</v>
      </c>
      <c r="C4" s="62"/>
      <c r="D4" s="502" t="s">
        <v>2</v>
      </c>
      <c r="E4" s="503"/>
      <c r="F4" s="63">
        <f>SUM(F5:F8)</f>
        <v>1668962</v>
      </c>
      <c r="G4" s="495" t="s">
        <v>313</v>
      </c>
      <c r="H4" s="496"/>
      <c r="I4" s="496"/>
      <c r="J4" s="496"/>
      <c r="K4" s="496"/>
      <c r="L4" s="496"/>
      <c r="M4" s="496"/>
      <c r="N4" s="496"/>
      <c r="O4" s="497"/>
      <c r="Q4" s="1"/>
      <c r="R4" s="1"/>
      <c r="Z4" s="7" t="s">
        <v>39</v>
      </c>
    </row>
    <row r="5" spans="2:26" ht="24.95" customHeight="1">
      <c r="B5" s="499"/>
      <c r="C5" s="500" t="s">
        <v>1</v>
      </c>
      <c r="D5" s="504" t="s">
        <v>0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2"/>
      <c r="Q5" s="1"/>
      <c r="R5" s="1"/>
      <c r="Z5" s="7" t="s">
        <v>40</v>
      </c>
    </row>
    <row r="6" spans="2:26" ht="24.95" customHeight="1">
      <c r="B6" s="499"/>
      <c r="C6" s="500"/>
      <c r="D6" s="504" t="s">
        <v>100</v>
      </c>
      <c r="E6" s="505"/>
      <c r="F6" s="55">
        <f>ROUND(G6*I6*K6,0)</f>
        <v>179231</v>
      </c>
      <c r="G6" s="56">
        <v>1792309</v>
      </c>
      <c r="H6" s="64" t="s">
        <v>15</v>
      </c>
      <c r="I6" s="65">
        <v>0.1</v>
      </c>
      <c r="J6" s="64" t="s">
        <v>13</v>
      </c>
      <c r="K6" s="66">
        <v>1</v>
      </c>
      <c r="L6" s="64"/>
      <c r="M6" s="67"/>
      <c r="N6" s="67"/>
      <c r="O6" s="68"/>
      <c r="P6" s="2"/>
      <c r="Q6" s="1"/>
      <c r="R6" s="1"/>
      <c r="Z6" s="6" t="s">
        <v>41</v>
      </c>
    </row>
    <row r="7" spans="2:26" ht="24.95" customHeight="1">
      <c r="B7" s="499"/>
      <c r="C7" s="500" t="s">
        <v>33</v>
      </c>
      <c r="D7" s="504" t="s">
        <v>101</v>
      </c>
      <c r="E7" s="505"/>
      <c r="F7" s="55">
        <f>ROUND(G7*I7/K7*M7*O7,0)</f>
        <v>357497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71">
        <v>12</v>
      </c>
      <c r="L7" s="72" t="s">
        <v>13</v>
      </c>
      <c r="M7" s="65">
        <v>0.4</v>
      </c>
      <c r="N7" s="64" t="s">
        <v>13</v>
      </c>
      <c r="O7" s="73">
        <v>1</v>
      </c>
      <c r="P7" s="21"/>
      <c r="Q7" s="1"/>
      <c r="R7" s="1"/>
      <c r="Z7" s="7" t="s">
        <v>42</v>
      </c>
    </row>
    <row r="8" spans="2:26" ht="24.95" customHeight="1">
      <c r="B8" s="499"/>
      <c r="C8" s="501"/>
      <c r="D8" s="521" t="s">
        <v>100</v>
      </c>
      <c r="E8" s="522"/>
      <c r="F8" s="74">
        <f>ROUND(G8*I8/K8*M8*O8,0)</f>
        <v>59744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78">
        <v>12</v>
      </c>
      <c r="L8" s="79" t="s">
        <v>13</v>
      </c>
      <c r="M8" s="80">
        <v>0.1</v>
      </c>
      <c r="N8" s="75" t="s">
        <v>13</v>
      </c>
      <c r="O8" s="81">
        <v>1</v>
      </c>
      <c r="P8" s="21"/>
      <c r="Q8" s="1"/>
      <c r="R8" s="1"/>
      <c r="Z8" s="7" t="s">
        <v>280</v>
      </c>
    </row>
    <row r="9" spans="2:26" ht="24.95" customHeight="1">
      <c r="B9" s="499" t="s">
        <v>9</v>
      </c>
      <c r="C9" s="82"/>
      <c r="D9" s="523" t="s">
        <v>102</v>
      </c>
      <c r="E9" s="524"/>
      <c r="F9" s="83">
        <f>SUM(F10:F13)</f>
        <v>405000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2"/>
      <c r="Q9" s="1"/>
      <c r="R9" s="1"/>
    </row>
    <row r="10" spans="2:26" ht="24.95" customHeight="1">
      <c r="B10" s="499"/>
      <c r="C10" s="500" t="s">
        <v>34</v>
      </c>
      <c r="D10" s="504" t="s">
        <v>101</v>
      </c>
      <c r="E10" s="505"/>
      <c r="F10" s="55">
        <f>(25000*2)+(25000*2)+(50000*2)</f>
        <v>200000</v>
      </c>
      <c r="G10" s="88" t="s">
        <v>319</v>
      </c>
      <c r="H10" s="64"/>
      <c r="I10" s="64"/>
      <c r="J10" s="64"/>
      <c r="K10" s="64"/>
      <c r="L10" s="64"/>
      <c r="M10" s="67"/>
      <c r="N10" s="67"/>
      <c r="O10" s="68"/>
      <c r="P10" s="2"/>
      <c r="Q10" s="1"/>
      <c r="R10" s="1"/>
    </row>
    <row r="11" spans="2:26" ht="24.95" customHeight="1">
      <c r="B11" s="499"/>
      <c r="C11" s="500"/>
      <c r="D11" s="504" t="s">
        <v>100</v>
      </c>
      <c r="E11" s="505"/>
      <c r="F11" s="55">
        <f>(25000*2)+(25000*2)+(50000*2)</f>
        <v>200000</v>
      </c>
      <c r="G11" s="88" t="s">
        <v>319</v>
      </c>
      <c r="H11" s="64"/>
      <c r="I11" s="64"/>
      <c r="J11" s="64"/>
      <c r="K11" s="64"/>
      <c r="L11" s="64"/>
      <c r="M11" s="67"/>
      <c r="N11" s="67"/>
      <c r="O11" s="68"/>
      <c r="P11" s="2"/>
      <c r="Q11" s="1"/>
      <c r="R11" s="1"/>
    </row>
    <row r="12" spans="2:26" ht="24.95" customHeight="1">
      <c r="B12" s="499"/>
      <c r="C12" s="500" t="s">
        <v>35</v>
      </c>
      <c r="D12" s="504" t="s">
        <v>103</v>
      </c>
      <c r="E12" s="505"/>
      <c r="F12" s="55">
        <f>ROUND(G12*I12,0)</f>
        <v>3000</v>
      </c>
      <c r="G12" s="56">
        <v>30000</v>
      </c>
      <c r="H12" s="64" t="s">
        <v>15</v>
      </c>
      <c r="I12" s="65">
        <v>0.1</v>
      </c>
      <c r="J12" s="64"/>
      <c r="K12" s="66"/>
      <c r="L12" s="64"/>
      <c r="M12" s="67"/>
      <c r="N12" s="67"/>
      <c r="O12" s="68"/>
      <c r="P12" s="2"/>
      <c r="Q12" s="1"/>
      <c r="R12" s="1"/>
    </row>
    <row r="13" spans="2:26" ht="24.95" customHeight="1">
      <c r="B13" s="499"/>
      <c r="C13" s="501"/>
      <c r="D13" s="521" t="s">
        <v>104</v>
      </c>
      <c r="E13" s="522"/>
      <c r="F13" s="55">
        <f>ROUND(G13*I13,0)</f>
        <v>2000</v>
      </c>
      <c r="G13" s="89">
        <v>20000</v>
      </c>
      <c r="H13" s="75" t="s">
        <v>15</v>
      </c>
      <c r="I13" s="80">
        <v>0.1</v>
      </c>
      <c r="J13" s="75"/>
      <c r="K13" s="90"/>
      <c r="L13" s="75"/>
      <c r="M13" s="91"/>
      <c r="N13" s="91"/>
      <c r="O13" s="92"/>
      <c r="P13" s="2"/>
      <c r="Q13" s="1"/>
      <c r="R13" s="1"/>
    </row>
    <row r="14" spans="2:26" ht="24.95" customHeight="1">
      <c r="B14" s="499" t="s">
        <v>7</v>
      </c>
      <c r="C14" s="82"/>
      <c r="D14" s="523" t="s">
        <v>102</v>
      </c>
      <c r="E14" s="524"/>
      <c r="F14" s="83">
        <f>SUM(F15:F21)</f>
        <v>1870000</v>
      </c>
      <c r="G14" s="93"/>
      <c r="H14" s="85"/>
      <c r="I14" s="85"/>
      <c r="J14" s="85"/>
      <c r="K14" s="85"/>
      <c r="L14" s="85"/>
      <c r="M14" s="86"/>
      <c r="N14" s="86"/>
      <c r="O14" s="87"/>
      <c r="P14" s="2"/>
      <c r="Q14" s="1"/>
      <c r="R14" s="1"/>
    </row>
    <row r="15" spans="2:26" ht="24.95" customHeight="1">
      <c r="B15" s="499"/>
      <c r="C15" s="500" t="s">
        <v>36</v>
      </c>
      <c r="D15" s="94" t="s">
        <v>105</v>
      </c>
      <c r="E15" s="95" t="s">
        <v>112</v>
      </c>
      <c r="F15" s="55">
        <f t="shared" ref="F15:F21" si="0">ROUND(G15*I15,0)</f>
        <v>900000</v>
      </c>
      <c r="G15" s="56">
        <v>150000</v>
      </c>
      <c r="H15" s="64" t="s">
        <v>15</v>
      </c>
      <c r="I15" s="96">
        <v>6</v>
      </c>
      <c r="J15" s="510" t="s">
        <v>259</v>
      </c>
      <c r="K15" s="511"/>
      <c r="L15" s="511"/>
      <c r="M15" s="511"/>
      <c r="N15" s="511"/>
      <c r="O15" s="512"/>
      <c r="P15" s="2"/>
      <c r="Q15" s="1"/>
      <c r="R15" s="1"/>
    </row>
    <row r="16" spans="2:26" ht="24.95" customHeight="1">
      <c r="B16" s="499"/>
      <c r="C16" s="500"/>
      <c r="D16" s="94" t="s">
        <v>109</v>
      </c>
      <c r="E16" s="218" t="s">
        <v>315</v>
      </c>
      <c r="F16" s="55">
        <f t="shared" si="0"/>
        <v>150000</v>
      </c>
      <c r="G16" s="56">
        <f>교통비산출!K18</f>
        <v>50000</v>
      </c>
      <c r="H16" s="64" t="s">
        <v>15</v>
      </c>
      <c r="I16" s="97">
        <v>3</v>
      </c>
      <c r="J16" s="507" t="s">
        <v>253</v>
      </c>
      <c r="K16" s="508"/>
      <c r="L16" s="508"/>
      <c r="M16" s="508"/>
      <c r="N16" s="508"/>
      <c r="O16" s="509"/>
      <c r="P16" s="2"/>
      <c r="Q16" s="1"/>
      <c r="R16" s="1"/>
    </row>
    <row r="17" spans="2:24" ht="24.95" customHeight="1">
      <c r="B17" s="499"/>
      <c r="C17" s="500" t="s">
        <v>37</v>
      </c>
      <c r="D17" s="94" t="s">
        <v>106</v>
      </c>
      <c r="E17" s="98" t="s">
        <v>306</v>
      </c>
      <c r="F17" s="55">
        <f t="shared" si="0"/>
        <v>300000</v>
      </c>
      <c r="G17" s="56">
        <v>10000</v>
      </c>
      <c r="H17" s="64" t="s">
        <v>15</v>
      </c>
      <c r="I17" s="66">
        <v>30</v>
      </c>
      <c r="J17" s="64"/>
      <c r="K17" s="64"/>
      <c r="L17" s="64"/>
      <c r="M17" s="67"/>
      <c r="N17" s="67"/>
      <c r="O17" s="68"/>
      <c r="P17" s="2" t="s">
        <v>146</v>
      </c>
      <c r="Q17" s="1"/>
      <c r="R17" s="1"/>
    </row>
    <row r="18" spans="2:24" ht="24.95" customHeight="1">
      <c r="B18" s="499"/>
      <c r="C18" s="500"/>
      <c r="D18" s="94" t="s">
        <v>107</v>
      </c>
      <c r="E18" s="95" t="s">
        <v>187</v>
      </c>
      <c r="F18" s="55">
        <f t="shared" si="0"/>
        <v>120000</v>
      </c>
      <c r="G18" s="56">
        <v>4000</v>
      </c>
      <c r="H18" s="64" t="s">
        <v>15</v>
      </c>
      <c r="I18" s="66">
        <v>30</v>
      </c>
      <c r="J18" s="64"/>
      <c r="K18" s="64"/>
      <c r="L18" s="64"/>
      <c r="M18" s="67"/>
      <c r="N18" s="67"/>
      <c r="O18" s="68"/>
      <c r="P18" s="2"/>
      <c r="Q18" s="1"/>
      <c r="R18" s="1"/>
    </row>
    <row r="19" spans="2:24" ht="24.95" customHeight="1">
      <c r="B19" s="499"/>
      <c r="C19" s="489" t="s">
        <v>91</v>
      </c>
      <c r="D19" s="94" t="s">
        <v>90</v>
      </c>
      <c r="E19" s="95" t="s">
        <v>117</v>
      </c>
      <c r="F19" s="55">
        <f t="shared" si="0"/>
        <v>200000</v>
      </c>
      <c r="G19" s="56">
        <v>200000</v>
      </c>
      <c r="H19" s="64" t="s">
        <v>15</v>
      </c>
      <c r="I19" s="97">
        <v>1</v>
      </c>
      <c r="J19" s="64"/>
      <c r="K19" s="64"/>
      <c r="L19" s="64"/>
      <c r="M19" s="67"/>
      <c r="N19" s="67"/>
      <c r="O19" s="68"/>
      <c r="P19" s="2"/>
      <c r="Q19" s="1"/>
      <c r="R19" s="1"/>
    </row>
    <row r="20" spans="2:24" ht="24.95" customHeight="1">
      <c r="B20" s="499"/>
      <c r="C20" s="490"/>
      <c r="D20" s="94" t="s">
        <v>21</v>
      </c>
      <c r="E20" s="95" t="s">
        <v>114</v>
      </c>
      <c r="F20" s="55">
        <f t="shared" si="0"/>
        <v>150000</v>
      </c>
      <c r="G20" s="56">
        <v>5000</v>
      </c>
      <c r="H20" s="64" t="s">
        <v>15</v>
      </c>
      <c r="I20" s="99">
        <v>30</v>
      </c>
      <c r="J20" s="64"/>
      <c r="K20" s="100"/>
      <c r="L20" s="64"/>
      <c r="M20" s="99"/>
      <c r="N20" s="66"/>
      <c r="O20" s="73"/>
      <c r="P20" s="21"/>
      <c r="Q20" s="1"/>
      <c r="R20" s="1"/>
    </row>
    <row r="21" spans="2:24" ht="24.95" customHeight="1">
      <c r="B21" s="499"/>
      <c r="C21" s="491"/>
      <c r="D21" s="101" t="s">
        <v>22</v>
      </c>
      <c r="E21" s="102" t="s">
        <v>214</v>
      </c>
      <c r="F21" s="74">
        <f t="shared" si="0"/>
        <v>50000</v>
      </c>
      <c r="G21" s="89">
        <v>50000</v>
      </c>
      <c r="H21" s="75" t="s">
        <v>15</v>
      </c>
      <c r="I21" s="103">
        <v>1</v>
      </c>
      <c r="J21" s="75"/>
      <c r="K21" s="75"/>
      <c r="L21" s="75"/>
      <c r="M21" s="91"/>
      <c r="N21" s="91"/>
      <c r="O21" s="92"/>
      <c r="P21" s="2"/>
      <c r="Q21" s="1"/>
      <c r="R21" s="1"/>
    </row>
    <row r="22" spans="2:24" ht="24.95" customHeight="1">
      <c r="B22" s="513" t="s">
        <v>2</v>
      </c>
      <c r="C22" s="514"/>
      <c r="D22" s="514"/>
      <c r="E22" s="515"/>
      <c r="F22" s="104">
        <f>SUM(F4,F9,F14)</f>
        <v>3943962</v>
      </c>
      <c r="G22" s="105"/>
      <c r="H22" s="106"/>
      <c r="I22" s="106"/>
      <c r="J22" s="106"/>
      <c r="K22" s="106"/>
      <c r="L22" s="106"/>
      <c r="M22" s="107"/>
      <c r="N22" s="107"/>
      <c r="O22" s="108"/>
      <c r="P22" s="2"/>
      <c r="Q22" s="1"/>
      <c r="R22" s="1"/>
    </row>
    <row r="23" spans="2:24" ht="24.95" customHeight="1">
      <c r="B23" s="519" t="s">
        <v>26</v>
      </c>
      <c r="C23" s="520"/>
      <c r="D23" s="520"/>
      <c r="E23" s="515"/>
      <c r="F23" s="109">
        <f>TRUNC(F22*0.06,0)</f>
        <v>236637</v>
      </c>
      <c r="G23" s="110" t="s">
        <v>314</v>
      </c>
      <c r="H23" s="111"/>
      <c r="I23" s="111"/>
      <c r="J23" s="111"/>
      <c r="K23" s="111"/>
      <c r="L23" s="111"/>
      <c r="M23" s="112"/>
      <c r="N23" s="112"/>
      <c r="O23" s="113"/>
      <c r="P23" s="2"/>
      <c r="Q23" s="1"/>
      <c r="R23" s="1"/>
    </row>
    <row r="24" spans="2:24" ht="24.95" customHeight="1">
      <c r="B24" s="519" t="s">
        <v>121</v>
      </c>
      <c r="C24" s="520" t="s">
        <v>27</v>
      </c>
      <c r="D24" s="520"/>
      <c r="E24" s="515"/>
      <c r="F24" s="109">
        <f>TRUNC((F22+F23)*0.1,0)</f>
        <v>418059</v>
      </c>
      <c r="G24" s="110" t="s">
        <v>164</v>
      </c>
      <c r="H24" s="111"/>
      <c r="I24" s="111"/>
      <c r="J24" s="111"/>
      <c r="K24" s="111"/>
      <c r="L24" s="111"/>
      <c r="M24" s="112"/>
      <c r="N24" s="112"/>
      <c r="O24" s="113"/>
      <c r="P24" s="2"/>
      <c r="Q24" s="1"/>
      <c r="R24" s="1"/>
    </row>
    <row r="25" spans="2:24" ht="24.95" customHeight="1">
      <c r="B25" s="513" t="s">
        <v>119</v>
      </c>
      <c r="C25" s="514"/>
      <c r="D25" s="514"/>
      <c r="E25" s="515"/>
      <c r="F25" s="104">
        <f>TRUNC(SUM(F22:F24),-4)</f>
        <v>4590000</v>
      </c>
      <c r="G25" s="105"/>
      <c r="H25" s="106"/>
      <c r="I25" s="106"/>
      <c r="J25" s="106"/>
      <c r="K25" s="106"/>
      <c r="L25" s="106"/>
      <c r="M25" s="107"/>
      <c r="N25" s="107"/>
      <c r="O25" s="108"/>
      <c r="P25" s="2"/>
      <c r="Q25" s="1"/>
      <c r="R25" s="1"/>
    </row>
    <row r="26" spans="2:24" ht="24.95" customHeight="1">
      <c r="B26" s="519" t="s">
        <v>122</v>
      </c>
      <c r="C26" s="520"/>
      <c r="D26" s="520"/>
      <c r="E26" s="515"/>
      <c r="F26" s="109">
        <f>F25*0.1</f>
        <v>459000</v>
      </c>
      <c r="G26" s="114"/>
      <c r="H26" s="111"/>
      <c r="I26" s="111"/>
      <c r="J26" s="111"/>
      <c r="K26" s="111"/>
      <c r="L26" s="111"/>
      <c r="M26" s="112"/>
      <c r="N26" s="112"/>
      <c r="O26" s="113"/>
      <c r="P26" s="2"/>
      <c r="Q26" s="1"/>
      <c r="R26" s="1"/>
    </row>
    <row r="27" spans="2:24" ht="24.95" customHeight="1" thickBot="1">
      <c r="B27" s="516" t="s">
        <v>120</v>
      </c>
      <c r="C27" s="517"/>
      <c r="D27" s="517"/>
      <c r="E27" s="518"/>
      <c r="F27" s="115">
        <f>F25+F26</f>
        <v>5049000</v>
      </c>
      <c r="G27" s="116"/>
      <c r="H27" s="117"/>
      <c r="I27" s="117"/>
      <c r="J27" s="117"/>
      <c r="K27" s="117"/>
      <c r="L27" s="117"/>
      <c r="M27" s="118"/>
      <c r="N27" s="118"/>
      <c r="O27" s="119"/>
      <c r="P27" s="2"/>
      <c r="Q27" s="1"/>
      <c r="R27" s="1"/>
    </row>
    <row r="28" spans="2:24" ht="24.95" customHeight="1">
      <c r="B28" s="1"/>
      <c r="C28" s="1"/>
      <c r="D28" s="1"/>
      <c r="E28" s="19"/>
      <c r="F28" s="19"/>
      <c r="G28" s="1"/>
      <c r="H28" s="1"/>
      <c r="I28" s="1"/>
      <c r="J28" s="1"/>
      <c r="K28" s="1"/>
      <c r="L28" s="1"/>
      <c r="M28" s="2"/>
      <c r="N28" s="2"/>
      <c r="O28" s="2"/>
      <c r="P28" s="2"/>
      <c r="Q28" s="1"/>
      <c r="R28" s="1"/>
      <c r="V28">
        <f>8.5/22</f>
        <v>0.38636363636363635</v>
      </c>
      <c r="X28">
        <f>2/22</f>
        <v>9.0909090909090912E-2</v>
      </c>
    </row>
    <row r="29" spans="2:24" ht="24.95" customHeight="1">
      <c r="B29" s="1"/>
      <c r="C29" s="1"/>
      <c r="D29" s="1"/>
      <c r="E29" s="19"/>
      <c r="F29" s="19"/>
      <c r="G29" s="1"/>
      <c r="H29" s="1"/>
      <c r="I29" s="1"/>
      <c r="J29" s="1"/>
      <c r="K29" s="1"/>
      <c r="L29" s="1"/>
      <c r="M29" s="2"/>
      <c r="N29" s="2"/>
      <c r="O29" s="2"/>
      <c r="P29" s="2"/>
      <c r="Q29" s="1"/>
      <c r="R29" s="1"/>
    </row>
    <row r="30" spans="2:24" ht="24.95" customHeight="1">
      <c r="B30" s="1"/>
      <c r="C30" s="1"/>
      <c r="D30" s="1"/>
      <c r="E30" s="19"/>
      <c r="F30" s="19"/>
      <c r="G30" s="1"/>
      <c r="H30" s="1"/>
      <c r="I30" s="1"/>
      <c r="J30" s="1"/>
      <c r="K30" s="1"/>
      <c r="L30" s="1"/>
      <c r="M30" s="2"/>
      <c r="N30" s="2"/>
      <c r="O30" s="2"/>
      <c r="P30" s="2"/>
      <c r="Q30" s="1"/>
      <c r="R30" s="1"/>
    </row>
    <row r="31" spans="2:24" ht="24.95" customHeight="1">
      <c r="B31" s="1"/>
      <c r="C31" s="1"/>
      <c r="D31" s="1"/>
      <c r="E31" s="19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2:24" ht="24.95" customHeight="1">
      <c r="B32" s="1"/>
      <c r="C32" s="1"/>
      <c r="D32" s="1"/>
      <c r="E32" s="19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8" ht="24.95" customHeight="1">
      <c r="B33" s="1"/>
      <c r="C33" s="1"/>
      <c r="D33" s="1"/>
      <c r="E33" s="19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8" ht="24.95" customHeight="1">
      <c r="B34" s="1"/>
      <c r="C34" s="1"/>
      <c r="D34" s="1"/>
      <c r="E34" s="19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8" ht="24.95" customHeight="1">
      <c r="B35" s="1"/>
      <c r="C35" s="1"/>
      <c r="D35" s="1"/>
      <c r="E35" s="19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2:18">
      <c r="B36" s="1"/>
      <c r="C36" s="1"/>
      <c r="D36" s="1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2:18">
      <c r="B37" s="1"/>
      <c r="C37" s="1"/>
      <c r="D37" s="1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</sheetData>
  <mergeCells count="33">
    <mergeCell ref="B9:B13"/>
    <mergeCell ref="C15:C16"/>
    <mergeCell ref="C17:C18"/>
    <mergeCell ref="D7:E7"/>
    <mergeCell ref="D8:E8"/>
    <mergeCell ref="D9:E9"/>
    <mergeCell ref="D14:E14"/>
    <mergeCell ref="D10:E10"/>
    <mergeCell ref="D11:E11"/>
    <mergeCell ref="D12:E12"/>
    <mergeCell ref="D13:E13"/>
    <mergeCell ref="B22:E22"/>
    <mergeCell ref="B25:E25"/>
    <mergeCell ref="B27:E27"/>
    <mergeCell ref="B23:E23"/>
    <mergeCell ref="B24:E24"/>
    <mergeCell ref="B26:E26"/>
    <mergeCell ref="B1:O1"/>
    <mergeCell ref="C19:C21"/>
    <mergeCell ref="G3:O3"/>
    <mergeCell ref="G4:O4"/>
    <mergeCell ref="B4:B8"/>
    <mergeCell ref="C5:C6"/>
    <mergeCell ref="C7:C8"/>
    <mergeCell ref="C10:C11"/>
    <mergeCell ref="C12:C13"/>
    <mergeCell ref="D4:E4"/>
    <mergeCell ref="D5:E5"/>
    <mergeCell ref="D3:E3"/>
    <mergeCell ref="J16:O16"/>
    <mergeCell ref="J15:O15"/>
    <mergeCell ref="B14:B21"/>
    <mergeCell ref="D6:E6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Y36"/>
  <sheetViews>
    <sheetView view="pageBreakPreview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19.875" customWidth="1"/>
  </cols>
  <sheetData>
    <row r="1" spans="2:25" ht="32.25" thickBot="1">
      <c r="B1" s="488" t="s">
        <v>43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492" t="s">
        <v>99</v>
      </c>
      <c r="E3" s="506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22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2743383</v>
      </c>
      <c r="G4" s="495" t="str">
        <f>'리더교육(1일 6시간)'!G4:O4</f>
        <v>2023년 학술연구용역인건비 기준단가 적용</v>
      </c>
      <c r="H4" s="496"/>
      <c r="I4" s="496"/>
      <c r="J4" s="496"/>
      <c r="K4" s="496"/>
      <c r="L4" s="496"/>
      <c r="M4" s="496"/>
      <c r="N4" s="496"/>
      <c r="O4" s="497"/>
      <c r="P4" s="22"/>
      <c r="Q4" s="1"/>
    </row>
    <row r="5" spans="2:25" ht="24.95" customHeight="1">
      <c r="B5" s="499"/>
      <c r="C5" s="500" t="s">
        <v>1</v>
      </c>
      <c r="D5" s="531" t="s">
        <v>0</v>
      </c>
      <c r="E5" s="505"/>
      <c r="F5" s="55">
        <f>ROUND(G5*I5*K5,0)</f>
        <v>1340613</v>
      </c>
      <c r="G5" s="56">
        <v>2681226</v>
      </c>
      <c r="H5" s="64" t="s">
        <v>13</v>
      </c>
      <c r="I5" s="65">
        <v>0.5</v>
      </c>
      <c r="J5" s="64" t="s">
        <v>13</v>
      </c>
      <c r="K5" s="66">
        <v>1</v>
      </c>
      <c r="L5" s="64"/>
      <c r="M5" s="67"/>
      <c r="N5" s="67"/>
      <c r="O5" s="68"/>
      <c r="P5" s="22"/>
      <c r="Q5" s="1"/>
    </row>
    <row r="6" spans="2:25" ht="24.95" customHeight="1">
      <c r="B6" s="499"/>
      <c r="C6" s="500"/>
      <c r="D6" s="531" t="s">
        <v>11</v>
      </c>
      <c r="E6" s="505"/>
      <c r="F6" s="55">
        <f>ROUND(G6*I6*K6,0)</f>
        <v>716924</v>
      </c>
      <c r="G6" s="56">
        <v>1792309</v>
      </c>
      <c r="H6" s="64" t="s">
        <v>15</v>
      </c>
      <c r="I6" s="65">
        <v>0.4</v>
      </c>
      <c r="J6" s="64" t="s">
        <v>13</v>
      </c>
      <c r="K6" s="66">
        <v>1</v>
      </c>
      <c r="L6" s="64"/>
      <c r="M6" s="67"/>
      <c r="N6" s="67"/>
      <c r="O6" s="68"/>
      <c r="P6" s="22"/>
      <c r="Q6" s="1"/>
    </row>
    <row r="7" spans="2:25" ht="24.95" customHeight="1">
      <c r="B7" s="499"/>
      <c r="C7" s="500" t="s">
        <v>33</v>
      </c>
      <c r="D7" s="531" t="s">
        <v>101</v>
      </c>
      <c r="E7" s="505"/>
      <c r="F7" s="55">
        <f>ROUND(G7*I7/K7*M7*O7,0)</f>
        <v>446871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0.5</v>
      </c>
      <c r="N7" s="64" t="s">
        <v>13</v>
      </c>
      <c r="O7" s="73">
        <v>1</v>
      </c>
      <c r="P7" s="22"/>
      <c r="Q7" s="1"/>
      <c r="Y7" s="7"/>
    </row>
    <row r="8" spans="2:25" ht="24.95" customHeight="1">
      <c r="B8" s="499"/>
      <c r="C8" s="501"/>
      <c r="D8" s="521" t="s">
        <v>100</v>
      </c>
      <c r="E8" s="522"/>
      <c r="F8" s="74">
        <f>ROUND(G8*I8/K8*M8*O8,0)</f>
        <v>238975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0.4</v>
      </c>
      <c r="N8" s="75" t="s">
        <v>13</v>
      </c>
      <c r="O8" s="81">
        <v>1</v>
      </c>
      <c r="P8" s="22"/>
      <c r="Q8" s="1"/>
      <c r="Y8" s="7"/>
    </row>
    <row r="9" spans="2:25" ht="24.95" customHeight="1">
      <c r="B9" s="499" t="s">
        <v>9</v>
      </c>
      <c r="C9" s="125" t="s">
        <v>102</v>
      </c>
      <c r="D9" s="530" t="s">
        <v>124</v>
      </c>
      <c r="E9" s="524"/>
      <c r="F9" s="83">
        <f>SUM(F10:F13)</f>
        <v>615000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22"/>
      <c r="Q9" s="1"/>
      <c r="Y9" s="6"/>
    </row>
    <row r="10" spans="2:25" ht="24.95" customHeight="1">
      <c r="B10" s="499"/>
      <c r="C10" s="500" t="s">
        <v>34</v>
      </c>
      <c r="D10" s="531" t="s">
        <v>101</v>
      </c>
      <c r="E10" s="505"/>
      <c r="F10" s="55">
        <f>(25000*3)+(25000*3)+(50000*3)</f>
        <v>300000</v>
      </c>
      <c r="G10" s="88" t="s">
        <v>320</v>
      </c>
      <c r="H10" s="64"/>
      <c r="I10" s="64"/>
      <c r="J10" s="64"/>
      <c r="K10" s="64"/>
      <c r="L10" s="64"/>
      <c r="M10" s="67"/>
      <c r="N10" s="67"/>
      <c r="O10" s="68"/>
      <c r="P10" s="22"/>
      <c r="Q10" s="1"/>
      <c r="Y10" s="7"/>
    </row>
    <row r="11" spans="2:25" ht="24.95" customHeight="1">
      <c r="B11" s="499"/>
      <c r="C11" s="500"/>
      <c r="D11" s="531" t="s">
        <v>100</v>
      </c>
      <c r="E11" s="505"/>
      <c r="F11" s="55">
        <f>(25000*3)+(25000*3)+(50000*3)</f>
        <v>300000</v>
      </c>
      <c r="G11" s="88" t="s">
        <v>320</v>
      </c>
      <c r="H11" s="64"/>
      <c r="I11" s="64"/>
      <c r="J11" s="64"/>
      <c r="K11" s="64"/>
      <c r="L11" s="64"/>
      <c r="M11" s="67"/>
      <c r="N11" s="67"/>
      <c r="O11" s="68"/>
      <c r="P11" s="22"/>
      <c r="Q11" s="1"/>
      <c r="Y11" s="6"/>
    </row>
    <row r="12" spans="2:25" ht="24.95" customHeight="1">
      <c r="B12" s="499"/>
      <c r="C12" s="500" t="s">
        <v>35</v>
      </c>
      <c r="D12" s="531" t="s">
        <v>103</v>
      </c>
      <c r="E12" s="505"/>
      <c r="F12" s="55">
        <f>ROUND(G12*I12,0)</f>
        <v>9000</v>
      </c>
      <c r="G12" s="56">
        <v>30000</v>
      </c>
      <c r="H12" s="64" t="s">
        <v>15</v>
      </c>
      <c r="I12" s="65">
        <v>0.3</v>
      </c>
      <c r="J12" s="64"/>
      <c r="K12" s="66"/>
      <c r="L12" s="64"/>
      <c r="M12" s="67"/>
      <c r="N12" s="67"/>
      <c r="O12" s="68"/>
      <c r="P12" s="22"/>
      <c r="Q12" s="1"/>
    </row>
    <row r="13" spans="2:25" ht="24.95" customHeight="1">
      <c r="B13" s="499"/>
      <c r="C13" s="501"/>
      <c r="D13" s="521" t="s">
        <v>104</v>
      </c>
      <c r="E13" s="522"/>
      <c r="F13" s="55">
        <f>ROUND(G13*I13,0)</f>
        <v>6000</v>
      </c>
      <c r="G13" s="89">
        <v>20000</v>
      </c>
      <c r="H13" s="75" t="s">
        <v>15</v>
      </c>
      <c r="I13" s="80">
        <v>0.3</v>
      </c>
      <c r="J13" s="75"/>
      <c r="K13" s="90"/>
      <c r="L13" s="75"/>
      <c r="M13" s="91"/>
      <c r="N13" s="91"/>
      <c r="O13" s="92"/>
      <c r="P13" s="22"/>
      <c r="Q13" s="1"/>
    </row>
    <row r="14" spans="2:25" ht="24.95" customHeight="1">
      <c r="B14" s="499" t="s">
        <v>7</v>
      </c>
      <c r="C14" s="125"/>
      <c r="D14" s="530" t="s">
        <v>124</v>
      </c>
      <c r="E14" s="524"/>
      <c r="F14" s="83">
        <f>SUM(F15:F22)</f>
        <v>4750000</v>
      </c>
      <c r="G14" s="93"/>
      <c r="H14" s="85"/>
      <c r="I14" s="85"/>
      <c r="J14" s="85"/>
      <c r="K14" s="85"/>
      <c r="L14" s="85"/>
      <c r="M14" s="86"/>
      <c r="N14" s="86"/>
      <c r="O14" s="87"/>
      <c r="P14" s="22"/>
      <c r="Q14" s="1"/>
    </row>
    <row r="15" spans="2:25" ht="24.95" customHeight="1">
      <c r="B15" s="499"/>
      <c r="C15" s="500" t="s">
        <v>36</v>
      </c>
      <c r="D15" s="94" t="s">
        <v>18</v>
      </c>
      <c r="E15" s="95" t="s">
        <v>112</v>
      </c>
      <c r="F15" s="55">
        <f>ROUND(G15*I15,0)</f>
        <v>1800000</v>
      </c>
      <c r="G15" s="56">
        <f>'리더교육(1일 6시간)'!G15</f>
        <v>150000</v>
      </c>
      <c r="H15" s="64" t="s">
        <v>15</v>
      </c>
      <c r="I15" s="96">
        <v>12</v>
      </c>
      <c r="J15" s="507" t="str">
        <f>'리더교육(1일 6시간)'!J15:O15</f>
        <v>※B급 강사 적용 가능</v>
      </c>
      <c r="K15" s="532"/>
      <c r="L15" s="532"/>
      <c r="M15" s="532"/>
      <c r="N15" s="532"/>
      <c r="O15" s="533"/>
      <c r="P15" s="22"/>
      <c r="Q15" s="1"/>
    </row>
    <row r="16" spans="2:25" ht="24.95" customHeight="1">
      <c r="B16" s="499"/>
      <c r="C16" s="500"/>
      <c r="D16" s="94" t="s">
        <v>111</v>
      </c>
      <c r="E16" s="95" t="str">
        <f>'리더교육(1일 6시간)'!E16</f>
        <v>편도120km, 왕복 기준</v>
      </c>
      <c r="F16" s="55">
        <f>ROUND(G16*I16,0)</f>
        <v>300000</v>
      </c>
      <c r="G16" s="56">
        <f>'리더교육(1일 6시간)'!G16</f>
        <v>50000</v>
      </c>
      <c r="H16" s="64" t="s">
        <v>15</v>
      </c>
      <c r="I16" s="97">
        <v>6</v>
      </c>
      <c r="J16" s="507" t="s">
        <v>261</v>
      </c>
      <c r="K16" s="508"/>
      <c r="L16" s="508"/>
      <c r="M16" s="508"/>
      <c r="N16" s="508"/>
      <c r="O16" s="509"/>
      <c r="P16" s="22"/>
      <c r="Q16" s="1"/>
    </row>
    <row r="17" spans="2:22" ht="24.95" customHeight="1">
      <c r="B17" s="499"/>
      <c r="C17" s="489" t="s">
        <v>37</v>
      </c>
      <c r="D17" s="94" t="s">
        <v>44</v>
      </c>
      <c r="E17" s="126" t="s">
        <v>322</v>
      </c>
      <c r="F17" s="55">
        <f>ROUND(G17*I17,0)</f>
        <v>1400000</v>
      </c>
      <c r="G17" s="56">
        <v>70000</v>
      </c>
      <c r="H17" s="64" t="s">
        <v>15</v>
      </c>
      <c r="I17" s="66">
        <v>20</v>
      </c>
      <c r="J17" s="64"/>
      <c r="K17" s="64"/>
      <c r="L17" s="64"/>
      <c r="M17" s="67"/>
      <c r="N17" s="67"/>
      <c r="O17" s="68"/>
      <c r="P17" s="22"/>
      <c r="Q17" s="1"/>
    </row>
    <row r="18" spans="2:22" ht="24.95" customHeight="1">
      <c r="B18" s="499"/>
      <c r="C18" s="490"/>
      <c r="D18" s="94" t="s">
        <v>19</v>
      </c>
      <c r="E18" s="124" t="s">
        <v>307</v>
      </c>
      <c r="F18" s="55">
        <f>ROUND(G18*I18+K18*M18,0)*O18</f>
        <v>700000</v>
      </c>
      <c r="G18" s="284">
        <f>'리더교육(2일 10시간)'!G17</f>
        <v>10000</v>
      </c>
      <c r="H18" s="64" t="s">
        <v>15</v>
      </c>
      <c r="I18" s="97">
        <v>2</v>
      </c>
      <c r="J18" s="64" t="s">
        <v>24</v>
      </c>
      <c r="K18" s="100">
        <f>'리더교육(2일 10시간)'!K17</f>
        <v>15000</v>
      </c>
      <c r="L18" s="64" t="s">
        <v>15</v>
      </c>
      <c r="M18" s="127">
        <v>1</v>
      </c>
      <c r="N18" s="64" t="s">
        <v>15</v>
      </c>
      <c r="O18" s="73">
        <v>20</v>
      </c>
      <c r="P18" s="2" t="s">
        <v>281</v>
      </c>
      <c r="Q18" s="1"/>
    </row>
    <row r="19" spans="2:22" ht="24.95" customHeight="1">
      <c r="B19" s="499"/>
      <c r="C19" s="529"/>
      <c r="D19" s="94" t="s">
        <v>20</v>
      </c>
      <c r="E19" s="95" t="s">
        <v>188</v>
      </c>
      <c r="F19" s="55">
        <f>ROUND(G19*I19*K19,0)</f>
        <v>160000</v>
      </c>
      <c r="G19" s="56">
        <f>'리더교육(1일 6시간)'!G18</f>
        <v>4000</v>
      </c>
      <c r="H19" s="64" t="s">
        <v>15</v>
      </c>
      <c r="I19" s="97">
        <v>2</v>
      </c>
      <c r="J19" s="64" t="s">
        <v>15</v>
      </c>
      <c r="K19" s="66">
        <v>20</v>
      </c>
      <c r="L19" s="64"/>
      <c r="M19" s="67"/>
      <c r="N19" s="67"/>
      <c r="O19" s="68"/>
      <c r="P19" s="22"/>
      <c r="Q19" s="1"/>
    </row>
    <row r="20" spans="2:22" ht="24.95" customHeight="1">
      <c r="B20" s="499"/>
      <c r="C20" s="500" t="s">
        <v>23</v>
      </c>
      <c r="D20" s="94" t="s">
        <v>31</v>
      </c>
      <c r="E20" s="95" t="s">
        <v>118</v>
      </c>
      <c r="F20" s="55">
        <f>ROUND(G20*I20,0)</f>
        <v>200000</v>
      </c>
      <c r="G20" s="56">
        <f>'리더교육(1일 6시간)'!G19</f>
        <v>200000</v>
      </c>
      <c r="H20" s="64" t="s">
        <v>15</v>
      </c>
      <c r="I20" s="97">
        <v>1</v>
      </c>
      <c r="J20" s="64"/>
      <c r="K20" s="64"/>
      <c r="L20" s="64"/>
      <c r="M20" s="67"/>
      <c r="N20" s="67"/>
      <c r="O20" s="68"/>
      <c r="P20" s="22"/>
      <c r="Q20" s="1"/>
    </row>
    <row r="21" spans="2:22" ht="24.95" customHeight="1">
      <c r="B21" s="499"/>
      <c r="C21" s="500"/>
      <c r="D21" s="94" t="s">
        <v>21</v>
      </c>
      <c r="E21" s="95" t="s">
        <v>114</v>
      </c>
      <c r="F21" s="55">
        <f>ROUND(G21*I21,0)</f>
        <v>140000</v>
      </c>
      <c r="G21" s="56">
        <v>7000</v>
      </c>
      <c r="H21" s="64" t="s">
        <v>15</v>
      </c>
      <c r="I21" s="99">
        <v>20</v>
      </c>
      <c r="J21" s="64"/>
      <c r="K21" s="100"/>
      <c r="L21" s="64"/>
      <c r="M21" s="99"/>
      <c r="N21" s="66"/>
      <c r="O21" s="73"/>
      <c r="P21" s="22"/>
      <c r="Q21" s="1"/>
    </row>
    <row r="22" spans="2:22" ht="24.95" customHeight="1">
      <c r="B22" s="499"/>
      <c r="C22" s="501"/>
      <c r="D22" s="101" t="s">
        <v>22</v>
      </c>
      <c r="E22" s="102" t="s">
        <v>214</v>
      </c>
      <c r="F22" s="74">
        <f>ROUND(G22*I22,0)</f>
        <v>50000</v>
      </c>
      <c r="G22" s="89">
        <f>'리더교육(1일 6시간)'!G21</f>
        <v>50000</v>
      </c>
      <c r="H22" s="75" t="s">
        <v>15</v>
      </c>
      <c r="I22" s="103">
        <v>1</v>
      </c>
      <c r="J22" s="75"/>
      <c r="K22" s="75"/>
      <c r="L22" s="75"/>
      <c r="M22" s="91"/>
      <c r="N22" s="91"/>
      <c r="O22" s="92"/>
      <c r="P22" s="22"/>
      <c r="Q22" s="1"/>
    </row>
    <row r="23" spans="2:22" ht="24.95" customHeight="1">
      <c r="B23" s="513" t="s">
        <v>102</v>
      </c>
      <c r="C23" s="514"/>
      <c r="D23" s="514"/>
      <c r="E23" s="515"/>
      <c r="F23" s="104">
        <f>SUM(F4,F9,F14)</f>
        <v>8108383</v>
      </c>
      <c r="G23" s="105"/>
      <c r="H23" s="106"/>
      <c r="I23" s="106"/>
      <c r="J23" s="106"/>
      <c r="K23" s="106"/>
      <c r="L23" s="106"/>
      <c r="M23" s="107"/>
      <c r="N23" s="107"/>
      <c r="O23" s="108"/>
      <c r="P23" s="22"/>
      <c r="Q23" s="1"/>
    </row>
    <row r="24" spans="2:22" ht="24.95" customHeight="1">
      <c r="B24" s="519" t="s">
        <v>123</v>
      </c>
      <c r="C24" s="520"/>
      <c r="D24" s="520"/>
      <c r="E24" s="515"/>
      <c r="F24" s="109">
        <f>TRUNC(F23*0.06,0)</f>
        <v>486502</v>
      </c>
      <c r="G24" s="110" t="s">
        <v>314</v>
      </c>
      <c r="H24" s="111"/>
      <c r="I24" s="111"/>
      <c r="J24" s="111"/>
      <c r="K24" s="111"/>
      <c r="L24" s="111"/>
      <c r="M24" s="112"/>
      <c r="N24" s="112"/>
      <c r="O24" s="113"/>
      <c r="P24" s="22"/>
      <c r="Q24" s="1"/>
    </row>
    <row r="25" spans="2:22" ht="24.95" customHeight="1">
      <c r="B25" s="519" t="s">
        <v>121</v>
      </c>
      <c r="C25" s="520" t="s">
        <v>121</v>
      </c>
      <c r="D25" s="520"/>
      <c r="E25" s="515"/>
      <c r="F25" s="109">
        <f>TRUNC((F23+F24)*0.1,0)</f>
        <v>859488</v>
      </c>
      <c r="G25" s="110" t="s">
        <v>164</v>
      </c>
      <c r="H25" s="111"/>
      <c r="I25" s="111"/>
      <c r="J25" s="111"/>
      <c r="K25" s="111"/>
      <c r="L25" s="111"/>
      <c r="M25" s="112"/>
      <c r="N25" s="112"/>
      <c r="O25" s="113"/>
      <c r="P25" s="22"/>
      <c r="Q25" s="1"/>
    </row>
    <row r="26" spans="2:22" ht="24.95" customHeight="1">
      <c r="B26" s="513" t="s">
        <v>119</v>
      </c>
      <c r="C26" s="514"/>
      <c r="D26" s="514"/>
      <c r="E26" s="515"/>
      <c r="F26" s="104">
        <f>TRUNC(SUM(F23:F25),-4)</f>
        <v>9450000</v>
      </c>
      <c r="G26" s="105"/>
      <c r="H26" s="106"/>
      <c r="I26" s="106"/>
      <c r="J26" s="106"/>
      <c r="K26" s="106"/>
      <c r="L26" s="106"/>
      <c r="M26" s="107"/>
      <c r="N26" s="107"/>
      <c r="O26" s="108"/>
      <c r="P26" s="22"/>
      <c r="Q26" s="1"/>
    </row>
    <row r="27" spans="2:22" ht="24.95" customHeight="1">
      <c r="B27" s="519" t="s">
        <v>122</v>
      </c>
      <c r="C27" s="520"/>
      <c r="D27" s="520"/>
      <c r="E27" s="515"/>
      <c r="F27" s="109">
        <f>F26*0.1</f>
        <v>945000</v>
      </c>
      <c r="G27" s="114"/>
      <c r="H27" s="111"/>
      <c r="I27" s="111"/>
      <c r="J27" s="111"/>
      <c r="K27" s="111"/>
      <c r="L27" s="111"/>
      <c r="M27" s="112"/>
      <c r="N27" s="112"/>
      <c r="O27" s="113"/>
      <c r="P27" s="22"/>
      <c r="Q27" s="1"/>
    </row>
    <row r="28" spans="2:22" ht="24.95" customHeight="1" thickBot="1">
      <c r="B28" s="516" t="s">
        <v>120</v>
      </c>
      <c r="C28" s="517"/>
      <c r="D28" s="517"/>
      <c r="E28" s="518"/>
      <c r="F28" s="115">
        <f>F26+F27</f>
        <v>10395000</v>
      </c>
      <c r="G28" s="116"/>
      <c r="H28" s="117"/>
      <c r="I28" s="117"/>
      <c r="J28" s="117"/>
      <c r="K28" s="117"/>
      <c r="L28" s="117"/>
      <c r="M28" s="118"/>
      <c r="N28" s="118"/>
      <c r="O28" s="119"/>
      <c r="P28" s="22"/>
      <c r="Q28" s="1"/>
    </row>
    <row r="29" spans="2:22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</row>
    <row r="30" spans="2:22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  <c r="T30">
        <f>10.5/22</f>
        <v>0.47727272727272729</v>
      </c>
      <c r="V30">
        <f>9/22</f>
        <v>0.40909090909090912</v>
      </c>
    </row>
    <row r="31" spans="2:22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  <c r="T31">
        <f>ROUND(T30,1)</f>
        <v>0.5</v>
      </c>
      <c r="V31">
        <f>ROUND(V30,1)</f>
        <v>0.4</v>
      </c>
    </row>
    <row r="32" spans="2:22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33">
    <mergeCell ref="J15:O15"/>
    <mergeCell ref="B28:E28"/>
    <mergeCell ref="B23:E23"/>
    <mergeCell ref="B24:E24"/>
    <mergeCell ref="B25:E25"/>
    <mergeCell ref="B26:E26"/>
    <mergeCell ref="B27:E27"/>
    <mergeCell ref="J16:O16"/>
    <mergeCell ref="D14:E14"/>
    <mergeCell ref="D5:E5"/>
    <mergeCell ref="D6:E6"/>
    <mergeCell ref="D7:E7"/>
    <mergeCell ref="D8:E8"/>
    <mergeCell ref="D10:E10"/>
    <mergeCell ref="D11:E11"/>
    <mergeCell ref="D12:E12"/>
    <mergeCell ref="D13:E13"/>
    <mergeCell ref="D9:E9"/>
    <mergeCell ref="B9:B13"/>
    <mergeCell ref="C10:C11"/>
    <mergeCell ref="C12:C13"/>
    <mergeCell ref="B14:B22"/>
    <mergeCell ref="C15:C16"/>
    <mergeCell ref="C20:C22"/>
    <mergeCell ref="C17:C19"/>
    <mergeCell ref="B1:O1"/>
    <mergeCell ref="G3:O3"/>
    <mergeCell ref="B4:B8"/>
    <mergeCell ref="G4:O4"/>
    <mergeCell ref="C5:C6"/>
    <mergeCell ref="C7:C8"/>
    <mergeCell ref="D3:E3"/>
    <mergeCell ref="D4:E4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Y37"/>
  <sheetViews>
    <sheetView view="pageBreakPreview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17.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</cols>
  <sheetData>
    <row r="1" spans="2:25" ht="32.25" thickBot="1">
      <c r="B1" s="488" t="s">
        <v>38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5</v>
      </c>
      <c r="E3" s="506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120"/>
      <c r="D4" s="502" t="s">
        <v>2</v>
      </c>
      <c r="E4" s="503"/>
      <c r="F4" s="63">
        <f>SUM(F5:F8)</f>
        <v>4054848</v>
      </c>
      <c r="G4" s="495" t="str">
        <f>'리더교육(1일 6시간)'!G4:O4</f>
        <v>2023년 학술연구용역인건비 기준단가 적용</v>
      </c>
      <c r="H4" s="496"/>
      <c r="I4" s="496"/>
      <c r="J4" s="496"/>
      <c r="K4" s="496"/>
      <c r="L4" s="496"/>
      <c r="M4" s="496"/>
      <c r="N4" s="496"/>
      <c r="O4" s="497"/>
      <c r="P4" s="1"/>
      <c r="Q4" s="1"/>
    </row>
    <row r="5" spans="2:25" ht="24.95" customHeight="1">
      <c r="B5" s="499"/>
      <c r="C5" s="504" t="s">
        <v>1</v>
      </c>
      <c r="D5" s="504" t="s">
        <v>0</v>
      </c>
      <c r="E5" s="505"/>
      <c r="F5" s="55">
        <f>ROUND(G5*I5*K5,0)</f>
        <v>2144981</v>
      </c>
      <c r="G5" s="56">
        <v>2681226</v>
      </c>
      <c r="H5" s="64" t="s">
        <v>13</v>
      </c>
      <c r="I5" s="65">
        <v>0.8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04"/>
      <c r="D6" s="504" t="s">
        <v>11</v>
      </c>
      <c r="E6" s="505"/>
      <c r="F6" s="55">
        <f>ROUND(G6*I6*K6,0)</f>
        <v>896155</v>
      </c>
      <c r="G6" s="56">
        <v>1792309</v>
      </c>
      <c r="H6" s="64" t="s">
        <v>15</v>
      </c>
      <c r="I6" s="65">
        <v>0.5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04" t="s">
        <v>33</v>
      </c>
      <c r="D7" s="504" t="s">
        <v>101</v>
      </c>
      <c r="E7" s="505"/>
      <c r="F7" s="55">
        <f>ROUND(G7*I7/K7*M7*O7,0)</f>
        <v>714994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0.8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21"/>
      <c r="D8" s="504" t="s">
        <v>100</v>
      </c>
      <c r="E8" s="505"/>
      <c r="F8" s="74">
        <f>ROUND(G8*I8/K8*M8*O8,0)</f>
        <v>298718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65">
        <v>0.5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123"/>
      <c r="D9" s="534" t="s">
        <v>116</v>
      </c>
      <c r="E9" s="535"/>
      <c r="F9" s="83">
        <f>SUM(F10:F13)</f>
        <v>620000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04" t="s">
        <v>34</v>
      </c>
      <c r="D10" s="504" t="s">
        <v>101</v>
      </c>
      <c r="E10" s="505"/>
      <c r="F10" s="55">
        <f>(25000*3)+(25000*3)+(50000*3)</f>
        <v>300000</v>
      </c>
      <c r="G10" s="88" t="s">
        <v>320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04"/>
      <c r="D11" s="504" t="s">
        <v>100</v>
      </c>
      <c r="E11" s="505"/>
      <c r="F11" s="55">
        <f>(25000*3)+(25000*3)+(50000*3)</f>
        <v>300000</v>
      </c>
      <c r="G11" s="88" t="s">
        <v>320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04" t="s">
        <v>35</v>
      </c>
      <c r="D12" s="504" t="s">
        <v>103</v>
      </c>
      <c r="E12" s="505"/>
      <c r="F12" s="55">
        <f>ROUND(G12*I12,0)</f>
        <v>12000</v>
      </c>
      <c r="G12" s="56">
        <v>30000</v>
      </c>
      <c r="H12" s="64" t="s">
        <v>15</v>
      </c>
      <c r="I12" s="65">
        <v>0.4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521"/>
      <c r="D13" s="504" t="s">
        <v>104</v>
      </c>
      <c r="E13" s="505"/>
      <c r="F13" s="55">
        <f>ROUND(G13*I13,0)</f>
        <v>8000</v>
      </c>
      <c r="G13" s="89">
        <v>20000</v>
      </c>
      <c r="H13" s="75" t="s">
        <v>15</v>
      </c>
      <c r="I13" s="80">
        <v>0.4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499" t="s">
        <v>7</v>
      </c>
      <c r="C14" s="123"/>
      <c r="D14" s="537" t="s">
        <v>102</v>
      </c>
      <c r="E14" s="538"/>
      <c r="F14" s="83">
        <f>SUM(F15:F21)</f>
        <v>3000000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499"/>
      <c r="C15" s="504" t="s">
        <v>36</v>
      </c>
      <c r="D15" s="94" t="s">
        <v>105</v>
      </c>
      <c r="E15" s="95" t="s">
        <v>112</v>
      </c>
      <c r="F15" s="55">
        <f>ROUND(G15*I15,0)</f>
        <v>1500000</v>
      </c>
      <c r="G15" s="56">
        <f>'리더교육(1일 6시간)'!G15</f>
        <v>150000</v>
      </c>
      <c r="H15" s="64" t="s">
        <v>15</v>
      </c>
      <c r="I15" s="96">
        <v>10</v>
      </c>
      <c r="J15" s="536" t="str">
        <f>'리더교육(1일 6시간)'!J15:O15</f>
        <v>※B급 강사 적용 가능</v>
      </c>
      <c r="K15" s="532"/>
      <c r="L15" s="532"/>
      <c r="M15" s="532"/>
      <c r="N15" s="532"/>
      <c r="O15" s="533"/>
      <c r="P15" s="1"/>
      <c r="Q15" s="1"/>
    </row>
    <row r="16" spans="2:25" ht="24.95" customHeight="1">
      <c r="B16" s="499"/>
      <c r="C16" s="504"/>
      <c r="D16" s="94" t="s">
        <v>110</v>
      </c>
      <c r="E16" s="218" t="str">
        <f>'리더교육(1일 6시간)'!E16</f>
        <v>편도120km, 왕복 기준</v>
      </c>
      <c r="F16" s="55">
        <f>ROUND(G16*I16,0)</f>
        <v>250000</v>
      </c>
      <c r="G16" s="56">
        <f>'리더교육(1일 6시간)'!G16</f>
        <v>50000</v>
      </c>
      <c r="H16" s="64" t="s">
        <v>15</v>
      </c>
      <c r="I16" s="97">
        <v>5</v>
      </c>
      <c r="J16" s="507" t="s">
        <v>260</v>
      </c>
      <c r="K16" s="532"/>
      <c r="L16" s="532"/>
      <c r="M16" s="532"/>
      <c r="N16" s="532"/>
      <c r="O16" s="533"/>
      <c r="P16" s="1"/>
      <c r="Q16" s="1"/>
    </row>
    <row r="17" spans="2:23" ht="24.95" customHeight="1">
      <c r="B17" s="499"/>
      <c r="C17" s="504" t="s">
        <v>37</v>
      </c>
      <c r="D17" s="94" t="s">
        <v>19</v>
      </c>
      <c r="E17" s="124" t="s">
        <v>307</v>
      </c>
      <c r="F17" s="95">
        <f>ROUND(G17*I17+K17*M17,0)</f>
        <v>500000</v>
      </c>
      <c r="G17" s="56">
        <v>10000</v>
      </c>
      <c r="H17" s="64" t="s">
        <v>15</v>
      </c>
      <c r="I17" s="66">
        <v>20</v>
      </c>
      <c r="J17" s="64" t="s">
        <v>24</v>
      </c>
      <c r="K17" s="100">
        <v>15000</v>
      </c>
      <c r="L17" s="64" t="s">
        <v>15</v>
      </c>
      <c r="M17" s="66">
        <v>20</v>
      </c>
      <c r="N17" s="67"/>
      <c r="O17" s="68"/>
      <c r="P17" s="2" t="s">
        <v>147</v>
      </c>
      <c r="Q17" s="1"/>
    </row>
    <row r="18" spans="2:23" ht="24.95" customHeight="1">
      <c r="B18" s="499"/>
      <c r="C18" s="504"/>
      <c r="D18" s="94" t="s">
        <v>20</v>
      </c>
      <c r="E18" s="95" t="s">
        <v>187</v>
      </c>
      <c r="F18" s="55">
        <f>ROUND(G18*I18*K18,0)</f>
        <v>160000</v>
      </c>
      <c r="G18" s="56">
        <f>'리더교육(1일 6시간)'!G18</f>
        <v>4000</v>
      </c>
      <c r="H18" s="64" t="s">
        <v>15</v>
      </c>
      <c r="I18" s="97">
        <v>2</v>
      </c>
      <c r="J18" s="64" t="s">
        <v>15</v>
      </c>
      <c r="K18" s="66">
        <v>20</v>
      </c>
      <c r="L18" s="64"/>
      <c r="M18" s="67"/>
      <c r="N18" s="67"/>
      <c r="O18" s="68"/>
      <c r="P18" s="1"/>
      <c r="Q18" s="1"/>
    </row>
    <row r="19" spans="2:23" ht="24.95" customHeight="1">
      <c r="B19" s="499"/>
      <c r="C19" s="504" t="s">
        <v>23</v>
      </c>
      <c r="D19" s="94" t="s">
        <v>31</v>
      </c>
      <c r="E19" s="95" t="s">
        <v>118</v>
      </c>
      <c r="F19" s="55">
        <f>ROUND(G19*I19,0)</f>
        <v>400000</v>
      </c>
      <c r="G19" s="56">
        <f>'리더교육(1일 6시간)'!G19</f>
        <v>200000</v>
      </c>
      <c r="H19" s="64" t="s">
        <v>15</v>
      </c>
      <c r="I19" s="97">
        <v>2</v>
      </c>
      <c r="J19" s="64"/>
      <c r="K19" s="64"/>
      <c r="L19" s="64"/>
      <c r="M19" s="67"/>
      <c r="N19" s="67"/>
      <c r="O19" s="68"/>
      <c r="P19" s="1"/>
      <c r="Q19" s="1"/>
    </row>
    <row r="20" spans="2:23" ht="24.95" customHeight="1">
      <c r="B20" s="499"/>
      <c r="C20" s="504"/>
      <c r="D20" s="94" t="s">
        <v>21</v>
      </c>
      <c r="E20" s="95" t="s">
        <v>114</v>
      </c>
      <c r="F20" s="55">
        <f>ROUND(G20*I20,0)</f>
        <v>140000</v>
      </c>
      <c r="G20" s="56">
        <v>7000</v>
      </c>
      <c r="H20" s="64" t="s">
        <v>15</v>
      </c>
      <c r="I20" s="99">
        <v>20</v>
      </c>
      <c r="J20" s="64"/>
      <c r="K20" s="100"/>
      <c r="L20" s="64"/>
      <c r="M20" s="99"/>
      <c r="N20" s="66"/>
      <c r="O20" s="73"/>
      <c r="P20" s="1"/>
      <c r="Q20" s="1"/>
    </row>
    <row r="21" spans="2:23" ht="24.95" customHeight="1">
      <c r="B21" s="499"/>
      <c r="C21" s="521"/>
      <c r="D21" s="101" t="s">
        <v>22</v>
      </c>
      <c r="E21" s="102" t="s">
        <v>214</v>
      </c>
      <c r="F21" s="74">
        <f>ROUND(G21*I21,0)</f>
        <v>50000</v>
      </c>
      <c r="G21" s="89">
        <f>'리더교육(1일 6시간)'!G21</f>
        <v>50000</v>
      </c>
      <c r="H21" s="75" t="s">
        <v>15</v>
      </c>
      <c r="I21" s="103">
        <v>1</v>
      </c>
      <c r="J21" s="75"/>
      <c r="K21" s="75"/>
      <c r="L21" s="75"/>
      <c r="M21" s="91"/>
      <c r="N21" s="91"/>
      <c r="O21" s="92"/>
      <c r="P21" s="1"/>
      <c r="Q21" s="1"/>
    </row>
    <row r="22" spans="2:23" ht="24.95" customHeight="1">
      <c r="B22" s="513" t="s">
        <v>102</v>
      </c>
      <c r="C22" s="514"/>
      <c r="D22" s="514"/>
      <c r="E22" s="515"/>
      <c r="F22" s="104">
        <f>SUM(F4,F9,F14)</f>
        <v>7674848</v>
      </c>
      <c r="G22" s="105"/>
      <c r="H22" s="106"/>
      <c r="I22" s="106"/>
      <c r="J22" s="106"/>
      <c r="K22" s="106"/>
      <c r="L22" s="106"/>
      <c r="M22" s="107"/>
      <c r="N22" s="107"/>
      <c r="O22" s="108"/>
      <c r="P22" s="1"/>
      <c r="Q22" s="1"/>
    </row>
    <row r="23" spans="2:23" ht="24.95" customHeight="1">
      <c r="B23" s="519" t="s">
        <v>123</v>
      </c>
      <c r="C23" s="520"/>
      <c r="D23" s="520"/>
      <c r="E23" s="515"/>
      <c r="F23" s="109">
        <f>TRUNC(F22*0.06,0)</f>
        <v>460490</v>
      </c>
      <c r="G23" s="110" t="s">
        <v>314</v>
      </c>
      <c r="H23" s="111"/>
      <c r="I23" s="111"/>
      <c r="J23" s="111"/>
      <c r="K23" s="111"/>
      <c r="L23" s="111"/>
      <c r="M23" s="112"/>
      <c r="N23" s="112"/>
      <c r="O23" s="113"/>
      <c r="P23" s="1"/>
      <c r="Q23" s="1"/>
    </row>
    <row r="24" spans="2:23" ht="24.95" customHeight="1">
      <c r="B24" s="519" t="s">
        <v>121</v>
      </c>
      <c r="C24" s="520" t="s">
        <v>121</v>
      </c>
      <c r="D24" s="520"/>
      <c r="E24" s="515"/>
      <c r="F24" s="109">
        <f>TRUNC((F22+F23)*0.1,0)</f>
        <v>813533</v>
      </c>
      <c r="G24" s="110" t="s">
        <v>164</v>
      </c>
      <c r="H24" s="111"/>
      <c r="I24" s="111"/>
      <c r="J24" s="111"/>
      <c r="K24" s="111"/>
      <c r="L24" s="111"/>
      <c r="M24" s="112"/>
      <c r="N24" s="112"/>
      <c r="O24" s="113"/>
      <c r="P24" s="1"/>
      <c r="Q24" s="1"/>
    </row>
    <row r="25" spans="2:23" ht="24.95" customHeight="1">
      <c r="B25" s="513" t="s">
        <v>119</v>
      </c>
      <c r="C25" s="514"/>
      <c r="D25" s="514"/>
      <c r="E25" s="515"/>
      <c r="F25" s="104">
        <f>TRUNC(SUM(F22:F24),-4)</f>
        <v>8940000</v>
      </c>
      <c r="G25" s="105"/>
      <c r="H25" s="106"/>
      <c r="I25" s="106"/>
      <c r="J25" s="106"/>
      <c r="K25" s="106"/>
      <c r="L25" s="106"/>
      <c r="M25" s="107"/>
      <c r="N25" s="107"/>
      <c r="O25" s="108"/>
      <c r="P25" s="1"/>
      <c r="Q25" s="1"/>
    </row>
    <row r="26" spans="2:23" ht="24.95" customHeight="1">
      <c r="B26" s="519" t="s">
        <v>122</v>
      </c>
      <c r="C26" s="520"/>
      <c r="D26" s="520"/>
      <c r="E26" s="515"/>
      <c r="F26" s="109">
        <f>F25*0.1</f>
        <v>894000</v>
      </c>
      <c r="G26" s="114"/>
      <c r="H26" s="111"/>
      <c r="I26" s="111"/>
      <c r="J26" s="111"/>
      <c r="K26" s="111"/>
      <c r="L26" s="111"/>
      <c r="M26" s="112"/>
      <c r="N26" s="112"/>
      <c r="O26" s="113"/>
      <c r="P26" s="1"/>
      <c r="Q26" s="1"/>
    </row>
    <row r="27" spans="2:23" ht="24.95" customHeight="1" thickBot="1">
      <c r="B27" s="516" t="s">
        <v>120</v>
      </c>
      <c r="C27" s="517"/>
      <c r="D27" s="517"/>
      <c r="E27" s="518"/>
      <c r="F27" s="115">
        <f>F25+F26</f>
        <v>9834000</v>
      </c>
      <c r="G27" s="116"/>
      <c r="H27" s="117"/>
      <c r="I27" s="117"/>
      <c r="J27" s="117"/>
      <c r="K27" s="117"/>
      <c r="L27" s="117"/>
      <c r="M27" s="118"/>
      <c r="N27" s="118"/>
      <c r="O27" s="119"/>
      <c r="P27" s="1"/>
      <c r="Q27" s="1"/>
    </row>
    <row r="28" spans="2:23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23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  <c r="U29">
        <f>17/22</f>
        <v>0.77272727272727271</v>
      </c>
      <c r="W29">
        <f>10.5/22</f>
        <v>0.47727272727272729</v>
      </c>
    </row>
    <row r="30" spans="2:23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  <c r="U30">
        <f>ROUND(U29,1)</f>
        <v>0.8</v>
      </c>
      <c r="W30">
        <f>ROUND(W29,1)</f>
        <v>0.5</v>
      </c>
    </row>
    <row r="31" spans="2:23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23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</sheetData>
  <mergeCells count="33">
    <mergeCell ref="B25:E25"/>
    <mergeCell ref="J15:O15"/>
    <mergeCell ref="B26:E26"/>
    <mergeCell ref="B27:E27"/>
    <mergeCell ref="D3:E3"/>
    <mergeCell ref="B22:E22"/>
    <mergeCell ref="B23:E23"/>
    <mergeCell ref="B24:E24"/>
    <mergeCell ref="D14:E14"/>
    <mergeCell ref="D5:E5"/>
    <mergeCell ref="D6:E6"/>
    <mergeCell ref="D7:E7"/>
    <mergeCell ref="D8:E8"/>
    <mergeCell ref="D10:E10"/>
    <mergeCell ref="D11:E11"/>
    <mergeCell ref="D12:E12"/>
    <mergeCell ref="B1:O1"/>
    <mergeCell ref="G3:O3"/>
    <mergeCell ref="B4:B8"/>
    <mergeCell ref="G4:O4"/>
    <mergeCell ref="C5:C6"/>
    <mergeCell ref="C7:C8"/>
    <mergeCell ref="D4:E4"/>
    <mergeCell ref="J16:O16"/>
    <mergeCell ref="D9:E9"/>
    <mergeCell ref="B9:B13"/>
    <mergeCell ref="C10:C11"/>
    <mergeCell ref="C12:C13"/>
    <mergeCell ref="B14:B21"/>
    <mergeCell ref="C15:C16"/>
    <mergeCell ref="C17:C18"/>
    <mergeCell ref="C19:C21"/>
    <mergeCell ref="D13:E13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Y40"/>
  <sheetViews>
    <sheetView view="pageBreakPreview" topLeftCell="B1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45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41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42"/>
      <c r="F4" s="63">
        <f>SUM(F5:F8)</f>
        <v>2982357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00" t="s">
        <v>1</v>
      </c>
      <c r="D5" s="531" t="s">
        <v>0</v>
      </c>
      <c r="E5" s="505"/>
      <c r="F5" s="58">
        <f>ROUND(G5*I5*K5,0)</f>
        <v>1340613</v>
      </c>
      <c r="G5" s="56">
        <v>2681226</v>
      </c>
      <c r="H5" s="64" t="s">
        <v>13</v>
      </c>
      <c r="I5" s="65">
        <v>0.5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00"/>
      <c r="D6" s="531" t="s">
        <v>100</v>
      </c>
      <c r="E6" s="505"/>
      <c r="F6" s="58">
        <f>ROUND(G6*I6*K6,0)</f>
        <v>896155</v>
      </c>
      <c r="G6" s="56">
        <v>1792309</v>
      </c>
      <c r="H6" s="64" t="s">
        <v>15</v>
      </c>
      <c r="I6" s="65">
        <v>0.5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00" t="s">
        <v>33</v>
      </c>
      <c r="D7" s="531" t="s">
        <v>101</v>
      </c>
      <c r="E7" s="505"/>
      <c r="F7" s="58">
        <f>ROUND(G7*I7/K7*M7*O7,0)</f>
        <v>446871</v>
      </c>
      <c r="G7" s="56">
        <f>G5</f>
        <v>2681226</v>
      </c>
      <c r="H7" s="128" t="s">
        <v>15</v>
      </c>
      <c r="I7" s="129">
        <v>4</v>
      </c>
      <c r="J7" s="133" t="s">
        <v>25</v>
      </c>
      <c r="K7" s="71">
        <v>12</v>
      </c>
      <c r="L7" s="72" t="s">
        <v>13</v>
      </c>
      <c r="M7" s="65">
        <v>0.5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01"/>
      <c r="D8" s="521" t="s">
        <v>100</v>
      </c>
      <c r="E8" s="522"/>
      <c r="F8" s="134">
        <f>ROUND(G8*I8/K8*M8*O8,0)</f>
        <v>298718</v>
      </c>
      <c r="G8" s="56">
        <f>G6</f>
        <v>1792309</v>
      </c>
      <c r="H8" s="130" t="s">
        <v>15</v>
      </c>
      <c r="I8" s="131">
        <v>4</v>
      </c>
      <c r="J8" s="135" t="s">
        <v>25</v>
      </c>
      <c r="K8" s="78">
        <v>12</v>
      </c>
      <c r="L8" s="79" t="s">
        <v>13</v>
      </c>
      <c r="M8" s="80">
        <v>0.5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125"/>
      <c r="D9" s="530" t="s">
        <v>124</v>
      </c>
      <c r="E9" s="543"/>
      <c r="F9" s="83">
        <f>SUM(F10:F13)</f>
        <v>900000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00" t="s">
        <v>34</v>
      </c>
      <c r="D10" s="531" t="s">
        <v>101</v>
      </c>
      <c r="E10" s="505"/>
      <c r="F10" s="58">
        <f>(25000*4)+(25000*4)+(50000*2)+(70000*2)</f>
        <v>440000</v>
      </c>
      <c r="G10" s="88" t="s">
        <v>321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W10">
        <f>'리더교육(1일 6시간)'!G5</f>
        <v>2681226</v>
      </c>
      <c r="Y10" s="7"/>
    </row>
    <row r="11" spans="2:25" ht="24.95" customHeight="1">
      <c r="B11" s="499"/>
      <c r="C11" s="500"/>
      <c r="D11" s="531" t="s">
        <v>100</v>
      </c>
      <c r="E11" s="505"/>
      <c r="F11" s="58">
        <f>(25000*4)+(25000*4)+(50000*2)+(70000*2)</f>
        <v>440000</v>
      </c>
      <c r="G11" s="88" t="s">
        <v>321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00" t="s">
        <v>35</v>
      </c>
      <c r="D12" s="531" t="s">
        <v>103</v>
      </c>
      <c r="E12" s="505"/>
      <c r="F12" s="58">
        <f>ROUND(G12*I12,0)</f>
        <v>12000</v>
      </c>
      <c r="G12" s="56">
        <v>30000</v>
      </c>
      <c r="H12" s="64" t="s">
        <v>15</v>
      </c>
      <c r="I12" s="65">
        <v>0.4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501"/>
      <c r="D13" s="521" t="s">
        <v>104</v>
      </c>
      <c r="E13" s="522"/>
      <c r="F13" s="134">
        <f>ROUND(G13*I13,0)</f>
        <v>8000</v>
      </c>
      <c r="G13" s="89">
        <v>20000</v>
      </c>
      <c r="H13" s="75" t="s">
        <v>15</v>
      </c>
      <c r="I13" s="80">
        <v>0.4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499" t="s">
        <v>7</v>
      </c>
      <c r="C14" s="125"/>
      <c r="D14" s="530" t="s">
        <v>124</v>
      </c>
      <c r="E14" s="543"/>
      <c r="F14" s="83">
        <f>SUM(F15:F24)</f>
        <v>10040000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499"/>
      <c r="C15" s="500" t="s">
        <v>36</v>
      </c>
      <c r="D15" s="136" t="s">
        <v>18</v>
      </c>
      <c r="E15" s="137" t="s">
        <v>112</v>
      </c>
      <c r="F15" s="58">
        <f>ROUND(G15*I15,0)</f>
        <v>2700000</v>
      </c>
      <c r="G15" s="56">
        <f>'리더교육(1일 6시간)'!G15</f>
        <v>150000</v>
      </c>
      <c r="H15" s="64" t="s">
        <v>15</v>
      </c>
      <c r="I15" s="96">
        <v>18</v>
      </c>
      <c r="J15" s="507" t="str">
        <f>'리더교육(1일 6시간)'!J15:O15</f>
        <v>※B급 강사 적용 가능</v>
      </c>
      <c r="K15" s="532"/>
      <c r="L15" s="532"/>
      <c r="M15" s="532"/>
      <c r="N15" s="532"/>
      <c r="O15" s="533"/>
      <c r="P15" s="1"/>
      <c r="Q15" s="1"/>
    </row>
    <row r="16" spans="2:25" ht="24.95" customHeight="1">
      <c r="B16" s="499"/>
      <c r="C16" s="500"/>
      <c r="D16" s="136" t="s">
        <v>108</v>
      </c>
      <c r="E16" s="137" t="str">
        <f>'리더교육(1일 6시간)'!E16</f>
        <v>편도120km, 왕복 기준</v>
      </c>
      <c r="F16" s="58">
        <f>ROUND(G16*I16,0)</f>
        <v>450000</v>
      </c>
      <c r="G16" s="56">
        <f>'리더교육(1일 6시간)'!G16</f>
        <v>50000</v>
      </c>
      <c r="H16" s="64" t="s">
        <v>15</v>
      </c>
      <c r="I16" s="97">
        <v>9</v>
      </c>
      <c r="J16" s="507" t="s">
        <v>262</v>
      </c>
      <c r="K16" s="532"/>
      <c r="L16" s="532"/>
      <c r="M16" s="532"/>
      <c r="N16" s="532"/>
      <c r="O16" s="533"/>
      <c r="P16" s="1"/>
      <c r="Q16" s="1"/>
    </row>
    <row r="17" spans="2:19" ht="24.95" customHeight="1">
      <c r="B17" s="499"/>
      <c r="C17" s="489" t="s">
        <v>37</v>
      </c>
      <c r="D17" s="136" t="s">
        <v>44</v>
      </c>
      <c r="E17" s="126" t="s">
        <v>322</v>
      </c>
      <c r="F17" s="58">
        <f>ROUND(G17*I17*K17,0)</f>
        <v>2800000</v>
      </c>
      <c r="G17" s="56">
        <v>70000</v>
      </c>
      <c r="H17" s="64" t="s">
        <v>15</v>
      </c>
      <c r="I17" s="66">
        <v>20</v>
      </c>
      <c r="J17" s="64" t="s">
        <v>15</v>
      </c>
      <c r="K17" s="97">
        <v>2</v>
      </c>
      <c r="L17" s="64"/>
      <c r="M17" s="67"/>
      <c r="N17" s="67"/>
      <c r="O17" s="68"/>
      <c r="P17" s="1"/>
      <c r="Q17" s="1"/>
    </row>
    <row r="18" spans="2:19" ht="24.95" customHeight="1">
      <c r="B18" s="499"/>
      <c r="C18" s="490"/>
      <c r="D18" s="136" t="s">
        <v>19</v>
      </c>
      <c r="E18" s="124" t="s">
        <v>307</v>
      </c>
      <c r="F18" s="58">
        <f>ROUND(G18*I18+K18*M18,0)*O18</f>
        <v>1600000</v>
      </c>
      <c r="G18" s="284">
        <f>'리더교육(2일 10시간)'!G17</f>
        <v>10000</v>
      </c>
      <c r="H18" s="64" t="s">
        <v>15</v>
      </c>
      <c r="I18" s="97">
        <v>5</v>
      </c>
      <c r="J18" s="64" t="s">
        <v>24</v>
      </c>
      <c r="K18" s="100">
        <f>'리더교육(2일 10시간)'!K17</f>
        <v>15000</v>
      </c>
      <c r="L18" s="64" t="s">
        <v>15</v>
      </c>
      <c r="M18" s="127">
        <v>2</v>
      </c>
      <c r="N18" s="64" t="s">
        <v>15</v>
      </c>
      <c r="O18" s="73">
        <v>20</v>
      </c>
      <c r="P18" s="2" t="s">
        <v>92</v>
      </c>
      <c r="Q18" s="1"/>
    </row>
    <row r="19" spans="2:19" ht="24.95" customHeight="1">
      <c r="B19" s="499"/>
      <c r="C19" s="529"/>
      <c r="D19" s="136" t="s">
        <v>20</v>
      </c>
      <c r="E19" s="137" t="s">
        <v>188</v>
      </c>
      <c r="F19" s="58">
        <f>ROUND(G19*I19*K19,0)</f>
        <v>240000</v>
      </c>
      <c r="G19" s="56">
        <f>'리더교육(1일 6시간)'!G18</f>
        <v>4000</v>
      </c>
      <c r="H19" s="64" t="s">
        <v>15</v>
      </c>
      <c r="I19" s="97">
        <v>3</v>
      </c>
      <c r="J19" s="64" t="s">
        <v>15</v>
      </c>
      <c r="K19" s="66">
        <v>20</v>
      </c>
      <c r="L19" s="64"/>
      <c r="M19" s="67"/>
      <c r="N19" s="67"/>
      <c r="O19" s="68"/>
      <c r="P19" s="1"/>
      <c r="Q19" s="1"/>
    </row>
    <row r="20" spans="2:19" ht="24.95" customHeight="1">
      <c r="B20" s="499"/>
      <c r="C20" s="500" t="s">
        <v>23</v>
      </c>
      <c r="D20" s="136" t="s">
        <v>31</v>
      </c>
      <c r="E20" s="137" t="s">
        <v>118</v>
      </c>
      <c r="F20" s="58">
        <f>ROUND(G20*I20,0)</f>
        <v>400000</v>
      </c>
      <c r="G20" s="56">
        <f>'리더교육(1일 6시간)'!G19</f>
        <v>200000</v>
      </c>
      <c r="H20" s="64" t="s">
        <v>15</v>
      </c>
      <c r="I20" s="97">
        <v>2</v>
      </c>
      <c r="J20" s="64"/>
      <c r="K20" s="64"/>
      <c r="L20" s="64"/>
      <c r="M20" s="67"/>
      <c r="N20" s="67"/>
      <c r="O20" s="68"/>
      <c r="P20" s="1"/>
      <c r="Q20" s="1"/>
    </row>
    <row r="21" spans="2:19" ht="24.95" customHeight="1">
      <c r="B21" s="499"/>
      <c r="C21" s="500"/>
      <c r="D21" s="136" t="s">
        <v>46</v>
      </c>
      <c r="E21" s="137" t="s">
        <v>161</v>
      </c>
      <c r="F21" s="58">
        <f>ROUND(G21*I21,0)</f>
        <v>1520000</v>
      </c>
      <c r="G21" s="56">
        <v>760000</v>
      </c>
      <c r="H21" s="64" t="s">
        <v>15</v>
      </c>
      <c r="I21" s="138">
        <v>2</v>
      </c>
      <c r="J21" s="64"/>
      <c r="K21" s="67" t="s">
        <v>254</v>
      </c>
      <c r="L21" s="64"/>
      <c r="M21" s="67"/>
      <c r="N21" s="67"/>
      <c r="O21" s="68"/>
      <c r="P21" s="1"/>
      <c r="Q21" s="1"/>
    </row>
    <row r="22" spans="2:19" ht="24.95" customHeight="1">
      <c r="B22" s="499"/>
      <c r="C22" s="500"/>
      <c r="D22" s="136" t="s">
        <v>47</v>
      </c>
      <c r="E22" s="139" t="s">
        <v>151</v>
      </c>
      <c r="F22" s="58">
        <f>ROUND(G22*I22,0)</f>
        <v>140000</v>
      </c>
      <c r="G22" s="56">
        <v>7000</v>
      </c>
      <c r="H22" s="64" t="s">
        <v>15</v>
      </c>
      <c r="I22" s="66">
        <v>20</v>
      </c>
      <c r="J22" s="64"/>
      <c r="K22" s="64"/>
      <c r="L22" s="64"/>
      <c r="M22" s="67"/>
      <c r="N22" s="67"/>
      <c r="O22" s="68"/>
      <c r="P22" s="1"/>
      <c r="Q22" s="1"/>
    </row>
    <row r="23" spans="2:19" ht="24.95" customHeight="1">
      <c r="B23" s="499"/>
      <c r="C23" s="500"/>
      <c r="D23" s="136" t="s">
        <v>21</v>
      </c>
      <c r="E23" s="140" t="s">
        <v>153</v>
      </c>
      <c r="F23" s="58">
        <f>ROUND(G23*I23,0)</f>
        <v>140000</v>
      </c>
      <c r="G23" s="56">
        <v>7000</v>
      </c>
      <c r="H23" s="64" t="s">
        <v>15</v>
      </c>
      <c r="I23" s="99">
        <v>20</v>
      </c>
      <c r="J23" s="64"/>
      <c r="K23" s="100"/>
      <c r="L23" s="64"/>
      <c r="M23" s="99"/>
      <c r="N23" s="66"/>
      <c r="O23" s="73"/>
      <c r="P23" s="1"/>
      <c r="Q23" s="1"/>
    </row>
    <row r="24" spans="2:19" ht="24.95" customHeight="1">
      <c r="B24" s="499"/>
      <c r="C24" s="501"/>
      <c r="D24" s="141" t="s">
        <v>22</v>
      </c>
      <c r="E24" s="102" t="s">
        <v>214</v>
      </c>
      <c r="F24" s="134">
        <f>ROUND(G24*I24,0)</f>
        <v>50000</v>
      </c>
      <c r="G24" s="89">
        <f>'리더교육(1일 6시간)'!G21</f>
        <v>50000</v>
      </c>
      <c r="H24" s="75" t="s">
        <v>15</v>
      </c>
      <c r="I24" s="103">
        <v>1</v>
      </c>
      <c r="J24" s="75"/>
      <c r="K24" s="75"/>
      <c r="L24" s="75"/>
      <c r="M24" s="91"/>
      <c r="N24" s="91"/>
      <c r="O24" s="92"/>
      <c r="P24" s="1"/>
      <c r="Q24" s="1"/>
    </row>
    <row r="25" spans="2:19" ht="24.95" customHeight="1">
      <c r="B25" s="513" t="s">
        <v>102</v>
      </c>
      <c r="C25" s="514"/>
      <c r="D25" s="514"/>
      <c r="E25" s="545"/>
      <c r="F25" s="104">
        <f>SUM(F4,F9,F14)</f>
        <v>13922357</v>
      </c>
      <c r="G25" s="105"/>
      <c r="H25" s="106"/>
      <c r="I25" s="106"/>
      <c r="J25" s="106"/>
      <c r="K25" s="106"/>
      <c r="L25" s="106"/>
      <c r="M25" s="107"/>
      <c r="N25" s="107"/>
      <c r="O25" s="108"/>
      <c r="P25" s="1"/>
      <c r="Q25" s="1"/>
    </row>
    <row r="26" spans="2:19" ht="24.95" customHeight="1">
      <c r="B26" s="519" t="s">
        <v>123</v>
      </c>
      <c r="C26" s="520"/>
      <c r="D26" s="520"/>
      <c r="E26" s="515"/>
      <c r="F26" s="142">
        <f>TRUNC(F25*0.06,0)</f>
        <v>835341</v>
      </c>
      <c r="G26" s="110" t="s">
        <v>314</v>
      </c>
      <c r="H26" s="111"/>
      <c r="I26" s="111"/>
      <c r="J26" s="111"/>
      <c r="K26" s="111"/>
      <c r="L26" s="111"/>
      <c r="M26" s="112"/>
      <c r="N26" s="112"/>
      <c r="O26" s="113"/>
      <c r="P26" s="1"/>
      <c r="Q26" s="1"/>
    </row>
    <row r="27" spans="2:19" ht="24.95" customHeight="1">
      <c r="B27" s="519" t="s">
        <v>121</v>
      </c>
      <c r="C27" s="520" t="s">
        <v>121</v>
      </c>
      <c r="D27" s="520"/>
      <c r="E27" s="515"/>
      <c r="F27" s="142">
        <f>TRUNC((F25+F26)*0.1,0)</f>
        <v>1475769</v>
      </c>
      <c r="G27" s="110" t="s">
        <v>164</v>
      </c>
      <c r="H27" s="111"/>
      <c r="I27" s="111"/>
      <c r="J27" s="111"/>
      <c r="K27" s="111"/>
      <c r="L27" s="111"/>
      <c r="M27" s="112"/>
      <c r="N27" s="112"/>
      <c r="O27" s="113"/>
      <c r="P27" s="1"/>
      <c r="Q27" s="1"/>
    </row>
    <row r="28" spans="2:19" ht="24.95" customHeight="1">
      <c r="B28" s="513" t="s">
        <v>119</v>
      </c>
      <c r="C28" s="514"/>
      <c r="D28" s="514"/>
      <c r="E28" s="545"/>
      <c r="F28" s="104">
        <f>TRUNC(SUM(F25:F27),-4)</f>
        <v>16230000</v>
      </c>
      <c r="G28" s="105"/>
      <c r="H28" s="106"/>
      <c r="I28" s="106"/>
      <c r="J28" s="106"/>
      <c r="K28" s="106"/>
      <c r="L28" s="106"/>
      <c r="M28" s="107"/>
      <c r="N28" s="107"/>
      <c r="O28" s="108"/>
      <c r="P28" s="1"/>
      <c r="Q28" s="1"/>
    </row>
    <row r="29" spans="2:19" ht="24.95" customHeight="1">
      <c r="B29" s="519" t="s">
        <v>122</v>
      </c>
      <c r="C29" s="520"/>
      <c r="D29" s="520"/>
      <c r="E29" s="515"/>
      <c r="F29" s="142">
        <f>F28*0.1</f>
        <v>1623000</v>
      </c>
      <c r="G29" s="114"/>
      <c r="H29" s="111"/>
      <c r="I29" s="111"/>
      <c r="J29" s="111"/>
      <c r="K29" s="111"/>
      <c r="L29" s="111"/>
      <c r="M29" s="112"/>
      <c r="N29" s="112"/>
      <c r="O29" s="113"/>
      <c r="P29" s="1"/>
      <c r="Q29" s="1"/>
    </row>
    <row r="30" spans="2:19" ht="24.95" customHeight="1" thickBot="1">
      <c r="B30" s="516" t="s">
        <v>120</v>
      </c>
      <c r="C30" s="517"/>
      <c r="D30" s="517"/>
      <c r="E30" s="544"/>
      <c r="F30" s="115">
        <f>F28+F29</f>
        <v>17853000</v>
      </c>
      <c r="G30" s="116"/>
      <c r="H30" s="117"/>
      <c r="I30" s="117"/>
      <c r="J30" s="117"/>
      <c r="K30" s="117"/>
      <c r="L30" s="117"/>
      <c r="M30" s="118"/>
      <c r="N30" s="118"/>
      <c r="O30" s="119"/>
      <c r="P30" s="1"/>
      <c r="Q30" s="1"/>
      <c r="S30">
        <f>11.5/22</f>
        <v>0.52272727272727271</v>
      </c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  <c r="S31">
        <f>ROUND(S30,1)</f>
        <v>0.5</v>
      </c>
    </row>
    <row r="32" spans="2:19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2"/>
      <c r="N32" s="2"/>
      <c r="O32" s="2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>
      <c r="B39" s="1"/>
      <c r="C39" s="1"/>
      <c r="D39" s="1"/>
      <c r="E39" s="1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B40" s="1"/>
      <c r="C40" s="1"/>
      <c r="D40" s="1"/>
      <c r="E40" s="1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</sheetData>
  <mergeCells count="33">
    <mergeCell ref="J15:O15"/>
    <mergeCell ref="B30:E30"/>
    <mergeCell ref="B25:E25"/>
    <mergeCell ref="B26:E26"/>
    <mergeCell ref="B27:E27"/>
    <mergeCell ref="B28:E28"/>
    <mergeCell ref="B29:E29"/>
    <mergeCell ref="J16:O16"/>
    <mergeCell ref="D9:E9"/>
    <mergeCell ref="D14:E14"/>
    <mergeCell ref="D5:E5"/>
    <mergeCell ref="D6:E6"/>
    <mergeCell ref="D7:E7"/>
    <mergeCell ref="D8:E8"/>
    <mergeCell ref="D10:E10"/>
    <mergeCell ref="D11:E11"/>
    <mergeCell ref="D12:E12"/>
    <mergeCell ref="D13:E13"/>
    <mergeCell ref="B9:B13"/>
    <mergeCell ref="C10:C11"/>
    <mergeCell ref="C12:C13"/>
    <mergeCell ref="B14:B24"/>
    <mergeCell ref="C15:C16"/>
    <mergeCell ref="C17:C19"/>
    <mergeCell ref="C20:C24"/>
    <mergeCell ref="B1:O1"/>
    <mergeCell ref="G3:O3"/>
    <mergeCell ref="B4:B8"/>
    <mergeCell ref="G4:O4"/>
    <mergeCell ref="C5:C6"/>
    <mergeCell ref="C7:C8"/>
    <mergeCell ref="D3:E3"/>
    <mergeCell ref="D4:E4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Y27"/>
  <sheetViews>
    <sheetView view="pageBreakPreview" zoomScale="85" zoomScaleNormal="85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6.87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48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51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02" t="s">
        <v>2</v>
      </c>
      <c r="E4" s="552"/>
      <c r="F4" s="63">
        <f>SUM(F5:F6)</f>
        <v>1072491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143" t="s">
        <v>1</v>
      </c>
      <c r="D5" s="504" t="s">
        <v>0</v>
      </c>
      <c r="E5" s="549"/>
      <c r="F5" s="55">
        <f>ROUND(G5*I5*K5,0)</f>
        <v>804368</v>
      </c>
      <c r="G5" s="56">
        <v>2681226</v>
      </c>
      <c r="H5" s="64" t="s">
        <v>13</v>
      </c>
      <c r="I5" s="65">
        <v>0.3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143" t="s">
        <v>33</v>
      </c>
      <c r="D6" s="521" t="s">
        <v>0</v>
      </c>
      <c r="E6" s="550"/>
      <c r="F6" s="55">
        <f>ROUND(G6*I6/K6*M6*O6,0)</f>
        <v>268123</v>
      </c>
      <c r="G6" s="56">
        <f>G5</f>
        <v>2681226</v>
      </c>
      <c r="H6" s="64" t="s">
        <v>15</v>
      </c>
      <c r="I6" s="144">
        <v>4</v>
      </c>
      <c r="J6" s="145" t="s">
        <v>25</v>
      </c>
      <c r="K6" s="146">
        <v>12</v>
      </c>
      <c r="L6" s="147" t="s">
        <v>13</v>
      </c>
      <c r="M6" s="65">
        <v>0.3</v>
      </c>
      <c r="N6" s="64" t="s">
        <v>13</v>
      </c>
      <c r="O6" s="73">
        <v>1</v>
      </c>
      <c r="P6" s="1"/>
      <c r="Q6" s="1"/>
      <c r="Y6" s="7"/>
    </row>
    <row r="7" spans="2:25" ht="24.95" customHeight="1">
      <c r="B7" s="499" t="s">
        <v>9</v>
      </c>
      <c r="C7" s="82"/>
      <c r="D7" s="537" t="s">
        <v>2</v>
      </c>
      <c r="E7" s="548"/>
      <c r="F7" s="83">
        <f>SUM(F8:F9)</f>
        <v>5000</v>
      </c>
      <c r="G7" s="84"/>
      <c r="H7" s="85"/>
      <c r="I7" s="85"/>
      <c r="J7" s="85"/>
      <c r="K7" s="85"/>
      <c r="L7" s="85"/>
      <c r="M7" s="86"/>
      <c r="N7" s="86"/>
      <c r="O7" s="87"/>
      <c r="P7" s="1"/>
      <c r="Q7" s="1"/>
      <c r="Y7" s="6"/>
    </row>
    <row r="8" spans="2:25" ht="24.95" customHeight="1">
      <c r="B8" s="499"/>
      <c r="C8" s="500" t="s">
        <v>35</v>
      </c>
      <c r="D8" s="504" t="s">
        <v>16</v>
      </c>
      <c r="E8" s="549"/>
      <c r="F8" s="55">
        <f>ROUND(G8*I8,0)</f>
        <v>3000</v>
      </c>
      <c r="G8" s="56">
        <v>30000</v>
      </c>
      <c r="H8" s="64" t="s">
        <v>15</v>
      </c>
      <c r="I8" s="65">
        <v>0.1</v>
      </c>
      <c r="J8" s="64"/>
      <c r="K8" s="66"/>
      <c r="L8" s="64"/>
      <c r="M8" s="67"/>
      <c r="N8" s="67"/>
      <c r="O8" s="68"/>
      <c r="P8" s="1"/>
      <c r="Q8" s="1"/>
    </row>
    <row r="9" spans="2:25" ht="24.95" customHeight="1">
      <c r="B9" s="499"/>
      <c r="C9" s="501"/>
      <c r="D9" s="521" t="s">
        <v>17</v>
      </c>
      <c r="E9" s="550"/>
      <c r="F9" s="74">
        <f>ROUND(G9*I9,0)</f>
        <v>2000</v>
      </c>
      <c r="G9" s="89">
        <v>20000</v>
      </c>
      <c r="H9" s="75" t="s">
        <v>15</v>
      </c>
      <c r="I9" s="80">
        <v>0.1</v>
      </c>
      <c r="J9" s="75"/>
      <c r="K9" s="90"/>
      <c r="L9" s="75"/>
      <c r="M9" s="91"/>
      <c r="N9" s="91"/>
      <c r="O9" s="92"/>
      <c r="P9" s="1"/>
      <c r="Q9" s="1"/>
    </row>
    <row r="10" spans="2:25" ht="24.95" customHeight="1">
      <c r="B10" s="513" t="s">
        <v>2</v>
      </c>
      <c r="C10" s="514"/>
      <c r="D10" s="514"/>
      <c r="E10" s="546"/>
      <c r="F10" s="104">
        <f>SUM(F4,F7)</f>
        <v>1077491</v>
      </c>
      <c r="G10" s="105"/>
      <c r="H10" s="106"/>
      <c r="I10" s="106"/>
      <c r="J10" s="106"/>
      <c r="K10" s="106"/>
      <c r="L10" s="106"/>
      <c r="M10" s="107"/>
      <c r="N10" s="107"/>
      <c r="O10" s="108"/>
      <c r="P10" s="1"/>
      <c r="Q10" s="1"/>
    </row>
    <row r="11" spans="2:25" ht="24.95" customHeight="1">
      <c r="B11" s="519" t="s">
        <v>26</v>
      </c>
      <c r="C11" s="520"/>
      <c r="D11" s="520"/>
      <c r="E11" s="546"/>
      <c r="F11" s="109">
        <f>TRUNC(F10*0.06,0)</f>
        <v>64649</v>
      </c>
      <c r="G11" s="110" t="s">
        <v>314</v>
      </c>
      <c r="H11" s="111"/>
      <c r="I11" s="111"/>
      <c r="J11" s="111"/>
      <c r="K11" s="111"/>
      <c r="L11" s="111"/>
      <c r="M11" s="112"/>
      <c r="N11" s="112"/>
      <c r="O11" s="113"/>
      <c r="P11" s="1"/>
      <c r="Q11" s="1"/>
    </row>
    <row r="12" spans="2:25" ht="24.95" customHeight="1">
      <c r="B12" s="519" t="s">
        <v>27</v>
      </c>
      <c r="C12" s="520" t="s">
        <v>27</v>
      </c>
      <c r="D12" s="520"/>
      <c r="E12" s="546"/>
      <c r="F12" s="109">
        <f>TRUNC((F10+F11)*0.1,0)</f>
        <v>114214</v>
      </c>
      <c r="G12" s="110" t="s">
        <v>164</v>
      </c>
      <c r="H12" s="111"/>
      <c r="I12" s="111"/>
      <c r="J12" s="111"/>
      <c r="K12" s="111"/>
      <c r="L12" s="111"/>
      <c r="M12" s="112"/>
      <c r="N12" s="112"/>
      <c r="O12" s="113"/>
      <c r="P12" s="1"/>
      <c r="Q12" s="1"/>
    </row>
    <row r="13" spans="2:25" ht="24.95" customHeight="1">
      <c r="B13" s="513" t="s">
        <v>28</v>
      </c>
      <c r="C13" s="514"/>
      <c r="D13" s="514"/>
      <c r="E13" s="546"/>
      <c r="F13" s="104">
        <f>TRUNC(SUM(F10:F12),-4)</f>
        <v>1250000</v>
      </c>
      <c r="G13" s="105"/>
      <c r="H13" s="106"/>
      <c r="I13" s="106"/>
      <c r="J13" s="106"/>
      <c r="K13" s="106"/>
      <c r="L13" s="106"/>
      <c r="M13" s="107"/>
      <c r="N13" s="107"/>
      <c r="O13" s="108"/>
      <c r="P13" s="1"/>
      <c r="Q13" s="1"/>
    </row>
    <row r="14" spans="2:25" ht="24.95" customHeight="1">
      <c r="B14" s="519" t="s">
        <v>29</v>
      </c>
      <c r="C14" s="520"/>
      <c r="D14" s="520"/>
      <c r="E14" s="546"/>
      <c r="F14" s="109">
        <f>F13*0.1</f>
        <v>125000</v>
      </c>
      <c r="G14" s="114"/>
      <c r="H14" s="111"/>
      <c r="I14" s="111"/>
      <c r="J14" s="111"/>
      <c r="K14" s="111"/>
      <c r="L14" s="111"/>
      <c r="M14" s="112"/>
      <c r="N14" s="112"/>
      <c r="O14" s="113"/>
      <c r="P14" s="1"/>
      <c r="Q14" s="1"/>
    </row>
    <row r="15" spans="2:25" ht="24.95" customHeight="1" thickBot="1">
      <c r="B15" s="516" t="s">
        <v>30</v>
      </c>
      <c r="C15" s="517"/>
      <c r="D15" s="517"/>
      <c r="E15" s="547"/>
      <c r="F15" s="115">
        <f>F13+F14</f>
        <v>1375000</v>
      </c>
      <c r="G15" s="116"/>
      <c r="H15" s="117"/>
      <c r="I15" s="117"/>
      <c r="J15" s="117"/>
      <c r="K15" s="117"/>
      <c r="L15" s="117"/>
      <c r="M15" s="118"/>
      <c r="N15" s="118"/>
      <c r="O15" s="119"/>
      <c r="P15" s="1"/>
      <c r="Q15" s="1"/>
    </row>
    <row r="16" spans="2:25" ht="24.95" customHeight="1">
      <c r="B16" s="1"/>
      <c r="C16" s="1"/>
      <c r="D16" s="1"/>
      <c r="E16" s="1"/>
      <c r="F16" s="19"/>
      <c r="G16" s="1"/>
      <c r="H16" s="1"/>
      <c r="I16" s="1"/>
      <c r="J16" s="1"/>
      <c r="K16" s="1"/>
      <c r="L16" s="1"/>
      <c r="M16" s="2"/>
      <c r="N16" s="2"/>
      <c r="O16" s="2"/>
      <c r="P16" s="1"/>
      <c r="Q16" s="1"/>
    </row>
    <row r="17" spans="2:17" ht="24.95" customHeight="1">
      <c r="B17" s="1"/>
      <c r="C17" s="1"/>
      <c r="D17" s="1"/>
      <c r="E17" s="1"/>
      <c r="F17" s="19"/>
      <c r="G17" s="1"/>
      <c r="H17" s="1"/>
      <c r="I17" s="1"/>
      <c r="J17" s="1"/>
      <c r="K17" s="1"/>
      <c r="L17" s="1"/>
      <c r="M17" s="2"/>
      <c r="N17" s="2"/>
      <c r="O17" s="2"/>
      <c r="P17" s="1"/>
      <c r="Q17" s="1"/>
    </row>
    <row r="18" spans="2:17" ht="24.95" customHeight="1">
      <c r="B18" s="1"/>
      <c r="C18" s="1"/>
      <c r="D18" s="1"/>
      <c r="E18" s="1"/>
      <c r="F18" s="19"/>
      <c r="G18" s="1"/>
      <c r="H18" s="1"/>
      <c r="I18" s="1"/>
      <c r="J18" s="1"/>
      <c r="K18" s="1"/>
      <c r="L18" s="1"/>
      <c r="M18" s="2"/>
      <c r="N18" s="2"/>
      <c r="O18" s="2"/>
      <c r="P18" s="1"/>
      <c r="Q18" s="1"/>
    </row>
    <row r="19" spans="2:17" ht="24.95" customHeight="1">
      <c r="B19" s="1"/>
      <c r="C19" s="1"/>
      <c r="D19" s="1"/>
      <c r="E19" s="1"/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2:17" ht="24.95" customHeight="1">
      <c r="B20" s="1"/>
      <c r="C20" s="1"/>
      <c r="D20" s="1"/>
      <c r="E20" s="1"/>
      <c r="F20" s="1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2:17" ht="24.95" customHeight="1">
      <c r="B21" s="1"/>
      <c r="C21" s="1"/>
      <c r="D21" s="1"/>
      <c r="E21" s="1"/>
      <c r="F21" s="1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2:17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2:17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2:17">
      <c r="B24" s="1"/>
      <c r="C24" s="1"/>
      <c r="D24" s="1"/>
      <c r="E24" s="1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2:17">
      <c r="B25" s="1"/>
      <c r="C25" s="1"/>
      <c r="D25" s="1"/>
      <c r="E25" s="1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2:17">
      <c r="Q26">
        <f>6.5/22</f>
        <v>0.29545454545454547</v>
      </c>
    </row>
    <row r="27" spans="2:17">
      <c r="Q27">
        <f>ROUND(Q26,1)</f>
        <v>0.3</v>
      </c>
    </row>
  </sheetData>
  <mergeCells count="19">
    <mergeCell ref="B1:O1"/>
    <mergeCell ref="G3:O3"/>
    <mergeCell ref="B4:B6"/>
    <mergeCell ref="G4:O4"/>
    <mergeCell ref="B7:B9"/>
    <mergeCell ref="C8:C9"/>
    <mergeCell ref="D3:E3"/>
    <mergeCell ref="D4:E4"/>
    <mergeCell ref="D5:E5"/>
    <mergeCell ref="D6:E6"/>
    <mergeCell ref="B12:E12"/>
    <mergeCell ref="B13:E13"/>
    <mergeCell ref="B14:E14"/>
    <mergeCell ref="B15:E15"/>
    <mergeCell ref="D7:E7"/>
    <mergeCell ref="D8:E8"/>
    <mergeCell ref="D9:E9"/>
    <mergeCell ref="B10:E10"/>
    <mergeCell ref="B11:E11"/>
  </mergeCells>
  <phoneticPr fontId="3" type="noConversion"/>
  <pageMargins left="0.7" right="0.7" top="0.75" bottom="0.75" header="0.3" footer="0.3"/>
  <pageSetup paperSize="9" scale="6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Y31"/>
  <sheetViews>
    <sheetView view="pageBreakPreview" topLeftCell="B1" zoomScale="85" zoomScaleNormal="85" zoomScaleSheetLayoutView="85" workbookViewId="0">
      <selection activeCell="H15" sqref="H15"/>
    </sheetView>
  </sheetViews>
  <sheetFormatPr defaultRowHeight="16.5"/>
  <cols>
    <col min="2" max="2" width="7.125" customWidth="1"/>
    <col min="3" max="3" width="7.125" bestFit="1" customWidth="1"/>
    <col min="4" max="4" width="11.62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49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06" t="s">
        <v>126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SUM(F5:F6)</f>
        <v>1429987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143" t="s">
        <v>1</v>
      </c>
      <c r="D5" s="531" t="s">
        <v>0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143" t="s">
        <v>33</v>
      </c>
      <c r="D6" s="531" t="s">
        <v>101</v>
      </c>
      <c r="E6" s="505"/>
      <c r="F6" s="55">
        <f>ROUND(G6*I6/K6*M6*O6,0)</f>
        <v>357497</v>
      </c>
      <c r="G6" s="56">
        <f>G5</f>
        <v>2681226</v>
      </c>
      <c r="H6" s="64" t="s">
        <v>15</v>
      </c>
      <c r="I6" s="76">
        <v>4</v>
      </c>
      <c r="J6" s="77" t="s">
        <v>25</v>
      </c>
      <c r="K6" s="78">
        <v>12</v>
      </c>
      <c r="L6" s="79" t="s">
        <v>13</v>
      </c>
      <c r="M6" s="65">
        <v>0.4</v>
      </c>
      <c r="N6" s="64" t="s">
        <v>13</v>
      </c>
      <c r="O6" s="73">
        <v>1</v>
      </c>
      <c r="P6" s="1"/>
      <c r="Q6" s="1"/>
      <c r="Y6" s="7"/>
    </row>
    <row r="7" spans="2:25" ht="24.95" customHeight="1">
      <c r="B7" s="499" t="s">
        <v>9</v>
      </c>
      <c r="C7" s="82"/>
      <c r="D7" s="553" t="s">
        <v>124</v>
      </c>
      <c r="E7" s="535"/>
      <c r="F7" s="83">
        <f>SUM(F8:F10)</f>
        <v>205000</v>
      </c>
      <c r="G7" s="84" t="s">
        <v>96</v>
      </c>
      <c r="H7" s="85"/>
      <c r="I7" s="85"/>
      <c r="J7" s="85"/>
      <c r="K7" s="85"/>
      <c r="L7" s="85"/>
      <c r="M7" s="86"/>
      <c r="N7" s="86"/>
      <c r="O7" s="87"/>
      <c r="P7" s="1"/>
      <c r="Q7" s="1"/>
      <c r="Y7" s="6"/>
    </row>
    <row r="8" spans="2:25" ht="24.95" customHeight="1">
      <c r="B8" s="499"/>
      <c r="C8" s="143" t="s">
        <v>34</v>
      </c>
      <c r="D8" s="531" t="s">
        <v>101</v>
      </c>
      <c r="E8" s="505"/>
      <c r="F8" s="55">
        <f>(25000*2)+(25000*2)+(50000*2)</f>
        <v>200000</v>
      </c>
      <c r="G8" s="88" t="s">
        <v>319</v>
      </c>
      <c r="H8" s="64"/>
      <c r="I8" s="64"/>
      <c r="J8" s="64"/>
      <c r="K8" s="64"/>
      <c r="L8" s="64"/>
      <c r="M8" s="67"/>
      <c r="N8" s="67"/>
      <c r="O8" s="68"/>
      <c r="P8" s="1"/>
      <c r="Q8" s="1"/>
      <c r="Y8" s="7"/>
    </row>
    <row r="9" spans="2:25" ht="24.95" customHeight="1">
      <c r="B9" s="499"/>
      <c r="C9" s="500" t="s">
        <v>35</v>
      </c>
      <c r="D9" s="531" t="s">
        <v>103</v>
      </c>
      <c r="E9" s="505"/>
      <c r="F9" s="55">
        <f>ROUND(G9*I9,0)</f>
        <v>3000</v>
      </c>
      <c r="G9" s="56">
        <v>30000</v>
      </c>
      <c r="H9" s="64" t="s">
        <v>15</v>
      </c>
      <c r="I9" s="65">
        <v>0.1</v>
      </c>
      <c r="J9" s="64"/>
      <c r="K9" s="66"/>
      <c r="L9" s="64"/>
      <c r="M9" s="67"/>
      <c r="N9" s="67"/>
      <c r="O9" s="68"/>
      <c r="P9" s="1"/>
      <c r="Q9" s="1"/>
    </row>
    <row r="10" spans="2:25" ht="24.95" customHeight="1">
      <c r="B10" s="499"/>
      <c r="C10" s="501"/>
      <c r="D10" s="531" t="s">
        <v>104</v>
      </c>
      <c r="E10" s="505"/>
      <c r="F10" s="55">
        <f>ROUND(G10*I10,0)</f>
        <v>2000</v>
      </c>
      <c r="G10" s="89">
        <v>20000</v>
      </c>
      <c r="H10" s="75" t="s">
        <v>15</v>
      </c>
      <c r="I10" s="80">
        <v>0.1</v>
      </c>
      <c r="J10" s="75"/>
      <c r="K10" s="90"/>
      <c r="L10" s="75"/>
      <c r="M10" s="91"/>
      <c r="N10" s="91"/>
      <c r="O10" s="92"/>
      <c r="P10" s="1"/>
      <c r="Q10" s="1"/>
    </row>
    <row r="11" spans="2:25" ht="24.95" customHeight="1">
      <c r="B11" s="499" t="s">
        <v>7</v>
      </c>
      <c r="C11" s="82"/>
      <c r="D11" s="553" t="s">
        <v>124</v>
      </c>
      <c r="E11" s="535"/>
      <c r="F11" s="83">
        <f>SUM(F12:F15)</f>
        <v>560000</v>
      </c>
      <c r="G11" s="93"/>
      <c r="H11" s="85"/>
      <c r="I11" s="85"/>
      <c r="J11" s="85"/>
      <c r="K11" s="85"/>
      <c r="L11" s="85"/>
      <c r="M11" s="86"/>
      <c r="N11" s="86"/>
      <c r="O11" s="87"/>
      <c r="P11" s="1"/>
      <c r="Q11" s="1"/>
    </row>
    <row r="12" spans="2:25" ht="24.95" customHeight="1">
      <c r="B12" s="499"/>
      <c r="C12" s="500" t="s">
        <v>36</v>
      </c>
      <c r="D12" s="94" t="s">
        <v>18</v>
      </c>
      <c r="E12" s="57" t="s">
        <v>152</v>
      </c>
      <c r="F12" s="55">
        <f>ROUND(G12*I12,0)</f>
        <v>300000</v>
      </c>
      <c r="G12" s="56">
        <f>'리더교육(1일 6시간)'!G15</f>
        <v>150000</v>
      </c>
      <c r="H12" s="64" t="s">
        <v>15</v>
      </c>
      <c r="I12" s="96">
        <v>2</v>
      </c>
      <c r="J12" s="507" t="str">
        <f>'리더교육(1일 6시간)'!J15:O15</f>
        <v>※B급 강사 적용 가능</v>
      </c>
      <c r="K12" s="532"/>
      <c r="L12" s="532"/>
      <c r="M12" s="532"/>
      <c r="N12" s="532"/>
      <c r="O12" s="533"/>
      <c r="P12" s="1"/>
      <c r="Q12" s="1"/>
    </row>
    <row r="13" spans="2:25" ht="24.95" customHeight="1">
      <c r="B13" s="499"/>
      <c r="C13" s="500"/>
      <c r="D13" s="94" t="s">
        <v>108</v>
      </c>
      <c r="E13" s="232" t="str">
        <f>'리더교육(1일 6시간)'!E16</f>
        <v>편도120km, 왕복 기준</v>
      </c>
      <c r="F13" s="55">
        <f>ROUND(G13*I13,0)</f>
        <v>50000</v>
      </c>
      <c r="G13" s="56">
        <f>'리더교육(1일 6시간)'!G16</f>
        <v>50000</v>
      </c>
      <c r="H13" s="64" t="s">
        <v>15</v>
      </c>
      <c r="I13" s="97">
        <v>1</v>
      </c>
      <c r="J13" s="507" t="s">
        <v>258</v>
      </c>
      <c r="K13" s="532"/>
      <c r="L13" s="532"/>
      <c r="M13" s="532"/>
      <c r="N13" s="532"/>
      <c r="O13" s="533"/>
      <c r="P13" s="1"/>
      <c r="Q13" s="1"/>
    </row>
    <row r="14" spans="2:25" ht="24.95" customHeight="1">
      <c r="B14" s="499"/>
      <c r="C14" s="148" t="s">
        <v>50</v>
      </c>
      <c r="D14" s="94" t="s">
        <v>20</v>
      </c>
      <c r="E14" s="57" t="s">
        <v>187</v>
      </c>
      <c r="F14" s="55">
        <f>ROUND(G14*I14,0)</f>
        <v>160000</v>
      </c>
      <c r="G14" s="56">
        <f>'리더교육(1일 6시간)'!G18</f>
        <v>4000</v>
      </c>
      <c r="H14" s="64" t="s">
        <v>15</v>
      </c>
      <c r="I14" s="66">
        <v>40</v>
      </c>
      <c r="J14" s="64"/>
      <c r="K14" s="66"/>
      <c r="L14" s="64"/>
      <c r="M14" s="67"/>
      <c r="N14" s="67"/>
      <c r="O14" s="68"/>
      <c r="P14" s="1"/>
      <c r="Q14" s="1"/>
    </row>
    <row r="15" spans="2:25" ht="24.95" customHeight="1">
      <c r="B15" s="499"/>
      <c r="C15" s="149" t="s">
        <v>51</v>
      </c>
      <c r="D15" s="101" t="s">
        <v>22</v>
      </c>
      <c r="E15" s="102" t="s">
        <v>214</v>
      </c>
      <c r="F15" s="74">
        <f>ROUND(G15*I15,0)</f>
        <v>50000</v>
      </c>
      <c r="G15" s="89">
        <f>'리더교육(1일 6시간)'!G21</f>
        <v>50000</v>
      </c>
      <c r="H15" s="75" t="s">
        <v>15</v>
      </c>
      <c r="I15" s="103">
        <v>1</v>
      </c>
      <c r="J15" s="75"/>
      <c r="K15" s="75"/>
      <c r="L15" s="75"/>
      <c r="M15" s="91"/>
      <c r="N15" s="91"/>
      <c r="O15" s="92"/>
      <c r="P15" s="1"/>
      <c r="Q15" s="1"/>
    </row>
    <row r="16" spans="2:25" ht="24.95" customHeight="1">
      <c r="B16" s="513" t="s">
        <v>102</v>
      </c>
      <c r="C16" s="514"/>
      <c r="D16" s="514"/>
      <c r="E16" s="515"/>
      <c r="F16" s="104">
        <f>SUM(F4,F7,F11)</f>
        <v>2194987</v>
      </c>
      <c r="G16" s="105"/>
      <c r="H16" s="106"/>
      <c r="I16" s="106"/>
      <c r="J16" s="106"/>
      <c r="K16" s="106"/>
      <c r="L16" s="106"/>
      <c r="M16" s="107"/>
      <c r="N16" s="107"/>
      <c r="O16" s="108"/>
      <c r="P16" s="1"/>
      <c r="Q16" s="1"/>
    </row>
    <row r="17" spans="2:18" ht="24.95" customHeight="1">
      <c r="B17" s="519" t="s">
        <v>123</v>
      </c>
      <c r="C17" s="520"/>
      <c r="D17" s="520"/>
      <c r="E17" s="515"/>
      <c r="F17" s="109">
        <f>TRUNC(F16*0.06,0)</f>
        <v>131699</v>
      </c>
      <c r="G17" s="110" t="s">
        <v>314</v>
      </c>
      <c r="H17" s="111"/>
      <c r="I17" s="111"/>
      <c r="J17" s="111"/>
      <c r="K17" s="111"/>
      <c r="L17" s="111"/>
      <c r="M17" s="112"/>
      <c r="N17" s="112"/>
      <c r="O17" s="113"/>
      <c r="P17" s="1"/>
      <c r="Q17" s="1"/>
    </row>
    <row r="18" spans="2:18" ht="24.95" customHeight="1">
      <c r="B18" s="519" t="s">
        <v>121</v>
      </c>
      <c r="C18" s="520" t="s">
        <v>121</v>
      </c>
      <c r="D18" s="520"/>
      <c r="E18" s="515"/>
      <c r="F18" s="109">
        <f>TRUNC((F16+F17)*0.1,0)</f>
        <v>232668</v>
      </c>
      <c r="G18" s="110" t="s">
        <v>164</v>
      </c>
      <c r="H18" s="111"/>
      <c r="I18" s="111"/>
      <c r="J18" s="111"/>
      <c r="K18" s="111"/>
      <c r="L18" s="111"/>
      <c r="M18" s="112"/>
      <c r="N18" s="112"/>
      <c r="O18" s="113"/>
      <c r="P18" s="1"/>
      <c r="Q18" s="1"/>
    </row>
    <row r="19" spans="2:18" ht="24.95" customHeight="1">
      <c r="B19" s="513" t="s">
        <v>119</v>
      </c>
      <c r="C19" s="514"/>
      <c r="D19" s="514"/>
      <c r="E19" s="515"/>
      <c r="F19" s="104">
        <f>TRUNC(SUM(F16:F18),-4)</f>
        <v>2550000</v>
      </c>
      <c r="G19" s="105"/>
      <c r="H19" s="106"/>
      <c r="I19" s="106"/>
      <c r="J19" s="106"/>
      <c r="K19" s="106"/>
      <c r="L19" s="106"/>
      <c r="M19" s="107"/>
      <c r="N19" s="107"/>
      <c r="O19" s="108"/>
      <c r="P19" s="1"/>
      <c r="Q19" s="1"/>
    </row>
    <row r="20" spans="2:18" ht="24.95" customHeight="1">
      <c r="B20" s="519" t="s">
        <v>122</v>
      </c>
      <c r="C20" s="520"/>
      <c r="D20" s="520"/>
      <c r="E20" s="515"/>
      <c r="F20" s="109">
        <f>F19*0.1</f>
        <v>255000</v>
      </c>
      <c r="G20" s="114"/>
      <c r="H20" s="111"/>
      <c r="I20" s="111"/>
      <c r="J20" s="111"/>
      <c r="K20" s="111"/>
      <c r="L20" s="111"/>
      <c r="M20" s="112"/>
      <c r="N20" s="112"/>
      <c r="O20" s="113"/>
      <c r="P20" s="1"/>
      <c r="Q20" s="1"/>
    </row>
    <row r="21" spans="2:18" ht="24.95" customHeight="1" thickBot="1">
      <c r="B21" s="516" t="s">
        <v>120</v>
      </c>
      <c r="C21" s="517"/>
      <c r="D21" s="517"/>
      <c r="E21" s="518"/>
      <c r="F21" s="115">
        <f>F19+F20</f>
        <v>2805000</v>
      </c>
      <c r="G21" s="116"/>
      <c r="H21" s="117"/>
      <c r="I21" s="117"/>
      <c r="J21" s="117"/>
      <c r="K21" s="117"/>
      <c r="L21" s="117"/>
      <c r="M21" s="118"/>
      <c r="N21" s="118"/>
      <c r="O21" s="119"/>
      <c r="P21" s="1"/>
      <c r="Q21" s="1"/>
    </row>
    <row r="22" spans="2:18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2"/>
      <c r="N22" s="2"/>
      <c r="O22" s="2"/>
      <c r="P22" s="1"/>
      <c r="Q22" s="1"/>
    </row>
    <row r="23" spans="2:18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2"/>
      <c r="N23" s="2"/>
      <c r="O23" s="2"/>
      <c r="P23" s="1"/>
      <c r="Q23" s="1"/>
    </row>
    <row r="24" spans="2:18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>
        <v>8.5</v>
      </c>
      <c r="R24">
        <f>Q24/Q25</f>
        <v>0.38636363636363635</v>
      </c>
    </row>
    <row r="25" spans="2:18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1"/>
      <c r="N25" s="1"/>
      <c r="O25" s="1"/>
      <c r="P25" s="1"/>
      <c r="Q25">
        <v>22</v>
      </c>
      <c r="R25">
        <f>ROUND(R24,1)</f>
        <v>0.4</v>
      </c>
    </row>
    <row r="26" spans="2:18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2:18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2:18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8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8">
      <c r="B30" s="1"/>
      <c r="C30" s="1"/>
      <c r="D30" s="1"/>
      <c r="E30" s="1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8">
      <c r="B31" s="1"/>
      <c r="C31" s="1"/>
      <c r="D31" s="1"/>
      <c r="E31" s="1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 count="25">
    <mergeCell ref="B20:E20"/>
    <mergeCell ref="B21:E21"/>
    <mergeCell ref="D10:E10"/>
    <mergeCell ref="B16:E16"/>
    <mergeCell ref="B17:E17"/>
    <mergeCell ref="B18:E18"/>
    <mergeCell ref="B19:E19"/>
    <mergeCell ref="B7:B10"/>
    <mergeCell ref="C9:C10"/>
    <mergeCell ref="B11:B15"/>
    <mergeCell ref="C12:C13"/>
    <mergeCell ref="D7:E7"/>
    <mergeCell ref="D11:E11"/>
    <mergeCell ref="D8:E8"/>
    <mergeCell ref="D9:E9"/>
    <mergeCell ref="J13:O13"/>
    <mergeCell ref="B1:O1"/>
    <mergeCell ref="G3:O3"/>
    <mergeCell ref="B4:B6"/>
    <mergeCell ref="G4:O4"/>
    <mergeCell ref="D3:E3"/>
    <mergeCell ref="D4:E4"/>
    <mergeCell ref="D5:E5"/>
    <mergeCell ref="D6:E6"/>
    <mergeCell ref="J12:O12"/>
  </mergeCells>
  <phoneticPr fontId="3" type="noConversion"/>
  <pageMargins left="0.7" right="0.7" top="0.75" bottom="0.75" header="0.3" footer="0.3"/>
  <pageSetup paperSize="9" scale="6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FF00"/>
    <pageSetUpPr fitToPage="1"/>
  </sheetPr>
  <dimension ref="B1:Y35"/>
  <sheetViews>
    <sheetView view="pageBreakPreview" zoomScale="85" zoomScaleNormal="100" zoomScaleSheetLayoutView="85" workbookViewId="0">
      <selection activeCell="N28" sqref="N28"/>
    </sheetView>
  </sheetViews>
  <sheetFormatPr defaultRowHeight="16.5"/>
  <cols>
    <col min="2" max="2" width="7.125" customWidth="1"/>
    <col min="3" max="3" width="9.25" bestFit="1" customWidth="1"/>
    <col min="4" max="4" width="13.75" bestFit="1" customWidth="1"/>
    <col min="5" max="5" width="2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353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3</v>
      </c>
      <c r="D3" s="555" t="s">
        <v>5</v>
      </c>
      <c r="E3" s="551" t="s">
        <v>5</v>
      </c>
      <c r="F3" s="15" t="s">
        <v>6</v>
      </c>
      <c r="G3" s="556" t="s">
        <v>14</v>
      </c>
      <c r="H3" s="556"/>
      <c r="I3" s="556"/>
      <c r="J3" s="556"/>
      <c r="K3" s="556"/>
      <c r="L3" s="556"/>
      <c r="M3" s="556"/>
      <c r="N3" s="556"/>
      <c r="O3" s="557"/>
      <c r="P3" s="1"/>
      <c r="Q3" s="1"/>
    </row>
    <row r="4" spans="2:25" ht="24.95" customHeight="1" thickTop="1">
      <c r="B4" s="558" t="s">
        <v>8</v>
      </c>
      <c r="C4" s="25"/>
      <c r="D4" s="560" t="s">
        <v>124</v>
      </c>
      <c r="E4" s="552"/>
      <c r="F4" s="174">
        <f>SUM(F5:F6)</f>
        <v>370367</v>
      </c>
      <c r="G4" s="561" t="s">
        <v>354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559"/>
      <c r="C5" s="33" t="s">
        <v>1</v>
      </c>
      <c r="D5" s="562" t="s">
        <v>0</v>
      </c>
      <c r="E5" s="549"/>
      <c r="F5" s="55">
        <f>ROUND(G5*I5*K5,0)</f>
        <v>277775</v>
      </c>
      <c r="G5" s="56">
        <v>2777750</v>
      </c>
      <c r="H5" s="64" t="s">
        <v>13</v>
      </c>
      <c r="I5" s="65">
        <v>0.1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559"/>
      <c r="C6" s="33" t="s">
        <v>33</v>
      </c>
      <c r="D6" s="562" t="s">
        <v>0</v>
      </c>
      <c r="E6" s="549"/>
      <c r="F6" s="55">
        <f>ROUND(G6*I6/K6*M6*O6,0)</f>
        <v>92592</v>
      </c>
      <c r="G6" s="56">
        <f>G5</f>
        <v>2777750</v>
      </c>
      <c r="H6" s="64" t="s">
        <v>15</v>
      </c>
      <c r="I6" s="69">
        <v>4</v>
      </c>
      <c r="J6" s="70" t="s">
        <v>25</v>
      </c>
      <c r="K6" s="71">
        <v>12</v>
      </c>
      <c r="L6" s="157" t="s">
        <v>13</v>
      </c>
      <c r="M6" s="65">
        <v>0.1</v>
      </c>
      <c r="N6" s="64" t="s">
        <v>13</v>
      </c>
      <c r="O6" s="73">
        <v>1</v>
      </c>
      <c r="P6" s="1"/>
      <c r="Q6" s="1"/>
      <c r="Y6" s="7"/>
    </row>
    <row r="7" spans="2:25" ht="24.95" customHeight="1">
      <c r="B7" s="568" t="s">
        <v>9</v>
      </c>
      <c r="C7" s="14"/>
      <c r="D7" s="570" t="s">
        <v>124</v>
      </c>
      <c r="E7" s="548"/>
      <c r="F7" s="83">
        <f>SUM(F8:F8)</f>
        <v>12100000</v>
      </c>
      <c r="G7" s="84" t="s">
        <v>96</v>
      </c>
      <c r="H7" s="85"/>
      <c r="I7" s="85"/>
      <c r="J7" s="85"/>
      <c r="K7" s="85"/>
      <c r="L7" s="85"/>
      <c r="M7" s="86"/>
      <c r="N7" s="86"/>
      <c r="O7" s="87"/>
      <c r="P7" s="1"/>
      <c r="Q7" s="1"/>
      <c r="Y7" s="6"/>
    </row>
    <row r="8" spans="2:25" ht="24.95" customHeight="1">
      <c r="B8" s="569"/>
      <c r="C8" s="33" t="s">
        <v>9</v>
      </c>
      <c r="D8" s="562" t="s">
        <v>355</v>
      </c>
      <c r="E8" s="549"/>
      <c r="F8" s="58">
        <f>G8*I8</f>
        <v>12100000</v>
      </c>
      <c r="G8" s="56">
        <v>1100000</v>
      </c>
      <c r="H8" s="64" t="s">
        <v>13</v>
      </c>
      <c r="I8" s="66">
        <v>11</v>
      </c>
      <c r="J8" s="554" t="s">
        <v>356</v>
      </c>
      <c r="K8" s="554"/>
      <c r="L8" s="64"/>
      <c r="M8" s="67"/>
      <c r="N8" s="67"/>
      <c r="O8" s="68"/>
      <c r="P8" s="1"/>
      <c r="Q8" s="1"/>
      <c r="Y8" s="7"/>
    </row>
    <row r="9" spans="2:25" ht="24.95" customHeight="1">
      <c r="B9" s="289"/>
      <c r="C9" s="82"/>
      <c r="D9" s="537" t="s">
        <v>2</v>
      </c>
      <c r="E9" s="538"/>
      <c r="F9" s="83">
        <f>F4+F7</f>
        <v>12470367</v>
      </c>
      <c r="G9" s="84"/>
      <c r="H9" s="85"/>
      <c r="I9" s="85"/>
      <c r="J9" s="85"/>
      <c r="K9" s="85"/>
      <c r="L9" s="85"/>
      <c r="M9" s="86"/>
      <c r="N9" s="86"/>
      <c r="O9" s="87"/>
      <c r="P9" s="1"/>
      <c r="Q9" s="1"/>
    </row>
    <row r="10" spans="2:25" ht="24.95" customHeight="1">
      <c r="B10" s="563" t="s">
        <v>26</v>
      </c>
      <c r="C10" s="564"/>
      <c r="D10" s="564"/>
      <c r="E10" s="546"/>
      <c r="F10" s="109">
        <f>(F9)*0.05</f>
        <v>623518.35</v>
      </c>
      <c r="G10" s="110" t="s">
        <v>357</v>
      </c>
      <c r="H10" s="111"/>
      <c r="I10" s="111"/>
      <c r="J10" s="111"/>
      <c r="K10" s="111"/>
      <c r="L10" s="111"/>
      <c r="M10" s="112"/>
      <c r="N10" s="112"/>
      <c r="O10" s="113"/>
      <c r="P10" s="1"/>
      <c r="Q10" s="1"/>
    </row>
    <row r="11" spans="2:25" ht="24.95" customHeight="1">
      <c r="B11" s="563" t="s">
        <v>330</v>
      </c>
      <c r="C11" s="564"/>
      <c r="D11" s="564"/>
      <c r="E11" s="546"/>
      <c r="F11" s="109">
        <f>(F9+F10)*0.09</f>
        <v>1178449.6814999999</v>
      </c>
      <c r="G11" s="110" t="s">
        <v>164</v>
      </c>
      <c r="H11" s="111"/>
      <c r="I11" s="111"/>
      <c r="J11" s="111"/>
      <c r="K11" s="111"/>
      <c r="L11" s="111"/>
      <c r="M11" s="112"/>
      <c r="N11" s="112"/>
      <c r="O11" s="113"/>
      <c r="P11" s="1"/>
      <c r="Q11" s="1"/>
    </row>
    <row r="12" spans="2:25" ht="24.95" customHeight="1">
      <c r="B12" s="571" t="s">
        <v>28</v>
      </c>
      <c r="C12" s="572"/>
      <c r="D12" s="572"/>
      <c r="E12" s="573"/>
      <c r="F12" s="13">
        <f>TRUNC(SUM(F9,F10:F11),-4)</f>
        <v>14270000</v>
      </c>
      <c r="G12" s="26"/>
      <c r="H12" s="30"/>
      <c r="I12" s="30"/>
      <c r="J12" s="30"/>
      <c r="K12" s="30"/>
      <c r="L12" s="30"/>
      <c r="M12" s="12"/>
      <c r="N12" s="12"/>
      <c r="O12" s="11"/>
      <c r="P12" s="1"/>
      <c r="Q12" s="1"/>
    </row>
    <row r="13" spans="2:25" ht="24.95" customHeight="1">
      <c r="B13" s="563" t="s">
        <v>29</v>
      </c>
      <c r="C13" s="564"/>
      <c r="D13" s="564"/>
      <c r="E13" s="546"/>
      <c r="F13" s="5">
        <f>F12*0.1</f>
        <v>1427000</v>
      </c>
      <c r="G13" s="28"/>
      <c r="H13" s="31"/>
      <c r="I13" s="31"/>
      <c r="J13" s="31"/>
      <c r="K13" s="31"/>
      <c r="L13" s="31"/>
      <c r="M13" s="17"/>
      <c r="N13" s="17"/>
      <c r="O13" s="18"/>
      <c r="P13" s="1"/>
      <c r="Q13" s="1"/>
    </row>
    <row r="14" spans="2:25" ht="24.95" customHeight="1" thickBot="1">
      <c r="B14" s="565" t="s">
        <v>30</v>
      </c>
      <c r="C14" s="566"/>
      <c r="D14" s="566"/>
      <c r="E14" s="567"/>
      <c r="F14" s="10">
        <f>F12+F13</f>
        <v>15697000</v>
      </c>
      <c r="G14" s="29"/>
      <c r="H14" s="32"/>
      <c r="I14" s="32"/>
      <c r="J14" s="32"/>
      <c r="K14" s="32"/>
      <c r="L14" s="32"/>
      <c r="M14" s="9"/>
      <c r="N14" s="9"/>
      <c r="O14" s="8"/>
      <c r="P14" s="1"/>
      <c r="Q14" s="1"/>
    </row>
    <row r="15" spans="2:25" ht="24.95" customHeight="1">
      <c r="B15" s="1"/>
      <c r="C15" s="1"/>
      <c r="D15" s="1"/>
      <c r="E15" s="1"/>
      <c r="F15" s="19"/>
      <c r="G15" s="1"/>
      <c r="H15" s="1"/>
      <c r="I15" s="1"/>
      <c r="J15" s="1"/>
      <c r="K15" s="1"/>
      <c r="L15" s="1"/>
      <c r="M15" s="2"/>
      <c r="N15" s="2"/>
      <c r="O15" s="2"/>
      <c r="P15" s="1"/>
      <c r="Q15" s="1"/>
    </row>
    <row r="16" spans="2:25" ht="24.95" customHeight="1">
      <c r="B16" s="2"/>
      <c r="C16" s="1"/>
      <c r="D16" s="1"/>
      <c r="E16" s="1"/>
      <c r="F16" s="19"/>
      <c r="G16" s="1"/>
      <c r="H16" s="1"/>
      <c r="I16" s="1"/>
      <c r="J16" s="1"/>
      <c r="K16" s="1"/>
      <c r="L16" s="1"/>
      <c r="M16" s="2"/>
      <c r="N16" s="2"/>
      <c r="O16" s="2"/>
      <c r="P16" s="1"/>
      <c r="Q16" s="1"/>
    </row>
    <row r="17" spans="2:17" ht="24.95" customHeight="1">
      <c r="B17" s="1"/>
      <c r="C17" s="1"/>
      <c r="D17" s="1"/>
      <c r="E17" s="1"/>
      <c r="F17" s="19"/>
      <c r="G17" s="1"/>
      <c r="H17" s="1"/>
      <c r="I17" s="1"/>
      <c r="J17" s="1"/>
      <c r="K17" s="1"/>
      <c r="L17" s="1"/>
      <c r="M17" s="2"/>
      <c r="N17" s="2"/>
      <c r="O17" s="2"/>
      <c r="P17" s="1"/>
      <c r="Q17" s="1"/>
    </row>
    <row r="18" spans="2:17" ht="24.95" customHeight="1">
      <c r="B18" s="1"/>
      <c r="C18" s="1"/>
      <c r="D18" s="1"/>
      <c r="E18" s="1"/>
      <c r="F18" s="19"/>
      <c r="G18" s="220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2:17" ht="24.95" customHeight="1">
      <c r="B19" s="1"/>
      <c r="C19" s="1"/>
      <c r="D19" s="1"/>
      <c r="E19" s="1"/>
      <c r="F19" s="19"/>
      <c r="G19" s="220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2:17" ht="24.95" customHeight="1">
      <c r="B20" s="1"/>
      <c r="C20" s="1"/>
      <c r="D20" s="1"/>
      <c r="E20" s="1"/>
      <c r="F20" s="19"/>
      <c r="G20" s="220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2:17" ht="24.95" customHeight="1">
      <c r="B21" s="1"/>
      <c r="C21" s="1"/>
      <c r="D21" s="1"/>
      <c r="E21" s="21"/>
      <c r="F21" s="19"/>
      <c r="G21" s="220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2:17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2:17">
      <c r="B23" s="1"/>
      <c r="C23" s="1"/>
      <c r="D23" s="1"/>
      <c r="E23" s="45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2:17">
      <c r="B24" s="1"/>
      <c r="C24" s="1"/>
      <c r="D24" s="1"/>
      <c r="E24" s="1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34" spans="17:18">
      <c r="Q34">
        <f>7/22</f>
        <v>0.31818181818181818</v>
      </c>
      <c r="R34">
        <f>11/22</f>
        <v>0.5</v>
      </c>
    </row>
    <row r="35" spans="17:18">
      <c r="Q35">
        <f>ROUND(Q34,1)</f>
        <v>0.3</v>
      </c>
      <c r="R35">
        <f>ROUND(R34,1)</f>
        <v>0.5</v>
      </c>
    </row>
  </sheetData>
  <mergeCells count="18">
    <mergeCell ref="B13:E13"/>
    <mergeCell ref="B14:E14"/>
    <mergeCell ref="B7:B8"/>
    <mergeCell ref="D9:E9"/>
    <mergeCell ref="B10:E10"/>
    <mergeCell ref="D7:E7"/>
    <mergeCell ref="D8:E8"/>
    <mergeCell ref="B12:E12"/>
    <mergeCell ref="B11:E11"/>
    <mergeCell ref="J8:K8"/>
    <mergeCell ref="B1:O1"/>
    <mergeCell ref="D3:E3"/>
    <mergeCell ref="G3:O3"/>
    <mergeCell ref="B4:B6"/>
    <mergeCell ref="D4:E4"/>
    <mergeCell ref="G4:O4"/>
    <mergeCell ref="D5:E5"/>
    <mergeCell ref="D6:E6"/>
  </mergeCells>
  <phoneticPr fontId="3" type="noConversion"/>
  <pageMargins left="0.7" right="0.7" top="0.75" bottom="0.75" header="0.3" footer="0.3"/>
  <pageSetup paperSize="9" scale="5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  <pageSetUpPr fitToPage="1"/>
  </sheetPr>
  <dimension ref="A1:Y32"/>
  <sheetViews>
    <sheetView view="pageBreakPreview" zoomScale="85" zoomScaleNormal="85" zoomScaleSheetLayoutView="85" workbookViewId="0">
      <selection activeCell="N28" sqref="N28"/>
    </sheetView>
  </sheetViews>
  <sheetFormatPr defaultRowHeight="16.5"/>
  <cols>
    <col min="2" max="2" width="7.125" customWidth="1"/>
    <col min="3" max="3" width="7.125" bestFit="1" customWidth="1"/>
    <col min="4" max="4" width="16" customWidth="1"/>
    <col min="5" max="5" width="19.2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1:25" ht="32.25" customHeight="1" thickBot="1">
      <c r="B1" s="488" t="s">
        <v>358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</row>
    <row r="2" spans="1:25" ht="24.95" customHeight="1" thickTop="1" thickBot="1">
      <c r="F2" s="20"/>
    </row>
    <row r="3" spans="1:25" ht="30" customHeight="1" thickBot="1">
      <c r="B3" s="59" t="s">
        <v>4</v>
      </c>
      <c r="C3" s="60" t="s">
        <v>3</v>
      </c>
      <c r="D3" s="492" t="s">
        <v>5</v>
      </c>
      <c r="E3" s="506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1:25" ht="24.95" customHeight="1" thickTop="1">
      <c r="B4" s="498" t="s">
        <v>8</v>
      </c>
      <c r="C4" s="62"/>
      <c r="D4" s="528" t="s">
        <v>124</v>
      </c>
      <c r="E4" s="503"/>
      <c r="F4" s="63">
        <f>SUM(F5:F8)</f>
        <v>1853833</v>
      </c>
      <c r="G4" s="495" t="s">
        <v>354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1:25" ht="24.95" customHeight="1">
      <c r="B5" s="499"/>
      <c r="C5" s="582" t="s">
        <v>1</v>
      </c>
      <c r="D5" s="504" t="s">
        <v>0</v>
      </c>
      <c r="E5" s="505"/>
      <c r="F5" s="55">
        <f>ROUND(G5*I5*K5,0)</f>
        <v>833325</v>
      </c>
      <c r="G5" s="56">
        <v>2777750</v>
      </c>
      <c r="H5" s="64" t="s">
        <v>13</v>
      </c>
      <c r="I5" s="65">
        <v>0.3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1:25" ht="24.95" customHeight="1">
      <c r="B6" s="499"/>
      <c r="C6" s="582"/>
      <c r="D6" s="504" t="s">
        <v>11</v>
      </c>
      <c r="E6" s="505"/>
      <c r="F6" s="55">
        <f>ROUND(G6*I6*K6,0)</f>
        <v>557050</v>
      </c>
      <c r="G6" s="56">
        <v>1856832</v>
      </c>
      <c r="H6" s="64" t="s">
        <v>15</v>
      </c>
      <c r="I6" s="65">
        <v>0.3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1:25" ht="24.95" customHeight="1">
      <c r="B7" s="499"/>
      <c r="C7" s="582" t="s">
        <v>33</v>
      </c>
      <c r="D7" s="504" t="s">
        <v>0</v>
      </c>
      <c r="E7" s="505"/>
      <c r="F7" s="55">
        <f>ROUND(G7*I7/K7*M7*O7,0)</f>
        <v>277775</v>
      </c>
      <c r="G7" s="56">
        <f>G5</f>
        <v>2777750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0.3</v>
      </c>
      <c r="N7" s="64" t="s">
        <v>13</v>
      </c>
      <c r="O7" s="73">
        <v>1</v>
      </c>
      <c r="P7" s="1"/>
      <c r="Q7" s="1"/>
      <c r="Y7" s="7"/>
    </row>
    <row r="8" spans="1:25" ht="24.95" customHeight="1">
      <c r="B8" s="499"/>
      <c r="C8" s="583"/>
      <c r="D8" s="504" t="s">
        <v>11</v>
      </c>
      <c r="E8" s="505"/>
      <c r="F8" s="74">
        <f>ROUND(G8*I8/K8*M8*O8,0)</f>
        <v>185683</v>
      </c>
      <c r="G8" s="56">
        <v>1856832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0.3</v>
      </c>
      <c r="N8" s="75" t="s">
        <v>13</v>
      </c>
      <c r="O8" s="81">
        <v>1</v>
      </c>
      <c r="P8" s="1"/>
      <c r="Q8" s="1"/>
      <c r="Y8" s="7"/>
    </row>
    <row r="9" spans="1:25" ht="24.95" customHeight="1">
      <c r="B9" s="499" t="s">
        <v>9</v>
      </c>
      <c r="C9" s="82"/>
      <c r="D9" s="577" t="s">
        <v>2</v>
      </c>
      <c r="E9" s="538"/>
      <c r="F9" s="83">
        <f>SUM(F10:F10)</f>
        <v>450000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1:25" ht="24.95" customHeight="1">
      <c r="B10" s="499"/>
      <c r="C10" s="94" t="s">
        <v>34</v>
      </c>
      <c r="D10" s="504" t="s">
        <v>0</v>
      </c>
      <c r="E10" s="505"/>
      <c r="F10" s="55">
        <f>(25000*5)+(25000*5)+(40000*5)</f>
        <v>450000</v>
      </c>
      <c r="G10" s="88" t="s">
        <v>374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1:25" ht="24.95" customHeight="1">
      <c r="B11" s="578" t="s">
        <v>7</v>
      </c>
      <c r="C11" s="82"/>
      <c r="D11" s="577" t="s">
        <v>2</v>
      </c>
      <c r="E11" s="538"/>
      <c r="F11" s="83">
        <f>SUM(F12:F16)</f>
        <v>1460000</v>
      </c>
      <c r="G11" s="93"/>
      <c r="H11" s="85"/>
      <c r="I11" s="85"/>
      <c r="J11" s="85"/>
      <c r="K11" s="85"/>
      <c r="L11" s="85"/>
      <c r="M11" s="86"/>
      <c r="N11" s="86"/>
      <c r="O11" s="87"/>
      <c r="P11" s="1"/>
      <c r="Q11" s="1"/>
    </row>
    <row r="12" spans="1:25" ht="24.95" customHeight="1">
      <c r="B12" s="579"/>
      <c r="C12" s="224" t="s">
        <v>273</v>
      </c>
      <c r="D12" s="224" t="s">
        <v>273</v>
      </c>
      <c r="E12" s="218" t="s">
        <v>339</v>
      </c>
      <c r="F12" s="55">
        <f>G12</f>
        <v>1300000</v>
      </c>
      <c r="G12" s="56">
        <v>1300000</v>
      </c>
      <c r="H12" s="64" t="s">
        <v>15</v>
      </c>
      <c r="I12" s="97" t="s">
        <v>336</v>
      </c>
      <c r="J12" s="64"/>
      <c r="K12" s="580"/>
      <c r="L12" s="580"/>
      <c r="M12" s="580"/>
      <c r="N12" s="580"/>
      <c r="O12" s="581"/>
      <c r="P12" s="1"/>
      <c r="Q12" s="1"/>
      <c r="W12">
        <v>1.5</v>
      </c>
    </row>
    <row r="13" spans="1:25" ht="24.95" customHeight="1">
      <c r="B13" s="579"/>
      <c r="C13" s="224" t="s">
        <v>341</v>
      </c>
      <c r="D13" s="224" t="s">
        <v>341</v>
      </c>
      <c r="E13" s="218"/>
      <c r="F13" s="55">
        <f>1500*10</f>
        <v>15000</v>
      </c>
      <c r="G13" s="574" t="s">
        <v>343</v>
      </c>
      <c r="H13" s="575"/>
      <c r="I13" s="575"/>
      <c r="J13" s="575"/>
      <c r="K13" s="575"/>
      <c r="L13" s="575"/>
      <c r="M13" s="575"/>
      <c r="N13" s="575"/>
      <c r="O13" s="576"/>
      <c r="P13" s="1"/>
      <c r="Q13" s="1"/>
    </row>
    <row r="14" spans="1:25" ht="24.95" customHeight="1">
      <c r="B14" s="579"/>
      <c r="C14" s="224" t="s">
        <v>342</v>
      </c>
      <c r="D14" s="224" t="s">
        <v>342</v>
      </c>
      <c r="E14" s="218"/>
      <c r="F14" s="55">
        <f>1500*10</f>
        <v>15000</v>
      </c>
      <c r="G14" s="574" t="s">
        <v>343</v>
      </c>
      <c r="H14" s="575"/>
      <c r="I14" s="575"/>
      <c r="J14" s="575"/>
      <c r="K14" s="575"/>
      <c r="L14" s="575"/>
      <c r="M14" s="575"/>
      <c r="N14" s="575"/>
      <c r="O14" s="576"/>
      <c r="P14" s="1"/>
      <c r="Q14" s="1"/>
    </row>
    <row r="15" spans="1:25" ht="24.95" customHeight="1">
      <c r="A15" t="s">
        <v>340</v>
      </c>
      <c r="B15" s="579"/>
      <c r="C15" s="224" t="s">
        <v>141</v>
      </c>
      <c r="D15" s="224" t="s">
        <v>141</v>
      </c>
      <c r="E15" s="218"/>
      <c r="F15" s="55">
        <f>G15</f>
        <v>50000</v>
      </c>
      <c r="G15" s="56">
        <v>50000</v>
      </c>
      <c r="H15" s="64" t="s">
        <v>15</v>
      </c>
      <c r="I15" s="97">
        <v>1</v>
      </c>
      <c r="J15" s="64"/>
      <c r="K15" s="286"/>
      <c r="L15" s="286"/>
      <c r="M15" s="286"/>
      <c r="N15" s="286"/>
      <c r="O15" s="287"/>
      <c r="P15" s="1"/>
      <c r="Q15" s="1"/>
    </row>
    <row r="16" spans="1:25" ht="24.95" customHeight="1">
      <c r="B16" s="579"/>
      <c r="C16" s="285" t="s">
        <v>285</v>
      </c>
      <c r="D16" s="224" t="s">
        <v>344</v>
      </c>
      <c r="E16" s="236" t="s">
        <v>286</v>
      </c>
      <c r="F16" s="55">
        <f>ROUND(G16*I16*K16,0)</f>
        <v>80000</v>
      </c>
      <c r="G16" s="56">
        <v>4000</v>
      </c>
      <c r="H16" s="64" t="s">
        <v>13</v>
      </c>
      <c r="I16" s="66">
        <v>10</v>
      </c>
      <c r="J16" s="64" t="s">
        <v>13</v>
      </c>
      <c r="K16" s="97">
        <v>2</v>
      </c>
      <c r="L16" s="64"/>
      <c r="M16" s="127"/>
      <c r="N16" s="64"/>
      <c r="O16" s="73"/>
      <c r="P16" s="2"/>
      <c r="Q16" s="1"/>
      <c r="W16">
        <v>1</v>
      </c>
    </row>
    <row r="17" spans="2:20" ht="24.95" customHeight="1">
      <c r="B17" s="513" t="s">
        <v>2</v>
      </c>
      <c r="C17" s="514"/>
      <c r="D17" s="514"/>
      <c r="E17" s="515"/>
      <c r="F17" s="104">
        <f>SUM(F4,F9,F11)</f>
        <v>3763833</v>
      </c>
      <c r="G17" s="105"/>
      <c r="H17" s="106"/>
      <c r="I17" s="106"/>
      <c r="J17" s="106"/>
      <c r="K17" s="106"/>
      <c r="L17" s="106"/>
      <c r="M17" s="107"/>
      <c r="N17" s="107"/>
      <c r="O17" s="108"/>
      <c r="P17" s="1"/>
      <c r="Q17" s="1"/>
    </row>
    <row r="18" spans="2:20" ht="24.95" customHeight="1">
      <c r="B18" s="519" t="s">
        <v>26</v>
      </c>
      <c r="C18" s="520"/>
      <c r="D18" s="520"/>
      <c r="E18" s="515"/>
      <c r="F18" s="109">
        <f>TRUNC(F17*0.05,0)</f>
        <v>188191</v>
      </c>
      <c r="G18" s="110" t="s">
        <v>314</v>
      </c>
      <c r="H18" s="111"/>
      <c r="I18" s="111"/>
      <c r="J18" s="111"/>
      <c r="K18" s="111"/>
      <c r="L18" s="111"/>
      <c r="M18" s="112"/>
      <c r="N18" s="112"/>
      <c r="O18" s="113"/>
      <c r="P18" s="1"/>
      <c r="Q18" s="1"/>
    </row>
    <row r="19" spans="2:20" ht="24.95" customHeight="1">
      <c r="B19" s="519" t="s">
        <v>27</v>
      </c>
      <c r="C19" s="520" t="s">
        <v>27</v>
      </c>
      <c r="D19" s="520"/>
      <c r="E19" s="515"/>
      <c r="F19" s="109">
        <f>TRUNC((F17+F18)*0.09,0)</f>
        <v>355682</v>
      </c>
      <c r="G19" s="110" t="s">
        <v>164</v>
      </c>
      <c r="H19" s="111"/>
      <c r="I19" s="111"/>
      <c r="J19" s="111"/>
      <c r="K19" s="111"/>
      <c r="L19" s="111"/>
      <c r="M19" s="112"/>
      <c r="N19" s="112"/>
      <c r="O19" s="113"/>
      <c r="P19" s="1"/>
      <c r="Q19" s="1"/>
    </row>
    <row r="20" spans="2:20" ht="24.95" customHeight="1">
      <c r="B20" s="513" t="s">
        <v>28</v>
      </c>
      <c r="C20" s="514"/>
      <c r="D20" s="514"/>
      <c r="E20" s="515"/>
      <c r="F20" s="104">
        <f>TRUNC(SUM(F17:F19),-4)</f>
        <v>4300000</v>
      </c>
      <c r="G20" s="105"/>
      <c r="H20" s="106"/>
      <c r="I20" s="106"/>
      <c r="J20" s="106"/>
      <c r="K20" s="106"/>
      <c r="L20" s="106"/>
      <c r="M20" s="107"/>
      <c r="N20" s="107"/>
      <c r="O20" s="108"/>
      <c r="P20" s="1"/>
      <c r="Q20" s="1"/>
    </row>
    <row r="21" spans="2:20" ht="24.95" customHeight="1">
      <c r="B21" s="519" t="s">
        <v>29</v>
      </c>
      <c r="C21" s="520"/>
      <c r="D21" s="520"/>
      <c r="E21" s="515"/>
      <c r="F21" s="109">
        <f>F20*0.1</f>
        <v>430000</v>
      </c>
      <c r="G21" s="114"/>
      <c r="H21" s="111"/>
      <c r="I21" s="111"/>
      <c r="J21" s="111"/>
      <c r="K21" s="111"/>
      <c r="L21" s="111"/>
      <c r="M21" s="112"/>
      <c r="N21" s="112"/>
      <c r="O21" s="113"/>
      <c r="P21" s="1"/>
      <c r="Q21" s="1"/>
    </row>
    <row r="22" spans="2:20" ht="24.95" customHeight="1" thickBot="1">
      <c r="B22" s="516" t="s">
        <v>30</v>
      </c>
      <c r="C22" s="517"/>
      <c r="D22" s="517"/>
      <c r="E22" s="518"/>
      <c r="F22" s="115">
        <f>F20+F21</f>
        <v>4730000</v>
      </c>
      <c r="G22" s="116"/>
      <c r="H22" s="117"/>
      <c r="I22" s="117"/>
      <c r="J22" s="117"/>
      <c r="K22" s="117"/>
      <c r="L22" s="117"/>
      <c r="M22" s="118"/>
      <c r="N22" s="118"/>
      <c r="O22" s="119"/>
      <c r="P22" s="1"/>
      <c r="Q22" s="1"/>
    </row>
    <row r="23" spans="2:20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2"/>
      <c r="N23" s="2"/>
      <c r="O23" s="2"/>
      <c r="P23" s="1"/>
      <c r="Q23" s="1"/>
    </row>
    <row r="24" spans="2:20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20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20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>
        <f>7.5/22</f>
        <v>0.34090909090909088</v>
      </c>
      <c r="T26">
        <f>10/22</f>
        <v>0.45454545454545453</v>
      </c>
    </row>
    <row r="27" spans="2:20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>
        <f>ROUND(R26,1)</f>
        <v>0.3</v>
      </c>
      <c r="T27">
        <f>ROUND(T26,1)</f>
        <v>0.5</v>
      </c>
    </row>
    <row r="28" spans="2:20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20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20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20">
      <c r="B31" s="1"/>
      <c r="C31" s="1"/>
      <c r="D31" s="1"/>
      <c r="E31" s="1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20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26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D10:E10"/>
    <mergeCell ref="G13:O13"/>
    <mergeCell ref="G14:O14"/>
    <mergeCell ref="B19:E19"/>
    <mergeCell ref="B22:E22"/>
    <mergeCell ref="D11:E11"/>
    <mergeCell ref="B17:E17"/>
    <mergeCell ref="B18:E18"/>
    <mergeCell ref="B11:B16"/>
    <mergeCell ref="B20:E20"/>
    <mergeCell ref="B21:E21"/>
    <mergeCell ref="K12:O12"/>
    <mergeCell ref="B9:B10"/>
    <mergeCell ref="D9:E9"/>
  </mergeCells>
  <phoneticPr fontId="3" type="noConversion"/>
  <pageMargins left="0.7" right="0.7" top="0.75" bottom="0.75" header="0.3" footer="0.3"/>
  <pageSetup paperSize="9" scale="57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  <pageSetUpPr fitToPage="1"/>
  </sheetPr>
  <dimension ref="B1:Y45"/>
  <sheetViews>
    <sheetView view="pageBreakPreview" zoomScale="85" zoomScaleNormal="100" zoomScaleSheetLayoutView="85" workbookViewId="0">
      <selection activeCell="N28" sqref="N28"/>
    </sheetView>
  </sheetViews>
  <sheetFormatPr defaultRowHeight="16.5"/>
  <cols>
    <col min="2" max="2" width="7.125" customWidth="1"/>
    <col min="3" max="3" width="9.25" bestFit="1" customWidth="1"/>
    <col min="4" max="4" width="13.75" bestFit="1" customWidth="1"/>
    <col min="5" max="5" width="2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359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115</v>
      </c>
      <c r="D3" s="555" t="s">
        <v>99</v>
      </c>
      <c r="E3" s="551" t="s">
        <v>126</v>
      </c>
      <c r="F3" s="15" t="s">
        <v>6</v>
      </c>
      <c r="G3" s="556" t="s">
        <v>14</v>
      </c>
      <c r="H3" s="556"/>
      <c r="I3" s="556"/>
      <c r="J3" s="556"/>
      <c r="K3" s="556"/>
      <c r="L3" s="556"/>
      <c r="M3" s="556"/>
      <c r="N3" s="556"/>
      <c r="O3" s="557"/>
      <c r="P3" s="1"/>
      <c r="Q3" s="1"/>
    </row>
    <row r="4" spans="2:25" ht="24.95" customHeight="1" thickTop="1">
      <c r="B4" s="558" t="s">
        <v>8</v>
      </c>
      <c r="C4" s="25"/>
      <c r="D4" s="560" t="s">
        <v>124</v>
      </c>
      <c r="E4" s="552"/>
      <c r="F4" s="174">
        <f>SUM(F5:F8)</f>
        <v>1112100</v>
      </c>
      <c r="G4" s="561" t="s">
        <v>354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559"/>
      <c r="C5" s="594" t="s">
        <v>130</v>
      </c>
      <c r="D5" s="562" t="s">
        <v>101</v>
      </c>
      <c r="E5" s="549"/>
      <c r="F5" s="55">
        <f>ROUND(G5*I5*K5,0)</f>
        <v>555550</v>
      </c>
      <c r="G5" s="56">
        <v>2777750</v>
      </c>
      <c r="H5" s="64" t="s">
        <v>13</v>
      </c>
      <c r="I5" s="65">
        <v>0.2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559"/>
      <c r="C6" s="594"/>
      <c r="D6" s="562" t="s">
        <v>100</v>
      </c>
      <c r="E6" s="549"/>
      <c r="F6" s="55">
        <f>ROUND(G6*I6*K6,0)</f>
        <v>278525</v>
      </c>
      <c r="G6" s="56">
        <v>1856832</v>
      </c>
      <c r="H6" s="64" t="s">
        <v>15</v>
      </c>
      <c r="I6" s="65">
        <v>0.15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559"/>
      <c r="C7" s="594" t="s">
        <v>131</v>
      </c>
      <c r="D7" s="562" t="s">
        <v>101</v>
      </c>
      <c r="E7" s="549"/>
      <c r="F7" s="55">
        <f>ROUND(G7*I7/K7*M7*O7,0)</f>
        <v>185183</v>
      </c>
      <c r="G7" s="56">
        <f>G5</f>
        <v>2777750</v>
      </c>
      <c r="H7" s="64" t="s">
        <v>15</v>
      </c>
      <c r="I7" s="69">
        <v>4</v>
      </c>
      <c r="J7" s="70" t="s">
        <v>25</v>
      </c>
      <c r="K7" s="71">
        <v>12</v>
      </c>
      <c r="L7" s="157" t="s">
        <v>13</v>
      </c>
      <c r="M7" s="65">
        <v>0.2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559"/>
      <c r="C8" s="595"/>
      <c r="D8" s="596" t="s">
        <v>100</v>
      </c>
      <c r="E8" s="550"/>
      <c r="F8" s="74">
        <f>ROUND(G8*I8/K8*M8*O8,0)</f>
        <v>92842</v>
      </c>
      <c r="G8" s="56">
        <f>G6</f>
        <v>1856832</v>
      </c>
      <c r="H8" s="75" t="s">
        <v>15</v>
      </c>
      <c r="I8" s="76">
        <v>4</v>
      </c>
      <c r="J8" s="77" t="s">
        <v>25</v>
      </c>
      <c r="K8" s="78">
        <v>12</v>
      </c>
      <c r="L8" s="159" t="s">
        <v>13</v>
      </c>
      <c r="M8" s="65">
        <v>0.15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568" t="s">
        <v>9</v>
      </c>
      <c r="C9" s="14"/>
      <c r="D9" s="570" t="s">
        <v>124</v>
      </c>
      <c r="E9" s="548"/>
      <c r="F9" s="83">
        <f>SUM(F10:F10)</f>
        <v>180000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569"/>
      <c r="C10" s="292" t="s">
        <v>132</v>
      </c>
      <c r="D10" s="584" t="s">
        <v>101</v>
      </c>
      <c r="E10" s="585"/>
      <c r="F10" s="293">
        <f>(25000*2)+(25000*2)+(40000*2)</f>
        <v>180000</v>
      </c>
      <c r="G10" s="294" t="s">
        <v>375</v>
      </c>
      <c r="H10" s="295"/>
      <c r="I10" s="295"/>
      <c r="J10" s="295"/>
      <c r="K10" s="295"/>
      <c r="L10" s="295"/>
      <c r="M10" s="296"/>
      <c r="N10" s="296"/>
      <c r="O10" s="297"/>
      <c r="P10" s="1"/>
      <c r="Q10" s="1"/>
      <c r="Y10" s="7"/>
    </row>
    <row r="11" spans="2:25" ht="24.95" customHeight="1">
      <c r="B11" s="568" t="s">
        <v>283</v>
      </c>
      <c r="C11" s="14"/>
      <c r="D11" s="570" t="s">
        <v>124</v>
      </c>
      <c r="E11" s="548"/>
      <c r="F11" s="298">
        <f>SUM(F12:F18)</f>
        <v>4950000</v>
      </c>
      <c r="G11" s="299"/>
      <c r="H11" s="85"/>
      <c r="I11" s="300"/>
      <c r="J11" s="85"/>
      <c r="K11" s="301"/>
      <c r="L11" s="85"/>
      <c r="M11" s="86"/>
      <c r="N11" s="86"/>
      <c r="O11" s="87"/>
      <c r="P11" s="1"/>
      <c r="Q11" s="1"/>
    </row>
    <row r="12" spans="2:25" ht="24.95" customHeight="1">
      <c r="B12" s="569"/>
      <c r="C12" s="588" t="s">
        <v>157</v>
      </c>
      <c r="D12" s="597" t="s">
        <v>331</v>
      </c>
      <c r="E12" s="598" t="s">
        <v>145</v>
      </c>
      <c r="F12" s="137">
        <f>ROUND(G12*I12,0)</f>
        <v>1000000</v>
      </c>
      <c r="G12" s="56">
        <v>1000000</v>
      </c>
      <c r="H12" s="64" t="s">
        <v>15</v>
      </c>
      <c r="I12" s="186">
        <v>1</v>
      </c>
      <c r="J12" s="64"/>
      <c r="K12" s="591" t="s">
        <v>255</v>
      </c>
      <c r="L12" s="592"/>
      <c r="M12" s="592"/>
      <c r="N12" s="67"/>
      <c r="O12" s="68"/>
      <c r="P12" s="1"/>
      <c r="Q12" s="1"/>
    </row>
    <row r="13" spans="2:25" ht="24.95" customHeight="1">
      <c r="B13" s="569"/>
      <c r="C13" s="589"/>
      <c r="D13" s="586" t="s">
        <v>332</v>
      </c>
      <c r="E13" s="587"/>
      <c r="F13" s="137">
        <f>G13</f>
        <v>1500000</v>
      </c>
      <c r="G13" s="56">
        <v>1500000</v>
      </c>
      <c r="H13" s="64" t="s">
        <v>15</v>
      </c>
      <c r="I13" s="186" t="s">
        <v>336</v>
      </c>
      <c r="J13" s="64"/>
      <c r="K13" s="593"/>
      <c r="L13" s="470"/>
      <c r="M13" s="470"/>
      <c r="N13" s="67"/>
      <c r="O13" s="68"/>
      <c r="P13" s="1"/>
      <c r="Q13" s="1"/>
    </row>
    <row r="14" spans="2:25" ht="24.95" customHeight="1">
      <c r="B14" s="569"/>
      <c r="C14" s="589"/>
      <c r="D14" s="600" t="s">
        <v>334</v>
      </c>
      <c r="E14" s="601"/>
      <c r="F14" s="137">
        <f>G14</f>
        <v>800000</v>
      </c>
      <c r="G14" s="56">
        <v>800000</v>
      </c>
      <c r="H14" s="64" t="s">
        <v>15</v>
      </c>
      <c r="I14" s="186" t="s">
        <v>336</v>
      </c>
      <c r="J14" s="64"/>
      <c r="K14" s="593"/>
      <c r="L14" s="470"/>
      <c r="M14" s="470"/>
      <c r="N14" s="67"/>
      <c r="O14" s="68"/>
      <c r="P14" s="1"/>
      <c r="Q14" s="1"/>
    </row>
    <row r="15" spans="2:25" ht="24.95" customHeight="1">
      <c r="B15" s="569"/>
      <c r="C15" s="589"/>
      <c r="D15" s="586" t="s">
        <v>333</v>
      </c>
      <c r="E15" s="587"/>
      <c r="F15" s="58">
        <f>ROUND(G15*I15,0)</f>
        <v>500000</v>
      </c>
      <c r="G15" s="56">
        <v>500000</v>
      </c>
      <c r="H15" s="64" t="s">
        <v>13</v>
      </c>
      <c r="I15" s="186">
        <v>1</v>
      </c>
      <c r="J15" s="64"/>
      <c r="K15" s="580"/>
      <c r="L15" s="580"/>
      <c r="M15" s="580"/>
      <c r="N15" s="67"/>
      <c r="O15" s="68"/>
      <c r="P15" s="1"/>
      <c r="Q15" s="1"/>
    </row>
    <row r="16" spans="2:25" ht="24.95" customHeight="1">
      <c r="B16" s="569"/>
      <c r="C16" s="589"/>
      <c r="D16" s="586" t="s">
        <v>8</v>
      </c>
      <c r="E16" s="587"/>
      <c r="F16" s="58">
        <f>G16</f>
        <v>800000</v>
      </c>
      <c r="G16" s="216">
        <v>800000</v>
      </c>
      <c r="H16" s="64" t="s">
        <v>15</v>
      </c>
      <c r="I16" s="186">
        <v>1</v>
      </c>
      <c r="J16" s="154"/>
      <c r="K16" t="s">
        <v>337</v>
      </c>
      <c r="N16" s="155"/>
      <c r="O16" s="172"/>
      <c r="P16" s="1"/>
      <c r="Q16" s="1"/>
    </row>
    <row r="17" spans="2:17" ht="24.95" customHeight="1">
      <c r="B17" s="569"/>
      <c r="C17" s="589"/>
      <c r="D17" s="586" t="s">
        <v>335</v>
      </c>
      <c r="E17" s="587"/>
      <c r="F17" s="58">
        <f>G17</f>
        <v>150000</v>
      </c>
      <c r="G17" s="216">
        <v>150000</v>
      </c>
      <c r="H17" s="64" t="s">
        <v>15</v>
      </c>
      <c r="I17" s="186">
        <v>1</v>
      </c>
      <c r="J17" s="154"/>
      <c r="K17" t="s">
        <v>338</v>
      </c>
      <c r="N17" s="155"/>
      <c r="O17" s="172"/>
      <c r="P17" s="1"/>
      <c r="Q17" s="1"/>
    </row>
    <row r="18" spans="2:17" ht="24.95" customHeight="1">
      <c r="B18" s="599"/>
      <c r="C18" s="590"/>
      <c r="D18" s="586" t="s">
        <v>141</v>
      </c>
      <c r="E18" s="587"/>
      <c r="F18" s="58">
        <f>ROUND(G18*I18,-3)</f>
        <v>200000</v>
      </c>
      <c r="G18" s="216">
        <v>200000</v>
      </c>
      <c r="H18" s="154" t="s">
        <v>13</v>
      </c>
      <c r="I18" s="186">
        <v>1</v>
      </c>
      <c r="J18" s="177"/>
      <c r="K18" s="235"/>
      <c r="L18" s="177"/>
      <c r="M18" s="179"/>
      <c r="N18" s="179"/>
      <c r="O18" s="180"/>
      <c r="P18" s="1"/>
      <c r="Q18" s="1"/>
    </row>
    <row r="19" spans="2:17" ht="24.95" customHeight="1">
      <c r="B19" s="571" t="s">
        <v>102</v>
      </c>
      <c r="C19" s="572"/>
      <c r="D19" s="572"/>
      <c r="E19" s="546"/>
      <c r="F19" s="104">
        <f>SUM(F4,F9,F11)</f>
        <v>6242100</v>
      </c>
      <c r="G19" s="105"/>
      <c r="H19" s="106"/>
      <c r="I19" s="106"/>
      <c r="J19" s="106"/>
      <c r="K19" s="106"/>
      <c r="L19" s="106"/>
      <c r="M19" s="107"/>
      <c r="N19" s="107"/>
      <c r="O19" s="108"/>
      <c r="P19" s="1"/>
      <c r="Q19" s="1"/>
    </row>
    <row r="20" spans="2:17" ht="24.95" customHeight="1">
      <c r="B20" s="563" t="s">
        <v>123</v>
      </c>
      <c r="C20" s="564"/>
      <c r="D20" s="564"/>
      <c r="E20" s="546"/>
      <c r="F20" s="109">
        <f>TRUNC(F19*0.05,0)</f>
        <v>312105</v>
      </c>
      <c r="G20" s="110" t="s">
        <v>314</v>
      </c>
      <c r="H20" s="111"/>
      <c r="I20" s="111"/>
      <c r="J20" s="111"/>
      <c r="K20" s="111"/>
      <c r="L20" s="111"/>
      <c r="M20" s="112"/>
      <c r="N20" s="112"/>
      <c r="O20" s="113"/>
      <c r="P20" s="1"/>
      <c r="Q20" s="1"/>
    </row>
    <row r="21" spans="2:17" ht="24.95" customHeight="1">
      <c r="B21" s="563" t="s">
        <v>121</v>
      </c>
      <c r="C21" s="564" t="s">
        <v>121</v>
      </c>
      <c r="D21" s="564"/>
      <c r="E21" s="546"/>
      <c r="F21" s="109">
        <f>TRUNC((F19+F20)*0.09,0)</f>
        <v>589878</v>
      </c>
      <c r="G21" s="110" t="s">
        <v>164</v>
      </c>
      <c r="H21" s="111"/>
      <c r="I21" s="111"/>
      <c r="J21" s="111"/>
      <c r="K21" s="111"/>
      <c r="L21" s="111"/>
      <c r="M21" s="112"/>
      <c r="N21" s="112"/>
      <c r="O21" s="113"/>
      <c r="P21" s="1"/>
      <c r="Q21" s="1"/>
    </row>
    <row r="22" spans="2:17" ht="24.95" customHeight="1">
      <c r="B22" s="571" t="s">
        <v>119</v>
      </c>
      <c r="C22" s="572"/>
      <c r="D22" s="572"/>
      <c r="E22" s="546"/>
      <c r="F22" s="13">
        <f>TRUNC(SUM(F19:F21),-4)</f>
        <v>7140000</v>
      </c>
      <c r="G22" s="26"/>
      <c r="H22" s="30"/>
      <c r="I22" s="30"/>
      <c r="J22" s="30"/>
      <c r="K22" s="30"/>
      <c r="L22" s="30"/>
      <c r="M22" s="12"/>
      <c r="N22" s="12"/>
      <c r="O22" s="11"/>
      <c r="P22" s="1"/>
      <c r="Q22" s="1"/>
    </row>
    <row r="23" spans="2:17" ht="24.95" customHeight="1">
      <c r="B23" s="563" t="s">
        <v>122</v>
      </c>
      <c r="C23" s="564"/>
      <c r="D23" s="564"/>
      <c r="E23" s="546"/>
      <c r="F23" s="5">
        <f>F22*0.1</f>
        <v>714000</v>
      </c>
      <c r="G23" s="28"/>
      <c r="H23" s="31"/>
      <c r="I23" s="31"/>
      <c r="J23" s="31"/>
      <c r="K23" s="31"/>
      <c r="L23" s="31"/>
      <c r="M23" s="17"/>
      <c r="N23" s="17"/>
      <c r="O23" s="18"/>
      <c r="P23" s="1"/>
      <c r="Q23" s="1"/>
    </row>
    <row r="24" spans="2:17" ht="24.95" customHeight="1" thickBot="1">
      <c r="B24" s="565" t="s">
        <v>120</v>
      </c>
      <c r="C24" s="566"/>
      <c r="D24" s="566"/>
      <c r="E24" s="547"/>
      <c r="F24" s="10">
        <f>F22+F23</f>
        <v>7854000</v>
      </c>
      <c r="G24" s="29"/>
      <c r="H24" s="32"/>
      <c r="I24" s="32"/>
      <c r="J24" s="32"/>
      <c r="K24" s="32"/>
      <c r="L24" s="32"/>
      <c r="M24" s="9"/>
      <c r="N24" s="9"/>
      <c r="O24" s="8"/>
      <c r="P24" s="1"/>
      <c r="Q24" s="1"/>
    </row>
    <row r="25" spans="2:17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7" ht="24.95" customHeight="1">
      <c r="B26" s="2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217">
        <v>449644</v>
      </c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7" ht="24.95" customHeight="1">
      <c r="B29" s="1"/>
      <c r="C29" s="1"/>
      <c r="D29" s="1"/>
      <c r="E29" s="1"/>
      <c r="F29" s="19"/>
      <c r="G29" s="217">
        <v>1350000</v>
      </c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217">
        <v>1934984</v>
      </c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21"/>
      <c r="F31" s="19"/>
      <c r="G31" s="217">
        <v>1800000</v>
      </c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8">
      <c r="B33" s="1"/>
      <c r="C33" s="1"/>
      <c r="D33" s="1"/>
      <c r="E33" s="45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8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44" spans="2:18">
      <c r="Q44">
        <f>13/22</f>
        <v>0.59090909090909094</v>
      </c>
      <c r="R44">
        <f>15.5/22</f>
        <v>0.70454545454545459</v>
      </c>
    </row>
    <row r="45" spans="2:18">
      <c r="Q45">
        <f>ROUND(Q44,1)</f>
        <v>0.6</v>
      </c>
      <c r="R45">
        <f>ROUND(R44,1)</f>
        <v>0.7</v>
      </c>
    </row>
  </sheetData>
  <mergeCells count="32">
    <mergeCell ref="B9:B10"/>
    <mergeCell ref="D9:E9"/>
    <mergeCell ref="B22:E22"/>
    <mergeCell ref="B23:E23"/>
    <mergeCell ref="B24:E24"/>
    <mergeCell ref="D12:E12"/>
    <mergeCell ref="B19:E19"/>
    <mergeCell ref="B20:E20"/>
    <mergeCell ref="B21:E21"/>
    <mergeCell ref="D15:E15"/>
    <mergeCell ref="B11:B18"/>
    <mergeCell ref="D18:E18"/>
    <mergeCell ref="D11:E11"/>
    <mergeCell ref="D13:E13"/>
    <mergeCell ref="D14:E14"/>
    <mergeCell ref="D16:E16"/>
    <mergeCell ref="D10:E10"/>
    <mergeCell ref="D17:E17"/>
    <mergeCell ref="C12:C18"/>
    <mergeCell ref="K12:M15"/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</mergeCells>
  <phoneticPr fontId="3" type="noConversion"/>
  <pageMargins left="0.7" right="0.7" top="0.75" bottom="0.75" header="0.3" footer="0.3"/>
  <pageSetup paperSize="9" scale="5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  <pageSetUpPr fitToPage="1"/>
  </sheetPr>
  <dimension ref="B1:Y36"/>
  <sheetViews>
    <sheetView view="pageBreakPreview" zoomScaleNormal="70" zoomScaleSheetLayoutView="100" workbookViewId="0">
      <selection activeCell="G25" sqref="G25:O25"/>
    </sheetView>
  </sheetViews>
  <sheetFormatPr defaultRowHeight="16.5"/>
  <cols>
    <col min="2" max="2" width="8.25" customWidth="1"/>
    <col min="3" max="3" width="7.125" bestFit="1" customWidth="1"/>
    <col min="4" max="4" width="12.875" customWidth="1"/>
    <col min="5" max="5" width="20.5" bestFit="1" customWidth="1"/>
    <col min="6" max="6" width="13.875" style="4" bestFit="1" customWidth="1"/>
    <col min="7" max="7" width="14.25" customWidth="1"/>
    <col min="8" max="8" width="3.125" bestFit="1" customWidth="1"/>
    <col min="9" max="9" width="11.625" bestFit="1" customWidth="1"/>
    <col min="10" max="10" width="3.125" bestFit="1" customWidth="1"/>
    <col min="11" max="11" width="14" bestFit="1" customWidth="1"/>
    <col min="12" max="15" width="7.625" customWidth="1"/>
    <col min="16" max="16" width="5" bestFit="1" customWidth="1"/>
  </cols>
  <sheetData>
    <row r="1" spans="2:25" ht="32.25" thickBot="1">
      <c r="B1" s="488" t="s">
        <v>444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311" t="s">
        <v>378</v>
      </c>
      <c r="C3" s="649" t="s">
        <v>379</v>
      </c>
      <c r="D3" s="658"/>
      <c r="E3" s="353"/>
      <c r="F3" s="370" t="s">
        <v>380</v>
      </c>
      <c r="G3" s="649" t="s">
        <v>381</v>
      </c>
      <c r="H3" s="650"/>
      <c r="I3" s="650"/>
      <c r="J3" s="650"/>
      <c r="K3" s="650"/>
      <c r="L3" s="650"/>
      <c r="M3" s="650"/>
      <c r="N3" s="650"/>
      <c r="O3" s="651"/>
      <c r="P3" s="312" t="s">
        <v>382</v>
      </c>
      <c r="Q3" s="1"/>
    </row>
    <row r="4" spans="2:25" ht="24.95" customHeight="1" thickTop="1">
      <c r="B4" s="652" t="s">
        <v>383</v>
      </c>
      <c r="C4" s="659" t="s">
        <v>384</v>
      </c>
      <c r="D4" s="660"/>
      <c r="E4" s="661"/>
      <c r="F4" s="371">
        <f>SUM(F5:F8)</f>
        <v>2022084</v>
      </c>
      <c r="G4" s="632" t="s">
        <v>405</v>
      </c>
      <c r="H4" s="632"/>
      <c r="I4" s="632"/>
      <c r="J4" s="632"/>
      <c r="K4" s="632"/>
      <c r="L4" s="632"/>
      <c r="M4" s="632"/>
      <c r="N4" s="632"/>
      <c r="O4" s="633"/>
      <c r="P4" s="313"/>
      <c r="Q4" s="1"/>
    </row>
    <row r="5" spans="2:25" ht="24.95" customHeight="1">
      <c r="B5" s="653"/>
      <c r="C5" s="655" t="s">
        <v>385</v>
      </c>
      <c r="D5" s="634" t="s">
        <v>386</v>
      </c>
      <c r="E5" s="635"/>
      <c r="F5" s="372">
        <f>G5*I5*K5</f>
        <v>1136655.2</v>
      </c>
      <c r="G5" s="314">
        <v>2841638</v>
      </c>
      <c r="H5" s="315" t="s">
        <v>387</v>
      </c>
      <c r="I5" s="316">
        <v>1</v>
      </c>
      <c r="J5" s="315" t="s">
        <v>387</v>
      </c>
      <c r="K5" s="317">
        <v>0.4</v>
      </c>
      <c r="L5" s="315"/>
      <c r="M5" s="318"/>
      <c r="N5" s="315"/>
      <c r="O5" s="319"/>
      <c r="P5" s="624"/>
      <c r="Q5" s="1"/>
    </row>
    <row r="6" spans="2:25" ht="24.95" customHeight="1">
      <c r="B6" s="653"/>
      <c r="C6" s="655"/>
      <c r="D6" s="634" t="s">
        <v>388</v>
      </c>
      <c r="E6" s="635"/>
      <c r="F6" s="372">
        <f>G6*I6*K6</f>
        <v>379907.80000000005</v>
      </c>
      <c r="G6" s="314">
        <v>1899539</v>
      </c>
      <c r="H6" s="315" t="s">
        <v>387</v>
      </c>
      <c r="I6" s="316">
        <v>1</v>
      </c>
      <c r="J6" s="315" t="s">
        <v>387</v>
      </c>
      <c r="K6" s="317">
        <v>0.2</v>
      </c>
      <c r="L6" s="315"/>
      <c r="M6" s="318"/>
      <c r="N6" s="315"/>
      <c r="O6" s="319"/>
      <c r="P6" s="625"/>
      <c r="Q6" s="1"/>
    </row>
    <row r="7" spans="2:25" ht="24.95" customHeight="1">
      <c r="B7" s="653"/>
      <c r="C7" s="656" t="s">
        <v>33</v>
      </c>
      <c r="D7" s="634" t="s">
        <v>386</v>
      </c>
      <c r="E7" s="635"/>
      <c r="F7" s="373">
        <f>G7*I7/K7*M7</f>
        <v>378885.06666666665</v>
      </c>
      <c r="G7" s="314">
        <f>G5</f>
        <v>2841638</v>
      </c>
      <c r="H7" s="315" t="s">
        <v>387</v>
      </c>
      <c r="I7" s="320">
        <v>4</v>
      </c>
      <c r="J7" s="315" t="s">
        <v>389</v>
      </c>
      <c r="K7" s="321">
        <v>12</v>
      </c>
      <c r="L7" s="315" t="s">
        <v>387</v>
      </c>
      <c r="M7" s="317">
        <f>K5</f>
        <v>0.4</v>
      </c>
      <c r="N7" s="315"/>
      <c r="O7" s="318"/>
      <c r="P7" s="625"/>
      <c r="Q7" s="1"/>
      <c r="Y7" s="7"/>
    </row>
    <row r="8" spans="2:25" ht="24.95" customHeight="1">
      <c r="B8" s="654"/>
      <c r="C8" s="657"/>
      <c r="D8" s="636" t="s">
        <v>388</v>
      </c>
      <c r="E8" s="637"/>
      <c r="F8" s="373">
        <f>G8*I8/K8*M8</f>
        <v>126635.93333333333</v>
      </c>
      <c r="G8" s="314">
        <f>G6</f>
        <v>1899539</v>
      </c>
      <c r="H8" s="315" t="s">
        <v>387</v>
      </c>
      <c r="I8" s="320">
        <v>4</v>
      </c>
      <c r="J8" s="315" t="s">
        <v>389</v>
      </c>
      <c r="K8" s="321">
        <v>12</v>
      </c>
      <c r="L8" s="315" t="s">
        <v>387</v>
      </c>
      <c r="M8" s="317">
        <f>K6</f>
        <v>0.2</v>
      </c>
      <c r="N8" s="315"/>
      <c r="O8" s="318"/>
      <c r="P8" s="626"/>
      <c r="Q8" s="1"/>
      <c r="Y8" s="7"/>
    </row>
    <row r="9" spans="2:25" ht="24.95" customHeight="1">
      <c r="B9" s="627" t="s">
        <v>422</v>
      </c>
      <c r="C9" s="629" t="s">
        <v>384</v>
      </c>
      <c r="D9" s="630"/>
      <c r="E9" s="631"/>
      <c r="F9" s="374">
        <f>SUM(F10:F11)</f>
        <v>380000</v>
      </c>
      <c r="G9" s="632" t="s">
        <v>391</v>
      </c>
      <c r="H9" s="632"/>
      <c r="I9" s="632"/>
      <c r="J9" s="632"/>
      <c r="K9" s="632"/>
      <c r="L9" s="632"/>
      <c r="M9" s="632"/>
      <c r="N9" s="632"/>
      <c r="O9" s="633"/>
      <c r="P9" s="322"/>
      <c r="Q9" s="1"/>
      <c r="Y9" s="6"/>
    </row>
    <row r="10" spans="2:25" ht="24.95" customHeight="1">
      <c r="B10" s="628"/>
      <c r="C10" s="642" t="s">
        <v>34</v>
      </c>
      <c r="D10" s="638" t="s">
        <v>392</v>
      </c>
      <c r="E10" s="639"/>
      <c r="F10" s="372">
        <f>(G10+I10+K10)*M10</f>
        <v>190000</v>
      </c>
      <c r="G10" s="323">
        <f>25000</f>
        <v>25000</v>
      </c>
      <c r="H10" s="324" t="s">
        <v>393</v>
      </c>
      <c r="I10" s="325">
        <v>25000</v>
      </c>
      <c r="J10" s="324" t="s">
        <v>393</v>
      </c>
      <c r="K10" s="326">
        <v>45000</v>
      </c>
      <c r="L10" s="315" t="s">
        <v>387</v>
      </c>
      <c r="M10" s="327">
        <v>2</v>
      </c>
      <c r="N10" s="328"/>
      <c r="O10" s="329"/>
      <c r="P10" s="624"/>
      <c r="Q10" s="1"/>
      <c r="Y10" s="7"/>
    </row>
    <row r="11" spans="2:25" ht="24.95" customHeight="1">
      <c r="B11" s="628"/>
      <c r="C11" s="643"/>
      <c r="D11" s="640" t="s">
        <v>11</v>
      </c>
      <c r="E11" s="641"/>
      <c r="F11" s="372">
        <f>(G11+I11+K11)*M11</f>
        <v>190000</v>
      </c>
      <c r="G11" s="323">
        <v>25000</v>
      </c>
      <c r="H11" s="324" t="s">
        <v>393</v>
      </c>
      <c r="I11" s="325">
        <v>25000</v>
      </c>
      <c r="J11" s="324" t="s">
        <v>393</v>
      </c>
      <c r="K11" s="326">
        <v>45000</v>
      </c>
      <c r="L11" s="315" t="s">
        <v>387</v>
      </c>
      <c r="M11" s="327">
        <v>2</v>
      </c>
      <c r="N11" s="328"/>
      <c r="O11" s="329"/>
      <c r="P11" s="625"/>
      <c r="Q11" s="1"/>
      <c r="Y11" s="7"/>
    </row>
    <row r="12" spans="2:25" ht="24.95" customHeight="1">
      <c r="B12" s="644" t="s">
        <v>394</v>
      </c>
      <c r="C12" s="629" t="s">
        <v>384</v>
      </c>
      <c r="D12" s="630"/>
      <c r="E12" s="631"/>
      <c r="F12" s="374">
        <f>SUM(F13:F22)</f>
        <v>4030000</v>
      </c>
      <c r="G12" s="632"/>
      <c r="H12" s="632"/>
      <c r="I12" s="632"/>
      <c r="J12" s="632"/>
      <c r="K12" s="632"/>
      <c r="L12" s="632"/>
      <c r="M12" s="632"/>
      <c r="N12" s="632"/>
      <c r="O12" s="633"/>
      <c r="P12" s="322"/>
      <c r="Q12" s="1"/>
    </row>
    <row r="13" spans="2:25" ht="24.95" customHeight="1">
      <c r="B13" s="645"/>
      <c r="C13" s="354" t="s">
        <v>409</v>
      </c>
      <c r="D13" s="355" t="s">
        <v>406</v>
      </c>
      <c r="E13" s="356" t="s">
        <v>410</v>
      </c>
      <c r="F13" s="375">
        <f>G13*I13*K13</f>
        <v>300000</v>
      </c>
      <c r="G13" s="331">
        <v>150000</v>
      </c>
      <c r="H13" s="332" t="s">
        <v>387</v>
      </c>
      <c r="I13" s="349">
        <v>1</v>
      </c>
      <c r="J13" s="332" t="s">
        <v>407</v>
      </c>
      <c r="K13" s="350">
        <v>2</v>
      </c>
      <c r="L13" s="332"/>
      <c r="M13" s="333"/>
      <c r="N13" s="334"/>
      <c r="O13" s="335"/>
      <c r="P13" s="616"/>
      <c r="Q13" s="1"/>
    </row>
    <row r="14" spans="2:25" ht="24.95" customHeight="1">
      <c r="B14" s="645"/>
      <c r="C14" s="618" t="s">
        <v>37</v>
      </c>
      <c r="D14" s="355" t="s">
        <v>19</v>
      </c>
      <c r="E14" s="356" t="s">
        <v>411</v>
      </c>
      <c r="F14" s="375">
        <f>(G14*I14+K14*M14)*O14</f>
        <v>1360000</v>
      </c>
      <c r="G14" s="357">
        <v>10000</v>
      </c>
      <c r="H14" s="315" t="s">
        <v>407</v>
      </c>
      <c r="I14" s="336">
        <v>1</v>
      </c>
      <c r="J14" s="315" t="s">
        <v>24</v>
      </c>
      <c r="K14" s="394">
        <v>24000</v>
      </c>
      <c r="L14" s="315" t="s">
        <v>407</v>
      </c>
      <c r="M14" s="358">
        <v>1</v>
      </c>
      <c r="N14" s="337" t="s">
        <v>407</v>
      </c>
      <c r="O14" s="359">
        <v>40</v>
      </c>
      <c r="P14" s="617"/>
      <c r="Q14" s="1"/>
    </row>
    <row r="15" spans="2:25" ht="24.95" customHeight="1">
      <c r="B15" s="645"/>
      <c r="C15" s="618"/>
      <c r="D15" s="355" t="s">
        <v>20</v>
      </c>
      <c r="E15" s="356" t="s">
        <v>163</v>
      </c>
      <c r="F15" s="375">
        <f t="shared" ref="F15:F20" si="0">G15*I15</f>
        <v>200000</v>
      </c>
      <c r="G15" s="331">
        <v>5000</v>
      </c>
      <c r="H15" s="315" t="s">
        <v>407</v>
      </c>
      <c r="I15" s="351">
        <v>40</v>
      </c>
      <c r="J15" s="315"/>
      <c r="K15" s="327"/>
      <c r="L15" s="315"/>
      <c r="M15" s="337"/>
      <c r="N15" s="337"/>
      <c r="O15" s="338"/>
      <c r="P15" s="617"/>
      <c r="Q15" s="1"/>
    </row>
    <row r="16" spans="2:25" ht="24.95" customHeight="1">
      <c r="B16" s="645"/>
      <c r="C16" s="618" t="s">
        <v>23</v>
      </c>
      <c r="D16" s="355" t="s">
        <v>31</v>
      </c>
      <c r="E16" s="356" t="s">
        <v>412</v>
      </c>
      <c r="F16" s="375">
        <f t="shared" si="0"/>
        <v>200000</v>
      </c>
      <c r="G16" s="331">
        <v>200000</v>
      </c>
      <c r="H16" s="315" t="s">
        <v>407</v>
      </c>
      <c r="I16" s="336">
        <v>1</v>
      </c>
      <c r="J16" s="315"/>
      <c r="K16" s="327"/>
      <c r="L16" s="315"/>
      <c r="M16" s="337"/>
      <c r="N16" s="337"/>
      <c r="O16" s="338"/>
      <c r="P16" s="617"/>
      <c r="Q16" s="1"/>
    </row>
    <row r="17" spans="2:20" ht="24.95" customHeight="1">
      <c r="B17" s="645"/>
      <c r="C17" s="618"/>
      <c r="D17" s="355" t="s">
        <v>166</v>
      </c>
      <c r="E17" s="356" t="s">
        <v>181</v>
      </c>
      <c r="F17" s="375">
        <f t="shared" si="0"/>
        <v>160000</v>
      </c>
      <c r="G17" s="331">
        <v>4000</v>
      </c>
      <c r="H17" s="315" t="s">
        <v>407</v>
      </c>
      <c r="I17" s="351">
        <v>40</v>
      </c>
      <c r="J17" s="315"/>
      <c r="K17" s="327"/>
      <c r="L17" s="315"/>
      <c r="M17" s="337"/>
      <c r="N17" s="337"/>
      <c r="O17" s="338"/>
      <c r="P17" s="617"/>
      <c r="Q17" s="1"/>
    </row>
    <row r="18" spans="2:20" ht="24.95" customHeight="1">
      <c r="B18" s="645"/>
      <c r="C18" s="618"/>
      <c r="D18" s="355" t="s">
        <v>59</v>
      </c>
      <c r="E18" s="356" t="s">
        <v>267</v>
      </c>
      <c r="F18" s="375">
        <f t="shared" si="0"/>
        <v>600000</v>
      </c>
      <c r="G18" s="331">
        <v>15000</v>
      </c>
      <c r="H18" s="315" t="s">
        <v>407</v>
      </c>
      <c r="I18" s="351">
        <v>40</v>
      </c>
      <c r="J18" s="315"/>
      <c r="K18" s="327"/>
      <c r="L18" s="315"/>
      <c r="M18" s="337"/>
      <c r="N18" s="337"/>
      <c r="O18" s="338"/>
      <c r="P18" s="617"/>
      <c r="Q18" s="1"/>
    </row>
    <row r="19" spans="2:20" ht="24.95" customHeight="1">
      <c r="B19" s="645"/>
      <c r="C19" s="618"/>
      <c r="D19" s="355" t="s">
        <v>46</v>
      </c>
      <c r="E19" s="356" t="s">
        <v>189</v>
      </c>
      <c r="F19" s="375">
        <f t="shared" si="0"/>
        <v>900000</v>
      </c>
      <c r="G19" s="331">
        <v>900000</v>
      </c>
      <c r="H19" s="315" t="s">
        <v>407</v>
      </c>
      <c r="I19" s="360">
        <v>1</v>
      </c>
      <c r="J19" s="315"/>
      <c r="K19" s="327"/>
      <c r="L19" s="315"/>
      <c r="M19" s="337"/>
      <c r="N19" s="337"/>
      <c r="O19" s="338"/>
      <c r="P19" s="617"/>
      <c r="Q19" s="1"/>
    </row>
    <row r="20" spans="2:20" ht="24.95" customHeight="1">
      <c r="B20" s="645"/>
      <c r="C20" s="618"/>
      <c r="D20" s="355" t="s">
        <v>47</v>
      </c>
      <c r="E20" s="356" t="s">
        <v>148</v>
      </c>
      <c r="F20" s="375">
        <f t="shared" si="0"/>
        <v>200000</v>
      </c>
      <c r="G20" s="331">
        <v>5000</v>
      </c>
      <c r="H20" s="315" t="s">
        <v>407</v>
      </c>
      <c r="I20" s="351">
        <v>40</v>
      </c>
      <c r="J20" s="315"/>
      <c r="K20" s="327"/>
      <c r="L20" s="315"/>
      <c r="M20" s="337"/>
      <c r="N20" s="337"/>
      <c r="O20" s="338"/>
      <c r="P20" s="617"/>
      <c r="Q20" s="1"/>
    </row>
    <row r="21" spans="2:20" ht="24.95" customHeight="1">
      <c r="B21" s="645"/>
      <c r="C21" s="618"/>
      <c r="D21" s="355" t="s">
        <v>21</v>
      </c>
      <c r="E21" s="356" t="s">
        <v>97</v>
      </c>
      <c r="F21" s="375">
        <f>G21*I21</f>
        <v>60000</v>
      </c>
      <c r="G21" s="331">
        <v>1500</v>
      </c>
      <c r="H21" s="339" t="s">
        <v>407</v>
      </c>
      <c r="I21" s="361">
        <v>40</v>
      </c>
      <c r="J21" s="339"/>
      <c r="K21" s="352"/>
      <c r="L21" s="620"/>
      <c r="M21" s="620"/>
      <c r="N21" s="620"/>
      <c r="O21" s="621"/>
      <c r="P21" s="617"/>
      <c r="Q21" s="1"/>
    </row>
    <row r="22" spans="2:20" ht="24.95" customHeight="1">
      <c r="B22" s="645"/>
      <c r="C22" s="619"/>
      <c r="D22" s="362" t="s">
        <v>22</v>
      </c>
      <c r="E22" s="363" t="s">
        <v>214</v>
      </c>
      <c r="F22" s="375">
        <f>G22*I22</f>
        <v>50000</v>
      </c>
      <c r="G22" s="331">
        <v>50000</v>
      </c>
      <c r="H22" s="315" t="s">
        <v>387</v>
      </c>
      <c r="I22" s="336">
        <v>1</v>
      </c>
      <c r="J22" s="315"/>
      <c r="K22" s="316"/>
      <c r="L22" s="315"/>
      <c r="M22" s="318"/>
      <c r="N22" s="315"/>
      <c r="O22" s="319"/>
      <c r="P22" s="617"/>
      <c r="Q22" s="1"/>
    </row>
    <row r="23" spans="2:20" ht="24.95" customHeight="1">
      <c r="B23" s="646" t="s">
        <v>396</v>
      </c>
      <c r="C23" s="647"/>
      <c r="D23" s="648"/>
      <c r="E23" s="364"/>
      <c r="F23" s="376">
        <f>ROUNDDOWN(F4+F9+F12, -1)</f>
        <v>6432080</v>
      </c>
      <c r="G23" s="622"/>
      <c r="H23" s="622"/>
      <c r="I23" s="622"/>
      <c r="J23" s="622"/>
      <c r="K23" s="622"/>
      <c r="L23" s="622"/>
      <c r="M23" s="622"/>
      <c r="N23" s="622"/>
      <c r="O23" s="623"/>
      <c r="P23" s="345"/>
      <c r="Q23" s="1"/>
      <c r="R23">
        <f>8.5/22</f>
        <v>0.38636363636363635</v>
      </c>
      <c r="T23">
        <f>4.5/22</f>
        <v>0.20454545454545456</v>
      </c>
    </row>
    <row r="24" spans="2:20" ht="24.95" customHeight="1">
      <c r="B24" s="611" t="s">
        <v>397</v>
      </c>
      <c r="C24" s="612"/>
      <c r="D24" s="613"/>
      <c r="E24" s="365"/>
      <c r="F24" s="377">
        <f>F23*0.06</f>
        <v>385924.8</v>
      </c>
      <c r="G24" s="609" t="s">
        <v>435</v>
      </c>
      <c r="H24" s="609"/>
      <c r="I24" s="609"/>
      <c r="J24" s="609"/>
      <c r="K24" s="609"/>
      <c r="L24" s="609"/>
      <c r="M24" s="609"/>
      <c r="N24" s="609"/>
      <c r="O24" s="610"/>
      <c r="P24" s="346"/>
      <c r="Q24" s="1"/>
      <c r="R24">
        <f>ROUND(R23,1)</f>
        <v>0.4</v>
      </c>
      <c r="T24">
        <f>ROUND(T23,1)</f>
        <v>0.2</v>
      </c>
    </row>
    <row r="25" spans="2:20" ht="24.95" customHeight="1">
      <c r="B25" s="611" t="s">
        <v>398</v>
      </c>
      <c r="C25" s="612"/>
      <c r="D25" s="613"/>
      <c r="E25" s="365"/>
      <c r="F25" s="377">
        <f>(F24+F23)*0.1</f>
        <v>681800.48</v>
      </c>
      <c r="G25" s="609" t="s">
        <v>408</v>
      </c>
      <c r="H25" s="609"/>
      <c r="I25" s="609"/>
      <c r="J25" s="609"/>
      <c r="K25" s="609"/>
      <c r="L25" s="609"/>
      <c r="M25" s="609"/>
      <c r="N25" s="609"/>
      <c r="O25" s="610"/>
      <c r="P25" s="346"/>
      <c r="Q25" s="1"/>
    </row>
    <row r="26" spans="2:20" ht="24.95" customHeight="1">
      <c r="B26" s="646" t="s">
        <v>396</v>
      </c>
      <c r="C26" s="647"/>
      <c r="D26" s="648"/>
      <c r="E26" s="364"/>
      <c r="F26" s="376">
        <f>SUM(F23:F25)</f>
        <v>7499805.2799999993</v>
      </c>
      <c r="G26" s="344"/>
      <c r="H26" s="344"/>
      <c r="I26" s="344"/>
      <c r="J26" s="344"/>
      <c r="K26" s="344"/>
      <c r="L26" s="344"/>
      <c r="M26" s="344"/>
      <c r="N26" s="344"/>
      <c r="O26" s="347"/>
      <c r="P26" s="345"/>
      <c r="Q26" s="1"/>
    </row>
    <row r="27" spans="2:20" ht="24.95" customHeight="1">
      <c r="B27" s="611" t="s">
        <v>400</v>
      </c>
      <c r="C27" s="612"/>
      <c r="D27" s="613"/>
      <c r="E27" s="365"/>
      <c r="F27" s="377">
        <f>F26*0.1</f>
        <v>749980.52799999993</v>
      </c>
      <c r="G27" s="614" t="s">
        <v>401</v>
      </c>
      <c r="H27" s="614"/>
      <c r="I27" s="614"/>
      <c r="J27" s="614"/>
      <c r="K27" s="614"/>
      <c r="L27" s="614"/>
      <c r="M27" s="614"/>
      <c r="N27" s="614"/>
      <c r="O27" s="615"/>
      <c r="P27" s="346"/>
      <c r="Q27" s="1"/>
    </row>
    <row r="28" spans="2:20" ht="24.95" customHeight="1" thickBot="1">
      <c r="B28" s="602" t="s">
        <v>402</v>
      </c>
      <c r="C28" s="603"/>
      <c r="D28" s="604"/>
      <c r="E28" s="366"/>
      <c r="F28" s="378">
        <f>ROUNDDOWN(F26+F27,-4)</f>
        <v>8240000</v>
      </c>
      <c r="G28" s="605" t="s">
        <v>403</v>
      </c>
      <c r="H28" s="605"/>
      <c r="I28" s="605"/>
      <c r="J28" s="605"/>
      <c r="K28" s="605"/>
      <c r="L28" s="605"/>
      <c r="M28" s="605"/>
      <c r="N28" s="605"/>
      <c r="O28" s="606"/>
      <c r="P28" s="348"/>
      <c r="Q28" s="1"/>
    </row>
    <row r="29" spans="2:20" ht="24.95" customHeight="1" thickBot="1">
      <c r="B29" s="602" t="s">
        <v>404</v>
      </c>
      <c r="C29" s="603"/>
      <c r="D29" s="604"/>
      <c r="E29" s="366"/>
      <c r="F29" s="378">
        <f>INT(F28*G29)</f>
        <v>8240000</v>
      </c>
      <c r="G29" s="607">
        <v>1</v>
      </c>
      <c r="H29" s="607"/>
      <c r="I29" s="607"/>
      <c r="J29" s="607"/>
      <c r="K29" s="607"/>
      <c r="L29" s="607"/>
      <c r="M29" s="607"/>
      <c r="N29" s="607"/>
      <c r="O29" s="608"/>
      <c r="P29" s="348"/>
      <c r="Q29" s="1"/>
    </row>
    <row r="30" spans="2:20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20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20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40">
    <mergeCell ref="B12:B22"/>
    <mergeCell ref="C12:E12"/>
    <mergeCell ref="B23:D23"/>
    <mergeCell ref="B26:D26"/>
    <mergeCell ref="B1:O1"/>
    <mergeCell ref="G3:O3"/>
    <mergeCell ref="B4:B8"/>
    <mergeCell ref="G4:O4"/>
    <mergeCell ref="C5:C6"/>
    <mergeCell ref="C7:C8"/>
    <mergeCell ref="D5:E5"/>
    <mergeCell ref="D6:E6"/>
    <mergeCell ref="C3:D3"/>
    <mergeCell ref="C4:E4"/>
    <mergeCell ref="G12:O12"/>
    <mergeCell ref="B24:D24"/>
    <mergeCell ref="P5:P8"/>
    <mergeCell ref="B9:B11"/>
    <mergeCell ref="C9:E9"/>
    <mergeCell ref="G9:O9"/>
    <mergeCell ref="P10:P11"/>
    <mergeCell ref="D7:E7"/>
    <mergeCell ref="D8:E8"/>
    <mergeCell ref="D10:E10"/>
    <mergeCell ref="D11:E11"/>
    <mergeCell ref="C10:C11"/>
    <mergeCell ref="P13:P22"/>
    <mergeCell ref="C14:C15"/>
    <mergeCell ref="C16:C22"/>
    <mergeCell ref="L21:O21"/>
    <mergeCell ref="G23:O23"/>
    <mergeCell ref="B28:D28"/>
    <mergeCell ref="G28:O28"/>
    <mergeCell ref="B29:D29"/>
    <mergeCell ref="G29:O29"/>
    <mergeCell ref="G24:O24"/>
    <mergeCell ref="B25:D25"/>
    <mergeCell ref="G25:O25"/>
    <mergeCell ref="B27:D27"/>
    <mergeCell ref="G27:O27"/>
  </mergeCells>
  <phoneticPr fontId="3" type="noConversion"/>
  <pageMargins left="0.7" right="0.7" top="0.75" bottom="0.75" header="0.3" footer="0.3"/>
  <pageSetup paperSize="9" scale="5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Y32"/>
  <sheetViews>
    <sheetView view="pageBreakPreview" zoomScale="85" zoomScaleNormal="85" zoomScaleSheetLayoutView="85" workbookViewId="0">
      <selection activeCell="J15" sqref="J15:O15"/>
    </sheetView>
  </sheetViews>
  <sheetFormatPr defaultRowHeight="16.5"/>
  <cols>
    <col min="2" max="2" width="7.125" customWidth="1"/>
    <col min="3" max="3" width="7.125" bestFit="1" customWidth="1"/>
    <col min="4" max="4" width="11.625" bestFit="1" customWidth="1"/>
    <col min="5" max="5" width="17.7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52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492" t="s">
        <v>5</v>
      </c>
      <c r="E3" s="506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SUM(F5:F6)</f>
        <v>1429987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143" t="s">
        <v>1</v>
      </c>
      <c r="D5" s="504" t="s">
        <v>0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149" t="s">
        <v>33</v>
      </c>
      <c r="D6" s="521" t="s">
        <v>101</v>
      </c>
      <c r="E6" s="522"/>
      <c r="F6" s="55">
        <f>ROUND(G6*I6/K6*M6*O6,0)</f>
        <v>357497</v>
      </c>
      <c r="G6" s="56">
        <f>G5</f>
        <v>2681226</v>
      </c>
      <c r="H6" s="64" t="s">
        <v>15</v>
      </c>
      <c r="I6" s="76">
        <v>4</v>
      </c>
      <c r="J6" s="77" t="s">
        <v>25</v>
      </c>
      <c r="K6" s="78">
        <v>12</v>
      </c>
      <c r="L6" s="79" t="s">
        <v>13</v>
      </c>
      <c r="M6" s="65">
        <v>0.4</v>
      </c>
      <c r="N6" s="64" t="s">
        <v>13</v>
      </c>
      <c r="O6" s="73">
        <v>1</v>
      </c>
      <c r="P6" s="1"/>
      <c r="Q6" s="1"/>
      <c r="Y6" s="7"/>
    </row>
    <row r="7" spans="2:25" ht="24.95" customHeight="1">
      <c r="B7" s="499" t="s">
        <v>9</v>
      </c>
      <c r="C7" s="125"/>
      <c r="D7" s="530" t="s">
        <v>124</v>
      </c>
      <c r="E7" s="524"/>
      <c r="F7" s="83">
        <f>SUM(F8:F10)</f>
        <v>205000</v>
      </c>
      <c r="G7" s="84" t="s">
        <v>96</v>
      </c>
      <c r="H7" s="85"/>
      <c r="I7" s="85"/>
      <c r="J7" s="85"/>
      <c r="K7" s="85"/>
      <c r="L7" s="85"/>
      <c r="M7" s="86"/>
      <c r="N7" s="86"/>
      <c r="O7" s="87"/>
      <c r="P7" s="1"/>
      <c r="Q7" s="1"/>
      <c r="Y7" s="6"/>
    </row>
    <row r="8" spans="2:25" ht="24.95" customHeight="1">
      <c r="B8" s="499"/>
      <c r="C8" s="143" t="s">
        <v>34</v>
      </c>
      <c r="D8" s="504" t="s">
        <v>101</v>
      </c>
      <c r="E8" s="505"/>
      <c r="F8" s="55">
        <f>(25000*2)+(25000*2)+(50000*2)</f>
        <v>200000</v>
      </c>
      <c r="G8" s="88" t="s">
        <v>319</v>
      </c>
      <c r="H8" s="64"/>
      <c r="I8" s="64"/>
      <c r="J8" s="64"/>
      <c r="K8" s="64"/>
      <c r="L8" s="64"/>
      <c r="M8" s="67"/>
      <c r="N8" s="67"/>
      <c r="O8" s="68"/>
      <c r="P8" s="1"/>
      <c r="Q8" s="1"/>
      <c r="Y8" s="7"/>
    </row>
    <row r="9" spans="2:25" ht="24.95" customHeight="1">
      <c r="B9" s="499"/>
      <c r="C9" s="500" t="s">
        <v>35</v>
      </c>
      <c r="D9" s="504" t="s">
        <v>103</v>
      </c>
      <c r="E9" s="505"/>
      <c r="F9" s="55">
        <f>ROUND(G9*I9,0)</f>
        <v>3000</v>
      </c>
      <c r="G9" s="56">
        <v>30000</v>
      </c>
      <c r="H9" s="64" t="s">
        <v>15</v>
      </c>
      <c r="I9" s="65">
        <v>0.1</v>
      </c>
      <c r="J9" s="64"/>
      <c r="K9" s="66"/>
      <c r="L9" s="64"/>
      <c r="M9" s="67"/>
      <c r="N9" s="67"/>
      <c r="O9" s="68"/>
      <c r="P9" s="1"/>
      <c r="Q9" s="1"/>
    </row>
    <row r="10" spans="2:25" ht="24.95" customHeight="1">
      <c r="B10" s="499"/>
      <c r="C10" s="501"/>
      <c r="D10" s="521" t="s">
        <v>104</v>
      </c>
      <c r="E10" s="522"/>
      <c r="F10" s="55">
        <f>ROUND(G10*I10,0)</f>
        <v>2000</v>
      </c>
      <c r="G10" s="89">
        <v>20000</v>
      </c>
      <c r="H10" s="75" t="s">
        <v>15</v>
      </c>
      <c r="I10" s="80">
        <v>0.1</v>
      </c>
      <c r="J10" s="75"/>
      <c r="K10" s="90"/>
      <c r="L10" s="75"/>
      <c r="M10" s="91"/>
      <c r="N10" s="91"/>
      <c r="O10" s="92"/>
      <c r="P10" s="1"/>
      <c r="Q10" s="1"/>
    </row>
    <row r="11" spans="2:25" ht="24.95" customHeight="1">
      <c r="B11" s="499" t="s">
        <v>7</v>
      </c>
      <c r="C11" s="125"/>
      <c r="D11" s="530" t="s">
        <v>124</v>
      </c>
      <c r="E11" s="524"/>
      <c r="F11" s="83">
        <f>SUM(F12:F16)</f>
        <v>1310000</v>
      </c>
      <c r="G11" s="93"/>
      <c r="H11" s="85"/>
      <c r="I11" s="85"/>
      <c r="J11" s="85"/>
      <c r="K11" s="85"/>
      <c r="L11" s="85"/>
      <c r="M11" s="86"/>
      <c r="N11" s="86"/>
      <c r="O11" s="87"/>
      <c r="P11" s="1"/>
      <c r="Q11" s="1"/>
    </row>
    <row r="12" spans="2:25" ht="24.95" customHeight="1">
      <c r="B12" s="499"/>
      <c r="C12" s="500" t="s">
        <v>36</v>
      </c>
      <c r="D12" s="94" t="s">
        <v>18</v>
      </c>
      <c r="E12" s="150" t="s">
        <v>152</v>
      </c>
      <c r="F12" s="55">
        <f>ROUND(G12*I12,0)</f>
        <v>600000</v>
      </c>
      <c r="G12" s="56">
        <f>'리더교육(1일 6시간)'!G15</f>
        <v>150000</v>
      </c>
      <c r="H12" s="64" t="s">
        <v>15</v>
      </c>
      <c r="I12" s="96">
        <v>4</v>
      </c>
      <c r="J12" s="507" t="str">
        <f>'리더교육(1일 6시간)'!J15:O15</f>
        <v>※B급 강사 적용 가능</v>
      </c>
      <c r="K12" s="532"/>
      <c r="L12" s="532"/>
      <c r="M12" s="532"/>
      <c r="N12" s="532"/>
      <c r="O12" s="533"/>
      <c r="P12" s="1"/>
      <c r="Q12" s="1"/>
    </row>
    <row r="13" spans="2:25" ht="24.95" customHeight="1">
      <c r="B13" s="499"/>
      <c r="C13" s="500"/>
      <c r="D13" s="94" t="s">
        <v>108</v>
      </c>
      <c r="E13" s="233" t="str">
        <f>'리더교육(1일 6시간)'!E16</f>
        <v>편도120km, 왕복 기준</v>
      </c>
      <c r="F13" s="55">
        <f>ROUND(G13*I13,0)</f>
        <v>100000</v>
      </c>
      <c r="G13" s="56">
        <f>'리더교육(1일 6시간)'!G16</f>
        <v>50000</v>
      </c>
      <c r="H13" s="64" t="s">
        <v>15</v>
      </c>
      <c r="I13" s="97">
        <v>2</v>
      </c>
      <c r="J13" s="507" t="s">
        <v>263</v>
      </c>
      <c r="K13" s="532"/>
      <c r="L13" s="532"/>
      <c r="M13" s="532"/>
      <c r="N13" s="532"/>
      <c r="O13" s="533"/>
      <c r="P13" s="1"/>
      <c r="Q13" s="1"/>
    </row>
    <row r="14" spans="2:25" ht="24.95" customHeight="1">
      <c r="B14" s="499"/>
      <c r="C14" s="490" t="s">
        <v>128</v>
      </c>
      <c r="D14" s="94" t="s">
        <v>19</v>
      </c>
      <c r="E14" s="151" t="s">
        <v>158</v>
      </c>
      <c r="F14" s="55">
        <f>ROUND(G14*I14,0)</f>
        <v>400000</v>
      </c>
      <c r="G14" s="56">
        <f>'리더교육(2일 10시간)'!G17</f>
        <v>10000</v>
      </c>
      <c r="H14" s="64" t="s">
        <v>15</v>
      </c>
      <c r="I14" s="66">
        <v>40</v>
      </c>
      <c r="J14" s="64"/>
      <c r="K14" s="100"/>
      <c r="L14" s="64"/>
      <c r="M14" s="66"/>
      <c r="N14" s="64"/>
      <c r="O14" s="73"/>
      <c r="P14" s="2" t="s">
        <v>53</v>
      </c>
      <c r="Q14" s="1"/>
    </row>
    <row r="15" spans="2:25" ht="24.95" customHeight="1">
      <c r="B15" s="499"/>
      <c r="C15" s="529"/>
      <c r="D15" s="94" t="s">
        <v>20</v>
      </c>
      <c r="E15" s="150" t="s">
        <v>187</v>
      </c>
      <c r="F15" s="55">
        <f>ROUND(G15*I15,0)</f>
        <v>160000</v>
      </c>
      <c r="G15" s="56">
        <f>'리더교육(1일 6시간)'!G18</f>
        <v>4000</v>
      </c>
      <c r="H15" s="64" t="s">
        <v>15</v>
      </c>
      <c r="I15" s="66">
        <v>40</v>
      </c>
      <c r="J15" s="64"/>
      <c r="K15" s="66"/>
      <c r="L15" s="64"/>
      <c r="M15" s="67"/>
      <c r="N15" s="67"/>
      <c r="O15" s="68"/>
      <c r="P15" s="1"/>
      <c r="Q15" s="1"/>
    </row>
    <row r="16" spans="2:25" ht="24.95" customHeight="1">
      <c r="B16" s="499"/>
      <c r="C16" s="149" t="s">
        <v>127</v>
      </c>
      <c r="D16" s="101" t="s">
        <v>22</v>
      </c>
      <c r="E16" s="102" t="s">
        <v>214</v>
      </c>
      <c r="F16" s="74">
        <f>ROUND(G16*I16,0)</f>
        <v>50000</v>
      </c>
      <c r="G16" s="89">
        <f>'리더교육(1일 6시간)'!G21</f>
        <v>50000</v>
      </c>
      <c r="H16" s="75" t="s">
        <v>15</v>
      </c>
      <c r="I16" s="103">
        <v>1</v>
      </c>
      <c r="J16" s="75"/>
      <c r="K16" s="75"/>
      <c r="L16" s="75"/>
      <c r="M16" s="91"/>
      <c r="N16" s="91"/>
      <c r="O16" s="92"/>
      <c r="P16" s="1"/>
      <c r="Q16" s="1"/>
    </row>
    <row r="17" spans="2:17" ht="24.95" customHeight="1">
      <c r="B17" s="513" t="s">
        <v>102</v>
      </c>
      <c r="C17" s="514"/>
      <c r="D17" s="514"/>
      <c r="E17" s="515"/>
      <c r="F17" s="104">
        <f>SUM(F4,F7,F11)</f>
        <v>2944987</v>
      </c>
      <c r="G17" s="105"/>
      <c r="H17" s="106"/>
      <c r="I17" s="106"/>
      <c r="J17" s="106"/>
      <c r="K17" s="106"/>
      <c r="L17" s="106"/>
      <c r="M17" s="107"/>
      <c r="N17" s="107"/>
      <c r="O17" s="108"/>
      <c r="P17" s="1"/>
      <c r="Q17" s="1"/>
    </row>
    <row r="18" spans="2:17" ht="24.95" customHeight="1">
      <c r="B18" s="519" t="s">
        <v>123</v>
      </c>
      <c r="C18" s="520"/>
      <c r="D18" s="520"/>
      <c r="E18" s="515"/>
      <c r="F18" s="109">
        <f>TRUNC(F17*0.06,0)</f>
        <v>176699</v>
      </c>
      <c r="G18" s="110" t="s">
        <v>314</v>
      </c>
      <c r="H18" s="111"/>
      <c r="I18" s="111"/>
      <c r="J18" s="111"/>
      <c r="K18" s="111"/>
      <c r="L18" s="111"/>
      <c r="M18" s="112"/>
      <c r="N18" s="112"/>
      <c r="O18" s="113"/>
      <c r="P18" s="1"/>
      <c r="Q18" s="1"/>
    </row>
    <row r="19" spans="2:17" ht="24.95" customHeight="1">
      <c r="B19" s="519" t="s">
        <v>121</v>
      </c>
      <c r="C19" s="520" t="s">
        <v>121</v>
      </c>
      <c r="D19" s="520"/>
      <c r="E19" s="515"/>
      <c r="F19" s="109">
        <f>(F17+F18)*0.1</f>
        <v>312168.60000000003</v>
      </c>
      <c r="G19" s="110" t="s">
        <v>164</v>
      </c>
      <c r="H19" s="111"/>
      <c r="I19" s="111"/>
      <c r="J19" s="111"/>
      <c r="K19" s="111"/>
      <c r="L19" s="111"/>
      <c r="M19" s="112"/>
      <c r="N19" s="112"/>
      <c r="O19" s="113"/>
      <c r="P19" s="1"/>
      <c r="Q19" s="1"/>
    </row>
    <row r="20" spans="2:17" ht="24.95" customHeight="1">
      <c r="B20" s="513" t="s">
        <v>119</v>
      </c>
      <c r="C20" s="514"/>
      <c r="D20" s="514"/>
      <c r="E20" s="515"/>
      <c r="F20" s="104">
        <f>TRUNC(SUM(F17:F19),-4)</f>
        <v>3430000</v>
      </c>
      <c r="G20" s="105"/>
      <c r="H20" s="106"/>
      <c r="I20" s="106"/>
      <c r="J20" s="106"/>
      <c r="K20" s="106"/>
      <c r="L20" s="106"/>
      <c r="M20" s="107"/>
      <c r="N20" s="107"/>
      <c r="O20" s="108"/>
      <c r="P20" s="1"/>
      <c r="Q20" s="1"/>
    </row>
    <row r="21" spans="2:17" ht="24.95" customHeight="1">
      <c r="B21" s="519" t="s">
        <v>122</v>
      </c>
      <c r="C21" s="520"/>
      <c r="D21" s="520"/>
      <c r="E21" s="515"/>
      <c r="F21" s="109">
        <f>F20*0.1</f>
        <v>343000</v>
      </c>
      <c r="G21" s="114"/>
      <c r="H21" s="111"/>
      <c r="I21" s="111"/>
      <c r="J21" s="111"/>
      <c r="K21" s="111"/>
      <c r="L21" s="111"/>
      <c r="M21" s="112"/>
      <c r="N21" s="112"/>
      <c r="O21" s="113"/>
      <c r="P21" s="1"/>
      <c r="Q21" s="1"/>
    </row>
    <row r="22" spans="2:17" ht="24.95" customHeight="1" thickBot="1">
      <c r="B22" s="516" t="s">
        <v>120</v>
      </c>
      <c r="C22" s="517"/>
      <c r="D22" s="517"/>
      <c r="E22" s="518"/>
      <c r="F22" s="115">
        <f>F20+F21</f>
        <v>3773000</v>
      </c>
      <c r="G22" s="116"/>
      <c r="H22" s="117"/>
      <c r="I22" s="117"/>
      <c r="J22" s="117"/>
      <c r="K22" s="117"/>
      <c r="L22" s="117"/>
      <c r="M22" s="118"/>
      <c r="N22" s="118"/>
      <c r="O22" s="119"/>
      <c r="P22" s="1"/>
      <c r="Q22" s="1"/>
    </row>
    <row r="23" spans="2:17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2"/>
      <c r="N23" s="2"/>
      <c r="O23" s="2"/>
      <c r="P23" s="1"/>
      <c r="Q23" s="1"/>
    </row>
    <row r="24" spans="2:17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17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>
        <f>8.5/22</f>
        <v>0.38636363636363635</v>
      </c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>
        <f>ROUND(Q26,1)</f>
        <v>0.4</v>
      </c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>
      <c r="B31" s="1"/>
      <c r="C31" s="1"/>
      <c r="D31" s="1"/>
      <c r="E31" s="1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26">
    <mergeCell ref="B20:E20"/>
    <mergeCell ref="B21:E21"/>
    <mergeCell ref="B22:E22"/>
    <mergeCell ref="B7:B10"/>
    <mergeCell ref="C9:C10"/>
    <mergeCell ref="B11:B16"/>
    <mergeCell ref="C12:C13"/>
    <mergeCell ref="C14:C15"/>
    <mergeCell ref="D7:E7"/>
    <mergeCell ref="D11:E11"/>
    <mergeCell ref="B17:E17"/>
    <mergeCell ref="D8:E8"/>
    <mergeCell ref="D9:E9"/>
    <mergeCell ref="D10:E10"/>
    <mergeCell ref="B18:E18"/>
    <mergeCell ref="B19:E19"/>
    <mergeCell ref="J12:O12"/>
    <mergeCell ref="J13:O13"/>
    <mergeCell ref="B1:O1"/>
    <mergeCell ref="G3:O3"/>
    <mergeCell ref="B4:B6"/>
    <mergeCell ref="G4:O4"/>
    <mergeCell ref="D4:E4"/>
    <mergeCell ref="D3:E3"/>
    <mergeCell ref="D5:E5"/>
    <mergeCell ref="D6:E6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Y36"/>
  <sheetViews>
    <sheetView view="pageBreakPreview" topLeftCell="B1" zoomScale="85" zoomScaleNormal="85" zoomScaleSheetLayoutView="85" workbookViewId="0">
      <selection activeCell="J15" sqref="J15:O15"/>
    </sheetView>
  </sheetViews>
  <sheetFormatPr defaultRowHeight="16.5"/>
  <cols>
    <col min="2" max="2" width="7.125" customWidth="1"/>
    <col min="3" max="3" width="7.125" bestFit="1" customWidth="1"/>
    <col min="4" max="4" width="11.625" bestFit="1" customWidth="1"/>
    <col min="5" max="5" width="17.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54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06" t="s">
        <v>126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1668962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00" t="s">
        <v>1</v>
      </c>
      <c r="D5" s="504" t="s">
        <v>0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00"/>
      <c r="D6" s="504" t="s">
        <v>100</v>
      </c>
      <c r="E6" s="505"/>
      <c r="F6" s="55">
        <f>ROUND(G6*I6*K6,0)</f>
        <v>179231</v>
      </c>
      <c r="G6" s="56">
        <v>1792309</v>
      </c>
      <c r="H6" s="64" t="s">
        <v>15</v>
      </c>
      <c r="I6" s="65">
        <v>0.1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00" t="s">
        <v>33</v>
      </c>
      <c r="D7" s="504" t="s">
        <v>101</v>
      </c>
      <c r="E7" s="505"/>
      <c r="F7" s="55">
        <f>ROUND(G7*I7/K7*M7*O7,0)</f>
        <v>357497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0.4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489"/>
      <c r="D8" s="504" t="s">
        <v>100</v>
      </c>
      <c r="E8" s="505"/>
      <c r="F8" s="55">
        <f>ROUND(G8*I8/K8*M8*O8,0)</f>
        <v>59744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0.1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77" t="s">
        <v>124</v>
      </c>
      <c r="E9" s="538"/>
      <c r="F9" s="83">
        <f>SUM(F10:F13)</f>
        <v>405000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00" t="s">
        <v>34</v>
      </c>
      <c r="D10" s="504" t="s">
        <v>101</v>
      </c>
      <c r="E10" s="505"/>
      <c r="F10" s="55">
        <f>(25000*2)+(25000*2)+(50000*2)</f>
        <v>200000</v>
      </c>
      <c r="G10" s="88" t="s">
        <v>319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00"/>
      <c r="D11" s="504" t="s">
        <v>100</v>
      </c>
      <c r="E11" s="505"/>
      <c r="F11" s="55">
        <f>(25000*2)+(25000*2)+(50000*2)</f>
        <v>200000</v>
      </c>
      <c r="G11" s="88" t="s">
        <v>319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00" t="s">
        <v>35</v>
      </c>
      <c r="D12" s="504" t="s">
        <v>103</v>
      </c>
      <c r="E12" s="505"/>
      <c r="F12" s="55">
        <f>ROUND(G12*I12,0)</f>
        <v>3000</v>
      </c>
      <c r="G12" s="56">
        <v>30000</v>
      </c>
      <c r="H12" s="64" t="s">
        <v>15</v>
      </c>
      <c r="I12" s="65">
        <v>0.1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489"/>
      <c r="D13" s="504" t="s">
        <v>104</v>
      </c>
      <c r="E13" s="505"/>
      <c r="F13" s="74">
        <f>ROUND(G13*I13,0)</f>
        <v>2000</v>
      </c>
      <c r="G13" s="89">
        <v>20000</v>
      </c>
      <c r="H13" s="75" t="s">
        <v>15</v>
      </c>
      <c r="I13" s="80">
        <v>0.1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499" t="s">
        <v>7</v>
      </c>
      <c r="C14" s="82"/>
      <c r="D14" s="577" t="s">
        <v>124</v>
      </c>
      <c r="E14" s="538"/>
      <c r="F14" s="83">
        <f>SUM(F15:F20)</f>
        <v>2500000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499"/>
      <c r="C15" s="500" t="s">
        <v>36</v>
      </c>
      <c r="D15" s="94" t="s">
        <v>18</v>
      </c>
      <c r="E15" s="57" t="s">
        <v>152</v>
      </c>
      <c r="F15" s="55">
        <f t="shared" ref="F15:F20" si="0">ROUND(G15*I15,0)</f>
        <v>1200000</v>
      </c>
      <c r="G15" s="56">
        <f>'리더교육(1일 6시간)'!G15</f>
        <v>150000</v>
      </c>
      <c r="H15" s="64" t="s">
        <v>15</v>
      </c>
      <c r="I15" s="96">
        <v>8</v>
      </c>
      <c r="J15" s="507" t="str">
        <f>'리더교육(1일 6시간)'!J15:O15&amp;", 퍼실리테이터 적용 가능"</f>
        <v>※B급 강사 적용 가능, 퍼실리테이터 적용 가능</v>
      </c>
      <c r="K15" s="532"/>
      <c r="L15" s="532"/>
      <c r="M15" s="532"/>
      <c r="N15" s="532"/>
      <c r="O15" s="533"/>
      <c r="P15" s="1"/>
      <c r="Q15" s="1"/>
    </row>
    <row r="16" spans="2:25" ht="24.95" customHeight="1">
      <c r="B16" s="499"/>
      <c r="C16" s="500"/>
      <c r="D16" s="94" t="s">
        <v>108</v>
      </c>
      <c r="E16" s="232" t="str">
        <f>'리더교육(1일 6시간)'!E16</f>
        <v>편도120km, 왕복 기준</v>
      </c>
      <c r="F16" s="55">
        <f t="shared" si="0"/>
        <v>200000</v>
      </c>
      <c r="G16" s="56">
        <f>'리더교육(1일 6시간)'!G16</f>
        <v>50000</v>
      </c>
      <c r="H16" s="64" t="s">
        <v>15</v>
      </c>
      <c r="I16" s="66">
        <v>4</v>
      </c>
      <c r="J16" s="507" t="s">
        <v>264</v>
      </c>
      <c r="K16" s="532"/>
      <c r="L16" s="532"/>
      <c r="M16" s="532"/>
      <c r="N16" s="532"/>
      <c r="O16" s="533"/>
      <c r="P16" s="1"/>
      <c r="Q16" s="1"/>
    </row>
    <row r="17" spans="2:19" ht="24.95" customHeight="1">
      <c r="B17" s="499"/>
      <c r="C17" s="490" t="s">
        <v>56</v>
      </c>
      <c r="D17" s="94" t="s">
        <v>19</v>
      </c>
      <c r="E17" s="124" t="s">
        <v>306</v>
      </c>
      <c r="F17" s="55">
        <f t="shared" si="0"/>
        <v>500000</v>
      </c>
      <c r="G17" s="56">
        <f>'리더교육(2일 10시간)'!G17</f>
        <v>10000</v>
      </c>
      <c r="H17" s="64" t="s">
        <v>15</v>
      </c>
      <c r="I17" s="66">
        <v>50</v>
      </c>
      <c r="J17" s="64"/>
      <c r="K17" s="100"/>
      <c r="L17" s="64"/>
      <c r="M17" s="66"/>
      <c r="N17" s="64"/>
      <c r="O17" s="73"/>
      <c r="P17" s="2" t="s">
        <v>98</v>
      </c>
      <c r="Q17" s="1"/>
    </row>
    <row r="18" spans="2:19" ht="24.95" customHeight="1">
      <c r="B18" s="499"/>
      <c r="C18" s="529"/>
      <c r="D18" s="94" t="s">
        <v>20</v>
      </c>
      <c r="E18" s="95" t="s">
        <v>188</v>
      </c>
      <c r="F18" s="55">
        <f t="shared" si="0"/>
        <v>200000</v>
      </c>
      <c r="G18" s="56">
        <f>'리더교육(1일 6시간)'!G18</f>
        <v>4000</v>
      </c>
      <c r="H18" s="64" t="s">
        <v>15</v>
      </c>
      <c r="I18" s="66">
        <v>50</v>
      </c>
      <c r="J18" s="64"/>
      <c r="K18" s="66"/>
      <c r="L18" s="64"/>
      <c r="M18" s="67"/>
      <c r="N18" s="67"/>
      <c r="O18" s="68"/>
      <c r="P18" s="1"/>
      <c r="Q18" s="1"/>
    </row>
    <row r="19" spans="2:19" ht="24.95" customHeight="1">
      <c r="B19" s="499"/>
      <c r="C19" s="500" t="s">
        <v>55</v>
      </c>
      <c r="D19" s="94" t="s">
        <v>21</v>
      </c>
      <c r="E19" s="95" t="s">
        <v>114</v>
      </c>
      <c r="F19" s="55">
        <f t="shared" si="0"/>
        <v>350000</v>
      </c>
      <c r="G19" s="56">
        <v>7000</v>
      </c>
      <c r="H19" s="64" t="s">
        <v>15</v>
      </c>
      <c r="I19" s="99">
        <v>50</v>
      </c>
      <c r="J19" s="64"/>
      <c r="K19" s="100"/>
      <c r="L19" s="64"/>
      <c r="M19" s="99"/>
      <c r="N19" s="66"/>
      <c r="O19" s="73"/>
      <c r="P19" s="1"/>
      <c r="Q19" s="1"/>
    </row>
    <row r="20" spans="2:19" ht="24.95" customHeight="1">
      <c r="B20" s="499"/>
      <c r="C20" s="501"/>
      <c r="D20" s="101" t="s">
        <v>22</v>
      </c>
      <c r="E20" s="102" t="s">
        <v>214</v>
      </c>
      <c r="F20" s="74">
        <f t="shared" si="0"/>
        <v>50000</v>
      </c>
      <c r="G20" s="89">
        <f>'리더교육(1일 6시간)'!G21</f>
        <v>50000</v>
      </c>
      <c r="H20" s="75" t="s">
        <v>15</v>
      </c>
      <c r="I20" s="103">
        <v>1</v>
      </c>
      <c r="J20" s="75"/>
      <c r="K20" s="75"/>
      <c r="L20" s="75"/>
      <c r="M20" s="91"/>
      <c r="N20" s="91"/>
      <c r="O20" s="92"/>
      <c r="P20" s="1"/>
      <c r="Q20" s="1"/>
    </row>
    <row r="21" spans="2:19" ht="24.95" customHeight="1">
      <c r="B21" s="513" t="s">
        <v>102</v>
      </c>
      <c r="C21" s="514"/>
      <c r="D21" s="514"/>
      <c r="E21" s="515"/>
      <c r="F21" s="104">
        <f>SUM(F4,F9,F14)</f>
        <v>4573962</v>
      </c>
      <c r="G21" s="105"/>
      <c r="H21" s="106"/>
      <c r="I21" s="106"/>
      <c r="J21" s="106"/>
      <c r="K21" s="106"/>
      <c r="L21" s="106"/>
      <c r="M21" s="107"/>
      <c r="N21" s="107"/>
      <c r="O21" s="108"/>
      <c r="P21" s="1"/>
      <c r="Q21" s="1"/>
    </row>
    <row r="22" spans="2:19" ht="24.95" customHeight="1">
      <c r="B22" s="519" t="s">
        <v>123</v>
      </c>
      <c r="C22" s="520"/>
      <c r="D22" s="520"/>
      <c r="E22" s="515"/>
      <c r="F22" s="109">
        <f>TRUNC(F21*0.06,0)</f>
        <v>274437</v>
      </c>
      <c r="G22" s="110" t="s">
        <v>314</v>
      </c>
      <c r="H22" s="111"/>
      <c r="I22" s="111"/>
      <c r="J22" s="111"/>
      <c r="K22" s="111"/>
      <c r="L22" s="111"/>
      <c r="M22" s="112"/>
      <c r="N22" s="112"/>
      <c r="O22" s="113"/>
      <c r="P22" s="1"/>
      <c r="Q22" s="1"/>
    </row>
    <row r="23" spans="2:19" ht="24.95" customHeight="1">
      <c r="B23" s="519" t="s">
        <v>121</v>
      </c>
      <c r="C23" s="520" t="s">
        <v>121</v>
      </c>
      <c r="D23" s="520"/>
      <c r="E23" s="515"/>
      <c r="F23" s="109">
        <f>(F21+F22)*0.1</f>
        <v>484839.9</v>
      </c>
      <c r="G23" s="110" t="s">
        <v>164</v>
      </c>
      <c r="H23" s="111"/>
      <c r="I23" s="111"/>
      <c r="J23" s="111"/>
      <c r="K23" s="111"/>
      <c r="L23" s="111"/>
      <c r="M23" s="112"/>
      <c r="N23" s="112"/>
      <c r="O23" s="113"/>
      <c r="P23" s="1"/>
      <c r="Q23" s="1"/>
    </row>
    <row r="24" spans="2:19" ht="24.95" customHeight="1">
      <c r="B24" s="513" t="s">
        <v>119</v>
      </c>
      <c r="C24" s="514"/>
      <c r="D24" s="514"/>
      <c r="E24" s="515"/>
      <c r="F24" s="104">
        <f>TRUNC(SUM(F21:F23),-4)</f>
        <v>5330000</v>
      </c>
      <c r="G24" s="105"/>
      <c r="H24" s="106"/>
      <c r="I24" s="106"/>
      <c r="J24" s="106"/>
      <c r="K24" s="106"/>
      <c r="L24" s="106"/>
      <c r="M24" s="107"/>
      <c r="N24" s="107"/>
      <c r="O24" s="108"/>
      <c r="P24" s="1"/>
      <c r="Q24" s="1"/>
    </row>
    <row r="25" spans="2:19" ht="24.95" customHeight="1">
      <c r="B25" s="519" t="s">
        <v>122</v>
      </c>
      <c r="C25" s="520"/>
      <c r="D25" s="520"/>
      <c r="E25" s="515"/>
      <c r="F25" s="109">
        <f>F24*0.1</f>
        <v>533000</v>
      </c>
      <c r="G25" s="114"/>
      <c r="H25" s="111"/>
      <c r="I25" s="111"/>
      <c r="J25" s="111"/>
      <c r="K25" s="111"/>
      <c r="L25" s="111"/>
      <c r="M25" s="112"/>
      <c r="N25" s="112"/>
      <c r="O25" s="113"/>
      <c r="P25" s="1"/>
      <c r="Q25" s="1"/>
    </row>
    <row r="26" spans="2:19" ht="24.95" customHeight="1" thickBot="1">
      <c r="B26" s="516" t="s">
        <v>120</v>
      </c>
      <c r="C26" s="517"/>
      <c r="D26" s="517"/>
      <c r="E26" s="518"/>
      <c r="F26" s="115">
        <f>F24+F25</f>
        <v>5863000</v>
      </c>
      <c r="G26" s="116"/>
      <c r="H26" s="117"/>
      <c r="I26" s="117"/>
      <c r="J26" s="117"/>
      <c r="K26" s="117"/>
      <c r="L26" s="117"/>
      <c r="M26" s="118"/>
      <c r="N26" s="118"/>
      <c r="O26" s="119"/>
      <c r="P26" s="1"/>
      <c r="Q26" s="1"/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>
        <f>8.5/22</f>
        <v>0.38636363636363635</v>
      </c>
      <c r="S27">
        <f>2/22</f>
        <v>9.0909090909090912E-2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>
        <f>ROUND(Q27,1)</f>
        <v>0.4</v>
      </c>
      <c r="S28">
        <f>ROUND(S27,1)</f>
        <v>0.1</v>
      </c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33">
    <mergeCell ref="J15:O15"/>
    <mergeCell ref="B26:E26"/>
    <mergeCell ref="B21:E21"/>
    <mergeCell ref="B22:E22"/>
    <mergeCell ref="B23:E23"/>
    <mergeCell ref="B24:E24"/>
    <mergeCell ref="B25:E25"/>
    <mergeCell ref="J16:O16"/>
    <mergeCell ref="D14:E14"/>
    <mergeCell ref="D5:E5"/>
    <mergeCell ref="D6:E6"/>
    <mergeCell ref="D7:E7"/>
    <mergeCell ref="D8:E8"/>
    <mergeCell ref="D10:E10"/>
    <mergeCell ref="D11:E11"/>
    <mergeCell ref="D12:E12"/>
    <mergeCell ref="D13:E13"/>
    <mergeCell ref="D9:E9"/>
    <mergeCell ref="B9:B13"/>
    <mergeCell ref="C10:C11"/>
    <mergeCell ref="C12:C13"/>
    <mergeCell ref="B14:B20"/>
    <mergeCell ref="C15:C16"/>
    <mergeCell ref="C17:C18"/>
    <mergeCell ref="C19:C20"/>
    <mergeCell ref="B1:O1"/>
    <mergeCell ref="G3:O3"/>
    <mergeCell ref="B4:B8"/>
    <mergeCell ref="G4:O4"/>
    <mergeCell ref="C5:C6"/>
    <mergeCell ref="C7:C8"/>
    <mergeCell ref="D3:E3"/>
    <mergeCell ref="D4:E4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Y41"/>
  <sheetViews>
    <sheetView view="pageBreakPreview" topLeftCell="C1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58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06" t="s">
        <v>126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2146911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82" t="s">
        <v>1</v>
      </c>
      <c r="D5" s="504" t="s">
        <v>101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82"/>
      <c r="D6" s="504" t="s">
        <v>100</v>
      </c>
      <c r="E6" s="505"/>
      <c r="F6" s="55">
        <f>ROUND(G6*I6*K6,0)</f>
        <v>537693</v>
      </c>
      <c r="G6" s="56">
        <v>1792309</v>
      </c>
      <c r="H6" s="64" t="s">
        <v>15</v>
      </c>
      <c r="I6" s="65">
        <v>0.3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82" t="s">
        <v>33</v>
      </c>
      <c r="D7" s="504" t="s">
        <v>101</v>
      </c>
      <c r="E7" s="505"/>
      <c r="F7" s="55">
        <f>ROUND(G7*I7/K7*M7*O7,0)</f>
        <v>357497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0.4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83"/>
      <c r="D8" s="504" t="s">
        <v>100</v>
      </c>
      <c r="E8" s="505"/>
      <c r="F8" s="74">
        <f>ROUND(G8*I8/K8*M8*O8,0)</f>
        <v>179231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0.3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77" t="s">
        <v>129</v>
      </c>
      <c r="E9" s="538"/>
      <c r="F9" s="83">
        <f>SUM(F10:F13)</f>
        <v>660000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82" t="s">
        <v>34</v>
      </c>
      <c r="D10" s="504" t="s">
        <v>101</v>
      </c>
      <c r="E10" s="505"/>
      <c r="F10" s="55">
        <f>(25000*3)+(25000*3)+(50000*2)+(70000*1)</f>
        <v>320000</v>
      </c>
      <c r="G10" s="88" t="s">
        <v>323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82"/>
      <c r="D11" s="504" t="s">
        <v>100</v>
      </c>
      <c r="E11" s="505"/>
      <c r="F11" s="55">
        <f>(25000*3)+(25000*3)+(50000*2)+(70000*1)</f>
        <v>320000</v>
      </c>
      <c r="G11" s="88" t="s">
        <v>323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82" t="s">
        <v>35</v>
      </c>
      <c r="D12" s="504" t="s">
        <v>103</v>
      </c>
      <c r="E12" s="505"/>
      <c r="F12" s="55">
        <f>ROUND(G12*I12,0)</f>
        <v>12000</v>
      </c>
      <c r="G12" s="56">
        <v>30000</v>
      </c>
      <c r="H12" s="64" t="s">
        <v>15</v>
      </c>
      <c r="I12" s="65">
        <v>0.4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583"/>
      <c r="D13" s="504" t="s">
        <v>104</v>
      </c>
      <c r="E13" s="505"/>
      <c r="F13" s="74">
        <f>ROUND(G13*I13,0)</f>
        <v>8000</v>
      </c>
      <c r="G13" s="89">
        <v>20000</v>
      </c>
      <c r="H13" s="75" t="s">
        <v>15</v>
      </c>
      <c r="I13" s="80">
        <v>0.4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499" t="s">
        <v>7</v>
      </c>
      <c r="C14" s="82"/>
      <c r="D14" s="577" t="s">
        <v>129</v>
      </c>
      <c r="E14" s="538"/>
      <c r="F14" s="83">
        <f>SUM(F15:F25)</f>
        <v>25020000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499"/>
      <c r="C15" s="156" t="s">
        <v>36</v>
      </c>
      <c r="D15" s="94" t="s">
        <v>18</v>
      </c>
      <c r="E15" s="152" t="s">
        <v>154</v>
      </c>
      <c r="F15" s="55">
        <f>ROUND(G15*I15*K15,0)</f>
        <v>300000</v>
      </c>
      <c r="G15" s="56">
        <f>'리더교육(1일 6시간)'!G15</f>
        <v>150000</v>
      </c>
      <c r="H15" s="64" t="s">
        <v>15</v>
      </c>
      <c r="I15" s="96">
        <v>1</v>
      </c>
      <c r="J15" s="64" t="s">
        <v>15</v>
      </c>
      <c r="K15" s="66">
        <v>2</v>
      </c>
      <c r="L15" s="192"/>
      <c r="M15" s="193"/>
      <c r="N15" s="193"/>
      <c r="O15" s="194"/>
      <c r="P15" s="1"/>
      <c r="Q15" s="1"/>
    </row>
    <row r="16" spans="2:25" ht="24.95" customHeight="1">
      <c r="B16" s="499"/>
      <c r="C16" s="663" t="s">
        <v>37</v>
      </c>
      <c r="D16" s="94" t="s">
        <v>44</v>
      </c>
      <c r="E16" s="95" t="s">
        <v>322</v>
      </c>
      <c r="F16" s="55">
        <f>ROUND(G16*I16,0)</f>
        <v>2450000</v>
      </c>
      <c r="G16" s="56">
        <v>70000</v>
      </c>
      <c r="H16" s="64" t="s">
        <v>15</v>
      </c>
      <c r="I16" s="66">
        <v>35</v>
      </c>
      <c r="J16" s="64"/>
      <c r="K16" s="97"/>
      <c r="L16" s="64"/>
      <c r="M16" s="67"/>
      <c r="N16" s="67"/>
      <c r="O16" s="68"/>
      <c r="P16" s="1"/>
      <c r="Q16" s="1"/>
    </row>
    <row r="17" spans="2:20" ht="24.95" customHeight="1">
      <c r="B17" s="499"/>
      <c r="C17" s="664"/>
      <c r="D17" s="94" t="s">
        <v>19</v>
      </c>
      <c r="E17" s="124" t="s">
        <v>308</v>
      </c>
      <c r="F17" s="55">
        <f>ROUND(G17*I17+K17*M17,0)*O17</f>
        <v>2100000</v>
      </c>
      <c r="G17" s="284">
        <f>'리더교육(2일 10시간)'!G17</f>
        <v>10000</v>
      </c>
      <c r="H17" s="64" t="s">
        <v>15</v>
      </c>
      <c r="I17" s="97">
        <v>3</v>
      </c>
      <c r="J17" s="64" t="s">
        <v>24</v>
      </c>
      <c r="K17" s="100">
        <f>'리더교육(2일 10시간)'!K17</f>
        <v>15000</v>
      </c>
      <c r="L17" s="64" t="s">
        <v>15</v>
      </c>
      <c r="M17" s="127">
        <v>2</v>
      </c>
      <c r="N17" s="64" t="s">
        <v>15</v>
      </c>
      <c r="O17" s="73">
        <v>35</v>
      </c>
      <c r="P17" s="2" t="s">
        <v>60</v>
      </c>
      <c r="Q17" s="1"/>
    </row>
    <row r="18" spans="2:20" ht="24.95" customHeight="1">
      <c r="B18" s="499"/>
      <c r="C18" s="665"/>
      <c r="D18" s="94" t="s">
        <v>20</v>
      </c>
      <c r="E18" s="95" t="s">
        <v>163</v>
      </c>
      <c r="F18" s="55">
        <f>ROUND(G18*I18*K18,0)</f>
        <v>10500000</v>
      </c>
      <c r="G18" s="56">
        <f>'선진지견학(국내 당일)'!G13</f>
        <v>150000</v>
      </c>
      <c r="H18" s="64" t="s">
        <v>15</v>
      </c>
      <c r="I18" s="97">
        <v>2</v>
      </c>
      <c r="J18" s="64" t="s">
        <v>15</v>
      </c>
      <c r="K18" s="66">
        <v>35</v>
      </c>
      <c r="L18" s="64"/>
      <c r="M18" s="67"/>
      <c r="N18" s="67"/>
      <c r="O18" s="68"/>
      <c r="P18" s="1"/>
      <c r="Q18" s="1"/>
    </row>
    <row r="19" spans="2:20" ht="24.95" customHeight="1">
      <c r="B19" s="499"/>
      <c r="C19" s="663" t="s">
        <v>23</v>
      </c>
      <c r="D19" s="94" t="s">
        <v>61</v>
      </c>
      <c r="E19" s="95" t="s">
        <v>118</v>
      </c>
      <c r="F19" s="55">
        <f t="shared" ref="F19:F25" si="0">ROUND(G19*I19,0)</f>
        <v>400000</v>
      </c>
      <c r="G19" s="56">
        <f>'리더교육(1일 6시간)'!G19</f>
        <v>200000</v>
      </c>
      <c r="H19" s="64" t="s">
        <v>15</v>
      </c>
      <c r="I19" s="97">
        <v>2</v>
      </c>
      <c r="J19" s="64"/>
      <c r="K19" s="66"/>
      <c r="L19" s="64"/>
      <c r="M19" s="67"/>
      <c r="N19" s="67"/>
      <c r="O19" s="68"/>
      <c r="P19" s="1"/>
      <c r="Q19" s="1"/>
    </row>
    <row r="20" spans="2:20" ht="24.95" customHeight="1">
      <c r="B20" s="499"/>
      <c r="C20" s="664"/>
      <c r="D20" s="94" t="s">
        <v>168</v>
      </c>
      <c r="E20" s="95" t="s">
        <v>181</v>
      </c>
      <c r="F20" s="55">
        <f t="shared" si="0"/>
        <v>140000</v>
      </c>
      <c r="G20" s="56">
        <v>4000</v>
      </c>
      <c r="H20" s="64" t="s">
        <v>15</v>
      </c>
      <c r="I20" s="66">
        <v>35</v>
      </c>
      <c r="J20" s="64"/>
      <c r="K20" s="66"/>
      <c r="L20" s="64"/>
      <c r="M20" s="67"/>
      <c r="N20" s="67"/>
      <c r="O20" s="68"/>
      <c r="P20" s="1"/>
      <c r="Q20" s="1"/>
    </row>
    <row r="21" spans="2:20" ht="24.95" customHeight="1">
      <c r="B21" s="499"/>
      <c r="C21" s="664"/>
      <c r="D21" s="94" t="s">
        <v>59</v>
      </c>
      <c r="E21" s="95" t="s">
        <v>267</v>
      </c>
      <c r="F21" s="55">
        <f t="shared" si="0"/>
        <v>7000000</v>
      </c>
      <c r="G21" s="56">
        <f>'선진지견학(국내 당일)'!G16</f>
        <v>200000</v>
      </c>
      <c r="H21" s="64" t="s">
        <v>15</v>
      </c>
      <c r="I21" s="66">
        <v>35</v>
      </c>
      <c r="J21" s="64"/>
      <c r="K21" s="97"/>
      <c r="L21" s="64"/>
      <c r="M21" s="67"/>
      <c r="N21" s="67"/>
      <c r="O21" s="68"/>
      <c r="P21" s="1"/>
      <c r="Q21" s="1"/>
    </row>
    <row r="22" spans="2:20" ht="24.95" customHeight="1">
      <c r="B22" s="499"/>
      <c r="C22" s="664"/>
      <c r="D22" s="94" t="s">
        <v>46</v>
      </c>
      <c r="E22" s="139" t="s">
        <v>189</v>
      </c>
      <c r="F22" s="58">
        <f t="shared" si="0"/>
        <v>1800000</v>
      </c>
      <c r="G22" s="56">
        <v>900000</v>
      </c>
      <c r="H22" s="64" t="s">
        <v>15</v>
      </c>
      <c r="I22" s="138">
        <v>2</v>
      </c>
      <c r="J22" s="64"/>
      <c r="K22" s="67" t="s">
        <v>254</v>
      </c>
      <c r="L22" s="64"/>
      <c r="M22" s="67"/>
      <c r="N22" s="67"/>
      <c r="O22" s="68"/>
      <c r="P22" s="1"/>
      <c r="Q22" s="1"/>
    </row>
    <row r="23" spans="2:20" ht="24.95" customHeight="1">
      <c r="B23" s="499"/>
      <c r="C23" s="664"/>
      <c r="D23" s="94" t="s">
        <v>47</v>
      </c>
      <c r="E23" s="132" t="s">
        <v>150</v>
      </c>
      <c r="F23" s="55">
        <f t="shared" si="0"/>
        <v>210000</v>
      </c>
      <c r="G23" s="56">
        <v>6000</v>
      </c>
      <c r="H23" s="64" t="s">
        <v>15</v>
      </c>
      <c r="I23" s="66">
        <v>35</v>
      </c>
      <c r="J23" s="64"/>
      <c r="K23" s="662">
        <f>'선진지견학(국내 당일)'!K18:O18</f>
        <v>0</v>
      </c>
      <c r="L23" s="532"/>
      <c r="M23" s="532"/>
      <c r="N23" s="532"/>
      <c r="O23" s="533"/>
      <c r="P23" s="1"/>
      <c r="Q23" s="1"/>
    </row>
    <row r="24" spans="2:20" ht="24.95" customHeight="1">
      <c r="B24" s="499"/>
      <c r="C24" s="664"/>
      <c r="D24" s="94" t="s">
        <v>21</v>
      </c>
      <c r="E24" s="57" t="s">
        <v>155</v>
      </c>
      <c r="F24" s="55">
        <f t="shared" si="0"/>
        <v>70000</v>
      </c>
      <c r="G24" s="56">
        <v>2000</v>
      </c>
      <c r="H24" s="64" t="s">
        <v>15</v>
      </c>
      <c r="I24" s="99">
        <v>35</v>
      </c>
      <c r="J24" s="64"/>
      <c r="K24" s="100"/>
      <c r="L24" s="64"/>
      <c r="M24" s="66"/>
      <c r="N24" s="66"/>
      <c r="O24" s="73"/>
      <c r="P24" s="2"/>
      <c r="Q24" s="1"/>
    </row>
    <row r="25" spans="2:20" ht="24.95" customHeight="1">
      <c r="B25" s="499"/>
      <c r="C25" s="666"/>
      <c r="D25" s="101" t="s">
        <v>22</v>
      </c>
      <c r="E25" s="102" t="s">
        <v>214</v>
      </c>
      <c r="F25" s="74">
        <f t="shared" si="0"/>
        <v>50000</v>
      </c>
      <c r="G25" s="89">
        <f>'리더교육(1일 6시간)'!G21</f>
        <v>50000</v>
      </c>
      <c r="H25" s="75" t="s">
        <v>15</v>
      </c>
      <c r="I25" s="103">
        <v>1</v>
      </c>
      <c r="J25" s="75"/>
      <c r="K25" s="75"/>
      <c r="L25" s="75"/>
      <c r="M25" s="91"/>
      <c r="N25" s="91"/>
      <c r="O25" s="92"/>
      <c r="P25" s="2"/>
      <c r="Q25" s="1"/>
    </row>
    <row r="26" spans="2:20" ht="24.95" customHeight="1">
      <c r="B26" s="513" t="s">
        <v>102</v>
      </c>
      <c r="C26" s="514"/>
      <c r="D26" s="514"/>
      <c r="E26" s="515"/>
      <c r="F26" s="104">
        <f>SUM(F4,F9,F14)</f>
        <v>27826911</v>
      </c>
      <c r="G26" s="105"/>
      <c r="H26" s="106"/>
      <c r="I26" s="106"/>
      <c r="J26" s="106"/>
      <c r="K26" s="106"/>
      <c r="L26" s="106"/>
      <c r="M26" s="107"/>
      <c r="N26" s="107"/>
      <c r="O26" s="108"/>
      <c r="P26" s="1"/>
      <c r="Q26" s="1"/>
    </row>
    <row r="27" spans="2:20" ht="24.95" customHeight="1">
      <c r="B27" s="519" t="s">
        <v>123</v>
      </c>
      <c r="C27" s="520"/>
      <c r="D27" s="520"/>
      <c r="E27" s="515"/>
      <c r="F27" s="109">
        <f>TRUNC(F26*0.06,0)</f>
        <v>1669614</v>
      </c>
      <c r="G27" s="110" t="s">
        <v>314</v>
      </c>
      <c r="H27" s="111"/>
      <c r="I27" s="111"/>
      <c r="J27" s="111"/>
      <c r="K27" s="111"/>
      <c r="L27" s="111"/>
      <c r="M27" s="112"/>
      <c r="N27" s="112"/>
      <c r="O27" s="113"/>
      <c r="P27" s="1"/>
      <c r="Q27" s="1"/>
      <c r="R27">
        <f>8.5/22</f>
        <v>0.38636363636363635</v>
      </c>
      <c r="T27">
        <f>6/22</f>
        <v>0.27272727272727271</v>
      </c>
    </row>
    <row r="28" spans="2:20" ht="24.95" customHeight="1">
      <c r="B28" s="519" t="s">
        <v>121</v>
      </c>
      <c r="C28" s="520" t="s">
        <v>121</v>
      </c>
      <c r="D28" s="520"/>
      <c r="E28" s="515"/>
      <c r="F28" s="109">
        <f>TRUNC((F26+F27)*0.1,0)</f>
        <v>2949652</v>
      </c>
      <c r="G28" s="110" t="s">
        <v>164</v>
      </c>
      <c r="H28" s="111"/>
      <c r="I28" s="111"/>
      <c r="J28" s="111"/>
      <c r="K28" s="111"/>
      <c r="L28" s="111"/>
      <c r="M28" s="112"/>
      <c r="N28" s="112"/>
      <c r="O28" s="113"/>
      <c r="P28" s="1"/>
      <c r="Q28" s="1"/>
      <c r="R28">
        <f>ROUND(R27,1)</f>
        <v>0.4</v>
      </c>
      <c r="T28">
        <f>ROUND(T27,1)</f>
        <v>0.3</v>
      </c>
    </row>
    <row r="29" spans="2:20" ht="24.95" customHeight="1">
      <c r="B29" s="513" t="s">
        <v>119</v>
      </c>
      <c r="C29" s="514"/>
      <c r="D29" s="514"/>
      <c r="E29" s="515"/>
      <c r="F29" s="104">
        <f>TRUNC(SUM(F26:F28),-4)</f>
        <v>32440000</v>
      </c>
      <c r="G29" s="105"/>
      <c r="H29" s="106"/>
      <c r="I29" s="106"/>
      <c r="J29" s="106"/>
      <c r="K29" s="106"/>
      <c r="L29" s="106"/>
      <c r="M29" s="107"/>
      <c r="N29" s="107"/>
      <c r="O29" s="108"/>
      <c r="P29" s="1"/>
      <c r="Q29" s="1"/>
    </row>
    <row r="30" spans="2:20" ht="24.95" customHeight="1">
      <c r="B30" s="519" t="s">
        <v>122</v>
      </c>
      <c r="C30" s="520"/>
      <c r="D30" s="520"/>
      <c r="E30" s="515"/>
      <c r="F30" s="109">
        <f>F29*0.1</f>
        <v>3244000</v>
      </c>
      <c r="G30" s="114"/>
      <c r="H30" s="111"/>
      <c r="I30" s="111"/>
      <c r="J30" s="111"/>
      <c r="K30" s="111"/>
      <c r="L30" s="111"/>
      <c r="M30" s="112"/>
      <c r="N30" s="112"/>
      <c r="O30" s="113"/>
      <c r="P30" s="1"/>
      <c r="Q30" s="1"/>
    </row>
    <row r="31" spans="2:20" ht="24.95" customHeight="1" thickBot="1">
      <c r="B31" s="516" t="s">
        <v>120</v>
      </c>
      <c r="C31" s="517"/>
      <c r="D31" s="517"/>
      <c r="E31" s="518"/>
      <c r="F31" s="115">
        <f>F29+F30</f>
        <v>35684000</v>
      </c>
      <c r="G31" s="116"/>
      <c r="H31" s="117"/>
      <c r="I31" s="117"/>
      <c r="J31" s="117"/>
      <c r="K31" s="117"/>
      <c r="L31" s="117"/>
      <c r="M31" s="118"/>
      <c r="N31" s="118"/>
      <c r="O31" s="119"/>
      <c r="P31" s="1"/>
      <c r="Q31" s="1"/>
    </row>
    <row r="32" spans="2:20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2"/>
      <c r="N32" s="2"/>
      <c r="O32" s="2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B40" s="1"/>
      <c r="C40" s="1"/>
      <c r="D40" s="1"/>
      <c r="E40" s="1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</sheetData>
  <mergeCells count="31">
    <mergeCell ref="D12:E12"/>
    <mergeCell ref="D13:E13"/>
    <mergeCell ref="D9:E9"/>
    <mergeCell ref="B30:E30"/>
    <mergeCell ref="B31:E31"/>
    <mergeCell ref="D14:E14"/>
    <mergeCell ref="B26:E26"/>
    <mergeCell ref="B27:E27"/>
    <mergeCell ref="B28:E28"/>
    <mergeCell ref="B29:E29"/>
    <mergeCell ref="D6:E6"/>
    <mergeCell ref="D7:E7"/>
    <mergeCell ref="D8:E8"/>
    <mergeCell ref="D10:E10"/>
    <mergeCell ref="D11:E11"/>
    <mergeCell ref="K23:O23"/>
    <mergeCell ref="B1:O1"/>
    <mergeCell ref="B9:B13"/>
    <mergeCell ref="C10:C11"/>
    <mergeCell ref="C12:C13"/>
    <mergeCell ref="B14:B25"/>
    <mergeCell ref="C16:C18"/>
    <mergeCell ref="C19:C25"/>
    <mergeCell ref="G3:O3"/>
    <mergeCell ref="B4:B8"/>
    <mergeCell ref="G4:O4"/>
    <mergeCell ref="C5:C6"/>
    <mergeCell ref="C7:C8"/>
    <mergeCell ref="D3:E3"/>
    <mergeCell ref="D4:E4"/>
    <mergeCell ref="D5:E5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Y41"/>
  <sheetViews>
    <sheetView view="pageBreakPreview" topLeftCell="B1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  <col min="17" max="17" width="11.5" bestFit="1" customWidth="1"/>
  </cols>
  <sheetData>
    <row r="1" spans="2:25" ht="32.25" thickBot="1">
      <c r="B1" s="488" t="s">
        <v>62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06" t="s">
        <v>126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2146911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82" t="s">
        <v>130</v>
      </c>
      <c r="D5" s="504" t="s">
        <v>101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82"/>
      <c r="D6" s="504" t="s">
        <v>100</v>
      </c>
      <c r="E6" s="505"/>
      <c r="F6" s="55">
        <f>ROUND(G6*I6*K6,0)</f>
        <v>537693</v>
      </c>
      <c r="G6" s="56">
        <v>1792309</v>
      </c>
      <c r="H6" s="64" t="s">
        <v>15</v>
      </c>
      <c r="I6" s="65">
        <v>0.3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82" t="s">
        <v>131</v>
      </c>
      <c r="D7" s="504" t="s">
        <v>101</v>
      </c>
      <c r="E7" s="505"/>
      <c r="F7" s="55">
        <f>ROUND(G7*I7/K7*M7*O7,0)</f>
        <v>357497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71">
        <v>12</v>
      </c>
      <c r="L7" s="157" t="s">
        <v>13</v>
      </c>
      <c r="M7" s="158">
        <v>0.4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83"/>
      <c r="D8" s="504" t="s">
        <v>100</v>
      </c>
      <c r="E8" s="505"/>
      <c r="F8" s="74">
        <f>ROUND(G8*I8/K8*M8*O8,0)</f>
        <v>179231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78">
        <v>12</v>
      </c>
      <c r="L8" s="159" t="s">
        <v>13</v>
      </c>
      <c r="M8" s="160">
        <v>0.3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77" t="s">
        <v>124</v>
      </c>
      <c r="E9" s="538"/>
      <c r="F9" s="83">
        <f>SUM(F10:F13)</f>
        <v>815000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82" t="s">
        <v>132</v>
      </c>
      <c r="D10" s="504" t="s">
        <v>101</v>
      </c>
      <c r="E10" s="505"/>
      <c r="F10" s="58">
        <f>(25000*4)+(25000*4)+(50000*2)+(70000*2)+(250000*1)</f>
        <v>690000</v>
      </c>
      <c r="G10" s="234" t="s">
        <v>324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82"/>
      <c r="D11" s="504" t="s">
        <v>100</v>
      </c>
      <c r="E11" s="505"/>
      <c r="F11" s="58">
        <f>(25000*1)+(25000*1)+(50000*1)</f>
        <v>100000</v>
      </c>
      <c r="G11" s="88" t="s">
        <v>325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82" t="s">
        <v>133</v>
      </c>
      <c r="D12" s="504" t="s">
        <v>103</v>
      </c>
      <c r="E12" s="505"/>
      <c r="F12" s="55">
        <f>ROUND(G12*I12,0)</f>
        <v>15000</v>
      </c>
      <c r="G12" s="56">
        <v>30000</v>
      </c>
      <c r="H12" s="64" t="s">
        <v>15</v>
      </c>
      <c r="I12" s="65">
        <v>0.5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583"/>
      <c r="D13" s="504" t="s">
        <v>104</v>
      </c>
      <c r="E13" s="505"/>
      <c r="F13" s="74">
        <f>ROUND(G13*I13,0)</f>
        <v>10000</v>
      </c>
      <c r="G13" s="89">
        <v>20000</v>
      </c>
      <c r="H13" s="75" t="s">
        <v>15</v>
      </c>
      <c r="I13" s="80">
        <v>0.5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499" t="s">
        <v>7</v>
      </c>
      <c r="C14" s="82"/>
      <c r="D14" s="577" t="s">
        <v>124</v>
      </c>
      <c r="E14" s="538"/>
      <c r="F14" s="83">
        <f>SUM(F15:F26)</f>
        <v>28100000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499"/>
      <c r="C15" s="156" t="s">
        <v>36</v>
      </c>
      <c r="D15" s="94" t="s">
        <v>18</v>
      </c>
      <c r="E15" s="152" t="s">
        <v>154</v>
      </c>
      <c r="F15" s="55">
        <f>ROUND(G15*I15*K15,0)</f>
        <v>450000</v>
      </c>
      <c r="G15" s="56">
        <f>'리더교육(1일 6시간)'!G15</f>
        <v>150000</v>
      </c>
      <c r="H15" s="64" t="s">
        <v>15</v>
      </c>
      <c r="I15" s="96">
        <v>1</v>
      </c>
      <c r="J15" s="64" t="s">
        <v>15</v>
      </c>
      <c r="K15" s="66">
        <v>3</v>
      </c>
      <c r="L15" s="64"/>
      <c r="M15" s="67"/>
      <c r="N15" s="67"/>
      <c r="O15" s="68"/>
      <c r="P15" s="1"/>
      <c r="Q15" s="1"/>
    </row>
    <row r="16" spans="2:25" ht="24.95" customHeight="1">
      <c r="B16" s="499"/>
      <c r="C16" s="161" t="s">
        <v>63</v>
      </c>
      <c r="D16" s="94" t="s">
        <v>63</v>
      </c>
      <c r="E16" s="95" t="s">
        <v>279</v>
      </c>
      <c r="F16" s="58">
        <f>ROUND(G16*I16,0)</f>
        <v>5000000</v>
      </c>
      <c r="G16" s="56">
        <v>250000</v>
      </c>
      <c r="H16" s="64" t="s">
        <v>15</v>
      </c>
      <c r="I16" s="66">
        <v>20</v>
      </c>
      <c r="J16" s="64"/>
      <c r="K16" s="64"/>
      <c r="L16" s="64"/>
      <c r="M16" s="67"/>
      <c r="N16" s="67"/>
      <c r="O16" s="68"/>
      <c r="P16" s="46"/>
      <c r="Q16" s="1"/>
    </row>
    <row r="17" spans="2:20" ht="24.95" customHeight="1">
      <c r="B17" s="499"/>
      <c r="C17" s="663" t="s">
        <v>37</v>
      </c>
      <c r="D17" s="94" t="s">
        <v>44</v>
      </c>
      <c r="E17" s="95" t="s">
        <v>322</v>
      </c>
      <c r="F17" s="55">
        <f>ROUND(G17*I17*K17,0)</f>
        <v>2800000</v>
      </c>
      <c r="G17" s="56">
        <v>70000</v>
      </c>
      <c r="H17" s="64" t="s">
        <v>15</v>
      </c>
      <c r="I17" s="66">
        <v>20</v>
      </c>
      <c r="J17" s="64" t="s">
        <v>15</v>
      </c>
      <c r="K17" s="138">
        <v>2</v>
      </c>
      <c r="L17" s="64"/>
      <c r="M17" s="67"/>
      <c r="N17" s="67"/>
      <c r="O17" s="68"/>
      <c r="P17" s="1"/>
      <c r="Q17" s="1"/>
    </row>
    <row r="18" spans="2:20" ht="24.95" customHeight="1">
      <c r="B18" s="499"/>
      <c r="C18" s="664"/>
      <c r="D18" s="94" t="s">
        <v>19</v>
      </c>
      <c r="E18" s="124" t="s">
        <v>309</v>
      </c>
      <c r="F18" s="55">
        <f>ROUND(G18*I18+K18*M18,0)*O18</f>
        <v>1900000</v>
      </c>
      <c r="G18" s="284">
        <f>'리더교육(2일 10시간)'!G17</f>
        <v>10000</v>
      </c>
      <c r="H18" s="64" t="s">
        <v>15</v>
      </c>
      <c r="I18" s="97">
        <v>5</v>
      </c>
      <c r="J18" s="64" t="s">
        <v>24</v>
      </c>
      <c r="K18" s="100">
        <f>'리더교육(2일 10시간)'!K17</f>
        <v>15000</v>
      </c>
      <c r="L18" s="64" t="s">
        <v>15</v>
      </c>
      <c r="M18" s="127">
        <v>3</v>
      </c>
      <c r="N18" s="64" t="s">
        <v>15</v>
      </c>
      <c r="O18" s="73">
        <v>20</v>
      </c>
      <c r="P18" s="2" t="s">
        <v>64</v>
      </c>
      <c r="Q18" s="1"/>
    </row>
    <row r="19" spans="2:20" ht="24.95" customHeight="1">
      <c r="B19" s="499"/>
      <c r="C19" s="665"/>
      <c r="D19" s="94" t="s">
        <v>20</v>
      </c>
      <c r="E19" s="95" t="s">
        <v>163</v>
      </c>
      <c r="F19" s="55">
        <f>ROUND(G19*I19*K19,0)</f>
        <v>6000000</v>
      </c>
      <c r="G19" s="56">
        <f>'선진지견학(국내 당일)'!G13</f>
        <v>150000</v>
      </c>
      <c r="H19" s="64" t="s">
        <v>15</v>
      </c>
      <c r="I19" s="97">
        <v>2</v>
      </c>
      <c r="J19" s="64" t="s">
        <v>15</v>
      </c>
      <c r="K19" s="66">
        <v>20</v>
      </c>
      <c r="L19" s="64"/>
      <c r="M19" s="67"/>
      <c r="N19" s="67"/>
      <c r="O19" s="68"/>
      <c r="P19" s="1"/>
      <c r="Q19" s="1"/>
    </row>
    <row r="20" spans="2:20" ht="24.95" customHeight="1">
      <c r="B20" s="499"/>
      <c r="C20" s="663" t="s">
        <v>23</v>
      </c>
      <c r="D20" s="94" t="s">
        <v>61</v>
      </c>
      <c r="E20" s="95" t="s">
        <v>118</v>
      </c>
      <c r="F20" s="55">
        <f>ROUND(G20*I20,0)</f>
        <v>600000</v>
      </c>
      <c r="G20" s="56">
        <f>'리더교육(1일 6시간)'!G19</f>
        <v>200000</v>
      </c>
      <c r="H20" s="64" t="s">
        <v>15</v>
      </c>
      <c r="I20" s="97">
        <v>3</v>
      </c>
      <c r="J20" s="64"/>
      <c r="K20" s="66"/>
      <c r="L20" s="64"/>
      <c r="M20" s="67"/>
      <c r="N20" s="67"/>
      <c r="O20" s="68"/>
      <c r="P20" s="1"/>
      <c r="Q20" s="1"/>
    </row>
    <row r="21" spans="2:20" ht="24.95" customHeight="1">
      <c r="B21" s="499"/>
      <c r="C21" s="664"/>
      <c r="D21" s="94" t="s">
        <v>167</v>
      </c>
      <c r="E21" s="95" t="s">
        <v>181</v>
      </c>
      <c r="F21" s="55">
        <f>ROUND(G21*I21,0)</f>
        <v>80000</v>
      </c>
      <c r="G21" s="56">
        <v>4000</v>
      </c>
      <c r="H21" s="64" t="s">
        <v>15</v>
      </c>
      <c r="I21" s="66">
        <v>20</v>
      </c>
      <c r="J21" s="64"/>
      <c r="K21" s="97"/>
      <c r="L21" s="64"/>
      <c r="M21" s="67"/>
      <c r="N21" s="67"/>
      <c r="O21" s="68"/>
      <c r="P21" s="1"/>
      <c r="Q21" s="1"/>
    </row>
    <row r="22" spans="2:20" ht="24.95" customHeight="1">
      <c r="B22" s="499"/>
      <c r="C22" s="664"/>
      <c r="D22" s="94" t="s">
        <v>59</v>
      </c>
      <c r="E22" s="95" t="s">
        <v>267</v>
      </c>
      <c r="F22" s="55">
        <f>ROUND(G22*I22*K22,0)</f>
        <v>8000000</v>
      </c>
      <c r="G22" s="56">
        <f>'선진지견학(국내 당일)'!G16</f>
        <v>200000</v>
      </c>
      <c r="H22" s="64" t="s">
        <v>15</v>
      </c>
      <c r="I22" s="66">
        <v>20</v>
      </c>
      <c r="J22" s="64" t="s">
        <v>15</v>
      </c>
      <c r="K22" s="97">
        <v>2</v>
      </c>
      <c r="L22" s="64"/>
      <c r="M22" s="67"/>
      <c r="N22" s="67"/>
      <c r="O22" s="68"/>
      <c r="P22" s="1"/>
      <c r="Q22" s="1"/>
    </row>
    <row r="23" spans="2:20" ht="24.95" customHeight="1">
      <c r="B23" s="499"/>
      <c r="C23" s="664"/>
      <c r="D23" s="94" t="s">
        <v>46</v>
      </c>
      <c r="E23" s="132" t="s">
        <v>162</v>
      </c>
      <c r="F23" s="58">
        <f>ROUND(G23*I23,0)</f>
        <v>3040000</v>
      </c>
      <c r="G23" s="56">
        <v>760000</v>
      </c>
      <c r="H23" s="64" t="s">
        <v>15</v>
      </c>
      <c r="I23" s="97">
        <v>4</v>
      </c>
      <c r="J23" s="64"/>
      <c r="K23" s="67" t="s">
        <v>254</v>
      </c>
      <c r="L23" s="64"/>
      <c r="M23" s="67"/>
      <c r="N23" s="67"/>
      <c r="O23" s="68"/>
      <c r="P23" s="2" t="s">
        <v>169</v>
      </c>
      <c r="Q23" s="1"/>
    </row>
    <row r="24" spans="2:20" ht="24.95" customHeight="1">
      <c r="B24" s="499"/>
      <c r="C24" s="664"/>
      <c r="D24" s="94" t="s">
        <v>47</v>
      </c>
      <c r="E24" s="132" t="s">
        <v>151</v>
      </c>
      <c r="F24" s="55">
        <f>ROUND(G24*I24,0)</f>
        <v>140000</v>
      </c>
      <c r="G24" s="56">
        <v>7000</v>
      </c>
      <c r="H24" s="64" t="s">
        <v>15</v>
      </c>
      <c r="I24" s="66">
        <v>20</v>
      </c>
      <c r="J24" s="64"/>
      <c r="K24" s="662">
        <f>'선진지견학(국내 당일)'!K18:O18</f>
        <v>0</v>
      </c>
      <c r="L24" s="532"/>
      <c r="M24" s="532"/>
      <c r="N24" s="532"/>
      <c r="O24" s="533"/>
      <c r="P24" s="1"/>
      <c r="Q24" s="1"/>
    </row>
    <row r="25" spans="2:20" ht="24.95" customHeight="1">
      <c r="B25" s="499"/>
      <c r="C25" s="664"/>
      <c r="D25" s="94" t="s">
        <v>21</v>
      </c>
      <c r="E25" s="57" t="s">
        <v>155</v>
      </c>
      <c r="F25" s="55">
        <f>ROUND(G25*I25,0)</f>
        <v>40000</v>
      </c>
      <c r="G25" s="56">
        <v>2000</v>
      </c>
      <c r="H25" s="64" t="s">
        <v>15</v>
      </c>
      <c r="I25" s="99">
        <v>20</v>
      </c>
      <c r="J25" s="64"/>
      <c r="K25" s="100"/>
      <c r="L25" s="64"/>
      <c r="M25" s="66"/>
      <c r="N25" s="66"/>
      <c r="O25" s="73"/>
      <c r="P25" s="2" t="s">
        <v>57</v>
      </c>
      <c r="Q25" s="1"/>
    </row>
    <row r="26" spans="2:20" ht="24.95" customHeight="1">
      <c r="B26" s="499"/>
      <c r="C26" s="666"/>
      <c r="D26" s="101" t="s">
        <v>22</v>
      </c>
      <c r="E26" s="102" t="s">
        <v>214</v>
      </c>
      <c r="F26" s="74">
        <f>ROUND(G26*I26,0)</f>
        <v>50000</v>
      </c>
      <c r="G26" s="89">
        <f>'리더교육(1일 6시간)'!G21</f>
        <v>50000</v>
      </c>
      <c r="H26" s="75" t="s">
        <v>15</v>
      </c>
      <c r="I26" s="103">
        <v>1</v>
      </c>
      <c r="J26" s="75"/>
      <c r="K26" s="75"/>
      <c r="L26" s="75"/>
      <c r="M26" s="91"/>
      <c r="N26" s="91"/>
      <c r="O26" s="92"/>
      <c r="P26" s="2"/>
      <c r="Q26" s="1"/>
    </row>
    <row r="27" spans="2:20" ht="24.95" customHeight="1">
      <c r="B27" s="513" t="s">
        <v>102</v>
      </c>
      <c r="C27" s="514"/>
      <c r="D27" s="514"/>
      <c r="E27" s="515"/>
      <c r="F27" s="104">
        <f>SUM(F4,F9,F14)</f>
        <v>31061911</v>
      </c>
      <c r="G27" s="105"/>
      <c r="H27" s="106"/>
      <c r="I27" s="106"/>
      <c r="J27" s="106"/>
      <c r="K27" s="106"/>
      <c r="L27" s="106"/>
      <c r="M27" s="107"/>
      <c r="N27" s="107"/>
      <c r="O27" s="108"/>
      <c r="P27" s="1"/>
      <c r="Q27" s="1"/>
    </row>
    <row r="28" spans="2:20" ht="24.95" customHeight="1">
      <c r="B28" s="519" t="s">
        <v>123</v>
      </c>
      <c r="C28" s="520"/>
      <c r="D28" s="520"/>
      <c r="E28" s="515"/>
      <c r="F28" s="109">
        <f>TRUNC(F27*0.06,0)</f>
        <v>1863714</v>
      </c>
      <c r="G28" s="110" t="s">
        <v>314</v>
      </c>
      <c r="H28" s="111"/>
      <c r="I28" s="111"/>
      <c r="J28" s="111"/>
      <c r="K28" s="111"/>
      <c r="L28" s="111"/>
      <c r="M28" s="112"/>
      <c r="N28" s="112"/>
      <c r="O28" s="113"/>
      <c r="P28" s="1"/>
      <c r="Q28" s="1"/>
      <c r="R28">
        <f>9/22</f>
        <v>0.40909090909090912</v>
      </c>
      <c r="T28">
        <f>5.5/22</f>
        <v>0.25</v>
      </c>
    </row>
    <row r="29" spans="2:20" ht="24.95" customHeight="1">
      <c r="B29" s="519" t="s">
        <v>121</v>
      </c>
      <c r="C29" s="520" t="s">
        <v>121</v>
      </c>
      <c r="D29" s="520"/>
      <c r="E29" s="515"/>
      <c r="F29" s="109">
        <f>TRUNC((F27+F28)*0.1,0)</f>
        <v>3292562</v>
      </c>
      <c r="G29" s="110" t="s">
        <v>164</v>
      </c>
      <c r="H29" s="111"/>
      <c r="I29" s="111"/>
      <c r="J29" s="111"/>
      <c r="K29" s="111"/>
      <c r="L29" s="111"/>
      <c r="M29" s="112"/>
      <c r="N29" s="112"/>
      <c r="O29" s="113"/>
      <c r="P29" s="1"/>
      <c r="Q29" s="1"/>
      <c r="R29" t="s">
        <v>182</v>
      </c>
      <c r="T29" t="s">
        <v>177</v>
      </c>
    </row>
    <row r="30" spans="2:20" ht="24.95" customHeight="1">
      <c r="B30" s="513" t="s">
        <v>119</v>
      </c>
      <c r="C30" s="514"/>
      <c r="D30" s="514"/>
      <c r="E30" s="515"/>
      <c r="F30" s="104">
        <f>TRUNC(SUM(F27:F29),-4)</f>
        <v>36210000</v>
      </c>
      <c r="G30" s="105"/>
      <c r="H30" s="106"/>
      <c r="I30" s="106"/>
      <c r="J30" s="106"/>
      <c r="K30" s="106"/>
      <c r="L30" s="106"/>
      <c r="M30" s="107"/>
      <c r="N30" s="107"/>
      <c r="O30" s="108"/>
      <c r="P30" s="1"/>
      <c r="R30">
        <f>ROUND(R28,1)</f>
        <v>0.4</v>
      </c>
      <c r="T30">
        <f>ROUND(T28,1)</f>
        <v>0.3</v>
      </c>
    </row>
    <row r="31" spans="2:20" ht="24.95" customHeight="1">
      <c r="B31" s="519" t="s">
        <v>122</v>
      </c>
      <c r="C31" s="520"/>
      <c r="D31" s="520"/>
      <c r="E31" s="515"/>
      <c r="F31" s="109">
        <f>F30*0.1</f>
        <v>3621000</v>
      </c>
      <c r="G31" s="114"/>
      <c r="H31" s="111"/>
      <c r="I31" s="111"/>
      <c r="J31" s="111"/>
      <c r="K31" s="111"/>
      <c r="L31" s="111"/>
      <c r="M31" s="112"/>
      <c r="N31" s="112"/>
      <c r="O31" s="113"/>
      <c r="P31" s="1"/>
      <c r="Q31" s="1"/>
    </row>
    <row r="32" spans="2:20" ht="24.95" customHeight="1" thickBot="1">
      <c r="B32" s="516" t="s">
        <v>120</v>
      </c>
      <c r="C32" s="517"/>
      <c r="D32" s="517"/>
      <c r="E32" s="518"/>
      <c r="F32" s="115">
        <f>F30+F31</f>
        <v>39831000</v>
      </c>
      <c r="G32" s="116"/>
      <c r="H32" s="117"/>
      <c r="I32" s="117"/>
      <c r="J32" s="117"/>
      <c r="K32" s="117"/>
      <c r="L32" s="117"/>
      <c r="M32" s="118"/>
      <c r="N32" s="118"/>
      <c r="O32" s="119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49" t="s">
        <v>170</v>
      </c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49" t="s">
        <v>171</v>
      </c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49" t="s">
        <v>172</v>
      </c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49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49" t="s">
        <v>173</v>
      </c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B40" s="1"/>
      <c r="C40" s="1"/>
      <c r="D40" s="1"/>
      <c r="E40" s="1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</sheetData>
  <mergeCells count="31">
    <mergeCell ref="D11:E11"/>
    <mergeCell ref="D12:E12"/>
    <mergeCell ref="D13:E13"/>
    <mergeCell ref="B31:E31"/>
    <mergeCell ref="B32:E32"/>
    <mergeCell ref="D14:E14"/>
    <mergeCell ref="B27:E27"/>
    <mergeCell ref="B28:E28"/>
    <mergeCell ref="B29:E29"/>
    <mergeCell ref="B30:E30"/>
    <mergeCell ref="D6:E6"/>
    <mergeCell ref="D7:E7"/>
    <mergeCell ref="D8:E8"/>
    <mergeCell ref="D9:E9"/>
    <mergeCell ref="D10:E10"/>
    <mergeCell ref="K24:O24"/>
    <mergeCell ref="B1:O1"/>
    <mergeCell ref="B9:B13"/>
    <mergeCell ref="C10:C11"/>
    <mergeCell ref="C12:C13"/>
    <mergeCell ref="B14:B26"/>
    <mergeCell ref="C17:C19"/>
    <mergeCell ref="C20:C26"/>
    <mergeCell ref="G3:O3"/>
    <mergeCell ref="B4:B8"/>
    <mergeCell ref="G4:O4"/>
    <mergeCell ref="C5:C6"/>
    <mergeCell ref="C7:C8"/>
    <mergeCell ref="D3:E3"/>
    <mergeCell ref="D4:E4"/>
    <mergeCell ref="D5:E5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AA42"/>
  <sheetViews>
    <sheetView view="pageBreakPreview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  <col min="17" max="17" width="11.5" bestFit="1" customWidth="1"/>
  </cols>
  <sheetData>
    <row r="1" spans="2:27" ht="32.25" thickBot="1">
      <c r="B1" s="488" t="s">
        <v>190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7" ht="24.95" customHeight="1" thickTop="1" thickBot="1">
      <c r="F2" s="20"/>
    </row>
    <row r="3" spans="2:27" ht="30" customHeight="1" thickBot="1">
      <c r="B3" s="59" t="s">
        <v>4</v>
      </c>
      <c r="C3" s="60" t="s">
        <v>3</v>
      </c>
      <c r="D3" s="492" t="s">
        <v>5</v>
      </c>
      <c r="E3" s="506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7" ht="24.95" customHeight="1" thickTop="1">
      <c r="B4" s="498" t="s">
        <v>8</v>
      </c>
      <c r="C4" s="62"/>
      <c r="D4" s="528" t="s">
        <v>124</v>
      </c>
      <c r="E4" s="503"/>
      <c r="F4" s="63">
        <f>SUM(F5:F8)</f>
        <v>3219401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7" ht="24.95" customHeight="1">
      <c r="B5" s="499"/>
      <c r="C5" s="582" t="s">
        <v>1</v>
      </c>
      <c r="D5" s="504" t="s">
        <v>0</v>
      </c>
      <c r="E5" s="505"/>
      <c r="F5" s="55">
        <f>ROUND(G5*I5*K5,0)</f>
        <v>1876858</v>
      </c>
      <c r="G5" s="56">
        <v>2681226</v>
      </c>
      <c r="H5" s="64" t="s">
        <v>13</v>
      </c>
      <c r="I5" s="65">
        <v>0.7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7" ht="24.95" customHeight="1">
      <c r="B6" s="499"/>
      <c r="C6" s="582"/>
      <c r="D6" s="504" t="s">
        <v>11</v>
      </c>
      <c r="E6" s="505"/>
      <c r="F6" s="55">
        <f>ROUND(G6*I6*K6,0)</f>
        <v>537693</v>
      </c>
      <c r="G6" s="56">
        <v>1792309</v>
      </c>
      <c r="H6" s="64" t="s">
        <v>15</v>
      </c>
      <c r="I6" s="65">
        <v>0.3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7" ht="24.95" customHeight="1">
      <c r="B7" s="499"/>
      <c r="C7" s="582" t="s">
        <v>33</v>
      </c>
      <c r="D7" s="504" t="s">
        <v>0</v>
      </c>
      <c r="E7" s="505"/>
      <c r="F7" s="55">
        <f>ROUND(G7*I7/K7*M7*O7,0)</f>
        <v>625619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71">
        <v>12</v>
      </c>
      <c r="L7" s="157" t="s">
        <v>13</v>
      </c>
      <c r="M7" s="158">
        <v>0.7</v>
      </c>
      <c r="N7" s="64" t="s">
        <v>13</v>
      </c>
      <c r="O7" s="73">
        <v>1</v>
      </c>
      <c r="P7" s="1"/>
      <c r="Q7" s="1"/>
      <c r="Y7" s="7"/>
    </row>
    <row r="8" spans="2:27" ht="24.95" customHeight="1">
      <c r="B8" s="499"/>
      <c r="C8" s="583"/>
      <c r="D8" s="504" t="s">
        <v>11</v>
      </c>
      <c r="E8" s="505"/>
      <c r="F8" s="74">
        <f>ROUND(G8*I8/K8*M8*O8,0)</f>
        <v>179231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78">
        <v>12</v>
      </c>
      <c r="L8" s="159" t="s">
        <v>13</v>
      </c>
      <c r="M8" s="160">
        <v>0.3</v>
      </c>
      <c r="N8" s="75" t="s">
        <v>13</v>
      </c>
      <c r="O8" s="81">
        <v>1</v>
      </c>
      <c r="P8" s="1"/>
      <c r="Q8" s="1"/>
      <c r="Y8" s="7"/>
    </row>
    <row r="9" spans="2:27" ht="24.95" customHeight="1">
      <c r="B9" s="499" t="s">
        <v>9</v>
      </c>
      <c r="C9" s="82"/>
      <c r="D9" s="577" t="s">
        <v>124</v>
      </c>
      <c r="E9" s="538"/>
      <c r="F9" s="83">
        <f>SUM(F10:F13)</f>
        <v>1470000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7" ht="24.95" customHeight="1">
      <c r="B10" s="499"/>
      <c r="C10" s="582" t="s">
        <v>34</v>
      </c>
      <c r="D10" s="504" t="s">
        <v>0</v>
      </c>
      <c r="E10" s="505"/>
      <c r="F10" s="58">
        <f>(25000*6)+(25000*6)+(50000*2)+(100000*4)+(540000*1)</f>
        <v>1340000</v>
      </c>
      <c r="G10" s="234" t="s">
        <v>326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7" ht="24.95" customHeight="1">
      <c r="B11" s="499"/>
      <c r="C11" s="582"/>
      <c r="D11" s="504" t="s">
        <v>11</v>
      </c>
      <c r="E11" s="505"/>
      <c r="F11" s="58">
        <f>(25000*1)+(25000*1)+(50000*1)</f>
        <v>100000</v>
      </c>
      <c r="G11" s="88" t="s">
        <v>325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7" ht="24.95" customHeight="1">
      <c r="B12" s="499"/>
      <c r="C12" s="582" t="s">
        <v>35</v>
      </c>
      <c r="D12" s="504" t="s">
        <v>16</v>
      </c>
      <c r="E12" s="505"/>
      <c r="F12" s="55">
        <f>ROUND(G12*I12,0)</f>
        <v>18000</v>
      </c>
      <c r="G12" s="56">
        <v>30000</v>
      </c>
      <c r="H12" s="64" t="s">
        <v>15</v>
      </c>
      <c r="I12" s="65">
        <v>0.6</v>
      </c>
      <c r="J12" s="64"/>
      <c r="K12" s="66"/>
      <c r="L12" s="64"/>
      <c r="M12" s="67"/>
      <c r="N12" s="67"/>
      <c r="O12" s="68"/>
      <c r="P12" s="1"/>
      <c r="Q12" s="1"/>
    </row>
    <row r="13" spans="2:27" ht="24.95" customHeight="1">
      <c r="B13" s="499"/>
      <c r="C13" s="583"/>
      <c r="D13" s="504" t="s">
        <v>17</v>
      </c>
      <c r="E13" s="505"/>
      <c r="F13" s="74">
        <f>ROUND(G13*I13,0)</f>
        <v>12000</v>
      </c>
      <c r="G13" s="89">
        <v>20000</v>
      </c>
      <c r="H13" s="75" t="s">
        <v>15</v>
      </c>
      <c r="I13" s="80">
        <v>0.6</v>
      </c>
      <c r="J13" s="75"/>
      <c r="K13" s="90"/>
      <c r="L13" s="75"/>
      <c r="M13" s="91"/>
      <c r="N13" s="91"/>
      <c r="O13" s="92"/>
      <c r="P13" s="1"/>
      <c r="Q13" s="1"/>
    </row>
    <row r="14" spans="2:27" ht="24.95" customHeight="1">
      <c r="B14" s="667" t="s">
        <v>7</v>
      </c>
      <c r="C14" s="82"/>
      <c r="D14" s="577" t="s">
        <v>124</v>
      </c>
      <c r="E14" s="538"/>
      <c r="F14" s="83">
        <f>SUM(F15:F26)</f>
        <v>21255000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7" ht="24.95" customHeight="1">
      <c r="B15" s="668"/>
      <c r="C15" s="489" t="s">
        <v>208</v>
      </c>
      <c r="D15" s="94" t="s">
        <v>46</v>
      </c>
      <c r="E15" s="57" t="s">
        <v>207</v>
      </c>
      <c r="F15" s="55">
        <f>ROUND(G15*I15,0)</f>
        <v>1520000</v>
      </c>
      <c r="G15" s="56">
        <v>760000</v>
      </c>
      <c r="H15" s="64" t="s">
        <v>15</v>
      </c>
      <c r="I15" s="138">
        <v>2</v>
      </c>
      <c r="J15" s="64"/>
      <c r="K15" s="67" t="s">
        <v>254</v>
      </c>
      <c r="L15" s="64"/>
      <c r="M15" s="67"/>
      <c r="N15" s="67"/>
      <c r="O15" s="68"/>
      <c r="P15" s="1"/>
      <c r="Q15" s="1"/>
      <c r="AA15">
        <f>67/3</f>
        <v>22.333333333333332</v>
      </c>
    </row>
    <row r="16" spans="2:27" ht="24.95" customHeight="1">
      <c r="B16" s="668"/>
      <c r="C16" s="669"/>
      <c r="D16" s="94" t="s">
        <v>63</v>
      </c>
      <c r="E16" s="95" t="s">
        <v>288</v>
      </c>
      <c r="F16" s="58">
        <f>ROUND(G16*I16,0)</f>
        <v>5400000</v>
      </c>
      <c r="G16" s="56">
        <v>540000</v>
      </c>
      <c r="H16" s="64" t="s">
        <v>15</v>
      </c>
      <c r="I16" s="66">
        <v>10</v>
      </c>
      <c r="J16" s="64"/>
      <c r="K16" s="67" t="s">
        <v>193</v>
      </c>
      <c r="L16" s="64"/>
      <c r="M16" s="67"/>
      <c r="N16" s="67"/>
      <c r="O16" s="68"/>
      <c r="P16" s="231"/>
      <c r="Q16" s="1"/>
    </row>
    <row r="17" spans="2:23" ht="24.95" customHeight="1">
      <c r="B17" s="668"/>
      <c r="C17" s="663" t="s">
        <v>37</v>
      </c>
      <c r="D17" s="94" t="s">
        <v>44</v>
      </c>
      <c r="E17" s="95" t="s">
        <v>192</v>
      </c>
      <c r="F17" s="55">
        <f>ROUND(G17*I17*K17,0)</f>
        <v>4000000</v>
      </c>
      <c r="G17" s="56">
        <v>100000</v>
      </c>
      <c r="H17" s="64" t="s">
        <v>15</v>
      </c>
      <c r="I17" s="66">
        <v>10</v>
      </c>
      <c r="J17" s="64" t="s">
        <v>15</v>
      </c>
      <c r="K17" s="138">
        <v>4</v>
      </c>
      <c r="L17" s="64"/>
      <c r="M17" s="67"/>
      <c r="N17" s="67"/>
      <c r="O17" s="68"/>
      <c r="P17" s="2" t="s">
        <v>194</v>
      </c>
      <c r="Q17" s="1"/>
    </row>
    <row r="18" spans="2:23" ht="24.95" customHeight="1">
      <c r="B18" s="668"/>
      <c r="C18" s="664"/>
      <c r="D18" s="94" t="s">
        <v>19</v>
      </c>
      <c r="E18" s="124" t="s">
        <v>195</v>
      </c>
      <c r="F18" s="55">
        <f>ROUND(G18*I18,0)*K18</f>
        <v>3250000</v>
      </c>
      <c r="G18" s="56">
        <v>25000</v>
      </c>
      <c r="H18" s="64" t="s">
        <v>15</v>
      </c>
      <c r="I18" s="97">
        <v>13</v>
      </c>
      <c r="J18" s="64" t="s">
        <v>15</v>
      </c>
      <c r="K18" s="66">
        <v>10</v>
      </c>
      <c r="L18" s="200"/>
      <c r="M18" s="127"/>
      <c r="O18" s="47"/>
      <c r="P18" s="2" t="s">
        <v>204</v>
      </c>
      <c r="Q18" s="1"/>
    </row>
    <row r="19" spans="2:23" ht="24.95" customHeight="1">
      <c r="B19" s="668"/>
      <c r="C19" s="665"/>
      <c r="D19" s="94" t="s">
        <v>20</v>
      </c>
      <c r="E19" s="95" t="s">
        <v>196</v>
      </c>
      <c r="F19" s="55">
        <f>ROUND(G19*I19*K19,0)</f>
        <v>350000</v>
      </c>
      <c r="G19" s="56">
        <v>7000</v>
      </c>
      <c r="H19" s="64" t="s">
        <v>15</v>
      </c>
      <c r="I19" s="97">
        <v>5</v>
      </c>
      <c r="J19" s="64" t="s">
        <v>15</v>
      </c>
      <c r="K19" s="66">
        <v>10</v>
      </c>
      <c r="L19" s="64"/>
      <c r="M19" s="67"/>
      <c r="N19" s="67"/>
      <c r="O19" s="68"/>
      <c r="P19" s="1"/>
      <c r="Q19" s="1"/>
    </row>
    <row r="20" spans="2:23" ht="24.95" customHeight="1">
      <c r="B20" s="668"/>
      <c r="C20" s="489" t="s">
        <v>23</v>
      </c>
      <c r="D20" s="94" t="s">
        <v>197</v>
      </c>
      <c r="E20" s="95" t="s">
        <v>202</v>
      </c>
      <c r="F20" s="55">
        <f t="shared" ref="F20:F27" si="0">ROUND(G20*I20,0)</f>
        <v>1000000</v>
      </c>
      <c r="G20" s="56">
        <v>250000</v>
      </c>
      <c r="H20" s="64" t="s">
        <v>15</v>
      </c>
      <c r="I20" s="199">
        <v>4</v>
      </c>
      <c r="J20" s="64"/>
      <c r="K20" s="66"/>
      <c r="L20" s="64"/>
      <c r="M20" s="67"/>
      <c r="N20" s="67"/>
      <c r="O20" s="68"/>
      <c r="P20" s="1"/>
      <c r="Q20" s="1"/>
    </row>
    <row r="21" spans="2:23" ht="24.95" customHeight="1">
      <c r="B21" s="668"/>
      <c r="C21" s="490"/>
      <c r="D21" s="94" t="s">
        <v>198</v>
      </c>
      <c r="E21" s="95" t="s">
        <v>203</v>
      </c>
      <c r="F21" s="55">
        <f t="shared" si="0"/>
        <v>3000000</v>
      </c>
      <c r="G21" s="56">
        <v>600000</v>
      </c>
      <c r="H21" s="64" t="s">
        <v>15</v>
      </c>
      <c r="I21" s="138">
        <v>5</v>
      </c>
      <c r="J21" s="64"/>
      <c r="K21" s="97"/>
      <c r="L21" s="64"/>
      <c r="M21" s="67"/>
      <c r="N21" s="67"/>
      <c r="O21" s="68"/>
      <c r="P21" s="1"/>
      <c r="Q21" s="1"/>
    </row>
    <row r="22" spans="2:23" ht="24.95" customHeight="1">
      <c r="B22" s="668"/>
      <c r="C22" s="490"/>
      <c r="D22" s="94" t="s">
        <v>199</v>
      </c>
      <c r="E22" s="95" t="s">
        <v>205</v>
      </c>
      <c r="F22" s="55">
        <f t="shared" si="0"/>
        <v>1025000</v>
      </c>
      <c r="G22" s="56">
        <v>205000</v>
      </c>
      <c r="H22" s="64" t="s">
        <v>15</v>
      </c>
      <c r="I22" s="138">
        <v>5</v>
      </c>
      <c r="J22" s="64"/>
      <c r="K22" s="97"/>
      <c r="L22" s="64"/>
      <c r="M22" s="67"/>
      <c r="N22" s="67"/>
      <c r="O22" s="68"/>
      <c r="P22" s="1"/>
      <c r="Q22" s="1"/>
    </row>
    <row r="23" spans="2:23" ht="24.95" customHeight="1">
      <c r="B23" s="668"/>
      <c r="C23" s="490"/>
      <c r="D23" s="94" t="s">
        <v>200</v>
      </c>
      <c r="E23" s="132" t="s">
        <v>180</v>
      </c>
      <c r="F23" s="55">
        <f t="shared" si="0"/>
        <v>1300000</v>
      </c>
      <c r="G23" s="56">
        <v>130000</v>
      </c>
      <c r="H23" s="64" t="s">
        <v>15</v>
      </c>
      <c r="I23" s="66">
        <v>10</v>
      </c>
      <c r="J23" s="64"/>
      <c r="K23" s="64"/>
      <c r="L23" s="64"/>
      <c r="M23" s="67"/>
      <c r="N23" s="67"/>
      <c r="O23" s="68"/>
      <c r="P23" s="2" t="s">
        <v>169</v>
      </c>
      <c r="Q23" s="1"/>
    </row>
    <row r="24" spans="2:23" ht="24.95" customHeight="1">
      <c r="B24" s="668"/>
      <c r="C24" s="490"/>
      <c r="D24" s="94" t="s">
        <v>47</v>
      </c>
      <c r="E24" s="132" t="s">
        <v>317</v>
      </c>
      <c r="F24" s="55">
        <f>ROUND(G24*I24,0)</f>
        <v>300000</v>
      </c>
      <c r="G24" s="56">
        <v>30000</v>
      </c>
      <c r="H24" s="64" t="s">
        <v>15</v>
      </c>
      <c r="I24" s="66">
        <v>10</v>
      </c>
      <c r="J24" s="64"/>
      <c r="K24" s="138"/>
      <c r="L24" s="64"/>
      <c r="M24" s="67"/>
      <c r="N24" s="67"/>
      <c r="O24" s="68"/>
      <c r="P24" s="1"/>
      <c r="Q24" s="1"/>
    </row>
    <row r="25" spans="2:23" ht="24.95" customHeight="1">
      <c r="B25" s="668"/>
      <c r="C25" s="490"/>
      <c r="D25" s="94" t="s">
        <v>21</v>
      </c>
      <c r="E25" s="57" t="s">
        <v>206</v>
      </c>
      <c r="F25" s="55">
        <f t="shared" si="0"/>
        <v>60000</v>
      </c>
      <c r="G25" s="56">
        <v>6000</v>
      </c>
      <c r="H25" s="64" t="s">
        <v>15</v>
      </c>
      <c r="I25" s="99">
        <v>10</v>
      </c>
      <c r="J25" s="64"/>
      <c r="K25" s="100"/>
      <c r="L25" s="64"/>
      <c r="M25" s="66"/>
      <c r="N25" s="66"/>
      <c r="O25" s="73"/>
      <c r="P25" s="2" t="s">
        <v>57</v>
      </c>
      <c r="Q25" s="1"/>
    </row>
    <row r="26" spans="2:23" ht="24.95" customHeight="1">
      <c r="B26" s="668"/>
      <c r="C26" s="490"/>
      <c r="D26" s="94" t="s">
        <v>22</v>
      </c>
      <c r="E26" s="95" t="s">
        <v>213</v>
      </c>
      <c r="F26" s="55">
        <f t="shared" si="0"/>
        <v>50000</v>
      </c>
      <c r="G26" s="56">
        <f>'리더교육(1일 6시간)'!G21</f>
        <v>50000</v>
      </c>
      <c r="H26" s="64" t="s">
        <v>15</v>
      </c>
      <c r="I26" s="97">
        <v>1</v>
      </c>
      <c r="J26" s="64"/>
      <c r="K26" s="64"/>
      <c r="L26" s="64"/>
      <c r="M26" s="67"/>
      <c r="N26" s="67"/>
      <c r="O26" s="68"/>
      <c r="P26" s="2"/>
      <c r="Q26" s="1"/>
    </row>
    <row r="27" spans="2:23" ht="24.95" customHeight="1">
      <c r="B27" s="599"/>
      <c r="C27" s="590"/>
      <c r="D27" s="223" t="s">
        <v>201</v>
      </c>
      <c r="E27" s="197" t="s">
        <v>181</v>
      </c>
      <c r="F27" s="198">
        <f t="shared" si="0"/>
        <v>40000</v>
      </c>
      <c r="G27" s="56">
        <v>4000</v>
      </c>
      <c r="H27" s="177" t="s">
        <v>13</v>
      </c>
      <c r="I27" s="66">
        <v>10</v>
      </c>
      <c r="J27" s="177"/>
      <c r="K27" s="177"/>
      <c r="L27" s="177"/>
      <c r="M27" s="179"/>
      <c r="N27" s="179"/>
      <c r="O27" s="180"/>
      <c r="P27" s="2"/>
      <c r="Q27" s="1"/>
    </row>
    <row r="28" spans="2:23" ht="24.95" customHeight="1">
      <c r="B28" s="513" t="s">
        <v>2</v>
      </c>
      <c r="C28" s="514"/>
      <c r="D28" s="514"/>
      <c r="E28" s="515"/>
      <c r="F28" s="104">
        <f>SUM(F4,F9,F14)</f>
        <v>25944401</v>
      </c>
      <c r="G28" s="105"/>
      <c r="H28" s="106"/>
      <c r="I28" s="106"/>
      <c r="J28" s="106"/>
      <c r="K28" s="106"/>
      <c r="L28" s="106"/>
      <c r="M28" s="107"/>
      <c r="N28" s="107"/>
      <c r="O28" s="108"/>
      <c r="P28" s="1"/>
      <c r="Q28" s="1"/>
    </row>
    <row r="29" spans="2:23" ht="24.95" customHeight="1">
      <c r="B29" s="519" t="s">
        <v>26</v>
      </c>
      <c r="C29" s="520"/>
      <c r="D29" s="520"/>
      <c r="E29" s="515"/>
      <c r="F29" s="109">
        <f>TRUNC(F28*0.06,0)</f>
        <v>1556664</v>
      </c>
      <c r="G29" s="110" t="s">
        <v>314</v>
      </c>
      <c r="H29" s="111"/>
      <c r="I29" s="111"/>
      <c r="J29" s="111"/>
      <c r="K29" s="111"/>
      <c r="L29" s="111"/>
      <c r="M29" s="112"/>
      <c r="N29" s="112"/>
      <c r="O29" s="113"/>
      <c r="P29" s="1"/>
      <c r="Q29" s="1"/>
    </row>
    <row r="30" spans="2:23" ht="24.95" customHeight="1">
      <c r="B30" s="519" t="s">
        <v>27</v>
      </c>
      <c r="C30" s="520" t="s">
        <v>27</v>
      </c>
      <c r="D30" s="520"/>
      <c r="E30" s="515"/>
      <c r="F30" s="109">
        <f>TRUNC((F28+F29)*0.1,0)</f>
        <v>2750106</v>
      </c>
      <c r="G30" s="110" t="s">
        <v>164</v>
      </c>
      <c r="H30" s="111"/>
      <c r="I30" s="111"/>
      <c r="J30" s="111"/>
      <c r="K30" s="111"/>
      <c r="L30" s="111"/>
      <c r="M30" s="112"/>
      <c r="N30" s="112"/>
      <c r="O30" s="113"/>
      <c r="P30" s="1"/>
      <c r="Q30" s="1"/>
      <c r="U30">
        <f>15/22</f>
        <v>0.68181818181818177</v>
      </c>
      <c r="W30">
        <f>7/22</f>
        <v>0.31818181818181818</v>
      </c>
    </row>
    <row r="31" spans="2:23" ht="24.95" customHeight="1">
      <c r="B31" s="513" t="s">
        <v>28</v>
      </c>
      <c r="C31" s="514"/>
      <c r="D31" s="514"/>
      <c r="E31" s="515"/>
      <c r="F31" s="104">
        <f>TRUNC(SUM(F28:F30),-4)</f>
        <v>30250000</v>
      </c>
      <c r="G31" s="105"/>
      <c r="H31" s="106"/>
      <c r="I31" s="106"/>
      <c r="J31" s="106"/>
      <c r="K31" s="106"/>
      <c r="L31" s="106"/>
      <c r="M31" s="107"/>
      <c r="N31" s="107"/>
      <c r="O31" s="108"/>
      <c r="P31" s="1"/>
    </row>
    <row r="32" spans="2:23" ht="24.95" customHeight="1">
      <c r="B32" s="519" t="s">
        <v>29</v>
      </c>
      <c r="C32" s="520"/>
      <c r="D32" s="520"/>
      <c r="E32" s="515"/>
      <c r="F32" s="109">
        <f>F31*0.1</f>
        <v>3025000</v>
      </c>
      <c r="G32" s="114"/>
      <c r="H32" s="111"/>
      <c r="I32" s="111"/>
      <c r="J32" s="111"/>
      <c r="K32" s="111"/>
      <c r="L32" s="111"/>
      <c r="M32" s="112"/>
      <c r="N32" s="112"/>
      <c r="O32" s="113"/>
      <c r="P32" s="1"/>
      <c r="Q32" s="1"/>
      <c r="U32">
        <f>ROUND(U30,1)</f>
        <v>0.7</v>
      </c>
      <c r="W32">
        <f>ROUND(W30,1)</f>
        <v>0.3</v>
      </c>
    </row>
    <row r="33" spans="2:17" ht="24.95" customHeight="1" thickBot="1">
      <c r="B33" s="516" t="s">
        <v>30</v>
      </c>
      <c r="C33" s="517"/>
      <c r="D33" s="517"/>
      <c r="E33" s="518"/>
      <c r="F33" s="115">
        <f>F31+F32</f>
        <v>33275000</v>
      </c>
      <c r="G33" s="116"/>
      <c r="H33" s="117"/>
      <c r="I33" s="117"/>
      <c r="J33" s="117"/>
      <c r="K33" s="117"/>
      <c r="L33" s="117"/>
      <c r="M33" s="118"/>
      <c r="N33" s="118"/>
      <c r="O33" s="119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49" t="s">
        <v>170</v>
      </c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7" ht="24.95" customHeight="1">
      <c r="B36" s="49" t="s">
        <v>171</v>
      </c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49" t="s">
        <v>172</v>
      </c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49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49" t="s">
        <v>173</v>
      </c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1">
    <mergeCell ref="B30:E30"/>
    <mergeCell ref="B31:E31"/>
    <mergeCell ref="B32:E32"/>
    <mergeCell ref="B33:E33"/>
    <mergeCell ref="D14:E14"/>
    <mergeCell ref="C17:C19"/>
    <mergeCell ref="B28:E28"/>
    <mergeCell ref="B29:E29"/>
    <mergeCell ref="B14:B27"/>
    <mergeCell ref="C20:C27"/>
    <mergeCell ref="C15:C16"/>
    <mergeCell ref="B9:B13"/>
    <mergeCell ref="D9:E9"/>
    <mergeCell ref="C10:C11"/>
    <mergeCell ref="D10:E10"/>
    <mergeCell ref="D11:E11"/>
    <mergeCell ref="C12:C13"/>
    <mergeCell ref="D12:E12"/>
    <mergeCell ref="D13:E13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1:AA42"/>
  <sheetViews>
    <sheetView view="pageBreakPreview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  <col min="17" max="17" width="11.5" bestFit="1" customWidth="1"/>
  </cols>
  <sheetData>
    <row r="1" spans="2:27" ht="32.25" thickBot="1">
      <c r="B1" s="488" t="s">
        <v>191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7" ht="24.95" customHeight="1" thickTop="1" thickBot="1">
      <c r="F2" s="20"/>
    </row>
    <row r="3" spans="2:27" ht="30" customHeight="1" thickBot="1">
      <c r="B3" s="59" t="s">
        <v>4</v>
      </c>
      <c r="C3" s="60" t="s">
        <v>3</v>
      </c>
      <c r="D3" s="492" t="s">
        <v>5</v>
      </c>
      <c r="E3" s="506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7" ht="24.95" customHeight="1" thickTop="1">
      <c r="B4" s="498" t="s">
        <v>8</v>
      </c>
      <c r="C4" s="62"/>
      <c r="D4" s="528" t="s">
        <v>124</v>
      </c>
      <c r="E4" s="503"/>
      <c r="F4" s="63">
        <f>SUM(F5:F8)</f>
        <v>4054848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7" ht="24.95" customHeight="1">
      <c r="B5" s="499"/>
      <c r="C5" s="582" t="s">
        <v>1</v>
      </c>
      <c r="D5" s="504" t="s">
        <v>0</v>
      </c>
      <c r="E5" s="505"/>
      <c r="F5" s="55">
        <f>ROUND(G5*I5*K5,0)</f>
        <v>2144981</v>
      </c>
      <c r="G5" s="56">
        <v>2681226</v>
      </c>
      <c r="H5" s="64" t="s">
        <v>13</v>
      </c>
      <c r="I5" s="65">
        <v>0.8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7" ht="24.95" customHeight="1">
      <c r="B6" s="499"/>
      <c r="C6" s="582"/>
      <c r="D6" s="504" t="s">
        <v>11</v>
      </c>
      <c r="E6" s="505"/>
      <c r="F6" s="55">
        <f>ROUND(G6*I6*K6,0)</f>
        <v>896155</v>
      </c>
      <c r="G6" s="56">
        <v>1792309</v>
      </c>
      <c r="H6" s="64" t="s">
        <v>15</v>
      </c>
      <c r="I6" s="65">
        <v>0.5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7" ht="24.95" customHeight="1">
      <c r="B7" s="499"/>
      <c r="C7" s="582" t="s">
        <v>33</v>
      </c>
      <c r="D7" s="504" t="s">
        <v>0</v>
      </c>
      <c r="E7" s="505"/>
      <c r="F7" s="55">
        <f>ROUND(G7*I7/K7*M7*O7,0)</f>
        <v>714994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71">
        <v>12</v>
      </c>
      <c r="L7" s="157" t="s">
        <v>13</v>
      </c>
      <c r="M7" s="158">
        <v>0.8</v>
      </c>
      <c r="N7" s="64" t="s">
        <v>13</v>
      </c>
      <c r="O7" s="73">
        <v>1</v>
      </c>
      <c r="P7" s="1"/>
      <c r="Q7" s="1"/>
      <c r="Y7" s="7"/>
    </row>
    <row r="8" spans="2:27" ht="24.95" customHeight="1">
      <c r="B8" s="499"/>
      <c r="C8" s="583"/>
      <c r="D8" s="504" t="s">
        <v>11</v>
      </c>
      <c r="E8" s="505"/>
      <c r="F8" s="74">
        <f>ROUND(G8*I8/K8*M8*O8,0)</f>
        <v>298718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78">
        <v>12</v>
      </c>
      <c r="L8" s="159" t="s">
        <v>13</v>
      </c>
      <c r="M8" s="160">
        <v>0.5</v>
      </c>
      <c r="N8" s="75" t="s">
        <v>13</v>
      </c>
      <c r="O8" s="81">
        <v>1</v>
      </c>
      <c r="P8" s="1"/>
      <c r="Q8" s="1"/>
      <c r="Y8" s="7"/>
    </row>
    <row r="9" spans="2:27" ht="24.95" customHeight="1">
      <c r="B9" s="499" t="s">
        <v>9</v>
      </c>
      <c r="C9" s="82"/>
      <c r="D9" s="577" t="s">
        <v>124</v>
      </c>
      <c r="E9" s="538"/>
      <c r="F9" s="83">
        <f>SUM(F10:F13)</f>
        <v>3315000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7" ht="24.95" customHeight="1">
      <c r="B10" s="499"/>
      <c r="C10" s="582" t="s">
        <v>34</v>
      </c>
      <c r="D10" s="504" t="s">
        <v>0</v>
      </c>
      <c r="E10" s="505"/>
      <c r="F10" s="58">
        <f>(25000*9)+(25000*9)+(50000*2)+(100000*6)+(2030000*1)</f>
        <v>3180000</v>
      </c>
      <c r="G10" s="234" t="s">
        <v>327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7" ht="24.95" customHeight="1">
      <c r="B11" s="499"/>
      <c r="C11" s="582"/>
      <c r="D11" s="504" t="s">
        <v>11</v>
      </c>
      <c r="E11" s="505"/>
      <c r="F11" s="58">
        <f>(25000*1)+(25000*1)+(50000*1)</f>
        <v>100000</v>
      </c>
      <c r="G11" s="196" t="s">
        <v>325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7" ht="24.95" customHeight="1">
      <c r="B12" s="499"/>
      <c r="C12" s="582" t="s">
        <v>35</v>
      </c>
      <c r="D12" s="504" t="s">
        <v>16</v>
      </c>
      <c r="E12" s="505"/>
      <c r="F12" s="55">
        <f>ROUND(G12*I12,0)</f>
        <v>21000</v>
      </c>
      <c r="G12" s="56">
        <v>30000</v>
      </c>
      <c r="H12" s="64" t="s">
        <v>15</v>
      </c>
      <c r="I12" s="65">
        <v>0.7</v>
      </c>
      <c r="J12" s="64"/>
      <c r="K12" s="66"/>
      <c r="L12" s="64"/>
      <c r="M12" s="67"/>
      <c r="N12" s="67"/>
      <c r="O12" s="68"/>
      <c r="P12" s="1"/>
      <c r="Q12" s="1"/>
    </row>
    <row r="13" spans="2:27" ht="24.95" customHeight="1">
      <c r="B13" s="499"/>
      <c r="C13" s="583"/>
      <c r="D13" s="504" t="s">
        <v>17</v>
      </c>
      <c r="E13" s="505"/>
      <c r="F13" s="74">
        <f>ROUND(G13*I13,0)</f>
        <v>14000</v>
      </c>
      <c r="G13" s="89">
        <v>20000</v>
      </c>
      <c r="H13" s="75" t="s">
        <v>15</v>
      </c>
      <c r="I13" s="80">
        <v>0.7</v>
      </c>
      <c r="J13" s="75"/>
      <c r="K13" s="90"/>
      <c r="L13" s="75"/>
      <c r="M13" s="91"/>
      <c r="N13" s="91"/>
      <c r="O13" s="92"/>
      <c r="P13" s="1"/>
      <c r="Q13" s="1"/>
    </row>
    <row r="14" spans="2:27" ht="24.95" customHeight="1">
      <c r="B14" s="667" t="s">
        <v>7</v>
      </c>
      <c r="C14" s="82"/>
      <c r="D14" s="577" t="s">
        <v>124</v>
      </c>
      <c r="E14" s="538"/>
      <c r="F14" s="83">
        <f>SUM(F15:F26)</f>
        <v>43890000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7" ht="24.95" customHeight="1">
      <c r="B15" s="668"/>
      <c r="C15" s="489" t="s">
        <v>208</v>
      </c>
      <c r="D15" s="94" t="s">
        <v>46</v>
      </c>
      <c r="E15" s="57" t="s">
        <v>207</v>
      </c>
      <c r="F15" s="55">
        <f>ROUND(G15*I15,0)</f>
        <v>1520000</v>
      </c>
      <c r="G15" s="56">
        <v>760000</v>
      </c>
      <c r="H15" s="64" t="s">
        <v>15</v>
      </c>
      <c r="I15" s="138">
        <v>2</v>
      </c>
      <c r="J15" s="64"/>
      <c r="K15" s="67" t="s">
        <v>254</v>
      </c>
      <c r="L15" s="64"/>
      <c r="M15" s="67"/>
      <c r="N15" s="67"/>
      <c r="O15" s="68"/>
      <c r="P15" s="1"/>
      <c r="Q15" s="1"/>
      <c r="AA15">
        <f>67/3</f>
        <v>22.333333333333332</v>
      </c>
    </row>
    <row r="16" spans="2:27" ht="24.95" customHeight="1">
      <c r="B16" s="668"/>
      <c r="C16" s="669"/>
      <c r="D16" s="94" t="s">
        <v>63</v>
      </c>
      <c r="E16" s="95" t="s">
        <v>209</v>
      </c>
      <c r="F16" s="58">
        <f>ROUND(G16*I16,0)</f>
        <v>20300000</v>
      </c>
      <c r="G16" s="56">
        <v>2030000</v>
      </c>
      <c r="H16" s="64" t="s">
        <v>15</v>
      </c>
      <c r="I16" s="66">
        <v>10</v>
      </c>
      <c r="J16" s="64"/>
      <c r="K16" s="195" t="s">
        <v>193</v>
      </c>
      <c r="L16" s="64"/>
      <c r="M16" s="67"/>
      <c r="N16" s="67"/>
      <c r="O16" s="68"/>
      <c r="P16" s="231"/>
      <c r="Q16" s="1"/>
    </row>
    <row r="17" spans="2:23" ht="24.95" customHeight="1">
      <c r="B17" s="668"/>
      <c r="C17" s="663" t="s">
        <v>37</v>
      </c>
      <c r="D17" s="94" t="s">
        <v>44</v>
      </c>
      <c r="E17" s="95" t="s">
        <v>192</v>
      </c>
      <c r="F17" s="55">
        <f>ROUND(G17*I17*K17,0)</f>
        <v>6000000</v>
      </c>
      <c r="G17" s="56">
        <v>100000</v>
      </c>
      <c r="H17" s="64" t="s">
        <v>15</v>
      </c>
      <c r="I17" s="66">
        <v>10</v>
      </c>
      <c r="J17" s="64" t="s">
        <v>15</v>
      </c>
      <c r="K17" s="138">
        <v>6</v>
      </c>
      <c r="L17" s="64"/>
      <c r="M17" s="67"/>
      <c r="N17" s="67"/>
      <c r="O17" s="68"/>
      <c r="P17" s="2" t="s">
        <v>194</v>
      </c>
      <c r="Q17" s="1"/>
    </row>
    <row r="18" spans="2:23" ht="24.95" customHeight="1">
      <c r="B18" s="668"/>
      <c r="C18" s="664"/>
      <c r="D18" s="94" t="s">
        <v>19</v>
      </c>
      <c r="E18" s="124" t="s">
        <v>211</v>
      </c>
      <c r="F18" s="55">
        <f>ROUND(G18*I18,0)*K18</f>
        <v>5500000</v>
      </c>
      <c r="G18" s="56">
        <v>25000</v>
      </c>
      <c r="H18" s="64" t="s">
        <v>15</v>
      </c>
      <c r="I18" s="97">
        <v>22</v>
      </c>
      <c r="J18" s="64" t="s">
        <v>15</v>
      </c>
      <c r="K18" s="66">
        <v>10</v>
      </c>
      <c r="L18" s="200"/>
      <c r="M18" s="127"/>
      <c r="O18" s="47"/>
      <c r="P18" s="2" t="s">
        <v>210</v>
      </c>
      <c r="Q18" s="1"/>
    </row>
    <row r="19" spans="2:23" ht="24.95" customHeight="1">
      <c r="B19" s="668"/>
      <c r="C19" s="665"/>
      <c r="D19" s="94" t="s">
        <v>20</v>
      </c>
      <c r="E19" s="95" t="s">
        <v>196</v>
      </c>
      <c r="F19" s="55">
        <f>ROUND(G19*I19*K19,0)</f>
        <v>560000</v>
      </c>
      <c r="G19" s="56">
        <v>7000</v>
      </c>
      <c r="H19" s="64" t="s">
        <v>15</v>
      </c>
      <c r="I19" s="97">
        <v>8</v>
      </c>
      <c r="J19" s="64" t="s">
        <v>15</v>
      </c>
      <c r="K19" s="66">
        <v>10</v>
      </c>
      <c r="L19" s="64"/>
      <c r="M19" s="67"/>
      <c r="N19" s="67"/>
      <c r="O19" s="68"/>
      <c r="P19" s="1"/>
      <c r="Q19" s="1"/>
    </row>
    <row r="20" spans="2:23" ht="24.95" customHeight="1">
      <c r="B20" s="668"/>
      <c r="C20" s="489" t="s">
        <v>23</v>
      </c>
      <c r="D20" s="94" t="s">
        <v>197</v>
      </c>
      <c r="E20" s="95" t="s">
        <v>202</v>
      </c>
      <c r="F20" s="55">
        <f t="shared" ref="F20:F27" si="0">ROUND(G20*I20,0)</f>
        <v>1750000</v>
      </c>
      <c r="G20" s="56">
        <v>250000</v>
      </c>
      <c r="H20" s="64" t="s">
        <v>15</v>
      </c>
      <c r="I20" s="199">
        <v>7</v>
      </c>
      <c r="J20" s="64"/>
      <c r="K20" s="66"/>
      <c r="L20" s="64"/>
      <c r="M20" s="67"/>
      <c r="N20" s="67"/>
      <c r="O20" s="68"/>
      <c r="P20" s="1"/>
      <c r="Q20" s="1"/>
    </row>
    <row r="21" spans="2:23" ht="24.95" customHeight="1">
      <c r="B21" s="668"/>
      <c r="C21" s="490"/>
      <c r="D21" s="94" t="s">
        <v>198</v>
      </c>
      <c r="E21" s="95" t="s">
        <v>203</v>
      </c>
      <c r="F21" s="55">
        <f t="shared" si="0"/>
        <v>4800000</v>
      </c>
      <c r="G21" s="56">
        <v>600000</v>
      </c>
      <c r="H21" s="64" t="s">
        <v>15</v>
      </c>
      <c r="I21" s="138">
        <v>8</v>
      </c>
      <c r="J21" s="64"/>
      <c r="K21" s="97"/>
      <c r="L21" s="64"/>
      <c r="M21" s="67"/>
      <c r="N21" s="67"/>
      <c r="O21" s="68"/>
      <c r="P21" s="1"/>
      <c r="Q21" s="1"/>
    </row>
    <row r="22" spans="2:23" ht="24.95" customHeight="1">
      <c r="B22" s="668"/>
      <c r="C22" s="490"/>
      <c r="D22" s="94" t="s">
        <v>199</v>
      </c>
      <c r="E22" s="95" t="s">
        <v>205</v>
      </c>
      <c r="F22" s="55">
        <f t="shared" si="0"/>
        <v>1640000</v>
      </c>
      <c r="G22" s="56">
        <v>205000</v>
      </c>
      <c r="H22" s="64" t="s">
        <v>15</v>
      </c>
      <c r="I22" s="138">
        <v>8</v>
      </c>
      <c r="J22" s="64"/>
      <c r="K22" s="97"/>
      <c r="L22" s="64"/>
      <c r="M22" s="67"/>
      <c r="N22" s="67"/>
      <c r="O22" s="68"/>
      <c r="P22" s="1"/>
      <c r="Q22" s="1"/>
    </row>
    <row r="23" spans="2:23" ht="24.95" customHeight="1">
      <c r="B23" s="668"/>
      <c r="C23" s="490"/>
      <c r="D23" s="94" t="s">
        <v>200</v>
      </c>
      <c r="E23" s="132" t="s">
        <v>180</v>
      </c>
      <c r="F23" s="55">
        <f t="shared" si="0"/>
        <v>1300000</v>
      </c>
      <c r="G23" s="56">
        <v>130000</v>
      </c>
      <c r="H23" s="64" t="s">
        <v>15</v>
      </c>
      <c r="I23" s="66">
        <v>10</v>
      </c>
      <c r="J23" s="64"/>
      <c r="K23" s="64"/>
      <c r="L23" s="64"/>
      <c r="M23" s="67"/>
      <c r="N23" s="67"/>
      <c r="O23" s="68"/>
      <c r="P23" s="2" t="s">
        <v>169</v>
      </c>
      <c r="Q23" s="1"/>
    </row>
    <row r="24" spans="2:23" ht="24.95" customHeight="1">
      <c r="B24" s="668"/>
      <c r="C24" s="490"/>
      <c r="D24" s="94" t="s">
        <v>47</v>
      </c>
      <c r="E24" s="132" t="s">
        <v>318</v>
      </c>
      <c r="F24" s="55">
        <f>ROUND(G24*I24,0)</f>
        <v>400000</v>
      </c>
      <c r="G24" s="56">
        <v>40000</v>
      </c>
      <c r="H24" s="64" t="s">
        <v>15</v>
      </c>
      <c r="I24" s="66">
        <v>10</v>
      </c>
      <c r="J24" s="64"/>
      <c r="K24" s="138"/>
      <c r="L24" s="64"/>
      <c r="M24" s="67"/>
      <c r="N24" s="67"/>
      <c r="O24" s="68"/>
      <c r="P24" s="1"/>
      <c r="Q24" s="1"/>
    </row>
    <row r="25" spans="2:23" ht="24.95" customHeight="1">
      <c r="B25" s="668"/>
      <c r="C25" s="490"/>
      <c r="D25" s="94" t="s">
        <v>21</v>
      </c>
      <c r="E25" s="57" t="s">
        <v>212</v>
      </c>
      <c r="F25" s="55">
        <f t="shared" si="0"/>
        <v>70000</v>
      </c>
      <c r="G25" s="56">
        <v>7000</v>
      </c>
      <c r="H25" s="64" t="s">
        <v>15</v>
      </c>
      <c r="I25" s="99">
        <v>10</v>
      </c>
      <c r="J25" s="64"/>
      <c r="K25" s="100"/>
      <c r="L25" s="64"/>
      <c r="M25" s="66"/>
      <c r="N25" s="66"/>
      <c r="O25" s="73"/>
      <c r="P25" s="2" t="s">
        <v>57</v>
      </c>
      <c r="Q25" s="1"/>
    </row>
    <row r="26" spans="2:23" ht="24.95" customHeight="1">
      <c r="B26" s="668"/>
      <c r="C26" s="490"/>
      <c r="D26" s="94" t="s">
        <v>22</v>
      </c>
      <c r="E26" s="95" t="s">
        <v>213</v>
      </c>
      <c r="F26" s="55">
        <f t="shared" si="0"/>
        <v>50000</v>
      </c>
      <c r="G26" s="56">
        <f>'리더교육(1일 6시간)'!G21</f>
        <v>50000</v>
      </c>
      <c r="H26" s="64" t="s">
        <v>15</v>
      </c>
      <c r="I26" s="97">
        <v>1</v>
      </c>
      <c r="J26" s="64"/>
      <c r="K26" s="64"/>
      <c r="L26" s="64"/>
      <c r="M26" s="67"/>
      <c r="N26" s="67"/>
      <c r="O26" s="68"/>
      <c r="P26" s="2"/>
      <c r="Q26" s="1"/>
    </row>
    <row r="27" spans="2:23" ht="24.95" customHeight="1">
      <c r="B27" s="599"/>
      <c r="C27" s="590"/>
      <c r="D27" s="223" t="s">
        <v>201</v>
      </c>
      <c r="E27" s="197" t="s">
        <v>181</v>
      </c>
      <c r="F27" s="198">
        <f t="shared" si="0"/>
        <v>40000</v>
      </c>
      <c r="G27" s="56">
        <v>4000</v>
      </c>
      <c r="H27" s="177" t="s">
        <v>13</v>
      </c>
      <c r="I27" s="66">
        <v>10</v>
      </c>
      <c r="J27" s="177"/>
      <c r="K27" s="177"/>
      <c r="L27" s="177"/>
      <c r="M27" s="179"/>
      <c r="N27" s="179"/>
      <c r="O27" s="180"/>
      <c r="P27" s="2"/>
      <c r="Q27" s="1"/>
    </row>
    <row r="28" spans="2:23" ht="24.95" customHeight="1">
      <c r="B28" s="513" t="s">
        <v>2</v>
      </c>
      <c r="C28" s="514"/>
      <c r="D28" s="514"/>
      <c r="E28" s="515"/>
      <c r="F28" s="104">
        <f>SUM(F4,F9,F14)</f>
        <v>51259848</v>
      </c>
      <c r="G28" s="105"/>
      <c r="H28" s="106"/>
      <c r="I28" s="106"/>
      <c r="J28" s="106"/>
      <c r="K28" s="106"/>
      <c r="L28" s="106"/>
      <c r="M28" s="107"/>
      <c r="N28" s="107"/>
      <c r="O28" s="108"/>
      <c r="P28" s="1"/>
      <c r="Q28" s="1"/>
    </row>
    <row r="29" spans="2:23" ht="24.95" customHeight="1">
      <c r="B29" s="519" t="s">
        <v>26</v>
      </c>
      <c r="C29" s="520"/>
      <c r="D29" s="520"/>
      <c r="E29" s="515"/>
      <c r="F29" s="109">
        <f>TRUNC(F28*0.06,0)</f>
        <v>3075590</v>
      </c>
      <c r="G29" s="110" t="s">
        <v>314</v>
      </c>
      <c r="H29" s="111"/>
      <c r="I29" s="111"/>
      <c r="J29" s="111"/>
      <c r="K29" s="111"/>
      <c r="L29" s="111"/>
      <c r="M29" s="112"/>
      <c r="N29" s="112"/>
      <c r="O29" s="113"/>
      <c r="P29" s="1"/>
      <c r="Q29" s="1"/>
    </row>
    <row r="30" spans="2:23" ht="24.95" customHeight="1">
      <c r="B30" s="519" t="s">
        <v>27</v>
      </c>
      <c r="C30" s="520" t="s">
        <v>27</v>
      </c>
      <c r="D30" s="520"/>
      <c r="E30" s="515"/>
      <c r="F30" s="109">
        <f>TRUNC((F28+F29)*0.1,0)</f>
        <v>5433543</v>
      </c>
      <c r="G30" s="110" t="s">
        <v>164</v>
      </c>
      <c r="H30" s="111"/>
      <c r="I30" s="111"/>
      <c r="J30" s="111"/>
      <c r="K30" s="111"/>
      <c r="L30" s="111"/>
      <c r="M30" s="112"/>
      <c r="N30" s="112"/>
      <c r="O30" s="113"/>
      <c r="P30" s="1"/>
      <c r="Q30" s="1"/>
      <c r="U30">
        <f>18/22</f>
        <v>0.81818181818181823</v>
      </c>
      <c r="W30">
        <f>11/22</f>
        <v>0.5</v>
      </c>
    </row>
    <row r="31" spans="2:23" ht="24.95" customHeight="1">
      <c r="B31" s="513" t="s">
        <v>28</v>
      </c>
      <c r="C31" s="514"/>
      <c r="D31" s="514"/>
      <c r="E31" s="515"/>
      <c r="F31" s="104">
        <f>TRUNC(SUM(F28:F30),-4)</f>
        <v>59760000</v>
      </c>
      <c r="G31" s="105"/>
      <c r="H31" s="106"/>
      <c r="I31" s="106"/>
      <c r="J31" s="106"/>
      <c r="K31" s="106"/>
      <c r="L31" s="106"/>
      <c r="M31" s="107"/>
      <c r="N31" s="107"/>
      <c r="O31" s="108"/>
      <c r="P31" s="1"/>
    </row>
    <row r="32" spans="2:23" ht="24.95" customHeight="1">
      <c r="B32" s="519" t="s">
        <v>29</v>
      </c>
      <c r="C32" s="520"/>
      <c r="D32" s="520"/>
      <c r="E32" s="515"/>
      <c r="F32" s="109">
        <f>F31*0.1</f>
        <v>5976000</v>
      </c>
      <c r="G32" s="114"/>
      <c r="H32" s="111"/>
      <c r="I32" s="111"/>
      <c r="J32" s="111"/>
      <c r="K32" s="111"/>
      <c r="L32" s="111"/>
      <c r="M32" s="112"/>
      <c r="N32" s="112"/>
      <c r="O32" s="113"/>
      <c r="P32" s="1"/>
      <c r="Q32" s="1"/>
      <c r="U32">
        <f>ROUND(U30,1)</f>
        <v>0.8</v>
      </c>
      <c r="W32">
        <f>ROUND(W30,1)</f>
        <v>0.5</v>
      </c>
    </row>
    <row r="33" spans="2:17" ht="24.95" customHeight="1" thickBot="1">
      <c r="B33" s="516" t="s">
        <v>30</v>
      </c>
      <c r="C33" s="517"/>
      <c r="D33" s="517"/>
      <c r="E33" s="518"/>
      <c r="F33" s="115">
        <f>F31+F32</f>
        <v>65736000</v>
      </c>
      <c r="G33" s="116"/>
      <c r="H33" s="117"/>
      <c r="I33" s="117"/>
      <c r="J33" s="117"/>
      <c r="K33" s="117"/>
      <c r="L33" s="117"/>
      <c r="M33" s="118"/>
      <c r="N33" s="118"/>
      <c r="O33" s="119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49" t="s">
        <v>170</v>
      </c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7" ht="24.95" customHeight="1">
      <c r="B36" s="49" t="s">
        <v>171</v>
      </c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49" t="s">
        <v>172</v>
      </c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49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49" t="s">
        <v>173</v>
      </c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1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3"/>
    <mergeCell ref="D9:E9"/>
    <mergeCell ref="C10:C11"/>
    <mergeCell ref="D10:E10"/>
    <mergeCell ref="D11:E11"/>
    <mergeCell ref="C12:C13"/>
    <mergeCell ref="D12:E12"/>
    <mergeCell ref="D13:E13"/>
    <mergeCell ref="B30:E30"/>
    <mergeCell ref="B31:E31"/>
    <mergeCell ref="B32:E32"/>
    <mergeCell ref="B33:E33"/>
    <mergeCell ref="C15:C16"/>
    <mergeCell ref="B14:B27"/>
    <mergeCell ref="D14:E14"/>
    <mergeCell ref="C17:C19"/>
    <mergeCell ref="C20:C27"/>
    <mergeCell ref="B28:E28"/>
    <mergeCell ref="B29:E29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Y38"/>
  <sheetViews>
    <sheetView view="pageBreakPreview" zoomScale="85" zoomScaleNormal="85" zoomScaleSheetLayoutView="85" workbookViewId="0">
      <selection activeCell="F17" sqref="F17"/>
    </sheetView>
  </sheetViews>
  <sheetFormatPr defaultRowHeight="16.5"/>
  <cols>
    <col min="2" max="2" width="7.125" customWidth="1"/>
    <col min="3" max="3" width="7.125" bestFit="1" customWidth="1"/>
    <col min="4" max="4" width="11" bestFit="1" customWidth="1"/>
    <col min="5" max="5" width="13.1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65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06" t="s">
        <v>126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SUM(F5:F10)</f>
        <v>14466301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670"/>
      <c r="C5" s="671" t="s">
        <v>1</v>
      </c>
      <c r="D5" s="504" t="s">
        <v>66</v>
      </c>
      <c r="E5" s="505"/>
      <c r="F5" s="55">
        <f>ROUND(G5*I5*K5,0)</f>
        <v>2797363</v>
      </c>
      <c r="G5" s="56">
        <v>3496704</v>
      </c>
      <c r="H5" s="64" t="s">
        <v>13</v>
      </c>
      <c r="I5" s="65">
        <v>0.8</v>
      </c>
      <c r="J5" s="64" t="s">
        <v>13</v>
      </c>
      <c r="K5" s="66">
        <v>1</v>
      </c>
      <c r="L5" s="162"/>
      <c r="M5" s="162"/>
      <c r="N5" s="162"/>
      <c r="O5" s="163"/>
      <c r="P5" s="1"/>
      <c r="Q5" s="1"/>
    </row>
    <row r="6" spans="2:25" ht="24.95" customHeight="1">
      <c r="B6" s="499"/>
      <c r="C6" s="672"/>
      <c r="D6" s="504" t="s">
        <v>101</v>
      </c>
      <c r="E6" s="505"/>
      <c r="F6" s="55">
        <f>ROUND(G6*I6*K6,0)</f>
        <v>4826207</v>
      </c>
      <c r="G6" s="56">
        <v>2681226</v>
      </c>
      <c r="H6" s="64" t="s">
        <v>13</v>
      </c>
      <c r="I6" s="65">
        <v>1.8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674"/>
      <c r="D7" s="504" t="s">
        <v>100</v>
      </c>
      <c r="E7" s="505"/>
      <c r="F7" s="55">
        <f>ROUND(G7*I7*K7,0)</f>
        <v>3226156</v>
      </c>
      <c r="G7" s="56">
        <v>1792309</v>
      </c>
      <c r="H7" s="64" t="s">
        <v>15</v>
      </c>
      <c r="I7" s="65">
        <v>1.8</v>
      </c>
      <c r="J7" s="64" t="s">
        <v>13</v>
      </c>
      <c r="K7" s="66">
        <v>1</v>
      </c>
      <c r="L7" s="64"/>
      <c r="M7" s="67"/>
      <c r="N7" s="67"/>
      <c r="O7" s="68"/>
      <c r="P7" s="1"/>
      <c r="Q7" s="1"/>
    </row>
    <row r="8" spans="2:25" ht="24.95" customHeight="1">
      <c r="B8" s="499"/>
      <c r="C8" s="671" t="s">
        <v>33</v>
      </c>
      <c r="D8" s="504" t="s">
        <v>134</v>
      </c>
      <c r="E8" s="505"/>
      <c r="F8" s="55">
        <f>ROUND(G8*I8/K8*M8*O8,0)</f>
        <v>932454</v>
      </c>
      <c r="G8" s="56">
        <f>G5</f>
        <v>3496704</v>
      </c>
      <c r="H8" s="64" t="s">
        <v>15</v>
      </c>
      <c r="I8" s="69">
        <v>4</v>
      </c>
      <c r="J8" s="70" t="s">
        <v>25</v>
      </c>
      <c r="K8" s="71">
        <v>12</v>
      </c>
      <c r="L8" s="157" t="s">
        <v>13</v>
      </c>
      <c r="M8" s="65">
        <v>0.8</v>
      </c>
      <c r="N8" s="64" t="s">
        <v>13</v>
      </c>
      <c r="O8" s="73">
        <v>1</v>
      </c>
      <c r="P8" s="1"/>
      <c r="Q8" s="1"/>
    </row>
    <row r="9" spans="2:25" ht="24.95" customHeight="1">
      <c r="B9" s="499"/>
      <c r="C9" s="672"/>
      <c r="D9" s="504" t="s">
        <v>101</v>
      </c>
      <c r="E9" s="505"/>
      <c r="F9" s="55">
        <f>ROUND(G9*I9/K9*M9*O9,0)</f>
        <v>1608736</v>
      </c>
      <c r="G9" s="56">
        <f>G6</f>
        <v>2681226</v>
      </c>
      <c r="H9" s="64" t="s">
        <v>15</v>
      </c>
      <c r="I9" s="69">
        <v>4</v>
      </c>
      <c r="J9" s="70" t="s">
        <v>25</v>
      </c>
      <c r="K9" s="71">
        <v>12</v>
      </c>
      <c r="L9" s="157" t="s">
        <v>13</v>
      </c>
      <c r="M9" s="65">
        <v>1.8</v>
      </c>
      <c r="N9" s="64" t="s">
        <v>13</v>
      </c>
      <c r="O9" s="73">
        <v>1</v>
      </c>
      <c r="P9" s="1"/>
      <c r="Q9" s="1"/>
      <c r="Y9" s="7"/>
    </row>
    <row r="10" spans="2:25" ht="24.95" customHeight="1">
      <c r="B10" s="499"/>
      <c r="C10" s="673"/>
      <c r="D10" s="521" t="s">
        <v>100</v>
      </c>
      <c r="E10" s="522"/>
      <c r="F10" s="74">
        <f>ROUND(G10*I10/K10*M10*O10,0)</f>
        <v>1075385</v>
      </c>
      <c r="G10" s="56">
        <f>G7</f>
        <v>1792309</v>
      </c>
      <c r="H10" s="75" t="s">
        <v>15</v>
      </c>
      <c r="I10" s="76">
        <v>4</v>
      </c>
      <c r="J10" s="77" t="s">
        <v>25</v>
      </c>
      <c r="K10" s="78">
        <v>12</v>
      </c>
      <c r="L10" s="159" t="s">
        <v>13</v>
      </c>
      <c r="M10" s="65">
        <v>1.8</v>
      </c>
      <c r="N10" s="75" t="s">
        <v>13</v>
      </c>
      <c r="O10" s="81">
        <v>1</v>
      </c>
      <c r="P10" s="1"/>
      <c r="Q10" s="1"/>
      <c r="Y10" s="7"/>
    </row>
    <row r="11" spans="2:25" ht="24.95" customHeight="1">
      <c r="B11" s="499" t="s">
        <v>9</v>
      </c>
      <c r="C11" s="125"/>
      <c r="D11" s="530" t="s">
        <v>124</v>
      </c>
      <c r="E11" s="524"/>
      <c r="F11" s="83">
        <f>SUM(F12:F16)</f>
        <v>1200000</v>
      </c>
      <c r="G11" s="84" t="s">
        <v>96</v>
      </c>
      <c r="H11" s="85"/>
      <c r="I11" s="85"/>
      <c r="J11" s="85"/>
      <c r="K11" s="85"/>
      <c r="L11" s="85"/>
      <c r="M11" s="86"/>
      <c r="N11" s="86"/>
      <c r="O11" s="87"/>
      <c r="P11" s="1"/>
      <c r="Q11" s="1"/>
      <c r="Y11" s="6"/>
    </row>
    <row r="12" spans="2:25" ht="24.95" customHeight="1">
      <c r="B12" s="499"/>
      <c r="C12" s="671" t="s">
        <v>132</v>
      </c>
      <c r="D12" s="504" t="s">
        <v>134</v>
      </c>
      <c r="E12" s="505"/>
      <c r="F12" s="58">
        <f>(25000*4)+(25000*4)+(50000*4)</f>
        <v>400000</v>
      </c>
      <c r="G12" s="88" t="s">
        <v>328</v>
      </c>
      <c r="H12" s="164"/>
      <c r="I12" s="164"/>
      <c r="J12" s="164"/>
      <c r="K12" s="164"/>
      <c r="L12" s="164"/>
      <c r="M12" s="165"/>
      <c r="N12" s="165"/>
      <c r="O12" s="166"/>
      <c r="P12" s="1"/>
      <c r="Q12" s="1"/>
      <c r="Y12" s="6"/>
    </row>
    <row r="13" spans="2:25" ht="24.95" customHeight="1">
      <c r="B13" s="499"/>
      <c r="C13" s="672"/>
      <c r="D13" s="504" t="s">
        <v>101</v>
      </c>
      <c r="E13" s="505"/>
      <c r="F13" s="58">
        <f>(25000*4)+(25000*4)+(50000*4)</f>
        <v>400000</v>
      </c>
      <c r="G13" s="88" t="s">
        <v>328</v>
      </c>
      <c r="H13" s="64"/>
      <c r="I13" s="64"/>
      <c r="J13" s="64"/>
      <c r="K13" s="64"/>
      <c r="L13" s="64"/>
      <c r="M13" s="67"/>
      <c r="N13" s="67"/>
      <c r="O13" s="68"/>
      <c r="P13" s="1"/>
      <c r="Q13" s="1"/>
      <c r="Y13" s="7"/>
    </row>
    <row r="14" spans="2:25" ht="24.95" customHeight="1">
      <c r="B14" s="499"/>
      <c r="C14" s="674"/>
      <c r="D14" s="504" t="s">
        <v>100</v>
      </c>
      <c r="E14" s="505"/>
      <c r="F14" s="58">
        <f>(25000*3)+(25000*3)+(50000*3)</f>
        <v>300000</v>
      </c>
      <c r="G14" s="88" t="s">
        <v>320</v>
      </c>
      <c r="H14" s="64"/>
      <c r="I14" s="64"/>
      <c r="J14" s="64"/>
      <c r="K14" s="64"/>
      <c r="L14" s="64"/>
      <c r="M14" s="67"/>
      <c r="N14" s="67"/>
      <c r="O14" s="68"/>
      <c r="P14" s="1"/>
      <c r="Q14" s="1"/>
      <c r="Y14" s="6"/>
    </row>
    <row r="15" spans="2:25" ht="24.95" customHeight="1">
      <c r="B15" s="499"/>
      <c r="C15" s="582" t="s">
        <v>35</v>
      </c>
      <c r="D15" s="504" t="s">
        <v>103</v>
      </c>
      <c r="E15" s="505"/>
      <c r="F15" s="58">
        <f>ROUND(G15*I15,0)</f>
        <v>60000</v>
      </c>
      <c r="G15" s="56">
        <v>30000</v>
      </c>
      <c r="H15" s="64" t="s">
        <v>15</v>
      </c>
      <c r="I15" s="65">
        <v>2</v>
      </c>
      <c r="J15" s="64"/>
      <c r="K15" s="66"/>
      <c r="L15" s="64"/>
      <c r="M15" s="67"/>
      <c r="N15" s="67"/>
      <c r="O15" s="68"/>
      <c r="P15" s="1"/>
      <c r="Q15" s="1"/>
    </row>
    <row r="16" spans="2:25" ht="24.95" customHeight="1">
      <c r="B16" s="499"/>
      <c r="C16" s="583"/>
      <c r="D16" s="521" t="s">
        <v>104</v>
      </c>
      <c r="E16" s="522"/>
      <c r="F16" s="58">
        <f>ROUND(G16*I16,0)</f>
        <v>40000</v>
      </c>
      <c r="G16" s="89">
        <v>20000</v>
      </c>
      <c r="H16" s="64" t="s">
        <v>15</v>
      </c>
      <c r="I16" s="80">
        <v>2</v>
      </c>
      <c r="J16" s="75"/>
      <c r="K16" s="90"/>
      <c r="L16" s="75"/>
      <c r="M16" s="91"/>
      <c r="N16" s="91"/>
      <c r="O16" s="92"/>
      <c r="P16" s="1"/>
      <c r="Q16" s="1"/>
    </row>
    <row r="17" spans="2:17" ht="24.95" customHeight="1">
      <c r="B17" s="578" t="s">
        <v>7</v>
      </c>
      <c r="C17" s="125"/>
      <c r="D17" s="530" t="s">
        <v>124</v>
      </c>
      <c r="E17" s="524"/>
      <c r="F17" s="83">
        <f>SUM(F18:F22)</f>
        <v>780000</v>
      </c>
      <c r="G17" s="93"/>
      <c r="H17" s="85"/>
      <c r="I17" s="85"/>
      <c r="J17" s="85"/>
      <c r="K17" s="85"/>
      <c r="L17" s="85"/>
      <c r="M17" s="86"/>
      <c r="N17" s="86"/>
      <c r="O17" s="87"/>
      <c r="P17" s="1"/>
      <c r="Q17" s="1"/>
    </row>
    <row r="18" spans="2:17" ht="24.95" customHeight="1">
      <c r="B18" s="675"/>
      <c r="C18" s="504" t="s">
        <v>178</v>
      </c>
      <c r="D18" s="94" t="s">
        <v>135</v>
      </c>
      <c r="E18" s="57" t="s">
        <v>181</v>
      </c>
      <c r="F18" s="55">
        <f>ROUND(G18*I18*K18,0)</f>
        <v>120000</v>
      </c>
      <c r="G18" s="56">
        <v>4000</v>
      </c>
      <c r="H18" s="64" t="s">
        <v>15</v>
      </c>
      <c r="I18" s="66">
        <v>15</v>
      </c>
      <c r="J18" s="64" t="s">
        <v>15</v>
      </c>
      <c r="K18" s="97">
        <v>2</v>
      </c>
      <c r="L18" s="64"/>
      <c r="M18" s="67"/>
      <c r="N18" s="67"/>
      <c r="O18" s="68"/>
      <c r="P18" s="1"/>
      <c r="Q18" s="1"/>
    </row>
    <row r="19" spans="2:17" ht="24.95" customHeight="1">
      <c r="B19" s="675"/>
      <c r="C19" s="504"/>
      <c r="D19" s="94" t="s">
        <v>136</v>
      </c>
      <c r="E19" s="57" t="s">
        <v>181</v>
      </c>
      <c r="F19" s="58">
        <f>ROUND(G19*I19,0)</f>
        <v>60000</v>
      </c>
      <c r="G19" s="56">
        <v>4000</v>
      </c>
      <c r="H19" s="64" t="s">
        <v>15</v>
      </c>
      <c r="I19" s="66">
        <v>15</v>
      </c>
      <c r="J19" s="64"/>
      <c r="K19" s="97"/>
      <c r="L19" s="64"/>
      <c r="M19" s="67"/>
      <c r="N19" s="67"/>
      <c r="O19" s="68"/>
      <c r="P19" s="1"/>
      <c r="Q19" s="1"/>
    </row>
    <row r="20" spans="2:17" ht="24.95" customHeight="1">
      <c r="B20" s="675"/>
      <c r="C20" s="663" t="s">
        <v>137</v>
      </c>
      <c r="D20" s="94" t="s">
        <v>138</v>
      </c>
      <c r="E20" s="57" t="s">
        <v>153</v>
      </c>
      <c r="F20" s="55">
        <f>ROUND(G20*I20*K20,0)</f>
        <v>225000</v>
      </c>
      <c r="G20" s="56">
        <v>7500</v>
      </c>
      <c r="H20" s="64" t="s">
        <v>15</v>
      </c>
      <c r="I20" s="99">
        <v>15</v>
      </c>
      <c r="J20" s="64" t="s">
        <v>15</v>
      </c>
      <c r="K20" s="97">
        <v>2</v>
      </c>
      <c r="L20" s="64"/>
      <c r="M20" s="66"/>
      <c r="N20" s="66"/>
      <c r="O20" s="73"/>
      <c r="P20" s="2" t="s">
        <v>57</v>
      </c>
      <c r="Q20" s="1"/>
    </row>
    <row r="21" spans="2:17" ht="24.95" customHeight="1">
      <c r="B21" s="675"/>
      <c r="C21" s="665"/>
      <c r="D21" s="94" t="s">
        <v>139</v>
      </c>
      <c r="E21" s="57" t="s">
        <v>153</v>
      </c>
      <c r="F21" s="55">
        <f>ROUND(G21*I21,0)</f>
        <v>225000</v>
      </c>
      <c r="G21" s="56">
        <v>15000</v>
      </c>
      <c r="H21" s="64" t="s">
        <v>15</v>
      </c>
      <c r="I21" s="99">
        <v>15</v>
      </c>
      <c r="J21" s="64"/>
      <c r="K21" s="64"/>
      <c r="L21" s="64"/>
      <c r="M21" s="67"/>
      <c r="N21" s="67"/>
      <c r="O21" s="68"/>
      <c r="P21" s="2"/>
      <c r="Q21" s="1"/>
    </row>
    <row r="22" spans="2:17" ht="24.95" customHeight="1">
      <c r="B22" s="676"/>
      <c r="C22" s="167" t="s">
        <v>140</v>
      </c>
      <c r="D22" s="101" t="s">
        <v>149</v>
      </c>
      <c r="E22" s="102" t="s">
        <v>213</v>
      </c>
      <c r="F22" s="168">
        <f>ROUND(G22*I22,0)</f>
        <v>150000</v>
      </c>
      <c r="G22" s="169">
        <f>'리더교육(1일 6시간)'!G21</f>
        <v>50000</v>
      </c>
      <c r="H22" s="164" t="s">
        <v>15</v>
      </c>
      <c r="I22" s="170">
        <v>3</v>
      </c>
      <c r="J22" s="154"/>
      <c r="K22" s="171"/>
      <c r="L22" s="154"/>
      <c r="M22" s="155"/>
      <c r="N22" s="155"/>
      <c r="O22" s="172"/>
      <c r="P22" s="2"/>
      <c r="Q22" s="1"/>
    </row>
    <row r="23" spans="2:17" ht="24.95" customHeight="1">
      <c r="B23" s="513" t="s">
        <v>102</v>
      </c>
      <c r="C23" s="514"/>
      <c r="D23" s="514"/>
      <c r="E23" s="515"/>
      <c r="F23" s="104">
        <f>SUM(F4,F11,F17)</f>
        <v>16446301</v>
      </c>
      <c r="G23" s="105"/>
      <c r="H23" s="106"/>
      <c r="I23" s="106"/>
      <c r="J23" s="106"/>
      <c r="K23" s="106"/>
      <c r="L23" s="106"/>
      <c r="M23" s="107"/>
      <c r="N23" s="107"/>
      <c r="O23" s="108"/>
      <c r="P23" s="1"/>
      <c r="Q23" s="1"/>
    </row>
    <row r="24" spans="2:17" ht="24.95" customHeight="1">
      <c r="B24" s="519" t="s">
        <v>123</v>
      </c>
      <c r="C24" s="520"/>
      <c r="D24" s="520"/>
      <c r="E24" s="515"/>
      <c r="F24" s="109">
        <f>TRUNC(F23*0.06,0)</f>
        <v>986778</v>
      </c>
      <c r="G24" s="110" t="s">
        <v>314</v>
      </c>
      <c r="H24" s="111"/>
      <c r="I24" s="111"/>
      <c r="J24" s="111"/>
      <c r="K24" s="111"/>
      <c r="L24" s="111"/>
      <c r="M24" s="112"/>
      <c r="N24" s="112"/>
      <c r="O24" s="113"/>
      <c r="P24" s="1"/>
      <c r="Q24" s="1"/>
    </row>
    <row r="25" spans="2:17" ht="24.95" customHeight="1">
      <c r="B25" s="519" t="s">
        <v>121</v>
      </c>
      <c r="C25" s="520" t="s">
        <v>121</v>
      </c>
      <c r="D25" s="520"/>
      <c r="E25" s="515"/>
      <c r="F25" s="109">
        <f>(F23+F24)*0.1</f>
        <v>1743307.9000000001</v>
      </c>
      <c r="G25" s="110" t="s">
        <v>164</v>
      </c>
      <c r="H25" s="111"/>
      <c r="I25" s="111"/>
      <c r="J25" s="111"/>
      <c r="K25" s="111"/>
      <c r="L25" s="111"/>
      <c r="M25" s="112"/>
      <c r="N25" s="112"/>
      <c r="O25" s="113"/>
      <c r="P25" s="1"/>
      <c r="Q25" s="1"/>
    </row>
    <row r="26" spans="2:17" ht="24.95" customHeight="1">
      <c r="B26" s="513" t="s">
        <v>119</v>
      </c>
      <c r="C26" s="514"/>
      <c r="D26" s="514"/>
      <c r="E26" s="515"/>
      <c r="F26" s="104">
        <f>TRUNC(SUM(F23:F25),-4)</f>
        <v>19170000</v>
      </c>
      <c r="G26" s="105"/>
      <c r="H26" s="106"/>
      <c r="I26" s="106"/>
      <c r="J26" s="106"/>
      <c r="K26" s="106"/>
      <c r="L26" s="106"/>
      <c r="M26" s="107"/>
      <c r="N26" s="107"/>
      <c r="O26" s="108"/>
      <c r="P26" s="1"/>
      <c r="Q26" s="1"/>
    </row>
    <row r="27" spans="2:17" ht="24.95" customHeight="1">
      <c r="B27" s="519" t="s">
        <v>122</v>
      </c>
      <c r="C27" s="520"/>
      <c r="D27" s="520"/>
      <c r="E27" s="515"/>
      <c r="F27" s="109">
        <f>F26*0.1</f>
        <v>1917000</v>
      </c>
      <c r="G27" s="114"/>
      <c r="H27" s="111"/>
      <c r="I27" s="111"/>
      <c r="J27" s="111"/>
      <c r="K27" s="111"/>
      <c r="L27" s="111"/>
      <c r="M27" s="112"/>
      <c r="N27" s="112"/>
      <c r="O27" s="113"/>
      <c r="P27" s="1"/>
      <c r="Q27" s="1"/>
    </row>
    <row r="28" spans="2:17" ht="24.95" customHeight="1" thickBot="1">
      <c r="B28" s="516" t="s">
        <v>120</v>
      </c>
      <c r="C28" s="517"/>
      <c r="D28" s="517"/>
      <c r="E28" s="518"/>
      <c r="F28" s="115">
        <f>F26+F27</f>
        <v>21087000</v>
      </c>
      <c r="G28" s="116"/>
      <c r="H28" s="117"/>
      <c r="I28" s="117"/>
      <c r="J28" s="117"/>
      <c r="K28" s="117"/>
      <c r="L28" s="117"/>
      <c r="M28" s="118"/>
      <c r="N28" s="118"/>
      <c r="O28" s="119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</row>
    <row r="30" spans="2:17" ht="24.95" customHeight="1">
      <c r="B30" s="2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9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9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9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9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9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>
        <f>18/22</f>
        <v>0.81818181818181823</v>
      </c>
      <c r="R37">
        <f>39/22</f>
        <v>1.7727272727272727</v>
      </c>
      <c r="S37">
        <f>38.9/22</f>
        <v>1.7681818181818181</v>
      </c>
    </row>
    <row r="38" spans="2:19">
      <c r="B38" s="1"/>
      <c r="C38" s="1"/>
      <c r="D38" s="1"/>
      <c r="E38" s="1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>
        <f>ROUND(Q37,1)</f>
        <v>0.8</v>
      </c>
      <c r="R38">
        <f t="shared" ref="R38:S38" si="0">ROUND(R37,1)</f>
        <v>1.8</v>
      </c>
      <c r="S38">
        <f t="shared" si="0"/>
        <v>1.8</v>
      </c>
    </row>
  </sheetData>
  <mergeCells count="33">
    <mergeCell ref="B28:E28"/>
    <mergeCell ref="B23:E23"/>
    <mergeCell ref="B24:E24"/>
    <mergeCell ref="B25:E25"/>
    <mergeCell ref="B26:E26"/>
    <mergeCell ref="B27:E27"/>
    <mergeCell ref="D14:E14"/>
    <mergeCell ref="D11:E11"/>
    <mergeCell ref="D15:E15"/>
    <mergeCell ref="D16:E16"/>
    <mergeCell ref="D17:E17"/>
    <mergeCell ref="D12:E12"/>
    <mergeCell ref="D13:E13"/>
    <mergeCell ref="B11:B16"/>
    <mergeCell ref="C15:C16"/>
    <mergeCell ref="C18:C19"/>
    <mergeCell ref="C20:C21"/>
    <mergeCell ref="C12:C14"/>
    <mergeCell ref="B17:B22"/>
    <mergeCell ref="B1:O1"/>
    <mergeCell ref="G3:O3"/>
    <mergeCell ref="B4:B10"/>
    <mergeCell ref="G4:O4"/>
    <mergeCell ref="C8:C10"/>
    <mergeCell ref="C5:C7"/>
    <mergeCell ref="D3:E3"/>
    <mergeCell ref="D4:E4"/>
    <mergeCell ref="D5:E5"/>
    <mergeCell ref="D6:E6"/>
    <mergeCell ref="D7:E7"/>
    <mergeCell ref="D8:E8"/>
    <mergeCell ref="D9:E9"/>
    <mergeCell ref="D10:E10"/>
  </mergeCells>
  <phoneticPr fontId="3" type="noConversion"/>
  <pageMargins left="0.7" right="0.7" top="0.75" bottom="0.75" header="0.3" footer="0.3"/>
  <pageSetup paperSize="9" scale="6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1:Y43"/>
  <sheetViews>
    <sheetView view="pageBreakPreview" zoomScale="85" zoomScaleNormal="85" zoomScaleSheetLayoutView="85" workbookViewId="0">
      <selection activeCell="F17" sqref="F17"/>
    </sheetView>
  </sheetViews>
  <sheetFormatPr defaultRowHeight="16.5"/>
  <cols>
    <col min="2" max="2" width="7.125" customWidth="1"/>
    <col min="3" max="3" width="7.125" bestFit="1" customWidth="1"/>
    <col min="4" max="4" width="11" bestFit="1" customWidth="1"/>
    <col min="5" max="5" width="13.1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72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115</v>
      </c>
      <c r="D3" s="492" t="s">
        <v>99</v>
      </c>
      <c r="E3" s="506" t="s">
        <v>126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129</v>
      </c>
      <c r="E4" s="503"/>
      <c r="F4" s="63">
        <f>SUM(F5:F8)</f>
        <v>9901037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82" t="s">
        <v>130</v>
      </c>
      <c r="D5" s="504" t="s">
        <v>101</v>
      </c>
      <c r="E5" s="505"/>
      <c r="F5" s="55">
        <f>ROUND(G5*I5*K5,0)</f>
        <v>4558084</v>
      </c>
      <c r="G5" s="56">
        <v>2681226</v>
      </c>
      <c r="H5" s="64" t="s">
        <v>13</v>
      </c>
      <c r="I5" s="65">
        <v>1.7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82"/>
      <c r="D6" s="504" t="s">
        <v>100</v>
      </c>
      <c r="E6" s="505"/>
      <c r="F6" s="55">
        <f>ROUND(G6*I6*K6,0)</f>
        <v>2867694</v>
      </c>
      <c r="G6" s="56">
        <v>1792309</v>
      </c>
      <c r="H6" s="64" t="s">
        <v>15</v>
      </c>
      <c r="I6" s="65">
        <v>1.6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82" t="s">
        <v>131</v>
      </c>
      <c r="D7" s="504" t="s">
        <v>101</v>
      </c>
      <c r="E7" s="505"/>
      <c r="F7" s="55">
        <f>ROUND(G7*I7/K7*M7*O7,0)</f>
        <v>1519361</v>
      </c>
      <c r="G7" s="56">
        <f>G5</f>
        <v>2681226</v>
      </c>
      <c r="H7" s="128" t="s">
        <v>15</v>
      </c>
      <c r="I7" s="129">
        <v>4</v>
      </c>
      <c r="J7" s="70" t="s">
        <v>25</v>
      </c>
      <c r="K7" s="71">
        <v>12</v>
      </c>
      <c r="L7" s="157" t="s">
        <v>13</v>
      </c>
      <c r="M7" s="158">
        <v>1.7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83"/>
      <c r="D8" s="521" t="s">
        <v>100</v>
      </c>
      <c r="E8" s="522"/>
      <c r="F8" s="74">
        <f>ROUND(G8*I8/K8*M8*O8,0)</f>
        <v>955898</v>
      </c>
      <c r="G8" s="56">
        <f>G6</f>
        <v>1792309</v>
      </c>
      <c r="H8" s="130" t="s">
        <v>15</v>
      </c>
      <c r="I8" s="131">
        <v>4</v>
      </c>
      <c r="J8" s="77" t="s">
        <v>25</v>
      </c>
      <c r="K8" s="78">
        <v>12</v>
      </c>
      <c r="L8" s="159" t="s">
        <v>13</v>
      </c>
      <c r="M8" s="160">
        <v>1.6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125"/>
      <c r="D9" s="530" t="s">
        <v>124</v>
      </c>
      <c r="E9" s="524"/>
      <c r="F9" s="83">
        <f>SUM(F10:F13)</f>
        <v>900000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82" t="s">
        <v>132</v>
      </c>
      <c r="D10" s="504" t="s">
        <v>101</v>
      </c>
      <c r="E10" s="505"/>
      <c r="F10" s="58">
        <f>(25000*4)+(25000*4)+(50000*4)</f>
        <v>400000</v>
      </c>
      <c r="G10" s="88" t="s">
        <v>328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82"/>
      <c r="D11" s="504" t="s">
        <v>100</v>
      </c>
      <c r="E11" s="505"/>
      <c r="F11" s="58">
        <f>(25000*4)+(25000*4)+(50000*4)</f>
        <v>400000</v>
      </c>
      <c r="G11" s="88" t="s">
        <v>328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82" t="s">
        <v>133</v>
      </c>
      <c r="D12" s="504" t="s">
        <v>103</v>
      </c>
      <c r="E12" s="505"/>
      <c r="F12" s="55">
        <f>ROUND(G12*I12,0)</f>
        <v>60000</v>
      </c>
      <c r="G12" s="56">
        <v>30000</v>
      </c>
      <c r="H12" s="64" t="s">
        <v>15</v>
      </c>
      <c r="I12" s="65">
        <v>2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583"/>
      <c r="D13" s="521" t="s">
        <v>104</v>
      </c>
      <c r="E13" s="522"/>
      <c r="F13" s="55">
        <f>ROUND(G13*I13,0)</f>
        <v>40000</v>
      </c>
      <c r="G13" s="89">
        <v>20000</v>
      </c>
      <c r="H13" s="64" t="s">
        <v>15</v>
      </c>
      <c r="I13" s="80">
        <v>2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578" t="s">
        <v>7</v>
      </c>
      <c r="C14" s="125"/>
      <c r="D14" s="530" t="s">
        <v>124</v>
      </c>
      <c r="E14" s="524"/>
      <c r="F14" s="83">
        <f>SUM(F15:F19)</f>
        <v>780000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675"/>
      <c r="C15" s="504" t="s">
        <v>178</v>
      </c>
      <c r="D15" s="94" t="s">
        <v>67</v>
      </c>
      <c r="E15" s="57" t="s">
        <v>181</v>
      </c>
      <c r="F15" s="55">
        <f>ROUND(G15*I15*K15,0)</f>
        <v>120000</v>
      </c>
      <c r="G15" s="56">
        <v>4000</v>
      </c>
      <c r="H15" s="64" t="s">
        <v>15</v>
      </c>
      <c r="I15" s="66">
        <v>15</v>
      </c>
      <c r="J15" s="64" t="s">
        <v>15</v>
      </c>
      <c r="K15" s="97">
        <v>2</v>
      </c>
      <c r="L15" s="64"/>
      <c r="M15" s="67"/>
      <c r="N15" s="67"/>
      <c r="O15" s="68"/>
      <c r="P15" s="1"/>
      <c r="Q15" s="1"/>
    </row>
    <row r="16" spans="2:25" ht="24.95" customHeight="1">
      <c r="B16" s="675"/>
      <c r="C16" s="504"/>
      <c r="D16" s="94" t="s">
        <v>68</v>
      </c>
      <c r="E16" s="57" t="s">
        <v>181</v>
      </c>
      <c r="F16" s="58">
        <f>ROUND(G16*I16,0)</f>
        <v>60000</v>
      </c>
      <c r="G16" s="56">
        <v>4000</v>
      </c>
      <c r="H16" s="64" t="s">
        <v>15</v>
      </c>
      <c r="I16" s="66">
        <v>15</v>
      </c>
      <c r="J16" s="64"/>
      <c r="K16" s="97"/>
      <c r="L16" s="64"/>
      <c r="M16" s="67"/>
      <c r="N16" s="67"/>
      <c r="O16" s="68"/>
      <c r="P16" s="1"/>
      <c r="Q16" s="1"/>
    </row>
    <row r="17" spans="2:17" ht="24.95" customHeight="1">
      <c r="B17" s="675"/>
      <c r="C17" s="663" t="s">
        <v>69</v>
      </c>
      <c r="D17" s="94" t="s">
        <v>70</v>
      </c>
      <c r="E17" s="57" t="s">
        <v>153</v>
      </c>
      <c r="F17" s="55">
        <f>ROUND(G17*I17*K17,0)</f>
        <v>225000</v>
      </c>
      <c r="G17" s="56">
        <v>7500</v>
      </c>
      <c r="H17" s="64" t="s">
        <v>15</v>
      </c>
      <c r="I17" s="99">
        <v>15</v>
      </c>
      <c r="J17" s="64" t="s">
        <v>15</v>
      </c>
      <c r="K17" s="97">
        <v>2</v>
      </c>
      <c r="L17" s="64"/>
      <c r="M17" s="66"/>
      <c r="N17" s="66"/>
      <c r="O17" s="73"/>
      <c r="P17" s="2" t="s">
        <v>57</v>
      </c>
      <c r="Q17" s="1"/>
    </row>
    <row r="18" spans="2:17" ht="24.95" customHeight="1">
      <c r="B18" s="675"/>
      <c r="C18" s="665"/>
      <c r="D18" s="94" t="s">
        <v>71</v>
      </c>
      <c r="E18" s="57" t="s">
        <v>153</v>
      </c>
      <c r="F18" s="55">
        <f>ROUND(G18*I18,0)</f>
        <v>225000</v>
      </c>
      <c r="G18" s="56">
        <v>15000</v>
      </c>
      <c r="H18" s="64" t="s">
        <v>15</v>
      </c>
      <c r="I18" s="99">
        <v>15</v>
      </c>
      <c r="J18" s="64"/>
      <c r="K18" s="64"/>
      <c r="L18" s="64"/>
      <c r="M18" s="67"/>
      <c r="N18" s="67"/>
      <c r="O18" s="68"/>
      <c r="P18" s="2"/>
      <c r="Q18" s="1"/>
    </row>
    <row r="19" spans="2:17" ht="24.95" customHeight="1">
      <c r="B19" s="676"/>
      <c r="C19" s="167" t="s">
        <v>23</v>
      </c>
      <c r="D19" s="101" t="s">
        <v>149</v>
      </c>
      <c r="E19" s="102" t="s">
        <v>213</v>
      </c>
      <c r="F19" s="168">
        <f>ROUND(G19*I19,0)</f>
        <v>150000</v>
      </c>
      <c r="G19" s="169">
        <f>'리더교육(1일 6시간)'!G21</f>
        <v>50000</v>
      </c>
      <c r="H19" s="164" t="s">
        <v>15</v>
      </c>
      <c r="I19" s="170">
        <v>3</v>
      </c>
      <c r="J19" s="154"/>
      <c r="K19" s="171"/>
      <c r="L19" s="154"/>
      <c r="M19" s="155"/>
      <c r="N19" s="155"/>
      <c r="O19" s="172"/>
      <c r="P19" s="2"/>
      <c r="Q19" s="1"/>
    </row>
    <row r="20" spans="2:17" ht="24.95" customHeight="1">
      <c r="B20" s="571" t="s">
        <v>102</v>
      </c>
      <c r="C20" s="572"/>
      <c r="D20" s="572"/>
      <c r="E20" s="546"/>
      <c r="F20" s="173">
        <f>SUM(F4,F9,F14)</f>
        <v>11581037</v>
      </c>
      <c r="G20" s="26"/>
      <c r="H20" s="30"/>
      <c r="I20" s="30"/>
      <c r="J20" s="30"/>
      <c r="K20" s="30"/>
      <c r="L20" s="30"/>
      <c r="M20" s="12"/>
      <c r="N20" s="12"/>
      <c r="O20" s="11"/>
      <c r="P20" s="1"/>
      <c r="Q20" s="1"/>
    </row>
    <row r="21" spans="2:17" ht="24.95" customHeight="1">
      <c r="B21" s="563" t="s">
        <v>123</v>
      </c>
      <c r="C21" s="564"/>
      <c r="D21" s="564"/>
      <c r="E21" s="546"/>
      <c r="F21" s="5">
        <f>TRUNC(F20*0.06,0)</f>
        <v>694862</v>
      </c>
      <c r="G21" s="27" t="s">
        <v>314</v>
      </c>
      <c r="H21" s="31"/>
      <c r="I21" s="31"/>
      <c r="J21" s="31"/>
      <c r="K21" s="31"/>
      <c r="L21" s="31"/>
      <c r="M21" s="17"/>
      <c r="N21" s="17"/>
      <c r="O21" s="18"/>
      <c r="P21" s="1"/>
      <c r="Q21" s="1"/>
    </row>
    <row r="22" spans="2:17" ht="24.95" customHeight="1">
      <c r="B22" s="563" t="s">
        <v>121</v>
      </c>
      <c r="C22" s="564" t="s">
        <v>121</v>
      </c>
      <c r="D22" s="564"/>
      <c r="E22" s="546"/>
      <c r="F22" s="5">
        <f>TRUNC((F20+F21)*0.1,0)</f>
        <v>1227589</v>
      </c>
      <c r="G22" s="27" t="s">
        <v>164</v>
      </c>
      <c r="H22" s="31"/>
      <c r="I22" s="31"/>
      <c r="J22" s="31"/>
      <c r="K22" s="31"/>
      <c r="L22" s="31"/>
      <c r="M22" s="17"/>
      <c r="N22" s="17"/>
      <c r="O22" s="18"/>
      <c r="P22" s="1"/>
      <c r="Q22" s="1"/>
    </row>
    <row r="23" spans="2:17" ht="24.95" customHeight="1">
      <c r="B23" s="571" t="s">
        <v>119</v>
      </c>
      <c r="C23" s="572"/>
      <c r="D23" s="572"/>
      <c r="E23" s="546"/>
      <c r="F23" s="13">
        <f>TRUNC(SUM(F20:F22),-4)</f>
        <v>13500000</v>
      </c>
      <c r="G23" s="26"/>
      <c r="H23" s="30"/>
      <c r="I23" s="30"/>
      <c r="J23" s="30"/>
      <c r="K23" s="30"/>
      <c r="L23" s="30"/>
      <c r="M23" s="12"/>
      <c r="N23" s="12"/>
      <c r="O23" s="11"/>
      <c r="P23" s="1"/>
      <c r="Q23" s="1"/>
    </row>
    <row r="24" spans="2:17" ht="24.95" customHeight="1">
      <c r="B24" s="563" t="s">
        <v>122</v>
      </c>
      <c r="C24" s="564"/>
      <c r="D24" s="564"/>
      <c r="E24" s="546"/>
      <c r="F24" s="5">
        <f>F23*0.1</f>
        <v>1350000</v>
      </c>
      <c r="G24" s="28"/>
      <c r="H24" s="31"/>
      <c r="I24" s="31"/>
      <c r="J24" s="31"/>
      <c r="K24" s="31"/>
      <c r="L24" s="31"/>
      <c r="M24" s="17"/>
      <c r="N24" s="17"/>
      <c r="O24" s="18"/>
      <c r="P24" s="1"/>
      <c r="Q24" s="1"/>
    </row>
    <row r="25" spans="2:17" ht="24.95" customHeight="1" thickBot="1">
      <c r="B25" s="565" t="s">
        <v>120</v>
      </c>
      <c r="C25" s="566"/>
      <c r="D25" s="566"/>
      <c r="E25" s="547"/>
      <c r="F25" s="10">
        <f>F23+F24</f>
        <v>14850000</v>
      </c>
      <c r="G25" s="29"/>
      <c r="H25" s="32"/>
      <c r="I25" s="32"/>
      <c r="J25" s="32"/>
      <c r="K25" s="32"/>
      <c r="L25" s="32"/>
      <c r="M25" s="9"/>
      <c r="N25" s="9"/>
      <c r="O25" s="8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2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20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20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20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42" spans="2:20">
      <c r="R42">
        <f>38/22</f>
        <v>1.7272727272727273</v>
      </c>
      <c r="T42">
        <f>35.8/22</f>
        <v>1.6272727272727272</v>
      </c>
    </row>
    <row r="43" spans="2:20">
      <c r="R43">
        <f>ROUND(R42,1)</f>
        <v>1.7</v>
      </c>
      <c r="T43">
        <f>ROUND(T42,1)</f>
        <v>1.6</v>
      </c>
    </row>
  </sheetData>
  <mergeCells count="30">
    <mergeCell ref="B21:E21"/>
    <mergeCell ref="B22:E22"/>
    <mergeCell ref="B23:E23"/>
    <mergeCell ref="B24:E24"/>
    <mergeCell ref="B25:E25"/>
    <mergeCell ref="D11:E11"/>
    <mergeCell ref="D12:E12"/>
    <mergeCell ref="D13:E13"/>
    <mergeCell ref="D14:E14"/>
    <mergeCell ref="B20:E20"/>
    <mergeCell ref="B9:B13"/>
    <mergeCell ref="C10:C11"/>
    <mergeCell ref="C12:C13"/>
    <mergeCell ref="B14:B19"/>
    <mergeCell ref="C15:C16"/>
    <mergeCell ref="C17:C18"/>
    <mergeCell ref="D9:E9"/>
    <mergeCell ref="D10:E10"/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</mergeCells>
  <phoneticPr fontId="3" type="noConversion"/>
  <pageMargins left="0.7" right="0.7" top="0.75" bottom="0.75" header="0.3" footer="0.3"/>
  <pageSetup paperSize="9" scale="61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Y41"/>
  <sheetViews>
    <sheetView view="pageBreakPreview" zoomScale="85" zoomScaleNormal="100" zoomScaleSheetLayoutView="85" workbookViewId="0">
      <selection activeCell="F17" sqref="F17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1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74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115</v>
      </c>
      <c r="D3" s="555" t="s">
        <v>99</v>
      </c>
      <c r="E3" s="551" t="s">
        <v>126</v>
      </c>
      <c r="F3" s="15" t="s">
        <v>6</v>
      </c>
      <c r="G3" s="556" t="s">
        <v>14</v>
      </c>
      <c r="H3" s="556"/>
      <c r="I3" s="556"/>
      <c r="J3" s="556"/>
      <c r="K3" s="556"/>
      <c r="L3" s="556"/>
      <c r="M3" s="556"/>
      <c r="N3" s="556"/>
      <c r="O3" s="557"/>
      <c r="P3" s="1"/>
      <c r="Q3" s="1"/>
    </row>
    <row r="4" spans="2:25" ht="24.95" customHeight="1" thickTop="1">
      <c r="B4" s="558" t="s">
        <v>8</v>
      </c>
      <c r="C4" s="25"/>
      <c r="D4" s="560" t="s">
        <v>124</v>
      </c>
      <c r="E4" s="552"/>
      <c r="F4" s="174">
        <f>SUM(F5:F8)</f>
        <v>7039134</v>
      </c>
      <c r="G4" s="561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559"/>
      <c r="C5" s="594" t="s">
        <v>130</v>
      </c>
      <c r="D5" s="562" t="s">
        <v>101</v>
      </c>
      <c r="E5" s="549"/>
      <c r="F5" s="55">
        <f>ROUND(G5*I5*K5,0)</f>
        <v>2949349</v>
      </c>
      <c r="G5" s="56">
        <v>2681226</v>
      </c>
      <c r="H5" s="64" t="s">
        <v>13</v>
      </c>
      <c r="I5" s="65">
        <v>1.1000000000000001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559"/>
      <c r="C6" s="594"/>
      <c r="D6" s="562" t="s">
        <v>100</v>
      </c>
      <c r="E6" s="549"/>
      <c r="F6" s="55">
        <f>ROUND(G6*I6*K6,0)</f>
        <v>2330002</v>
      </c>
      <c r="G6" s="56">
        <v>1792309</v>
      </c>
      <c r="H6" s="64" t="s">
        <v>15</v>
      </c>
      <c r="I6" s="65">
        <v>1.3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559"/>
      <c r="C7" s="594" t="s">
        <v>131</v>
      </c>
      <c r="D7" s="562" t="s">
        <v>101</v>
      </c>
      <c r="E7" s="549"/>
      <c r="F7" s="55">
        <f>ROUND(G7*I7/K7*M7*O7,0)</f>
        <v>983116</v>
      </c>
      <c r="G7" s="56">
        <f>G5</f>
        <v>2681226</v>
      </c>
      <c r="H7" s="128" t="s">
        <v>15</v>
      </c>
      <c r="I7" s="129">
        <v>4</v>
      </c>
      <c r="J7" s="70" t="s">
        <v>25</v>
      </c>
      <c r="K7" s="71">
        <v>12</v>
      </c>
      <c r="L7" s="157" t="s">
        <v>13</v>
      </c>
      <c r="M7" s="158">
        <v>1.1000000000000001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559"/>
      <c r="C8" s="595"/>
      <c r="D8" s="596" t="s">
        <v>100</v>
      </c>
      <c r="E8" s="550"/>
      <c r="F8" s="74">
        <f>ROUND(G8*I8/K8*M8*O8,0)</f>
        <v>776667</v>
      </c>
      <c r="G8" s="56">
        <f>G6</f>
        <v>1792309</v>
      </c>
      <c r="H8" s="130" t="s">
        <v>15</v>
      </c>
      <c r="I8" s="131">
        <v>4</v>
      </c>
      <c r="J8" s="77" t="s">
        <v>25</v>
      </c>
      <c r="K8" s="78">
        <v>12</v>
      </c>
      <c r="L8" s="159" t="s">
        <v>13</v>
      </c>
      <c r="M8" s="160">
        <v>1.3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559" t="s">
        <v>9</v>
      </c>
      <c r="C9" s="38"/>
      <c r="D9" s="677" t="s">
        <v>124</v>
      </c>
      <c r="E9" s="678"/>
      <c r="F9" s="83">
        <f>SUM(F10:F13)</f>
        <v>700000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559"/>
      <c r="C10" s="594" t="s">
        <v>132</v>
      </c>
      <c r="D10" s="562" t="s">
        <v>101</v>
      </c>
      <c r="E10" s="549"/>
      <c r="F10" s="58">
        <f>(25000*3)+(25000*3)+(50000*3)</f>
        <v>300000</v>
      </c>
      <c r="G10" s="88" t="s">
        <v>320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559"/>
      <c r="C11" s="594"/>
      <c r="D11" s="562" t="s">
        <v>100</v>
      </c>
      <c r="E11" s="549"/>
      <c r="F11" s="58">
        <f>(25000*3)+(25000*3)+(50000*3)</f>
        <v>300000</v>
      </c>
      <c r="G11" s="88" t="s">
        <v>320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559"/>
      <c r="C12" s="594" t="s">
        <v>133</v>
      </c>
      <c r="D12" s="562" t="s">
        <v>103</v>
      </c>
      <c r="E12" s="549"/>
      <c r="F12" s="55">
        <f>ROUND(G12*I12,0)</f>
        <v>60000</v>
      </c>
      <c r="G12" s="56">
        <v>30000</v>
      </c>
      <c r="H12" s="64" t="s">
        <v>15</v>
      </c>
      <c r="I12" s="65">
        <v>2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559"/>
      <c r="C13" s="595"/>
      <c r="D13" s="596" t="s">
        <v>104</v>
      </c>
      <c r="E13" s="550"/>
      <c r="F13" s="55">
        <f>ROUND(G13*I13,0)</f>
        <v>40000</v>
      </c>
      <c r="G13" s="89">
        <v>20000</v>
      </c>
      <c r="H13" s="64" t="s">
        <v>15</v>
      </c>
      <c r="I13" s="80">
        <v>2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679" t="s">
        <v>7</v>
      </c>
      <c r="C14" s="38"/>
      <c r="D14" s="677" t="s">
        <v>124</v>
      </c>
      <c r="E14" s="678"/>
      <c r="F14" s="83">
        <f>SUM(F15:F19)</f>
        <v>557500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579"/>
      <c r="C15" s="562" t="s">
        <v>178</v>
      </c>
      <c r="D15" s="33" t="s">
        <v>135</v>
      </c>
      <c r="E15" s="54" t="s">
        <v>181</v>
      </c>
      <c r="F15" s="55">
        <f>ROUND(G15*I15,0)</f>
        <v>60000</v>
      </c>
      <c r="G15" s="56">
        <v>4000</v>
      </c>
      <c r="H15" s="64" t="s">
        <v>15</v>
      </c>
      <c r="I15" s="66">
        <v>15</v>
      </c>
      <c r="J15" s="64"/>
      <c r="K15" s="97"/>
      <c r="L15" s="64"/>
      <c r="M15" s="67"/>
      <c r="N15" s="67"/>
      <c r="O15" s="68"/>
      <c r="P15" s="1"/>
      <c r="Q15" s="1"/>
    </row>
    <row r="16" spans="2:25" ht="24.95" customHeight="1">
      <c r="B16" s="579"/>
      <c r="C16" s="562"/>
      <c r="D16" s="33" t="s">
        <v>136</v>
      </c>
      <c r="E16" s="57" t="s">
        <v>181</v>
      </c>
      <c r="F16" s="58">
        <f>ROUND(G16*I16,0)</f>
        <v>60000</v>
      </c>
      <c r="G16" s="56">
        <v>4000</v>
      </c>
      <c r="H16" s="64" t="s">
        <v>15</v>
      </c>
      <c r="I16" s="66">
        <v>15</v>
      </c>
      <c r="J16" s="64"/>
      <c r="K16" s="97"/>
      <c r="L16" s="64"/>
      <c r="M16" s="67"/>
      <c r="N16" s="67"/>
      <c r="O16" s="68"/>
      <c r="P16" s="1"/>
      <c r="Q16" s="1"/>
    </row>
    <row r="17" spans="2:17" ht="24.95" customHeight="1">
      <c r="B17" s="579"/>
      <c r="C17" s="584" t="s">
        <v>137</v>
      </c>
      <c r="D17" s="33" t="s">
        <v>138</v>
      </c>
      <c r="E17" s="37" t="s">
        <v>153</v>
      </c>
      <c r="F17" s="55">
        <f>ROUND(G17*I17,0)</f>
        <v>112500</v>
      </c>
      <c r="G17" s="56">
        <v>7500</v>
      </c>
      <c r="H17" s="64" t="s">
        <v>15</v>
      </c>
      <c r="I17" s="99">
        <v>15</v>
      </c>
      <c r="J17" s="64"/>
      <c r="K17" s="97"/>
      <c r="L17" s="64"/>
      <c r="M17" s="66"/>
      <c r="N17" s="66"/>
      <c r="O17" s="73"/>
      <c r="P17" s="2" t="s">
        <v>57</v>
      </c>
      <c r="Q17" s="1"/>
    </row>
    <row r="18" spans="2:17" ht="24.95" customHeight="1">
      <c r="B18" s="579"/>
      <c r="C18" s="681"/>
      <c r="D18" s="33" t="s">
        <v>139</v>
      </c>
      <c r="E18" s="37" t="s">
        <v>153</v>
      </c>
      <c r="F18" s="55">
        <f>ROUND(G18*I18,0)</f>
        <v>225000</v>
      </c>
      <c r="G18" s="56">
        <v>15000</v>
      </c>
      <c r="H18" s="64" t="s">
        <v>15</v>
      </c>
      <c r="I18" s="99">
        <v>15</v>
      </c>
      <c r="J18" s="64"/>
      <c r="K18" s="64"/>
      <c r="L18" s="64"/>
      <c r="M18" s="67"/>
      <c r="N18" s="67"/>
      <c r="O18" s="68"/>
      <c r="P18" s="2"/>
      <c r="Q18" s="1"/>
    </row>
    <row r="19" spans="2:17" ht="24.95" customHeight="1">
      <c r="B19" s="680"/>
      <c r="C19" s="41" t="s">
        <v>140</v>
      </c>
      <c r="D19" s="34" t="s">
        <v>141</v>
      </c>
      <c r="E19" s="39" t="s">
        <v>213</v>
      </c>
      <c r="F19" s="168">
        <f>ROUND(G19*I19,0)</f>
        <v>100000</v>
      </c>
      <c r="G19" s="169">
        <f>'리더교육(1일 6시간)'!G21</f>
        <v>50000</v>
      </c>
      <c r="H19" s="164" t="s">
        <v>15</v>
      </c>
      <c r="I19" s="170">
        <v>2</v>
      </c>
      <c r="J19" s="154"/>
      <c r="K19" s="171"/>
      <c r="L19" s="154"/>
      <c r="M19" s="155"/>
      <c r="N19" s="155"/>
      <c r="O19" s="172"/>
      <c r="P19" s="2"/>
      <c r="Q19" s="1"/>
    </row>
    <row r="20" spans="2:17" ht="24.95" customHeight="1">
      <c r="B20" s="571" t="s">
        <v>125</v>
      </c>
      <c r="C20" s="572"/>
      <c r="D20" s="572"/>
      <c r="E20" s="546"/>
      <c r="F20" s="104">
        <f>SUM(F4,F9,F14)</f>
        <v>8296634</v>
      </c>
      <c r="G20" s="105"/>
      <c r="H20" s="106"/>
      <c r="I20" s="106"/>
      <c r="J20" s="106"/>
      <c r="K20" s="106"/>
      <c r="L20" s="106"/>
      <c r="M20" s="107"/>
      <c r="N20" s="107"/>
      <c r="O20" s="108"/>
      <c r="P20" s="1"/>
      <c r="Q20" s="1"/>
    </row>
    <row r="21" spans="2:17" ht="24.95" customHeight="1">
      <c r="B21" s="563" t="s">
        <v>26</v>
      </c>
      <c r="C21" s="564"/>
      <c r="D21" s="564"/>
      <c r="E21" s="546"/>
      <c r="F21" s="109">
        <f>TRUNC(F20*0.06,0)</f>
        <v>497798</v>
      </c>
      <c r="G21" s="110" t="s">
        <v>314</v>
      </c>
      <c r="H21" s="111"/>
      <c r="I21" s="111"/>
      <c r="J21" s="111"/>
      <c r="K21" s="111"/>
      <c r="L21" s="111"/>
      <c r="M21" s="112"/>
      <c r="N21" s="112"/>
      <c r="O21" s="113"/>
      <c r="P21" s="1"/>
      <c r="Q21" s="1"/>
    </row>
    <row r="22" spans="2:17" ht="24.95" customHeight="1">
      <c r="B22" s="563" t="s">
        <v>27</v>
      </c>
      <c r="C22" s="564" t="s">
        <v>27</v>
      </c>
      <c r="D22" s="564"/>
      <c r="E22" s="546"/>
      <c r="F22" s="109">
        <f>TRUNC((F20+F21)*0.1,0)</f>
        <v>879443</v>
      </c>
      <c r="G22" s="110" t="s">
        <v>164</v>
      </c>
      <c r="H22" s="111"/>
      <c r="I22" s="111"/>
      <c r="J22" s="111"/>
      <c r="K22" s="111"/>
      <c r="L22" s="111"/>
      <c r="M22" s="112"/>
      <c r="N22" s="112"/>
      <c r="O22" s="113"/>
      <c r="P22" s="1"/>
      <c r="Q22" s="1"/>
    </row>
    <row r="23" spans="2:17" ht="24.95" customHeight="1">
      <c r="B23" s="571" t="s">
        <v>28</v>
      </c>
      <c r="C23" s="572"/>
      <c r="D23" s="572"/>
      <c r="E23" s="546"/>
      <c r="F23" s="104">
        <f>TRUNC(SUM(F20:F22),-4)</f>
        <v>9670000</v>
      </c>
      <c r="G23" s="105"/>
      <c r="H23" s="106"/>
      <c r="I23" s="106"/>
      <c r="J23" s="106"/>
      <c r="K23" s="106"/>
      <c r="L23" s="106"/>
      <c r="M23" s="107"/>
      <c r="N23" s="107"/>
      <c r="O23" s="108"/>
      <c r="P23" s="1"/>
      <c r="Q23" s="1"/>
    </row>
    <row r="24" spans="2:17" ht="24.95" customHeight="1">
      <c r="B24" s="563" t="s">
        <v>29</v>
      </c>
      <c r="C24" s="564"/>
      <c r="D24" s="564"/>
      <c r="E24" s="546"/>
      <c r="F24" s="109">
        <f>F23*0.1</f>
        <v>967000</v>
      </c>
      <c r="G24" s="114"/>
      <c r="H24" s="111"/>
      <c r="I24" s="111"/>
      <c r="J24" s="111"/>
      <c r="K24" s="111"/>
      <c r="L24" s="111"/>
      <c r="M24" s="112"/>
      <c r="N24" s="112"/>
      <c r="O24" s="113"/>
      <c r="P24" s="1"/>
      <c r="Q24" s="1"/>
    </row>
    <row r="25" spans="2:17" ht="24.95" customHeight="1" thickBot="1">
      <c r="B25" s="565" t="s">
        <v>30</v>
      </c>
      <c r="C25" s="566"/>
      <c r="D25" s="566"/>
      <c r="E25" s="547"/>
      <c r="F25" s="115">
        <f>F23+F24</f>
        <v>10637000</v>
      </c>
      <c r="G25" s="116"/>
      <c r="H25" s="117"/>
      <c r="I25" s="117"/>
      <c r="J25" s="117"/>
      <c r="K25" s="117"/>
      <c r="L25" s="117"/>
      <c r="M25" s="118"/>
      <c r="N25" s="118"/>
      <c r="O25" s="119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2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9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9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9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40" spans="2:19">
      <c r="Q40">
        <f>24/22</f>
        <v>1.0909090909090908</v>
      </c>
      <c r="S40">
        <f>29/22</f>
        <v>1.3181818181818181</v>
      </c>
    </row>
    <row r="41" spans="2:19">
      <c r="Q41">
        <f>ROUND(Q40,1)</f>
        <v>1.1000000000000001</v>
      </c>
      <c r="S41">
        <f>ROUND(S40,1)</f>
        <v>1.3</v>
      </c>
    </row>
  </sheetData>
  <mergeCells count="30">
    <mergeCell ref="B21:E21"/>
    <mergeCell ref="B22:E22"/>
    <mergeCell ref="B23:E23"/>
    <mergeCell ref="B24:E24"/>
    <mergeCell ref="B25:E25"/>
    <mergeCell ref="D11:E11"/>
    <mergeCell ref="D12:E12"/>
    <mergeCell ref="D13:E13"/>
    <mergeCell ref="D14:E14"/>
    <mergeCell ref="B20:E20"/>
    <mergeCell ref="B9:B13"/>
    <mergeCell ref="C10:C11"/>
    <mergeCell ref="C12:C13"/>
    <mergeCell ref="B14:B19"/>
    <mergeCell ref="C15:C16"/>
    <mergeCell ref="C17:C18"/>
    <mergeCell ref="D9:E9"/>
    <mergeCell ref="D10:E10"/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</mergeCells>
  <phoneticPr fontId="3" type="noConversion"/>
  <pageMargins left="0.7" right="0.7" top="0.75" bottom="0.75" header="0.3" footer="0.3"/>
  <pageSetup paperSize="9" scale="61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1:Y42"/>
  <sheetViews>
    <sheetView view="pageBreakPreview" topLeftCell="B1" zoomScale="85" zoomScaleNormal="85" zoomScaleSheetLayoutView="85" workbookViewId="0">
      <selection activeCell="F17" sqref="F17"/>
    </sheetView>
  </sheetViews>
  <sheetFormatPr defaultRowHeight="16.5"/>
  <cols>
    <col min="2" max="2" width="7.125" customWidth="1"/>
    <col min="3" max="3" width="11" bestFit="1" customWidth="1"/>
    <col min="4" max="4" width="16.5" bestFit="1" customWidth="1"/>
    <col min="5" max="5" width="11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75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3</v>
      </c>
      <c r="D3" s="555" t="s">
        <v>99</v>
      </c>
      <c r="E3" s="551" t="s">
        <v>5</v>
      </c>
      <c r="F3" s="15" t="s">
        <v>6</v>
      </c>
      <c r="G3" s="556" t="s">
        <v>14</v>
      </c>
      <c r="H3" s="556"/>
      <c r="I3" s="556"/>
      <c r="J3" s="556"/>
      <c r="K3" s="556"/>
      <c r="L3" s="556"/>
      <c r="M3" s="556"/>
      <c r="N3" s="556"/>
      <c r="O3" s="557"/>
      <c r="P3" s="1"/>
      <c r="Q3" s="1"/>
    </row>
    <row r="4" spans="2:25" ht="24.95" customHeight="1" thickTop="1">
      <c r="B4" s="558" t="s">
        <v>8</v>
      </c>
      <c r="C4" s="25"/>
      <c r="D4" s="560" t="s">
        <v>124</v>
      </c>
      <c r="E4" s="552"/>
      <c r="F4" s="174">
        <f>SUM(F5:F10)</f>
        <v>12352626</v>
      </c>
      <c r="G4" s="561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599"/>
      <c r="C5" s="682" t="s">
        <v>73</v>
      </c>
      <c r="D5" s="562" t="s">
        <v>66</v>
      </c>
      <c r="E5" s="549"/>
      <c r="F5" s="55">
        <f>ROUND(G5*I5*K5,0)</f>
        <v>1748352</v>
      </c>
      <c r="G5" s="56">
        <v>3496704</v>
      </c>
      <c r="H5" s="64" t="s">
        <v>13</v>
      </c>
      <c r="I5" s="65">
        <v>0.5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559"/>
      <c r="C6" s="683"/>
      <c r="D6" s="562" t="s">
        <v>10</v>
      </c>
      <c r="E6" s="549"/>
      <c r="F6" s="55">
        <f>ROUND(G6*I6*K6,0)</f>
        <v>4289962</v>
      </c>
      <c r="G6" s="56">
        <v>2681226</v>
      </c>
      <c r="H6" s="64" t="s">
        <v>13</v>
      </c>
      <c r="I6" s="65">
        <v>1.6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559"/>
      <c r="C7" s="684"/>
      <c r="D7" s="562" t="s">
        <v>11</v>
      </c>
      <c r="E7" s="549"/>
      <c r="F7" s="55">
        <f>ROUND(G7*I7*K7,0)</f>
        <v>3226156</v>
      </c>
      <c r="G7" s="56">
        <v>1792309</v>
      </c>
      <c r="H7" s="64" t="s">
        <v>15</v>
      </c>
      <c r="I7" s="65">
        <v>1.8</v>
      </c>
      <c r="J7" s="64" t="s">
        <v>13</v>
      </c>
      <c r="K7" s="66">
        <v>1</v>
      </c>
      <c r="L7" s="64"/>
      <c r="M7" s="67"/>
      <c r="N7" s="67"/>
      <c r="O7" s="68"/>
      <c r="P7" s="1"/>
      <c r="Q7" s="1"/>
    </row>
    <row r="8" spans="2:25" ht="24.95" customHeight="1">
      <c r="B8" s="559"/>
      <c r="C8" s="682" t="s">
        <v>33</v>
      </c>
      <c r="D8" s="562" t="s">
        <v>66</v>
      </c>
      <c r="E8" s="549"/>
      <c r="F8" s="55">
        <f>ROUND(G8*I8/K8*M8*O8,0)</f>
        <v>582784</v>
      </c>
      <c r="G8" s="56">
        <f>G5</f>
        <v>3496704</v>
      </c>
      <c r="H8" s="64" t="s">
        <v>15</v>
      </c>
      <c r="I8" s="69">
        <v>4</v>
      </c>
      <c r="J8" s="70" t="s">
        <v>25</v>
      </c>
      <c r="K8" s="71">
        <v>12</v>
      </c>
      <c r="L8" s="72" t="s">
        <v>13</v>
      </c>
      <c r="M8" s="65">
        <v>0.5</v>
      </c>
      <c r="N8" s="64" t="s">
        <v>13</v>
      </c>
      <c r="O8" s="73">
        <v>1</v>
      </c>
      <c r="P8" s="1"/>
      <c r="Q8" s="1"/>
    </row>
    <row r="9" spans="2:25" ht="24.95" customHeight="1">
      <c r="B9" s="559"/>
      <c r="C9" s="683"/>
      <c r="D9" s="562" t="s">
        <v>10</v>
      </c>
      <c r="E9" s="549"/>
      <c r="F9" s="55">
        <f>ROUND(G9*I9/K9*M9*O9,0)</f>
        <v>1429987</v>
      </c>
      <c r="G9" s="56">
        <f>G6</f>
        <v>2681226</v>
      </c>
      <c r="H9" s="64" t="s">
        <v>15</v>
      </c>
      <c r="I9" s="69">
        <v>4</v>
      </c>
      <c r="J9" s="70" t="s">
        <v>25</v>
      </c>
      <c r="K9" s="71">
        <v>12</v>
      </c>
      <c r="L9" s="72" t="s">
        <v>13</v>
      </c>
      <c r="M9" s="65">
        <v>1.6</v>
      </c>
      <c r="N9" s="64" t="s">
        <v>13</v>
      </c>
      <c r="O9" s="73">
        <v>1</v>
      </c>
      <c r="P9" s="1"/>
      <c r="Q9" s="1"/>
      <c r="Y9" s="7"/>
    </row>
    <row r="10" spans="2:25" ht="24.95" customHeight="1">
      <c r="B10" s="559"/>
      <c r="C10" s="685"/>
      <c r="D10" s="596" t="s">
        <v>11</v>
      </c>
      <c r="E10" s="550"/>
      <c r="F10" s="74">
        <f>ROUND(G10*I10/K10*M10*O10,0)</f>
        <v>1075385</v>
      </c>
      <c r="G10" s="56">
        <f>G7</f>
        <v>1792309</v>
      </c>
      <c r="H10" s="75" t="s">
        <v>15</v>
      </c>
      <c r="I10" s="76">
        <v>4</v>
      </c>
      <c r="J10" s="77" t="s">
        <v>25</v>
      </c>
      <c r="K10" s="78">
        <v>12</v>
      </c>
      <c r="L10" s="79" t="s">
        <v>13</v>
      </c>
      <c r="M10" s="80">
        <v>1.8</v>
      </c>
      <c r="N10" s="75" t="s">
        <v>13</v>
      </c>
      <c r="O10" s="81">
        <v>1</v>
      </c>
      <c r="P10" s="1"/>
      <c r="Q10" s="1"/>
      <c r="Y10" s="7"/>
    </row>
    <row r="11" spans="2:25" ht="24.95" customHeight="1">
      <c r="B11" s="568" t="s">
        <v>9</v>
      </c>
      <c r="C11" s="14"/>
      <c r="D11" s="570" t="s">
        <v>124</v>
      </c>
      <c r="E11" s="548"/>
      <c r="F11" s="83">
        <f>SUM(F12:F19)</f>
        <v>3220000</v>
      </c>
      <c r="G11" s="84" t="s">
        <v>96</v>
      </c>
      <c r="H11" s="85"/>
      <c r="I11" s="85"/>
      <c r="J11" s="85"/>
      <c r="K11" s="85"/>
      <c r="L11" s="85"/>
      <c r="M11" s="86"/>
      <c r="N11" s="86"/>
      <c r="O11" s="87"/>
      <c r="P11" s="1"/>
      <c r="Q11" s="1"/>
      <c r="Y11" s="6"/>
    </row>
    <row r="12" spans="2:25" ht="24.95" customHeight="1">
      <c r="B12" s="569"/>
      <c r="C12" s="682" t="s">
        <v>34</v>
      </c>
      <c r="D12" s="562" t="s">
        <v>66</v>
      </c>
      <c r="E12" s="549"/>
      <c r="F12" s="58">
        <f>(25000*4)+(25000*4)+(50000*4)</f>
        <v>400000</v>
      </c>
      <c r="G12" s="88" t="s">
        <v>328</v>
      </c>
      <c r="H12" s="164"/>
      <c r="I12" s="164"/>
      <c r="J12" s="164"/>
      <c r="K12" s="164"/>
      <c r="L12" s="164"/>
      <c r="M12" s="165"/>
      <c r="N12" s="165"/>
      <c r="O12" s="166"/>
      <c r="P12" s="1"/>
      <c r="Q12" s="1"/>
      <c r="Y12" s="6"/>
    </row>
    <row r="13" spans="2:25" ht="24.95" customHeight="1">
      <c r="B13" s="569"/>
      <c r="C13" s="683"/>
      <c r="D13" s="562" t="s">
        <v>10</v>
      </c>
      <c r="E13" s="549"/>
      <c r="F13" s="58">
        <f>(25000*4)+(25000*4)+(50000*4)</f>
        <v>400000</v>
      </c>
      <c r="G13" s="88" t="s">
        <v>328</v>
      </c>
      <c r="H13" s="64"/>
      <c r="I13" s="64"/>
      <c r="J13" s="64"/>
      <c r="K13" s="64"/>
      <c r="L13" s="64"/>
      <c r="M13" s="67"/>
      <c r="N13" s="67"/>
      <c r="O13" s="68"/>
      <c r="P13" s="1"/>
      <c r="Q13" s="1"/>
      <c r="Y13" s="7"/>
    </row>
    <row r="14" spans="2:25" ht="24.95" customHeight="1">
      <c r="B14" s="569"/>
      <c r="C14" s="684"/>
      <c r="D14" s="562" t="s">
        <v>11</v>
      </c>
      <c r="E14" s="549"/>
      <c r="F14" s="58">
        <f>(25000*4)+(25000*4)+(50000*4)</f>
        <v>400000</v>
      </c>
      <c r="G14" s="88" t="s">
        <v>328</v>
      </c>
      <c r="H14" s="64"/>
      <c r="I14" s="64"/>
      <c r="J14" s="64"/>
      <c r="K14" s="64"/>
      <c r="L14" s="64"/>
      <c r="M14" s="67"/>
      <c r="N14" s="67"/>
      <c r="O14" s="68"/>
      <c r="P14" s="1"/>
      <c r="Q14" s="1"/>
      <c r="Y14" s="6"/>
    </row>
    <row r="15" spans="2:25" ht="24.95" customHeight="1">
      <c r="B15" s="569"/>
      <c r="C15" s="588" t="s">
        <v>35</v>
      </c>
      <c r="D15" s="562" t="s">
        <v>16</v>
      </c>
      <c r="E15" s="549"/>
      <c r="F15" s="58">
        <f>ROUND(G15*I15,0)</f>
        <v>60000</v>
      </c>
      <c r="G15" s="56">
        <v>30000</v>
      </c>
      <c r="H15" s="64" t="s">
        <v>15</v>
      </c>
      <c r="I15" s="65">
        <v>2</v>
      </c>
      <c r="J15" s="64"/>
      <c r="K15" s="66"/>
      <c r="L15" s="64"/>
      <c r="M15" s="67"/>
      <c r="N15" s="67"/>
      <c r="O15" s="68"/>
      <c r="P15" s="1"/>
      <c r="Q15" s="1"/>
    </row>
    <row r="16" spans="2:25" ht="24.95" customHeight="1">
      <c r="B16" s="569"/>
      <c r="C16" s="669"/>
      <c r="D16" s="562" t="s">
        <v>17</v>
      </c>
      <c r="E16" s="549"/>
      <c r="F16" s="58">
        <f>ROUND(G16*I16,0)</f>
        <v>40000</v>
      </c>
      <c r="G16" s="56">
        <v>20000</v>
      </c>
      <c r="H16" s="64" t="s">
        <v>15</v>
      </c>
      <c r="I16" s="65">
        <v>2</v>
      </c>
      <c r="J16" s="64"/>
      <c r="K16" s="66"/>
      <c r="L16" s="64"/>
      <c r="M16" s="67"/>
      <c r="N16" s="67"/>
      <c r="O16" s="68"/>
      <c r="P16" s="1"/>
      <c r="Q16" s="1"/>
    </row>
    <row r="17" spans="2:17" ht="24.95" customHeight="1">
      <c r="B17" s="569"/>
      <c r="C17" s="44" t="s">
        <v>94</v>
      </c>
      <c r="D17" s="36" t="s">
        <v>93</v>
      </c>
      <c r="E17" s="40" t="s">
        <v>156</v>
      </c>
      <c r="F17" s="58">
        <f>ROUND(G17*I17,0)</f>
        <v>120000</v>
      </c>
      <c r="G17" s="56">
        <v>1200</v>
      </c>
      <c r="H17" s="64" t="s">
        <v>15</v>
      </c>
      <c r="I17" s="66">
        <v>100</v>
      </c>
      <c r="J17" s="154"/>
      <c r="K17" s="171"/>
      <c r="L17" s="154"/>
      <c r="M17" s="155"/>
      <c r="N17" s="155"/>
      <c r="O17" s="172"/>
      <c r="P17" s="1"/>
      <c r="Q17" s="1"/>
    </row>
    <row r="18" spans="2:17" ht="24.95" customHeight="1">
      <c r="B18" s="569"/>
      <c r="C18" s="52" t="s">
        <v>95</v>
      </c>
      <c r="D18" s="33" t="s">
        <v>185</v>
      </c>
      <c r="E18" s="53" t="s">
        <v>142</v>
      </c>
      <c r="F18" s="137">
        <f>ROUND(G18*I18,0)</f>
        <v>300000</v>
      </c>
      <c r="G18" s="169">
        <v>300000</v>
      </c>
      <c r="H18" s="164" t="s">
        <v>15</v>
      </c>
      <c r="I18" s="175">
        <v>1</v>
      </c>
      <c r="J18" s="164"/>
      <c r="K18" s="153"/>
      <c r="L18" s="164"/>
      <c r="M18" s="165"/>
      <c r="N18" s="165"/>
      <c r="O18" s="166"/>
      <c r="P18" s="1"/>
      <c r="Q18" s="1"/>
    </row>
    <row r="19" spans="2:17" ht="24.95" customHeight="1">
      <c r="B19" s="599"/>
      <c r="C19" s="51" t="s">
        <v>183</v>
      </c>
      <c r="D19" s="34" t="s">
        <v>184</v>
      </c>
      <c r="E19" s="42" t="s">
        <v>186</v>
      </c>
      <c r="F19" s="134">
        <f>ROUND(G19*I19,0)</f>
        <v>1500000</v>
      </c>
      <c r="G19" s="89">
        <v>1500000</v>
      </c>
      <c r="H19" s="75" t="s">
        <v>15</v>
      </c>
      <c r="I19" s="176">
        <v>1</v>
      </c>
      <c r="J19" s="177"/>
      <c r="K19" s="178"/>
      <c r="L19" s="177"/>
      <c r="M19" s="179"/>
      <c r="N19" s="179"/>
      <c r="O19" s="180"/>
      <c r="P19" s="1"/>
      <c r="Q19" s="1"/>
    </row>
    <row r="20" spans="2:17" ht="24.95" customHeight="1">
      <c r="B20" s="579" t="s">
        <v>7</v>
      </c>
      <c r="C20" s="38"/>
      <c r="D20" s="677" t="s">
        <v>124</v>
      </c>
      <c r="E20" s="678"/>
      <c r="F20" s="181">
        <f>SUM(F21:F26)</f>
        <v>2857500</v>
      </c>
      <c r="G20" s="123"/>
      <c r="H20" s="182"/>
      <c r="I20" s="182"/>
      <c r="J20" s="182"/>
      <c r="K20" s="182"/>
      <c r="L20" s="182"/>
      <c r="M20" s="183"/>
      <c r="N20" s="183"/>
      <c r="O20" s="184"/>
      <c r="P20" s="1"/>
      <c r="Q20" s="1"/>
    </row>
    <row r="21" spans="2:17" ht="24.95" customHeight="1">
      <c r="B21" s="579"/>
      <c r="C21" s="584" t="s">
        <v>179</v>
      </c>
      <c r="D21" s="33" t="s">
        <v>67</v>
      </c>
      <c r="E21" s="57" t="s">
        <v>181</v>
      </c>
      <c r="F21" s="55">
        <f t="shared" ref="F21:F26" si="0">ROUND(G21*I21,0)</f>
        <v>60000</v>
      </c>
      <c r="G21" s="56">
        <v>4000</v>
      </c>
      <c r="H21" s="64" t="s">
        <v>15</v>
      </c>
      <c r="I21" s="66">
        <v>15</v>
      </c>
      <c r="J21" s="64"/>
      <c r="K21" s="97"/>
      <c r="L21" s="64"/>
      <c r="M21" s="67"/>
      <c r="N21" s="67"/>
      <c r="O21" s="68"/>
      <c r="P21" s="1"/>
      <c r="Q21" s="1"/>
    </row>
    <row r="22" spans="2:17" ht="24.95" customHeight="1">
      <c r="B22" s="579"/>
      <c r="C22" s="686"/>
      <c r="D22" s="33" t="s">
        <v>68</v>
      </c>
      <c r="E22" s="57" t="s">
        <v>181</v>
      </c>
      <c r="F22" s="58">
        <f t="shared" si="0"/>
        <v>60000</v>
      </c>
      <c r="G22" s="56">
        <v>4000</v>
      </c>
      <c r="H22" s="64" t="s">
        <v>15</v>
      </c>
      <c r="I22" s="66">
        <v>15</v>
      </c>
      <c r="J22" s="64"/>
      <c r="K22" s="97"/>
      <c r="L22" s="64"/>
      <c r="M22" s="67"/>
      <c r="N22" s="67"/>
      <c r="O22" s="68"/>
      <c r="P22" s="1"/>
      <c r="Q22" s="1"/>
    </row>
    <row r="23" spans="2:17" ht="24.95" customHeight="1">
      <c r="B23" s="579"/>
      <c r="C23" s="44" t="s">
        <v>76</v>
      </c>
      <c r="D23" s="36" t="s">
        <v>175</v>
      </c>
      <c r="E23" s="50" t="s">
        <v>174</v>
      </c>
      <c r="F23" s="55">
        <f t="shared" si="0"/>
        <v>400000</v>
      </c>
      <c r="G23" s="56">
        <v>200000</v>
      </c>
      <c r="H23" s="64" t="s">
        <v>15</v>
      </c>
      <c r="I23" s="97">
        <v>2</v>
      </c>
      <c r="J23" s="64"/>
      <c r="K23" s="97"/>
      <c r="L23" s="64"/>
      <c r="M23" s="67"/>
      <c r="N23" s="67"/>
      <c r="O23" s="68"/>
      <c r="P23" s="1"/>
      <c r="Q23" s="1"/>
    </row>
    <row r="24" spans="2:17" ht="24.95" customHeight="1">
      <c r="B24" s="579"/>
      <c r="C24" s="44" t="s">
        <v>77</v>
      </c>
      <c r="D24" s="36" t="s">
        <v>77</v>
      </c>
      <c r="E24" s="40" t="s">
        <v>282</v>
      </c>
      <c r="F24" s="55">
        <f t="shared" si="0"/>
        <v>2000000</v>
      </c>
      <c r="G24" s="56">
        <v>500000</v>
      </c>
      <c r="H24" s="64" t="s">
        <v>15</v>
      </c>
      <c r="I24" s="221">
        <v>4</v>
      </c>
      <c r="J24" s="67" t="s">
        <v>266</v>
      </c>
      <c r="K24" s="97"/>
      <c r="L24" s="64"/>
      <c r="M24" s="67"/>
      <c r="N24" s="67"/>
      <c r="O24" s="68"/>
      <c r="P24" s="1"/>
      <c r="Q24" s="1"/>
    </row>
    <row r="25" spans="2:17" ht="24.95" customHeight="1">
      <c r="B25" s="579"/>
      <c r="C25" s="588" t="s">
        <v>69</v>
      </c>
      <c r="D25" s="33" t="s">
        <v>70</v>
      </c>
      <c r="E25" s="37" t="s">
        <v>32</v>
      </c>
      <c r="F25" s="55">
        <f t="shared" si="0"/>
        <v>112500</v>
      </c>
      <c r="G25" s="56">
        <v>7500</v>
      </c>
      <c r="H25" s="64" t="s">
        <v>15</v>
      </c>
      <c r="I25" s="99">
        <v>15</v>
      </c>
      <c r="J25" s="64"/>
      <c r="K25" s="97"/>
      <c r="L25" s="64"/>
      <c r="M25" s="66"/>
      <c r="N25" s="66"/>
      <c r="O25" s="73"/>
      <c r="P25" s="2" t="s">
        <v>57</v>
      </c>
      <c r="Q25" s="1"/>
    </row>
    <row r="26" spans="2:17" ht="24.95" customHeight="1">
      <c r="B26" s="579"/>
      <c r="C26" s="589"/>
      <c r="D26" s="33" t="s">
        <v>71</v>
      </c>
      <c r="E26" s="37" t="s">
        <v>32</v>
      </c>
      <c r="F26" s="55">
        <f t="shared" si="0"/>
        <v>225000</v>
      </c>
      <c r="G26" s="89">
        <v>15000</v>
      </c>
      <c r="H26" s="75" t="s">
        <v>15</v>
      </c>
      <c r="I26" s="185">
        <v>15</v>
      </c>
      <c r="J26" s="75"/>
      <c r="K26" s="103"/>
      <c r="L26" s="64"/>
      <c r="M26" s="66"/>
      <c r="N26" s="66"/>
      <c r="O26" s="73"/>
      <c r="P26" s="2"/>
      <c r="Q26" s="1"/>
    </row>
    <row r="27" spans="2:17" ht="24.95" customHeight="1">
      <c r="B27" s="571" t="s">
        <v>102</v>
      </c>
      <c r="C27" s="572"/>
      <c r="D27" s="572"/>
      <c r="E27" s="546"/>
      <c r="F27" s="104">
        <f>SUM(F4,F11,F20)</f>
        <v>18430126</v>
      </c>
      <c r="G27" s="105"/>
      <c r="H27" s="106"/>
      <c r="I27" s="106"/>
      <c r="J27" s="106"/>
      <c r="K27" s="106"/>
      <c r="L27" s="106"/>
      <c r="M27" s="107"/>
      <c r="N27" s="107"/>
      <c r="O27" s="108"/>
      <c r="P27" s="1"/>
      <c r="Q27" s="1"/>
    </row>
    <row r="28" spans="2:17" ht="24.95" customHeight="1">
      <c r="B28" s="563" t="s">
        <v>123</v>
      </c>
      <c r="C28" s="564"/>
      <c r="D28" s="564"/>
      <c r="E28" s="546"/>
      <c r="F28" s="109">
        <f>TRUNC(F27*0.06,0)</f>
        <v>1105807</v>
      </c>
      <c r="G28" s="110" t="s">
        <v>314</v>
      </c>
      <c r="H28" s="111"/>
      <c r="I28" s="111"/>
      <c r="J28" s="111"/>
      <c r="K28" s="111"/>
      <c r="L28" s="111"/>
      <c r="M28" s="112"/>
      <c r="N28" s="112"/>
      <c r="O28" s="113"/>
      <c r="P28" s="1"/>
      <c r="Q28" s="1"/>
    </row>
    <row r="29" spans="2:17" ht="24.95" customHeight="1">
      <c r="B29" s="563" t="s">
        <v>121</v>
      </c>
      <c r="C29" s="564" t="s">
        <v>121</v>
      </c>
      <c r="D29" s="564"/>
      <c r="E29" s="546"/>
      <c r="F29" s="109">
        <f>TRUNC((F27+F28)*0.1,0)</f>
        <v>1953593</v>
      </c>
      <c r="G29" s="110" t="s">
        <v>164</v>
      </c>
      <c r="H29" s="111"/>
      <c r="I29" s="111"/>
      <c r="J29" s="111"/>
      <c r="K29" s="111"/>
      <c r="L29" s="111"/>
      <c r="M29" s="112"/>
      <c r="N29" s="112"/>
      <c r="O29" s="113"/>
      <c r="P29" s="1"/>
      <c r="Q29" s="1"/>
    </row>
    <row r="30" spans="2:17" ht="24.95" customHeight="1">
      <c r="B30" s="571" t="s">
        <v>119</v>
      </c>
      <c r="C30" s="572"/>
      <c r="D30" s="572"/>
      <c r="E30" s="546"/>
      <c r="F30" s="104">
        <f>TRUNC(SUM(F27:F29),-4)</f>
        <v>21480000</v>
      </c>
      <c r="G30" s="105"/>
      <c r="H30" s="106"/>
      <c r="I30" s="106"/>
      <c r="J30" s="106"/>
      <c r="K30" s="106"/>
      <c r="L30" s="106"/>
      <c r="M30" s="107"/>
      <c r="N30" s="107"/>
      <c r="O30" s="108"/>
      <c r="P30" s="1"/>
      <c r="Q30" s="1"/>
    </row>
    <row r="31" spans="2:17" ht="24.95" customHeight="1">
      <c r="B31" s="563" t="s">
        <v>122</v>
      </c>
      <c r="C31" s="564"/>
      <c r="D31" s="564"/>
      <c r="E31" s="546"/>
      <c r="F31" s="109">
        <f>F30*0.1</f>
        <v>2148000</v>
      </c>
      <c r="G31" s="114"/>
      <c r="H31" s="111"/>
      <c r="I31" s="111"/>
      <c r="J31" s="111"/>
      <c r="K31" s="111"/>
      <c r="L31" s="111"/>
      <c r="M31" s="112"/>
      <c r="N31" s="112"/>
      <c r="O31" s="113"/>
      <c r="P31" s="1"/>
      <c r="Q31" s="1"/>
    </row>
    <row r="32" spans="2:17" ht="24.95" customHeight="1" thickBot="1">
      <c r="B32" s="565" t="s">
        <v>120</v>
      </c>
      <c r="C32" s="566"/>
      <c r="D32" s="566"/>
      <c r="E32" s="547"/>
      <c r="F32" s="115">
        <f>F30+F31</f>
        <v>23628000</v>
      </c>
      <c r="G32" s="116"/>
      <c r="H32" s="117"/>
      <c r="I32" s="117"/>
      <c r="J32" s="117"/>
      <c r="K32" s="117"/>
      <c r="L32" s="117"/>
      <c r="M32" s="118"/>
      <c r="N32" s="118"/>
      <c r="O32" s="119"/>
      <c r="P32" s="1"/>
      <c r="Q32" s="1"/>
    </row>
    <row r="33" spans="2:19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9" ht="24.95" customHeight="1">
      <c r="B34" s="2"/>
      <c r="C34" s="1" t="s">
        <v>265</v>
      </c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9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9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9" ht="24.95" customHeight="1">
      <c r="B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>
        <f>10/22</f>
        <v>0.45454545454545453</v>
      </c>
      <c r="R37">
        <f>36/22</f>
        <v>1.6363636363636365</v>
      </c>
      <c r="S37">
        <f>40/22</f>
        <v>1.8181818181818181</v>
      </c>
    </row>
    <row r="38" spans="2:19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>
        <f>ROUND(Q37,1)</f>
        <v>0.5</v>
      </c>
      <c r="R38">
        <f>ROUND(R37,1)</f>
        <v>1.6</v>
      </c>
      <c r="S38">
        <f>ROUND(S37,1)</f>
        <v>1.8</v>
      </c>
    </row>
    <row r="39" spans="2:19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9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9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9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3">
    <mergeCell ref="B32:E32"/>
    <mergeCell ref="B27:E27"/>
    <mergeCell ref="B28:E28"/>
    <mergeCell ref="B29:E29"/>
    <mergeCell ref="B30:E30"/>
    <mergeCell ref="B31:E31"/>
    <mergeCell ref="D13:E13"/>
    <mergeCell ref="D14:E14"/>
    <mergeCell ref="D15:E15"/>
    <mergeCell ref="D20:E20"/>
    <mergeCell ref="D16:E16"/>
    <mergeCell ref="B20:B26"/>
    <mergeCell ref="C12:C14"/>
    <mergeCell ref="C21:C22"/>
    <mergeCell ref="C25:C26"/>
    <mergeCell ref="C15:C16"/>
    <mergeCell ref="B11:B19"/>
    <mergeCell ref="D11:E11"/>
    <mergeCell ref="D12:E12"/>
    <mergeCell ref="B1:O1"/>
    <mergeCell ref="G3:O3"/>
    <mergeCell ref="B4:B10"/>
    <mergeCell ref="G4:O4"/>
    <mergeCell ref="C5:C7"/>
    <mergeCell ref="C8:C10"/>
    <mergeCell ref="D3:E3"/>
    <mergeCell ref="D4:E4"/>
    <mergeCell ref="D5:E5"/>
    <mergeCell ref="D6:E6"/>
    <mergeCell ref="D7:E7"/>
    <mergeCell ref="D8:E8"/>
    <mergeCell ref="D9:E9"/>
    <mergeCell ref="D10:E10"/>
  </mergeCells>
  <phoneticPr fontId="3" type="noConversion"/>
  <pageMargins left="0.7" right="0.7" top="0.75" bottom="0.75" header="0.3" footer="0.3"/>
  <pageSetup paperSize="9" scale="58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1:Y42"/>
  <sheetViews>
    <sheetView view="pageBreakPreview" topLeftCell="B1" zoomScale="85" zoomScaleNormal="85" zoomScaleSheetLayoutView="85" workbookViewId="0">
      <selection activeCell="N11" sqref="N11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272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492" t="s">
        <v>5</v>
      </c>
      <c r="E3" s="506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1192942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82" t="s">
        <v>1</v>
      </c>
      <c r="D5" s="504" t="s">
        <v>0</v>
      </c>
      <c r="E5" s="505"/>
      <c r="F5" s="55">
        <f>ROUND(G5*I5*K5,0)</f>
        <v>536245</v>
      </c>
      <c r="G5" s="56">
        <v>2681226</v>
      </c>
      <c r="H5" s="64" t="s">
        <v>13</v>
      </c>
      <c r="I5" s="65">
        <v>0.2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82"/>
      <c r="D6" s="504" t="s">
        <v>11</v>
      </c>
      <c r="E6" s="505"/>
      <c r="F6" s="55">
        <f>ROUND(G6*I6*K6,0)</f>
        <v>358462</v>
      </c>
      <c r="G6" s="56">
        <v>1792309</v>
      </c>
      <c r="H6" s="64" t="s">
        <v>15</v>
      </c>
      <c r="I6" s="65">
        <v>0.2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82" t="s">
        <v>33</v>
      </c>
      <c r="D7" s="504" t="s">
        <v>0</v>
      </c>
      <c r="E7" s="505"/>
      <c r="F7" s="55">
        <f>ROUND(G7*I7/K7*M7*O7,0)</f>
        <v>178748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0.2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83"/>
      <c r="D8" s="504" t="s">
        <v>11</v>
      </c>
      <c r="E8" s="505"/>
      <c r="F8" s="74">
        <f>ROUND(G8*I8/K8*M8*O8,0)</f>
        <v>119487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0.2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77" t="s">
        <v>2</v>
      </c>
      <c r="E9" s="538"/>
      <c r="F9" s="83">
        <f>SUM(F10:F13)</f>
        <v>420000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82" t="s">
        <v>34</v>
      </c>
      <c r="D10" s="504" t="s">
        <v>0</v>
      </c>
      <c r="E10" s="505"/>
      <c r="F10" s="55">
        <f>(25000*2)+(25000*2)+(50000*2)</f>
        <v>200000</v>
      </c>
      <c r="G10" s="88" t="s">
        <v>319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82"/>
      <c r="D11" s="504" t="s">
        <v>11</v>
      </c>
      <c r="E11" s="505"/>
      <c r="F11" s="55">
        <f>(25000*2)+(25000*2)+(50000*2)</f>
        <v>200000</v>
      </c>
      <c r="G11" s="88" t="s">
        <v>319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/>
      <c r="C12" s="582" t="s">
        <v>35</v>
      </c>
      <c r="D12" s="504" t="s">
        <v>16</v>
      </c>
      <c r="E12" s="505"/>
      <c r="F12" s="55">
        <f>ROUND(G12*I12,0)</f>
        <v>12000</v>
      </c>
      <c r="G12" s="56">
        <v>30000</v>
      </c>
      <c r="H12" s="64" t="s">
        <v>15</v>
      </c>
      <c r="I12" s="65">
        <v>0.4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499"/>
      <c r="C13" s="583"/>
      <c r="D13" s="504" t="s">
        <v>17</v>
      </c>
      <c r="E13" s="505"/>
      <c r="F13" s="74">
        <f>ROUND(G13*I13,0)</f>
        <v>8000</v>
      </c>
      <c r="G13" s="89">
        <v>20000</v>
      </c>
      <c r="H13" s="75" t="s">
        <v>15</v>
      </c>
      <c r="I13" s="80">
        <v>0.4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499" t="s">
        <v>7</v>
      </c>
      <c r="C14" s="82"/>
      <c r="D14" s="577" t="s">
        <v>2</v>
      </c>
      <c r="E14" s="538"/>
      <c r="F14" s="83">
        <f>SUM(F15:F26)</f>
        <v>13470000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499"/>
      <c r="C15" s="489" t="s">
        <v>36</v>
      </c>
      <c r="D15" s="94" t="s">
        <v>18</v>
      </c>
      <c r="E15" s="95" t="s">
        <v>112</v>
      </c>
      <c r="F15" s="55">
        <f t="shared" ref="F15:F16" si="0">ROUND(G15*I15,0)</f>
        <v>300000</v>
      </c>
      <c r="G15" s="56">
        <v>150000</v>
      </c>
      <c r="H15" s="64" t="s">
        <v>15</v>
      </c>
      <c r="I15" s="96">
        <v>2</v>
      </c>
      <c r="J15" s="510" t="s">
        <v>284</v>
      </c>
      <c r="K15" s="511"/>
      <c r="L15" s="511"/>
      <c r="M15" s="511"/>
      <c r="N15" s="511"/>
      <c r="O15" s="512"/>
      <c r="P15" s="1"/>
      <c r="Q15" s="1"/>
    </row>
    <row r="16" spans="2:25" ht="24.95" customHeight="1">
      <c r="B16" s="499"/>
      <c r="C16" s="669"/>
      <c r="D16" s="94" t="s">
        <v>109</v>
      </c>
      <c r="E16" s="218" t="str">
        <f>'리더교육(1일 6시간)'!E16</f>
        <v>편도120km, 왕복 기준</v>
      </c>
      <c r="F16" s="55">
        <f t="shared" si="0"/>
        <v>50000</v>
      </c>
      <c r="G16" s="56">
        <f>'리더교육(1일 6시간)'!G16</f>
        <v>50000</v>
      </c>
      <c r="H16" s="64" t="s">
        <v>15</v>
      </c>
      <c r="I16" s="97">
        <v>1</v>
      </c>
      <c r="J16" s="507" t="s">
        <v>258</v>
      </c>
      <c r="K16" s="508"/>
      <c r="L16" s="508"/>
      <c r="M16" s="508"/>
      <c r="N16" s="508"/>
      <c r="O16" s="509"/>
      <c r="P16" s="1"/>
      <c r="Q16" s="1"/>
    </row>
    <row r="17" spans="2:20" ht="24.95" customHeight="1">
      <c r="B17" s="499"/>
      <c r="C17" s="663" t="s">
        <v>37</v>
      </c>
      <c r="D17" s="94" t="s">
        <v>44</v>
      </c>
      <c r="E17" s="95" t="s">
        <v>322</v>
      </c>
      <c r="F17" s="55">
        <f>ROUND(G17*I17,0)</f>
        <v>2800000</v>
      </c>
      <c r="G17" s="56">
        <v>70000</v>
      </c>
      <c r="H17" s="64" t="s">
        <v>15</v>
      </c>
      <c r="I17" s="66">
        <v>40</v>
      </c>
      <c r="J17" s="64"/>
      <c r="K17" s="97"/>
      <c r="L17" s="64"/>
      <c r="M17" s="67"/>
      <c r="N17" s="67"/>
      <c r="O17" s="68"/>
      <c r="P17" s="1"/>
      <c r="Q17" s="1"/>
    </row>
    <row r="18" spans="2:20" ht="24.95" customHeight="1">
      <c r="B18" s="499"/>
      <c r="C18" s="664"/>
      <c r="D18" s="94" t="s">
        <v>19</v>
      </c>
      <c r="E18" s="126" t="s">
        <v>304</v>
      </c>
      <c r="F18" s="55">
        <f>ROUND(G18*I18,0)</f>
        <v>400000</v>
      </c>
      <c r="G18" s="56">
        <v>10000</v>
      </c>
      <c r="H18" s="64" t="s">
        <v>15</v>
      </c>
      <c r="I18" s="66">
        <v>40</v>
      </c>
      <c r="J18" s="64"/>
      <c r="K18" s="100"/>
      <c r="L18" s="64"/>
      <c r="M18" s="127"/>
      <c r="N18" s="64"/>
      <c r="O18" s="73"/>
      <c r="P18" s="2"/>
      <c r="Q18" s="1"/>
    </row>
    <row r="19" spans="2:20" ht="24.95" customHeight="1">
      <c r="B19" s="499"/>
      <c r="C19" s="665"/>
      <c r="D19" s="94" t="s">
        <v>20</v>
      </c>
      <c r="E19" s="95" t="s">
        <v>181</v>
      </c>
      <c r="F19" s="55">
        <f>ROUND(G19*I19,0)</f>
        <v>160000</v>
      </c>
      <c r="G19" s="56">
        <v>4000</v>
      </c>
      <c r="H19" s="64" t="s">
        <v>15</v>
      </c>
      <c r="I19" s="66">
        <v>40</v>
      </c>
      <c r="J19" s="64"/>
      <c r="K19" s="66"/>
      <c r="L19" s="64"/>
      <c r="M19" s="67"/>
      <c r="N19" s="67"/>
      <c r="O19" s="68"/>
      <c r="P19" s="1"/>
      <c r="Q19" s="1"/>
    </row>
    <row r="20" spans="2:20" ht="24.95" customHeight="1">
      <c r="B20" s="499"/>
      <c r="C20" s="663" t="s">
        <v>23</v>
      </c>
      <c r="D20" s="94" t="s">
        <v>268</v>
      </c>
      <c r="E20" s="95" t="s">
        <v>113</v>
      </c>
      <c r="F20" s="55">
        <f t="shared" ref="F20:F26" si="1">ROUND(G20*I20,0)</f>
        <v>400000</v>
      </c>
      <c r="G20" s="56">
        <v>10000</v>
      </c>
      <c r="H20" s="64" t="s">
        <v>15</v>
      </c>
      <c r="I20" s="66">
        <v>40</v>
      </c>
      <c r="J20" s="64"/>
      <c r="K20" s="66"/>
      <c r="L20" s="64"/>
      <c r="M20" s="67"/>
      <c r="N20" s="67"/>
      <c r="O20" s="68"/>
      <c r="P20" s="1"/>
      <c r="Q20" s="1"/>
    </row>
    <row r="21" spans="2:20" ht="24.95" customHeight="1">
      <c r="B21" s="499"/>
      <c r="C21" s="664"/>
      <c r="D21" s="94" t="s">
        <v>269</v>
      </c>
      <c r="E21" s="95" t="s">
        <v>270</v>
      </c>
      <c r="F21" s="55">
        <f t="shared" si="1"/>
        <v>80000</v>
      </c>
      <c r="G21" s="56">
        <v>2000</v>
      </c>
      <c r="H21" s="64" t="s">
        <v>15</v>
      </c>
      <c r="I21" s="66">
        <v>40</v>
      </c>
      <c r="J21" s="64"/>
      <c r="K21" s="66"/>
      <c r="L21" s="64"/>
      <c r="M21" s="67"/>
      <c r="N21" s="67"/>
      <c r="O21" s="68"/>
      <c r="P21" s="1"/>
      <c r="Q21" s="1"/>
    </row>
    <row r="22" spans="2:20" ht="24.95" customHeight="1">
      <c r="B22" s="499"/>
      <c r="C22" s="664"/>
      <c r="D22" s="94" t="s">
        <v>59</v>
      </c>
      <c r="E22" s="95" t="s">
        <v>113</v>
      </c>
      <c r="F22" s="55">
        <f t="shared" si="1"/>
        <v>8000000</v>
      </c>
      <c r="G22" s="56">
        <f>'선진지견학(국내 당일)'!G16</f>
        <v>200000</v>
      </c>
      <c r="H22" s="64" t="s">
        <v>15</v>
      </c>
      <c r="I22" s="66">
        <v>40</v>
      </c>
      <c r="J22" s="64"/>
      <c r="K22" s="97"/>
      <c r="L22" s="64"/>
      <c r="M22" s="67"/>
      <c r="N22" s="67"/>
      <c r="O22" s="68"/>
      <c r="P22" s="1"/>
      <c r="Q22" s="1"/>
    </row>
    <row r="23" spans="2:20" ht="24.95" customHeight="1">
      <c r="B23" s="499"/>
      <c r="C23" s="664"/>
      <c r="D23" s="94" t="s">
        <v>46</v>
      </c>
      <c r="E23" s="139" t="s">
        <v>189</v>
      </c>
      <c r="F23" s="58">
        <f t="shared" si="1"/>
        <v>900000</v>
      </c>
      <c r="G23" s="56">
        <v>900000</v>
      </c>
      <c r="H23" s="64" t="s">
        <v>15</v>
      </c>
      <c r="I23" s="138">
        <v>1</v>
      </c>
      <c r="J23" s="64"/>
      <c r="K23" s="67" t="s">
        <v>254</v>
      </c>
      <c r="L23" s="64"/>
      <c r="M23" s="67"/>
      <c r="N23" s="67"/>
      <c r="O23" s="68"/>
      <c r="P23" s="1"/>
      <c r="Q23" s="1"/>
    </row>
    <row r="24" spans="2:20" ht="24.95" customHeight="1">
      <c r="B24" s="499"/>
      <c r="C24" s="664"/>
      <c r="D24" s="94" t="s">
        <v>47</v>
      </c>
      <c r="E24" s="132" t="s">
        <v>271</v>
      </c>
      <c r="F24" s="55">
        <f t="shared" si="1"/>
        <v>200000</v>
      </c>
      <c r="G24" s="56">
        <v>5000</v>
      </c>
      <c r="H24" s="64" t="s">
        <v>15</v>
      </c>
      <c r="I24" s="66">
        <v>40</v>
      </c>
      <c r="J24" s="64"/>
      <c r="K24" s="662">
        <f>'선진지견학(국내 당일)'!K18:O18</f>
        <v>0</v>
      </c>
      <c r="L24" s="532"/>
      <c r="M24" s="532"/>
      <c r="N24" s="532"/>
      <c r="O24" s="533"/>
      <c r="P24" s="1"/>
      <c r="Q24" s="1"/>
    </row>
    <row r="25" spans="2:20" ht="24.95" customHeight="1">
      <c r="B25" s="499"/>
      <c r="C25" s="664"/>
      <c r="D25" s="94" t="s">
        <v>21</v>
      </c>
      <c r="E25" s="57" t="s">
        <v>57</v>
      </c>
      <c r="F25" s="55">
        <f t="shared" si="1"/>
        <v>80000</v>
      </c>
      <c r="G25" s="56">
        <v>2000</v>
      </c>
      <c r="H25" s="64" t="s">
        <v>15</v>
      </c>
      <c r="I25" s="99">
        <v>40</v>
      </c>
      <c r="J25" s="64"/>
      <c r="K25" s="100"/>
      <c r="L25" s="64"/>
      <c r="M25" s="66"/>
      <c r="N25" s="66"/>
      <c r="O25" s="73"/>
      <c r="P25" s="2"/>
      <c r="Q25" s="1"/>
    </row>
    <row r="26" spans="2:20" ht="24.95" customHeight="1">
      <c r="B26" s="499"/>
      <c r="C26" s="666"/>
      <c r="D26" s="101" t="s">
        <v>22</v>
      </c>
      <c r="E26" s="102" t="s">
        <v>214</v>
      </c>
      <c r="F26" s="74">
        <f t="shared" si="1"/>
        <v>100000</v>
      </c>
      <c r="G26" s="89">
        <f>'리더교육(1일 6시간)'!G21</f>
        <v>50000</v>
      </c>
      <c r="H26" s="75" t="s">
        <v>15</v>
      </c>
      <c r="I26" s="222">
        <v>2</v>
      </c>
      <c r="J26" s="75"/>
      <c r="K26" s="75"/>
      <c r="L26" s="75"/>
      <c r="M26" s="91"/>
      <c r="N26" s="91"/>
      <c r="O26" s="92"/>
      <c r="P26" s="2"/>
      <c r="Q26" s="1"/>
    </row>
    <row r="27" spans="2:20" ht="24.95" customHeight="1">
      <c r="B27" s="513" t="s">
        <v>2</v>
      </c>
      <c r="C27" s="514"/>
      <c r="D27" s="514"/>
      <c r="E27" s="515"/>
      <c r="F27" s="104">
        <f>SUM(F4,F9,F14)</f>
        <v>15082942</v>
      </c>
      <c r="G27" s="105"/>
      <c r="H27" s="106"/>
      <c r="I27" s="106"/>
      <c r="J27" s="106"/>
      <c r="K27" s="106"/>
      <c r="L27" s="106"/>
      <c r="M27" s="107"/>
      <c r="N27" s="107"/>
      <c r="O27" s="108"/>
      <c r="P27" s="1"/>
      <c r="Q27" s="1"/>
    </row>
    <row r="28" spans="2:20" ht="24.95" customHeight="1">
      <c r="B28" s="519" t="s">
        <v>26</v>
      </c>
      <c r="C28" s="520"/>
      <c r="D28" s="520"/>
      <c r="E28" s="515"/>
      <c r="F28" s="109">
        <f>TRUNC(F27*0.06,0)</f>
        <v>904976</v>
      </c>
      <c r="G28" s="110" t="s">
        <v>314</v>
      </c>
      <c r="H28" s="111"/>
      <c r="I28" s="111"/>
      <c r="J28" s="111"/>
      <c r="K28" s="111"/>
      <c r="L28" s="111"/>
      <c r="M28" s="112"/>
      <c r="N28" s="112"/>
      <c r="O28" s="113"/>
      <c r="P28" s="1"/>
      <c r="Q28" s="1"/>
      <c r="R28">
        <f>4/22</f>
        <v>0.18181818181818182</v>
      </c>
      <c r="T28">
        <f>3.5/22</f>
        <v>0.15909090909090909</v>
      </c>
    </row>
    <row r="29" spans="2:20" ht="24.95" customHeight="1">
      <c r="B29" s="519" t="s">
        <v>27</v>
      </c>
      <c r="C29" s="520" t="s">
        <v>27</v>
      </c>
      <c r="D29" s="520"/>
      <c r="E29" s="515"/>
      <c r="F29" s="109">
        <f>TRUNC((F27+F28)*0.1,0)</f>
        <v>1598791</v>
      </c>
      <c r="G29" s="110" t="s">
        <v>164</v>
      </c>
      <c r="H29" s="111"/>
      <c r="I29" s="111"/>
      <c r="J29" s="111"/>
      <c r="K29" s="111"/>
      <c r="L29" s="111"/>
      <c r="M29" s="112"/>
      <c r="N29" s="112"/>
      <c r="O29" s="113"/>
      <c r="P29" s="1"/>
      <c r="Q29" s="1"/>
      <c r="R29">
        <f>ROUND(R28,1)</f>
        <v>0.2</v>
      </c>
      <c r="T29">
        <f>ROUND(T28,1)</f>
        <v>0.2</v>
      </c>
    </row>
    <row r="30" spans="2:20" ht="24.95" customHeight="1">
      <c r="B30" s="513" t="s">
        <v>28</v>
      </c>
      <c r="C30" s="514"/>
      <c r="D30" s="514"/>
      <c r="E30" s="515"/>
      <c r="F30" s="104">
        <f>TRUNC(SUM(F27:F29),-4)</f>
        <v>17580000</v>
      </c>
      <c r="G30" s="105"/>
      <c r="H30" s="106"/>
      <c r="I30" s="106"/>
      <c r="J30" s="106"/>
      <c r="K30" s="106"/>
      <c r="L30" s="106"/>
      <c r="M30" s="107"/>
      <c r="N30" s="107"/>
      <c r="O30" s="108"/>
      <c r="P30" s="1"/>
      <c r="Q30" s="1"/>
    </row>
    <row r="31" spans="2:20" ht="24.95" customHeight="1">
      <c r="B31" s="519" t="s">
        <v>29</v>
      </c>
      <c r="C31" s="520"/>
      <c r="D31" s="520"/>
      <c r="E31" s="515"/>
      <c r="F31" s="109">
        <f>F30*0.1</f>
        <v>1758000</v>
      </c>
      <c r="G31" s="114"/>
      <c r="H31" s="111"/>
      <c r="I31" s="111"/>
      <c r="J31" s="111"/>
      <c r="K31" s="111"/>
      <c r="L31" s="111"/>
      <c r="M31" s="112"/>
      <c r="N31" s="112"/>
      <c r="O31" s="113"/>
      <c r="P31" s="1"/>
      <c r="Q31" s="1"/>
    </row>
    <row r="32" spans="2:20" ht="24.95" customHeight="1" thickBot="1">
      <c r="B32" s="516" t="s">
        <v>30</v>
      </c>
      <c r="C32" s="517"/>
      <c r="D32" s="517"/>
      <c r="E32" s="518"/>
      <c r="F32" s="115">
        <f>F30+F31</f>
        <v>19338000</v>
      </c>
      <c r="G32" s="116"/>
      <c r="H32" s="117"/>
      <c r="I32" s="117"/>
      <c r="J32" s="117"/>
      <c r="K32" s="117"/>
      <c r="L32" s="117"/>
      <c r="M32" s="118"/>
      <c r="N32" s="118"/>
      <c r="O32" s="119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4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3"/>
    <mergeCell ref="D9:E9"/>
    <mergeCell ref="C10:C11"/>
    <mergeCell ref="D10:E10"/>
    <mergeCell ref="D11:E11"/>
    <mergeCell ref="C12:C13"/>
    <mergeCell ref="D12:E12"/>
    <mergeCell ref="D13:E13"/>
    <mergeCell ref="B30:E30"/>
    <mergeCell ref="B31:E31"/>
    <mergeCell ref="B32:E32"/>
    <mergeCell ref="C15:C16"/>
    <mergeCell ref="K24:O24"/>
    <mergeCell ref="J15:O15"/>
    <mergeCell ref="J16:O16"/>
    <mergeCell ref="B28:E28"/>
    <mergeCell ref="B29:E29"/>
    <mergeCell ref="B27:E27"/>
    <mergeCell ref="B14:B26"/>
    <mergeCell ref="D14:E14"/>
    <mergeCell ref="C17:C19"/>
    <mergeCell ref="C20:C26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4534-F6CE-4B1E-AFAA-1B3BFB90FF3A}">
  <sheetPr>
    <tabColor rgb="FFFFFF00"/>
    <pageSetUpPr fitToPage="1"/>
  </sheetPr>
  <dimension ref="B1:Y33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360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687" t="s">
        <v>5</v>
      </c>
      <c r="E3" s="506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1853833</v>
      </c>
      <c r="G4" s="561" t="s">
        <v>354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00" t="s">
        <v>1</v>
      </c>
      <c r="D5" s="531" t="s">
        <v>0</v>
      </c>
      <c r="E5" s="505"/>
      <c r="F5" s="55">
        <f>ROUND(G5*I5*K5,0)</f>
        <v>833325</v>
      </c>
      <c r="G5" s="56">
        <v>2777750</v>
      </c>
      <c r="H5" s="64" t="s">
        <v>13</v>
      </c>
      <c r="I5" s="65">
        <v>0.3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00"/>
      <c r="D6" s="531" t="s">
        <v>11</v>
      </c>
      <c r="E6" s="505"/>
      <c r="F6" s="55">
        <f>ROUND(G6*I6*K6,0)</f>
        <v>557050</v>
      </c>
      <c r="G6" s="56">
        <v>1856832</v>
      </c>
      <c r="H6" s="64" t="s">
        <v>15</v>
      </c>
      <c r="I6" s="65">
        <v>0.3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00" t="s">
        <v>33</v>
      </c>
      <c r="D7" s="531" t="s">
        <v>0</v>
      </c>
      <c r="E7" s="505"/>
      <c r="F7" s="55">
        <f>ROUND(G7*I7/K7*M7*O7,0)</f>
        <v>277775</v>
      </c>
      <c r="G7" s="56">
        <f>G5</f>
        <v>2777750</v>
      </c>
      <c r="H7" s="64" t="s">
        <v>15</v>
      </c>
      <c r="I7" s="69">
        <v>4</v>
      </c>
      <c r="J7" s="70" t="s">
        <v>25</v>
      </c>
      <c r="K7" s="71">
        <v>12</v>
      </c>
      <c r="L7" s="72" t="s">
        <v>13</v>
      </c>
      <c r="M7" s="65">
        <v>0.3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01"/>
      <c r="D8" s="531" t="s">
        <v>11</v>
      </c>
      <c r="E8" s="505"/>
      <c r="F8" s="74">
        <f>ROUND(G8*I8/K8*M8*O8,0)</f>
        <v>185683</v>
      </c>
      <c r="G8" s="56">
        <f>G6</f>
        <v>1856832</v>
      </c>
      <c r="H8" s="75" t="s">
        <v>15</v>
      </c>
      <c r="I8" s="76">
        <v>4</v>
      </c>
      <c r="J8" s="77" t="s">
        <v>25</v>
      </c>
      <c r="K8" s="78">
        <v>12</v>
      </c>
      <c r="L8" s="79" t="s">
        <v>13</v>
      </c>
      <c r="M8" s="80">
        <v>0.3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53" t="s">
        <v>124</v>
      </c>
      <c r="E9" s="535"/>
      <c r="F9" s="83">
        <f>SUM(F10:F11)</f>
        <v>360000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00" t="s">
        <v>34</v>
      </c>
      <c r="D10" s="531" t="s">
        <v>0</v>
      </c>
      <c r="E10" s="505"/>
      <c r="F10" s="55">
        <f>(25000*2)+(25000*2)+(40000*2)</f>
        <v>180000</v>
      </c>
      <c r="G10" s="88" t="s">
        <v>375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00"/>
      <c r="D11" s="531" t="s">
        <v>11</v>
      </c>
      <c r="E11" s="505"/>
      <c r="F11" s="55">
        <f>(25000*2)+(25000*2)+(40000*2)</f>
        <v>180000</v>
      </c>
      <c r="G11" s="88" t="s">
        <v>375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 t="s">
        <v>7</v>
      </c>
      <c r="C12" s="82" t="s">
        <v>2</v>
      </c>
      <c r="D12" s="553"/>
      <c r="E12" s="535"/>
      <c r="F12" s="83">
        <f>SUM(F13:F17)</f>
        <v>5925000</v>
      </c>
      <c r="G12" s="93"/>
      <c r="H12" s="85"/>
      <c r="I12" s="85"/>
      <c r="J12" s="85"/>
      <c r="K12" s="85"/>
      <c r="L12" s="85"/>
      <c r="M12" s="86"/>
      <c r="N12" s="86"/>
      <c r="O12" s="87"/>
      <c r="P12" s="1"/>
      <c r="Q12" s="1"/>
    </row>
    <row r="13" spans="2:25" ht="24.95" customHeight="1">
      <c r="B13" s="499"/>
      <c r="C13" s="500" t="s">
        <v>8</v>
      </c>
      <c r="D13" s="504" t="s">
        <v>361</v>
      </c>
      <c r="E13" s="505"/>
      <c r="F13" s="55">
        <f>ROUND(G13*I13,0)</f>
        <v>300000</v>
      </c>
      <c r="G13" s="56">
        <f>'리더교육(1일 6시간)'!G15</f>
        <v>150000</v>
      </c>
      <c r="H13" s="64" t="s">
        <v>15</v>
      </c>
      <c r="I13" s="96">
        <v>2</v>
      </c>
      <c r="J13" s="507"/>
      <c r="K13" s="532"/>
      <c r="L13" s="532"/>
      <c r="M13" s="532"/>
      <c r="N13" s="532"/>
      <c r="O13" s="533"/>
      <c r="P13" s="1"/>
      <c r="Q13" s="1"/>
    </row>
    <row r="14" spans="2:25" ht="24.95" customHeight="1">
      <c r="B14" s="499"/>
      <c r="C14" s="500"/>
      <c r="D14" s="504" t="s">
        <v>109</v>
      </c>
      <c r="E14" s="505"/>
      <c r="F14" s="55">
        <f>ROUND(G14*I14,0)</f>
        <v>50000</v>
      </c>
      <c r="G14" s="56">
        <v>50000</v>
      </c>
      <c r="H14" s="64" t="s">
        <v>15</v>
      </c>
      <c r="I14" s="97">
        <v>1</v>
      </c>
      <c r="J14" s="507"/>
      <c r="K14" s="532"/>
      <c r="L14" s="532"/>
      <c r="M14" s="532"/>
      <c r="N14" s="532"/>
      <c r="O14" s="533"/>
      <c r="P14" s="1"/>
      <c r="Q14" s="1"/>
    </row>
    <row r="15" spans="2:25" ht="24.95" customHeight="1">
      <c r="B15" s="499"/>
      <c r="C15" s="148"/>
      <c r="D15" s="94" t="s">
        <v>69</v>
      </c>
      <c r="E15" s="233" t="s">
        <v>69</v>
      </c>
      <c r="F15" s="55">
        <f>1500*50</f>
        <v>75000</v>
      </c>
      <c r="G15" s="56" t="s">
        <v>363</v>
      </c>
      <c r="H15" s="64"/>
      <c r="I15" s="97"/>
      <c r="J15" s="192"/>
      <c r="K15" s="290"/>
      <c r="L15" s="290"/>
      <c r="M15" s="290"/>
      <c r="N15" s="290"/>
      <c r="O15" s="291"/>
      <c r="P15" s="1"/>
      <c r="Q15" s="1"/>
    </row>
    <row r="16" spans="2:25" ht="24.95" customHeight="1">
      <c r="B16" s="499"/>
      <c r="C16" s="148" t="s">
        <v>37</v>
      </c>
      <c r="D16" s="94" t="s">
        <v>20</v>
      </c>
      <c r="E16" s="150" t="s">
        <v>181</v>
      </c>
      <c r="F16" s="55">
        <f>ROUND(G16*I16*K16,0)</f>
        <v>200000</v>
      </c>
      <c r="G16" s="56">
        <f>'리더교육(1일 6시간)'!G18</f>
        <v>4000</v>
      </c>
      <c r="H16" s="64" t="s">
        <v>15</v>
      </c>
      <c r="I16" s="97">
        <v>1</v>
      </c>
      <c r="J16" s="64" t="s">
        <v>15</v>
      </c>
      <c r="K16" s="66">
        <v>50</v>
      </c>
      <c r="L16" s="64"/>
      <c r="M16" s="67"/>
      <c r="N16" s="67"/>
      <c r="O16" s="68"/>
      <c r="P16" s="1"/>
      <c r="Q16" s="1"/>
    </row>
    <row r="17" spans="2:19" ht="24.95" customHeight="1">
      <c r="B17" s="499"/>
      <c r="C17" s="149"/>
      <c r="D17" s="101" t="s">
        <v>256</v>
      </c>
      <c r="E17" s="102" t="s">
        <v>256</v>
      </c>
      <c r="F17" s="74">
        <f>ROUND(G17*I17,0)</f>
        <v>5300000</v>
      </c>
      <c r="G17" s="89">
        <v>100000</v>
      </c>
      <c r="H17" s="75" t="s">
        <v>15</v>
      </c>
      <c r="I17" s="103">
        <v>53</v>
      </c>
      <c r="J17" s="75" t="s">
        <v>257</v>
      </c>
      <c r="K17" s="75"/>
      <c r="L17" s="75"/>
      <c r="M17" s="91"/>
      <c r="N17" s="91"/>
      <c r="O17" s="92"/>
      <c r="P17" s="1"/>
      <c r="Q17" s="1"/>
    </row>
    <row r="18" spans="2:19" ht="24.95" customHeight="1">
      <c r="B18" s="513" t="s">
        <v>2</v>
      </c>
      <c r="C18" s="514"/>
      <c r="D18" s="514"/>
      <c r="E18" s="515"/>
      <c r="F18" s="104">
        <f>SUM(F4,F9,F12)</f>
        <v>8138833</v>
      </c>
      <c r="G18" s="105"/>
      <c r="H18" s="106"/>
      <c r="I18" s="106"/>
      <c r="J18" s="106"/>
      <c r="K18" s="106"/>
      <c r="L18" s="106"/>
      <c r="M18" s="107"/>
      <c r="N18" s="107"/>
      <c r="O18" s="108"/>
      <c r="P18" s="1"/>
      <c r="Q18" s="1"/>
    </row>
    <row r="19" spans="2:19" ht="24.95" customHeight="1">
      <c r="B19" s="519" t="s">
        <v>26</v>
      </c>
      <c r="C19" s="520"/>
      <c r="D19" s="520"/>
      <c r="E19" s="515"/>
      <c r="F19" s="109">
        <f>TRUNC(F18*0.049,0)</f>
        <v>398802</v>
      </c>
      <c r="G19" s="110" t="s">
        <v>314</v>
      </c>
      <c r="H19" s="111"/>
      <c r="I19" s="111"/>
      <c r="J19" s="111"/>
      <c r="K19" s="111"/>
      <c r="L19" s="111"/>
      <c r="M19" s="112"/>
      <c r="N19" s="112"/>
      <c r="O19" s="113"/>
      <c r="P19" s="1"/>
      <c r="Q19" s="1"/>
    </row>
    <row r="20" spans="2:19" ht="24.95" customHeight="1">
      <c r="B20" s="519" t="s">
        <v>27</v>
      </c>
      <c r="C20" s="520" t="s">
        <v>27</v>
      </c>
      <c r="D20" s="520"/>
      <c r="E20" s="515"/>
      <c r="F20" s="109">
        <f>TRUNC((F18+F19)*0.09,0)</f>
        <v>768387</v>
      </c>
      <c r="G20" s="110" t="s">
        <v>164</v>
      </c>
      <c r="H20" s="111"/>
      <c r="I20" s="111"/>
      <c r="J20" s="111"/>
      <c r="K20" s="111"/>
      <c r="L20" s="111"/>
      <c r="M20" s="112"/>
      <c r="N20" s="112"/>
      <c r="O20" s="113"/>
      <c r="P20" s="1"/>
      <c r="Q20" s="1"/>
    </row>
    <row r="21" spans="2:19" ht="24.95" customHeight="1">
      <c r="B21" s="513" t="s">
        <v>28</v>
      </c>
      <c r="C21" s="514"/>
      <c r="D21" s="514"/>
      <c r="E21" s="515"/>
      <c r="F21" s="104">
        <f>TRUNC(SUM(F18:F20),-4)</f>
        <v>9300000</v>
      </c>
      <c r="G21" s="105"/>
      <c r="H21" s="106"/>
      <c r="I21" s="106"/>
      <c r="J21" s="106"/>
      <c r="K21" s="106"/>
      <c r="L21" s="106"/>
      <c r="M21" s="107"/>
      <c r="N21" s="107"/>
      <c r="O21" s="108"/>
      <c r="P21" s="1"/>
      <c r="Q21" s="1"/>
    </row>
    <row r="22" spans="2:19" ht="24.95" customHeight="1">
      <c r="B22" s="519" t="s">
        <v>29</v>
      </c>
      <c r="C22" s="520"/>
      <c r="D22" s="520"/>
      <c r="E22" s="515"/>
      <c r="F22" s="109">
        <f>F21*0.1</f>
        <v>930000</v>
      </c>
      <c r="G22" s="114"/>
      <c r="H22" s="111"/>
      <c r="I22" s="111"/>
      <c r="J22" s="111"/>
      <c r="K22" s="111"/>
      <c r="L22" s="111"/>
      <c r="M22" s="112"/>
      <c r="N22" s="112"/>
      <c r="O22" s="113"/>
      <c r="P22" s="1"/>
      <c r="Q22" s="1"/>
    </row>
    <row r="23" spans="2:19" ht="24.95" customHeight="1" thickBot="1">
      <c r="B23" s="516" t="s">
        <v>30</v>
      </c>
      <c r="C23" s="517"/>
      <c r="D23" s="517"/>
      <c r="E23" s="518"/>
      <c r="F23" s="115">
        <f>F21+F22</f>
        <v>10230000</v>
      </c>
      <c r="G23" s="116"/>
      <c r="H23" s="117"/>
      <c r="I23" s="117"/>
      <c r="J23" s="117"/>
      <c r="K23" s="117"/>
      <c r="L23" s="117"/>
      <c r="M23" s="118"/>
      <c r="N23" s="118"/>
      <c r="O23" s="119"/>
      <c r="P23" s="1"/>
      <c r="Q23" s="1"/>
    </row>
    <row r="24" spans="2:19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19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9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>
        <f>17/22</f>
        <v>0.77272727272727271</v>
      </c>
      <c r="S26">
        <f>13/22</f>
        <v>0.59090909090909094</v>
      </c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>
        <f>ROUND(Q26,1)</f>
        <v>0.8</v>
      </c>
      <c r="S27">
        <f>ROUND(S26,1)</f>
        <v>0.6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>
      <c r="B33" s="1"/>
      <c r="C33" s="1"/>
      <c r="D33" s="1"/>
      <c r="E33" s="1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</sheetData>
  <mergeCells count="30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B9:B11"/>
    <mergeCell ref="D9:E9"/>
    <mergeCell ref="C10:C11"/>
    <mergeCell ref="D10:E10"/>
    <mergeCell ref="D11:E11"/>
    <mergeCell ref="J13:O13"/>
    <mergeCell ref="D14:E14"/>
    <mergeCell ref="J14:O14"/>
    <mergeCell ref="D7:E7"/>
    <mergeCell ref="D8:E8"/>
    <mergeCell ref="B23:E23"/>
    <mergeCell ref="B12:B17"/>
    <mergeCell ref="D12:E12"/>
    <mergeCell ref="C13:C14"/>
    <mergeCell ref="D13:E13"/>
    <mergeCell ref="B18:E18"/>
    <mergeCell ref="B19:E19"/>
    <mergeCell ref="B20:E20"/>
    <mergeCell ref="B21:E21"/>
    <mergeCell ref="B22:E22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A66BC-6404-48A1-819B-FFB1F6993EA7}">
  <sheetPr>
    <tabColor rgb="FFFFFF00"/>
    <pageSetUpPr fitToPage="1"/>
  </sheetPr>
  <dimension ref="B1:Y33"/>
  <sheetViews>
    <sheetView view="pageBreakPreview" zoomScale="85" zoomScaleNormal="85" zoomScaleSheetLayoutView="85" workbookViewId="0">
      <selection activeCell="F4" sqref="F4:F23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364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687" t="s">
        <v>5</v>
      </c>
      <c r="E3" s="506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/>
      <c r="G4" s="561" t="s">
        <v>354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00" t="s">
        <v>1</v>
      </c>
      <c r="D5" s="531" t="s">
        <v>0</v>
      </c>
      <c r="E5" s="505"/>
      <c r="F5" s="55"/>
      <c r="G5" s="56">
        <v>2777750</v>
      </c>
      <c r="H5" s="64" t="s">
        <v>13</v>
      </c>
      <c r="I5" s="65">
        <v>0.15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00"/>
      <c r="D6" s="531" t="s">
        <v>11</v>
      </c>
      <c r="E6" s="505"/>
      <c r="F6" s="55"/>
      <c r="G6" s="56">
        <v>1856832</v>
      </c>
      <c r="H6" s="64" t="s">
        <v>15</v>
      </c>
      <c r="I6" s="65">
        <v>0.15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00" t="s">
        <v>33</v>
      </c>
      <c r="D7" s="531" t="s">
        <v>0</v>
      </c>
      <c r="E7" s="505"/>
      <c r="F7" s="55"/>
      <c r="G7" s="56">
        <f>G5</f>
        <v>2777750</v>
      </c>
      <c r="H7" s="64" t="s">
        <v>15</v>
      </c>
      <c r="I7" s="69">
        <v>4</v>
      </c>
      <c r="J7" s="70" t="s">
        <v>25</v>
      </c>
      <c r="K7" s="71">
        <v>12</v>
      </c>
      <c r="L7" s="72" t="s">
        <v>13</v>
      </c>
      <c r="M7" s="65">
        <v>0.15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01"/>
      <c r="D8" s="531" t="s">
        <v>11</v>
      </c>
      <c r="E8" s="505"/>
      <c r="F8" s="74"/>
      <c r="G8" s="56">
        <f>G6</f>
        <v>1856832</v>
      </c>
      <c r="H8" s="75" t="s">
        <v>15</v>
      </c>
      <c r="I8" s="76">
        <v>4</v>
      </c>
      <c r="J8" s="77" t="s">
        <v>25</v>
      </c>
      <c r="K8" s="78">
        <v>12</v>
      </c>
      <c r="L8" s="79" t="s">
        <v>13</v>
      </c>
      <c r="M8" s="80">
        <v>0.15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53" t="s">
        <v>124</v>
      </c>
      <c r="E9" s="535"/>
      <c r="F9" s="83"/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00" t="s">
        <v>34</v>
      </c>
      <c r="D10" s="531" t="s">
        <v>0</v>
      </c>
      <c r="E10" s="505"/>
      <c r="F10" s="55"/>
      <c r="G10" s="88" t="s">
        <v>376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00"/>
      <c r="D11" s="531" t="s">
        <v>11</v>
      </c>
      <c r="E11" s="505"/>
      <c r="F11" s="55"/>
      <c r="G11" s="88" t="s">
        <v>376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 t="s">
        <v>7</v>
      </c>
      <c r="C12" s="82" t="s">
        <v>2</v>
      </c>
      <c r="D12" s="553"/>
      <c r="E12" s="535"/>
      <c r="F12" s="83"/>
      <c r="G12" s="93"/>
      <c r="H12" s="85"/>
      <c r="I12" s="85"/>
      <c r="J12" s="85"/>
      <c r="K12" s="85"/>
      <c r="L12" s="85"/>
      <c r="M12" s="86"/>
      <c r="N12" s="86"/>
      <c r="O12" s="87"/>
      <c r="P12" s="1"/>
      <c r="Q12" s="1"/>
    </row>
    <row r="13" spans="2:25" ht="24.95" customHeight="1">
      <c r="B13" s="499"/>
      <c r="C13" s="500" t="s">
        <v>8</v>
      </c>
      <c r="D13" s="504" t="s">
        <v>361</v>
      </c>
      <c r="E13" s="505"/>
      <c r="F13" s="55"/>
      <c r="G13" s="56">
        <f>'리더교육(1일 6시간)'!G15</f>
        <v>150000</v>
      </c>
      <c r="H13" s="64" t="s">
        <v>15</v>
      </c>
      <c r="I13" s="96">
        <v>1</v>
      </c>
      <c r="J13" s="507"/>
      <c r="K13" s="532"/>
      <c r="L13" s="532"/>
      <c r="M13" s="532"/>
      <c r="N13" s="532"/>
      <c r="O13" s="533"/>
      <c r="P13" s="1"/>
      <c r="Q13" s="1"/>
    </row>
    <row r="14" spans="2:25" ht="24.95" customHeight="1">
      <c r="B14" s="499"/>
      <c r="C14" s="500"/>
      <c r="D14" s="504" t="s">
        <v>109</v>
      </c>
      <c r="E14" s="505"/>
      <c r="F14" s="55"/>
      <c r="G14" s="56">
        <v>50000</v>
      </c>
      <c r="H14" s="64" t="s">
        <v>15</v>
      </c>
      <c r="I14" s="97">
        <v>1</v>
      </c>
      <c r="J14" s="507"/>
      <c r="K14" s="532"/>
      <c r="L14" s="532"/>
      <c r="M14" s="532"/>
      <c r="N14" s="532"/>
      <c r="O14" s="533"/>
      <c r="P14" s="1"/>
      <c r="Q14" s="1"/>
    </row>
    <row r="15" spans="2:25" ht="24.95" customHeight="1">
      <c r="B15" s="499"/>
      <c r="C15" s="148"/>
      <c r="D15" s="94" t="s">
        <v>69</v>
      </c>
      <c r="E15" s="233" t="s">
        <v>69</v>
      </c>
      <c r="F15" s="55"/>
      <c r="G15" s="56" t="s">
        <v>362</v>
      </c>
      <c r="H15" s="64"/>
      <c r="I15" s="97"/>
      <c r="J15" s="192"/>
      <c r="K15" s="290"/>
      <c r="L15" s="290"/>
      <c r="M15" s="290"/>
      <c r="N15" s="290"/>
      <c r="O15" s="291"/>
      <c r="P15" s="1"/>
      <c r="Q15" s="1"/>
    </row>
    <row r="16" spans="2:25" ht="24.95" customHeight="1">
      <c r="B16" s="499"/>
      <c r="C16" s="148" t="s">
        <v>37</v>
      </c>
      <c r="D16" s="94" t="s">
        <v>20</v>
      </c>
      <c r="E16" s="150" t="s">
        <v>181</v>
      </c>
      <c r="F16" s="55"/>
      <c r="G16" s="56">
        <f>'리더교육(1일 6시간)'!G18</f>
        <v>4000</v>
      </c>
      <c r="H16" s="64" t="s">
        <v>15</v>
      </c>
      <c r="I16" s="97">
        <v>1</v>
      </c>
      <c r="J16" s="64" t="s">
        <v>15</v>
      </c>
      <c r="K16" s="66">
        <v>20</v>
      </c>
      <c r="L16" s="64"/>
      <c r="M16" s="67"/>
      <c r="N16" s="67"/>
      <c r="O16" s="68"/>
      <c r="P16" s="1"/>
      <c r="Q16" s="1"/>
    </row>
    <row r="17" spans="2:19" ht="24.95" customHeight="1">
      <c r="B17" s="499"/>
      <c r="C17" s="149"/>
      <c r="D17" s="521" t="s">
        <v>166</v>
      </c>
      <c r="E17" s="522"/>
      <c r="F17" s="74"/>
      <c r="G17" s="89">
        <v>3000</v>
      </c>
      <c r="H17" s="75" t="s">
        <v>15</v>
      </c>
      <c r="I17" s="66">
        <v>20</v>
      </c>
      <c r="J17" s="75"/>
      <c r="K17" s="75"/>
      <c r="L17" s="75"/>
      <c r="M17" s="91"/>
      <c r="N17" s="91"/>
      <c r="O17" s="92"/>
      <c r="P17" s="1"/>
      <c r="Q17" s="1"/>
    </row>
    <row r="18" spans="2:19" ht="24.95" customHeight="1">
      <c r="B18" s="513" t="s">
        <v>2</v>
      </c>
      <c r="C18" s="514"/>
      <c r="D18" s="514"/>
      <c r="E18" s="515"/>
      <c r="F18" s="104"/>
      <c r="G18" s="105"/>
      <c r="H18" s="106"/>
      <c r="I18" s="106"/>
      <c r="J18" s="106"/>
      <c r="K18" s="106"/>
      <c r="L18" s="106"/>
      <c r="M18" s="107"/>
      <c r="N18" s="107"/>
      <c r="O18" s="108"/>
      <c r="P18" s="1"/>
      <c r="Q18" s="1"/>
    </row>
    <row r="19" spans="2:19" ht="24.95" customHeight="1">
      <c r="B19" s="519" t="s">
        <v>26</v>
      </c>
      <c r="C19" s="520"/>
      <c r="D19" s="520"/>
      <c r="E19" s="515"/>
      <c r="F19" s="109"/>
      <c r="G19" s="110" t="s">
        <v>314</v>
      </c>
      <c r="H19" s="111"/>
      <c r="I19" s="111"/>
      <c r="J19" s="111"/>
      <c r="K19" s="111"/>
      <c r="L19" s="111"/>
      <c r="M19" s="112"/>
      <c r="N19" s="112"/>
      <c r="O19" s="113"/>
      <c r="P19" s="1"/>
      <c r="Q19" s="1"/>
    </row>
    <row r="20" spans="2:19" ht="24.95" customHeight="1">
      <c r="B20" s="519" t="s">
        <v>27</v>
      </c>
      <c r="C20" s="520" t="s">
        <v>27</v>
      </c>
      <c r="D20" s="520"/>
      <c r="E20" s="515"/>
      <c r="F20" s="109"/>
      <c r="G20" s="110" t="s">
        <v>164</v>
      </c>
      <c r="H20" s="111"/>
      <c r="I20" s="111"/>
      <c r="J20" s="111"/>
      <c r="K20" s="111"/>
      <c r="L20" s="111"/>
      <c r="M20" s="112"/>
      <c r="N20" s="112"/>
      <c r="O20" s="113"/>
      <c r="P20" s="1"/>
      <c r="Q20" s="1"/>
    </row>
    <row r="21" spans="2:19" ht="24.95" customHeight="1">
      <c r="B21" s="513" t="s">
        <v>28</v>
      </c>
      <c r="C21" s="514"/>
      <c r="D21" s="514"/>
      <c r="E21" s="515"/>
      <c r="F21" s="104"/>
      <c r="G21" s="105"/>
      <c r="H21" s="106"/>
      <c r="I21" s="106"/>
      <c r="J21" s="106"/>
      <c r="K21" s="106"/>
      <c r="L21" s="106"/>
      <c r="M21" s="107"/>
      <c r="N21" s="107"/>
      <c r="O21" s="108"/>
      <c r="P21" s="1"/>
      <c r="Q21" s="1"/>
    </row>
    <row r="22" spans="2:19" ht="24.95" customHeight="1">
      <c r="B22" s="519" t="s">
        <v>29</v>
      </c>
      <c r="C22" s="520"/>
      <c r="D22" s="520"/>
      <c r="E22" s="515"/>
      <c r="F22" s="109"/>
      <c r="G22" s="114"/>
      <c r="H22" s="111"/>
      <c r="I22" s="111"/>
      <c r="J22" s="111"/>
      <c r="K22" s="111"/>
      <c r="L22" s="111"/>
      <c r="M22" s="112"/>
      <c r="N22" s="112"/>
      <c r="O22" s="113"/>
      <c r="P22" s="1"/>
      <c r="Q22" s="1"/>
    </row>
    <row r="23" spans="2:19" ht="24.95" customHeight="1" thickBot="1">
      <c r="B23" s="516" t="s">
        <v>30</v>
      </c>
      <c r="C23" s="517"/>
      <c r="D23" s="517"/>
      <c r="E23" s="518"/>
      <c r="F23" s="115"/>
      <c r="G23" s="116"/>
      <c r="H23" s="117"/>
      <c r="I23" s="117"/>
      <c r="J23" s="117"/>
      <c r="K23" s="117"/>
      <c r="L23" s="117"/>
      <c r="M23" s="118"/>
      <c r="N23" s="118"/>
      <c r="O23" s="119"/>
      <c r="P23" s="1"/>
      <c r="Q23" s="1"/>
    </row>
    <row r="24" spans="2:19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19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9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>
        <f>17/22</f>
        <v>0.77272727272727271</v>
      </c>
      <c r="S26">
        <f>13/22</f>
        <v>0.59090909090909094</v>
      </c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>
        <f>ROUND(Q26,1)</f>
        <v>0.8</v>
      </c>
      <c r="S27">
        <f>ROUND(S26,1)</f>
        <v>0.6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>
      <c r="B33" s="1"/>
      <c r="C33" s="1"/>
      <c r="D33" s="1"/>
      <c r="E33" s="1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</sheetData>
  <mergeCells count="31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B9:B11"/>
    <mergeCell ref="D9:E9"/>
    <mergeCell ref="C10:C11"/>
    <mergeCell ref="D10:E10"/>
    <mergeCell ref="D11:E11"/>
    <mergeCell ref="J13:O13"/>
    <mergeCell ref="D14:E14"/>
    <mergeCell ref="J14:O14"/>
    <mergeCell ref="D17:E17"/>
    <mergeCell ref="D7:E7"/>
    <mergeCell ref="D8:E8"/>
    <mergeCell ref="B23:E23"/>
    <mergeCell ref="B12:B17"/>
    <mergeCell ref="D12:E12"/>
    <mergeCell ref="C13:C14"/>
    <mergeCell ref="D13:E13"/>
    <mergeCell ref="B18:E18"/>
    <mergeCell ref="B19:E19"/>
    <mergeCell ref="B20:E20"/>
    <mergeCell ref="B21:E21"/>
    <mergeCell ref="B22:E22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9F0B-8671-4DA7-851C-710D8DAEFB4C}">
  <sheetPr>
    <tabColor rgb="FFFFFF00"/>
    <pageSetUpPr fitToPage="1"/>
  </sheetPr>
  <dimension ref="B1:Y34"/>
  <sheetViews>
    <sheetView view="pageBreakPreview" zoomScale="85" zoomScaleNormal="85" zoomScaleSheetLayoutView="85" workbookViewId="0">
      <selection activeCell="F4" sqref="F4:F24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377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687" t="s">
        <v>5</v>
      </c>
      <c r="E3" s="506"/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/>
      <c r="G4" s="561" t="s">
        <v>354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00" t="s">
        <v>1</v>
      </c>
      <c r="D5" s="531" t="s">
        <v>0</v>
      </c>
      <c r="E5" s="505"/>
      <c r="F5" s="55"/>
      <c r="G5" s="56">
        <v>2777750</v>
      </c>
      <c r="H5" s="64" t="s">
        <v>13</v>
      </c>
      <c r="I5" s="65">
        <v>0.15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499"/>
      <c r="C6" s="500"/>
      <c r="D6" s="531" t="s">
        <v>11</v>
      </c>
      <c r="E6" s="505"/>
      <c r="F6" s="55"/>
      <c r="G6" s="56">
        <v>1856832</v>
      </c>
      <c r="H6" s="64" t="s">
        <v>15</v>
      </c>
      <c r="I6" s="65">
        <v>0.15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499"/>
      <c r="C7" s="500" t="s">
        <v>33</v>
      </c>
      <c r="D7" s="531" t="s">
        <v>0</v>
      </c>
      <c r="E7" s="505"/>
      <c r="F7" s="55"/>
      <c r="G7" s="56">
        <f>G5</f>
        <v>2777750</v>
      </c>
      <c r="H7" s="64" t="s">
        <v>15</v>
      </c>
      <c r="I7" s="69">
        <v>4</v>
      </c>
      <c r="J7" s="70" t="s">
        <v>25</v>
      </c>
      <c r="K7" s="71">
        <v>12</v>
      </c>
      <c r="L7" s="72" t="s">
        <v>13</v>
      </c>
      <c r="M7" s="65">
        <v>0.15</v>
      </c>
      <c r="N7" s="64" t="s">
        <v>13</v>
      </c>
      <c r="O7" s="73">
        <v>1</v>
      </c>
      <c r="P7" s="1"/>
      <c r="Q7" s="1"/>
      <c r="Y7" s="7"/>
    </row>
    <row r="8" spans="2:25" ht="24.95" customHeight="1">
      <c r="B8" s="499"/>
      <c r="C8" s="501"/>
      <c r="D8" s="531" t="s">
        <v>11</v>
      </c>
      <c r="E8" s="505"/>
      <c r="F8" s="74"/>
      <c r="G8" s="56">
        <f>G6</f>
        <v>1856832</v>
      </c>
      <c r="H8" s="75" t="s">
        <v>15</v>
      </c>
      <c r="I8" s="76">
        <v>4</v>
      </c>
      <c r="J8" s="77" t="s">
        <v>25</v>
      </c>
      <c r="K8" s="78">
        <v>12</v>
      </c>
      <c r="L8" s="79" t="s">
        <v>13</v>
      </c>
      <c r="M8" s="80">
        <v>0.15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499" t="s">
        <v>9</v>
      </c>
      <c r="C9" s="82"/>
      <c r="D9" s="553" t="s">
        <v>124</v>
      </c>
      <c r="E9" s="535"/>
      <c r="F9" s="83"/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499"/>
      <c r="C10" s="500" t="s">
        <v>34</v>
      </c>
      <c r="D10" s="531" t="s">
        <v>0</v>
      </c>
      <c r="E10" s="505"/>
      <c r="F10" s="55"/>
      <c r="G10" s="88" t="s">
        <v>376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499"/>
      <c r="C11" s="500"/>
      <c r="D11" s="531" t="s">
        <v>11</v>
      </c>
      <c r="E11" s="505"/>
      <c r="F11" s="55"/>
      <c r="G11" s="88" t="s">
        <v>376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499" t="s">
        <v>7</v>
      </c>
      <c r="C12" s="82" t="s">
        <v>2</v>
      </c>
      <c r="D12" s="553"/>
      <c r="E12" s="535"/>
      <c r="F12" s="83"/>
      <c r="G12" s="93"/>
      <c r="H12" s="85"/>
      <c r="I12" s="85"/>
      <c r="J12" s="85"/>
      <c r="K12" s="85"/>
      <c r="L12" s="85"/>
      <c r="M12" s="86"/>
      <c r="N12" s="86"/>
      <c r="O12" s="87"/>
      <c r="P12" s="1"/>
      <c r="Q12" s="1"/>
    </row>
    <row r="13" spans="2:25" ht="24.95" customHeight="1">
      <c r="B13" s="499"/>
      <c r="C13" s="500" t="s">
        <v>8</v>
      </c>
      <c r="D13" s="504" t="s">
        <v>361</v>
      </c>
      <c r="E13" s="505"/>
      <c r="F13" s="55"/>
      <c r="G13" s="56">
        <f>'리더교육(1일 6시간)'!G15</f>
        <v>150000</v>
      </c>
      <c r="H13" s="64" t="s">
        <v>15</v>
      </c>
      <c r="I13" s="96">
        <v>2</v>
      </c>
      <c r="J13" s="507"/>
      <c r="K13" s="532"/>
      <c r="L13" s="532"/>
      <c r="M13" s="532"/>
      <c r="N13" s="532"/>
      <c r="O13" s="533"/>
      <c r="P13" s="1"/>
      <c r="Q13" s="1"/>
    </row>
    <row r="14" spans="2:25" ht="24.95" customHeight="1">
      <c r="B14" s="499"/>
      <c r="C14" s="500"/>
      <c r="D14" s="504" t="s">
        <v>109</v>
      </c>
      <c r="E14" s="505"/>
      <c r="F14" s="55"/>
      <c r="G14" s="56">
        <v>50000</v>
      </c>
      <c r="H14" s="64" t="s">
        <v>15</v>
      </c>
      <c r="I14" s="97">
        <v>1</v>
      </c>
      <c r="J14" s="507"/>
      <c r="K14" s="532"/>
      <c r="L14" s="532"/>
      <c r="M14" s="532"/>
      <c r="N14" s="532"/>
      <c r="O14" s="533"/>
      <c r="P14" s="1"/>
      <c r="Q14" s="1"/>
    </row>
    <row r="15" spans="2:25" ht="24.95" customHeight="1">
      <c r="B15" s="499"/>
      <c r="C15" s="148"/>
      <c r="D15" s="94" t="s">
        <v>69</v>
      </c>
      <c r="E15" s="233" t="s">
        <v>69</v>
      </c>
      <c r="F15" s="55"/>
      <c r="G15" s="56" t="s">
        <v>362</v>
      </c>
      <c r="H15" s="64"/>
      <c r="I15" s="97"/>
      <c r="J15" s="192"/>
      <c r="K15" s="290"/>
      <c r="L15" s="290"/>
      <c r="M15" s="290"/>
      <c r="N15" s="290"/>
      <c r="O15" s="291"/>
      <c r="P15" s="1"/>
      <c r="Q15" s="1"/>
    </row>
    <row r="16" spans="2:25" ht="24.95" customHeight="1">
      <c r="B16" s="499"/>
      <c r="C16" s="489" t="s">
        <v>37</v>
      </c>
      <c r="D16" s="94" t="s">
        <v>19</v>
      </c>
      <c r="E16" s="233" t="s">
        <v>19</v>
      </c>
      <c r="F16" s="55"/>
      <c r="G16" s="56" t="s">
        <v>365</v>
      </c>
      <c r="H16" s="64" t="s">
        <v>15</v>
      </c>
      <c r="I16" s="66">
        <v>20</v>
      </c>
      <c r="J16" s="192" t="s">
        <v>366</v>
      </c>
      <c r="K16" s="290" t="s">
        <v>367</v>
      </c>
      <c r="L16" s="64" t="s">
        <v>15</v>
      </c>
      <c r="M16" s="66">
        <v>20</v>
      </c>
      <c r="N16" s="290"/>
      <c r="O16" s="291"/>
      <c r="P16" s="1"/>
      <c r="Q16" s="1"/>
    </row>
    <row r="17" spans="2:19" ht="24.95" customHeight="1">
      <c r="B17" s="499"/>
      <c r="C17" s="529"/>
      <c r="D17" s="94" t="s">
        <v>20</v>
      </c>
      <c r="E17" s="150" t="s">
        <v>181</v>
      </c>
      <c r="F17" s="55"/>
      <c r="G17" s="56">
        <f>'리더교육(1일 6시간)'!G18</f>
        <v>4000</v>
      </c>
      <c r="H17" s="64" t="s">
        <v>15</v>
      </c>
      <c r="I17" s="97">
        <v>1</v>
      </c>
      <c r="J17" s="64" t="s">
        <v>15</v>
      </c>
      <c r="K17" s="66">
        <v>20</v>
      </c>
      <c r="L17" s="64"/>
      <c r="M17" s="67"/>
      <c r="N17" s="67"/>
      <c r="O17" s="68"/>
      <c r="P17" s="1"/>
      <c r="Q17" s="1"/>
    </row>
    <row r="18" spans="2:19" ht="24.95" customHeight="1">
      <c r="B18" s="499"/>
      <c r="C18" s="149"/>
      <c r="D18" s="521" t="s">
        <v>256</v>
      </c>
      <c r="E18" s="522"/>
      <c r="F18" s="74"/>
      <c r="G18" s="89">
        <v>5000</v>
      </c>
      <c r="H18" s="75" t="s">
        <v>15</v>
      </c>
      <c r="I18" s="66">
        <v>20</v>
      </c>
      <c r="J18" s="75"/>
      <c r="K18" s="75"/>
      <c r="L18" s="75"/>
      <c r="M18" s="91"/>
      <c r="N18" s="91"/>
      <c r="O18" s="92"/>
      <c r="P18" s="1"/>
      <c r="Q18" s="1"/>
    </row>
    <row r="19" spans="2:19" ht="24.95" customHeight="1">
      <c r="B19" s="513" t="s">
        <v>2</v>
      </c>
      <c r="C19" s="514"/>
      <c r="D19" s="514"/>
      <c r="E19" s="515"/>
      <c r="F19" s="104"/>
      <c r="G19" s="105"/>
      <c r="H19" s="106"/>
      <c r="I19" s="106"/>
      <c r="J19" s="106"/>
      <c r="K19" s="106"/>
      <c r="L19" s="106"/>
      <c r="M19" s="107"/>
      <c r="N19" s="107"/>
      <c r="O19" s="108"/>
      <c r="P19" s="1"/>
      <c r="Q19" s="1"/>
    </row>
    <row r="20" spans="2:19" ht="24.95" customHeight="1">
      <c r="B20" s="519" t="s">
        <v>26</v>
      </c>
      <c r="C20" s="520"/>
      <c r="D20" s="520"/>
      <c r="E20" s="515"/>
      <c r="F20" s="109"/>
      <c r="G20" s="110" t="s">
        <v>314</v>
      </c>
      <c r="H20" s="111"/>
      <c r="I20" s="111"/>
      <c r="J20" s="111"/>
      <c r="K20" s="111"/>
      <c r="L20" s="111"/>
      <c r="M20" s="112"/>
      <c r="N20" s="112"/>
      <c r="O20" s="113"/>
      <c r="P20" s="1"/>
      <c r="Q20" s="1"/>
    </row>
    <row r="21" spans="2:19" ht="24.95" customHeight="1">
      <c r="B21" s="519" t="s">
        <v>27</v>
      </c>
      <c r="C21" s="520" t="s">
        <v>27</v>
      </c>
      <c r="D21" s="520"/>
      <c r="E21" s="515"/>
      <c r="F21" s="109"/>
      <c r="G21" s="110" t="s">
        <v>164</v>
      </c>
      <c r="H21" s="111"/>
      <c r="I21" s="111"/>
      <c r="J21" s="111"/>
      <c r="K21" s="111"/>
      <c r="L21" s="111"/>
      <c r="M21" s="112"/>
      <c r="N21" s="112"/>
      <c r="O21" s="113"/>
      <c r="P21" s="1"/>
      <c r="Q21" s="1"/>
    </row>
    <row r="22" spans="2:19" ht="24.95" customHeight="1">
      <c r="B22" s="513" t="s">
        <v>28</v>
      </c>
      <c r="C22" s="514"/>
      <c r="D22" s="514"/>
      <c r="E22" s="515"/>
      <c r="F22" s="104"/>
      <c r="G22" s="105"/>
      <c r="H22" s="106"/>
      <c r="I22" s="106"/>
      <c r="J22" s="106"/>
      <c r="K22" s="106"/>
      <c r="L22" s="106"/>
      <c r="M22" s="107"/>
      <c r="N22" s="107"/>
      <c r="O22" s="108"/>
      <c r="P22" s="1"/>
      <c r="Q22" s="1"/>
    </row>
    <row r="23" spans="2:19" ht="24.95" customHeight="1">
      <c r="B23" s="519" t="s">
        <v>29</v>
      </c>
      <c r="C23" s="520"/>
      <c r="D23" s="520"/>
      <c r="E23" s="515"/>
      <c r="F23" s="109"/>
      <c r="G23" s="114"/>
      <c r="H23" s="111"/>
      <c r="I23" s="111"/>
      <c r="J23" s="111"/>
      <c r="K23" s="111"/>
      <c r="L23" s="111"/>
      <c r="M23" s="112"/>
      <c r="N23" s="112"/>
      <c r="O23" s="113"/>
      <c r="P23" s="1"/>
      <c r="Q23" s="1"/>
    </row>
    <row r="24" spans="2:19" ht="24.95" customHeight="1" thickBot="1">
      <c r="B24" s="516" t="s">
        <v>30</v>
      </c>
      <c r="C24" s="517"/>
      <c r="D24" s="517"/>
      <c r="E24" s="518"/>
      <c r="F24" s="115"/>
      <c r="G24" s="116"/>
      <c r="H24" s="117"/>
      <c r="I24" s="117"/>
      <c r="J24" s="117"/>
      <c r="K24" s="117"/>
      <c r="L24" s="117"/>
      <c r="M24" s="118"/>
      <c r="N24" s="118"/>
      <c r="O24" s="119"/>
      <c r="P24" s="1"/>
      <c r="Q24" s="1"/>
    </row>
    <row r="25" spans="2:19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9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>
        <f>17/22</f>
        <v>0.77272727272727271</v>
      </c>
      <c r="S27">
        <f>13/22</f>
        <v>0.59090909090909094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>
        <f>ROUND(Q27,1)</f>
        <v>0.8</v>
      </c>
      <c r="S28">
        <f>ROUND(S27,1)</f>
        <v>0.6</v>
      </c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>
      <c r="B33" s="1"/>
      <c r="C33" s="1"/>
      <c r="D33" s="1"/>
      <c r="E33" s="1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</sheetData>
  <mergeCells count="32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1"/>
    <mergeCell ref="D9:E9"/>
    <mergeCell ref="C10:C11"/>
    <mergeCell ref="D10:E10"/>
    <mergeCell ref="D11:E11"/>
    <mergeCell ref="J13:O13"/>
    <mergeCell ref="D14:E14"/>
    <mergeCell ref="J14:O14"/>
    <mergeCell ref="D18:E18"/>
    <mergeCell ref="C16:C17"/>
    <mergeCell ref="B24:E24"/>
    <mergeCell ref="B12:B18"/>
    <mergeCell ref="D12:E12"/>
    <mergeCell ref="C13:C14"/>
    <mergeCell ref="D13:E13"/>
    <mergeCell ref="B19:E19"/>
    <mergeCell ref="B20:E20"/>
    <mergeCell ref="B21:E21"/>
    <mergeCell ref="B22:E22"/>
    <mergeCell ref="B23:E23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1D3-4F8B-4483-ABD5-C49EFF9753F7}">
  <sheetPr>
    <tabColor rgb="FF00B050"/>
    <pageSetUpPr fitToPage="1"/>
  </sheetPr>
  <dimension ref="B1:Y33"/>
  <sheetViews>
    <sheetView view="pageBreakPreview" zoomScaleNormal="70" zoomScaleSheetLayoutView="100" workbookViewId="0">
      <selection activeCell="M13" sqref="M13"/>
    </sheetView>
  </sheetViews>
  <sheetFormatPr defaultRowHeight="16.5"/>
  <cols>
    <col min="1" max="1" width="9" style="412"/>
    <col min="2" max="2" width="8.25" style="412" customWidth="1"/>
    <col min="3" max="3" width="7.125" style="412" bestFit="1" customWidth="1"/>
    <col min="4" max="4" width="12.875" style="412" customWidth="1"/>
    <col min="5" max="5" width="20.5" style="412" bestFit="1" customWidth="1"/>
    <col min="6" max="6" width="13.875" style="4" bestFit="1" customWidth="1"/>
    <col min="7" max="7" width="14.25" style="412" customWidth="1"/>
    <col min="8" max="8" width="3.125" style="412" bestFit="1" customWidth="1"/>
    <col min="9" max="9" width="11.625" style="412" bestFit="1" customWidth="1"/>
    <col min="10" max="10" width="3.125" style="412" bestFit="1" customWidth="1"/>
    <col min="11" max="11" width="14" style="412" bestFit="1" customWidth="1"/>
    <col min="12" max="15" width="7.625" style="412" customWidth="1"/>
    <col min="16" max="16" width="5" style="412" bestFit="1" customWidth="1"/>
    <col min="17" max="16384" width="9" style="412"/>
  </cols>
  <sheetData>
    <row r="1" spans="2:25" ht="32.25" thickBot="1">
      <c r="B1" s="488" t="s">
        <v>436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311" t="s">
        <v>378</v>
      </c>
      <c r="C3" s="649" t="s">
        <v>379</v>
      </c>
      <c r="D3" s="658"/>
      <c r="E3" s="419"/>
      <c r="F3" s="370" t="s">
        <v>380</v>
      </c>
      <c r="G3" s="649" t="s">
        <v>381</v>
      </c>
      <c r="H3" s="650"/>
      <c r="I3" s="650"/>
      <c r="J3" s="650"/>
      <c r="K3" s="650"/>
      <c r="L3" s="650"/>
      <c r="M3" s="650"/>
      <c r="N3" s="650"/>
      <c r="O3" s="651"/>
      <c r="P3" s="312" t="s">
        <v>382</v>
      </c>
      <c r="Q3" s="413"/>
    </row>
    <row r="4" spans="2:25" ht="24.95" customHeight="1" thickTop="1">
      <c r="B4" s="652" t="s">
        <v>383</v>
      </c>
      <c r="C4" s="659" t="s">
        <v>384</v>
      </c>
      <c r="D4" s="660"/>
      <c r="E4" s="661"/>
      <c r="F4" s="371">
        <f>SUM(F5:F8)</f>
        <v>1768812.1333333333</v>
      </c>
      <c r="G4" s="632" t="s">
        <v>405</v>
      </c>
      <c r="H4" s="632"/>
      <c r="I4" s="632"/>
      <c r="J4" s="632"/>
      <c r="K4" s="632"/>
      <c r="L4" s="632"/>
      <c r="M4" s="632"/>
      <c r="N4" s="632"/>
      <c r="O4" s="633"/>
      <c r="P4" s="313"/>
      <c r="Q4" s="413"/>
    </row>
    <row r="5" spans="2:25" ht="24.95" customHeight="1">
      <c r="B5" s="653"/>
      <c r="C5" s="655" t="s">
        <v>385</v>
      </c>
      <c r="D5" s="634" t="s">
        <v>386</v>
      </c>
      <c r="E5" s="635"/>
      <c r="F5" s="372">
        <f>G5*I5*K5</f>
        <v>1136655.2</v>
      </c>
      <c r="G5" s="314">
        <v>2841638</v>
      </c>
      <c r="H5" s="332" t="s">
        <v>407</v>
      </c>
      <c r="I5" s="316">
        <v>1</v>
      </c>
      <c r="J5" s="332" t="s">
        <v>407</v>
      </c>
      <c r="K5" s="317">
        <v>0.4</v>
      </c>
      <c r="L5" s="315"/>
      <c r="M5" s="318"/>
      <c r="N5" s="315"/>
      <c r="O5" s="319"/>
      <c r="P5" s="624"/>
      <c r="Q5" s="413"/>
    </row>
    <row r="6" spans="2:25" ht="24.95" customHeight="1">
      <c r="B6" s="653"/>
      <c r="C6" s="655"/>
      <c r="D6" s="634" t="s">
        <v>388</v>
      </c>
      <c r="E6" s="635"/>
      <c r="F6" s="372">
        <f>G6*I6*K6</f>
        <v>189953.90000000002</v>
      </c>
      <c r="G6" s="314">
        <v>1899539</v>
      </c>
      <c r="H6" s="332" t="s">
        <v>407</v>
      </c>
      <c r="I6" s="316">
        <v>1</v>
      </c>
      <c r="J6" s="332" t="s">
        <v>407</v>
      </c>
      <c r="K6" s="317">
        <v>0.1</v>
      </c>
      <c r="L6" s="315"/>
      <c r="M6" s="318"/>
      <c r="N6" s="315"/>
      <c r="O6" s="319"/>
      <c r="P6" s="625"/>
      <c r="Q6" s="413"/>
    </row>
    <row r="7" spans="2:25" ht="24.95" customHeight="1">
      <c r="B7" s="653"/>
      <c r="C7" s="656" t="s">
        <v>33</v>
      </c>
      <c r="D7" s="634" t="s">
        <v>386</v>
      </c>
      <c r="E7" s="635"/>
      <c r="F7" s="373">
        <f>G7*I7/K7*M7</f>
        <v>378885.06666666665</v>
      </c>
      <c r="G7" s="314">
        <f>G5</f>
        <v>2841638</v>
      </c>
      <c r="H7" s="332" t="s">
        <v>407</v>
      </c>
      <c r="I7" s="320">
        <v>4</v>
      </c>
      <c r="J7" s="315" t="s">
        <v>389</v>
      </c>
      <c r="K7" s="321">
        <v>12</v>
      </c>
      <c r="L7" s="315" t="s">
        <v>387</v>
      </c>
      <c r="M7" s="317">
        <f>K5</f>
        <v>0.4</v>
      </c>
      <c r="N7" s="315"/>
      <c r="O7" s="318"/>
      <c r="P7" s="625"/>
      <c r="Q7" s="413"/>
      <c r="Y7" s="7"/>
    </row>
    <row r="8" spans="2:25" ht="24.95" customHeight="1">
      <c r="B8" s="654"/>
      <c r="C8" s="657"/>
      <c r="D8" s="636" t="s">
        <v>388</v>
      </c>
      <c r="E8" s="637"/>
      <c r="F8" s="373">
        <f>G8*I8/K8*M8</f>
        <v>63317.966666666667</v>
      </c>
      <c r="G8" s="314">
        <f>G6</f>
        <v>1899539</v>
      </c>
      <c r="H8" s="332" t="s">
        <v>407</v>
      </c>
      <c r="I8" s="320">
        <v>4</v>
      </c>
      <c r="J8" s="315" t="s">
        <v>389</v>
      </c>
      <c r="K8" s="321">
        <v>12</v>
      </c>
      <c r="L8" s="315" t="s">
        <v>387</v>
      </c>
      <c r="M8" s="317">
        <f>K6</f>
        <v>0.1</v>
      </c>
      <c r="N8" s="315"/>
      <c r="O8" s="318"/>
      <c r="P8" s="626"/>
      <c r="Q8" s="413"/>
      <c r="Y8" s="7"/>
    </row>
    <row r="9" spans="2:25" ht="24.95" customHeight="1">
      <c r="B9" s="627" t="s">
        <v>422</v>
      </c>
      <c r="C9" s="629" t="s">
        <v>384</v>
      </c>
      <c r="D9" s="630"/>
      <c r="E9" s="631"/>
      <c r="F9" s="374">
        <f>SUM(F10:F11)</f>
        <v>380000</v>
      </c>
      <c r="G9" s="632" t="s">
        <v>391</v>
      </c>
      <c r="H9" s="632"/>
      <c r="I9" s="632"/>
      <c r="J9" s="632"/>
      <c r="K9" s="632"/>
      <c r="L9" s="632"/>
      <c r="M9" s="632"/>
      <c r="N9" s="632"/>
      <c r="O9" s="633"/>
      <c r="P9" s="322"/>
      <c r="Q9" s="413"/>
      <c r="Y9" s="6"/>
    </row>
    <row r="10" spans="2:25" ht="24.95" customHeight="1">
      <c r="B10" s="628"/>
      <c r="C10" s="642" t="s">
        <v>34</v>
      </c>
      <c r="D10" s="638" t="s">
        <v>392</v>
      </c>
      <c r="E10" s="639"/>
      <c r="F10" s="372">
        <f>(G10+I10+K10)*M10</f>
        <v>190000</v>
      </c>
      <c r="G10" s="323">
        <f>25000</f>
        <v>25000</v>
      </c>
      <c r="H10" s="324" t="s">
        <v>393</v>
      </c>
      <c r="I10" s="325">
        <v>25000</v>
      </c>
      <c r="J10" s="324" t="s">
        <v>393</v>
      </c>
      <c r="K10" s="326">
        <v>45000</v>
      </c>
      <c r="L10" s="315" t="s">
        <v>387</v>
      </c>
      <c r="M10" s="421">
        <v>2</v>
      </c>
      <c r="N10" s="328"/>
      <c r="O10" s="329"/>
      <c r="P10" s="624"/>
      <c r="Q10" s="413"/>
      <c r="Y10" s="7"/>
    </row>
    <row r="11" spans="2:25" ht="24.95" customHeight="1">
      <c r="B11" s="628"/>
      <c r="C11" s="643"/>
      <c r="D11" s="640" t="s">
        <v>11</v>
      </c>
      <c r="E11" s="641"/>
      <c r="F11" s="372">
        <f>(G11+I11+K11)*M11</f>
        <v>190000</v>
      </c>
      <c r="G11" s="323">
        <v>25000</v>
      </c>
      <c r="H11" s="324" t="s">
        <v>393</v>
      </c>
      <c r="I11" s="325">
        <v>25000</v>
      </c>
      <c r="J11" s="324" t="s">
        <v>393</v>
      </c>
      <c r="K11" s="326">
        <v>45000</v>
      </c>
      <c r="L11" s="315" t="s">
        <v>387</v>
      </c>
      <c r="M11" s="421">
        <v>2</v>
      </c>
      <c r="N11" s="328"/>
      <c r="O11" s="329"/>
      <c r="P11" s="625"/>
      <c r="Q11" s="413"/>
      <c r="Y11" s="7"/>
    </row>
    <row r="12" spans="2:25" ht="24.95" customHeight="1">
      <c r="B12" s="644" t="s">
        <v>394</v>
      </c>
      <c r="C12" s="629" t="s">
        <v>384</v>
      </c>
      <c r="D12" s="630"/>
      <c r="E12" s="631"/>
      <c r="F12" s="374">
        <f>SUM(F13:F19)</f>
        <v>1665000</v>
      </c>
      <c r="G12" s="632"/>
      <c r="H12" s="632"/>
      <c r="I12" s="632"/>
      <c r="J12" s="632"/>
      <c r="K12" s="632"/>
      <c r="L12" s="632"/>
      <c r="M12" s="632"/>
      <c r="N12" s="632"/>
      <c r="O12" s="633"/>
      <c r="P12" s="322"/>
      <c r="Q12" s="413"/>
    </row>
    <row r="13" spans="2:25" ht="24.95" customHeight="1">
      <c r="B13" s="645"/>
      <c r="C13" s="642" t="s">
        <v>409</v>
      </c>
      <c r="D13" s="355" t="s">
        <v>406</v>
      </c>
      <c r="E13" s="356" t="s">
        <v>410</v>
      </c>
      <c r="F13" s="375">
        <f>G13*I13*K13</f>
        <v>900000</v>
      </c>
      <c r="G13" s="331">
        <v>150000</v>
      </c>
      <c r="H13" s="332" t="s">
        <v>407</v>
      </c>
      <c r="I13" s="349">
        <v>6</v>
      </c>
      <c r="J13" s="332" t="s">
        <v>407</v>
      </c>
      <c r="K13" s="350">
        <v>1</v>
      </c>
      <c r="L13" s="332"/>
      <c r="M13" s="333"/>
      <c r="N13" s="334"/>
      <c r="O13" s="335"/>
      <c r="P13" s="616"/>
      <c r="Q13" s="413"/>
    </row>
    <row r="14" spans="2:25" ht="24.95" customHeight="1">
      <c r="B14" s="645"/>
      <c r="C14" s="688"/>
      <c r="D14" s="355" t="s">
        <v>109</v>
      </c>
      <c r="E14" s="356" t="s">
        <v>315</v>
      </c>
      <c r="F14" s="375">
        <f>G14*I14</f>
        <v>135000</v>
      </c>
      <c r="G14" s="331">
        <f>'교통비산출 (2)'!K18</f>
        <v>45000</v>
      </c>
      <c r="H14" s="332" t="s">
        <v>407</v>
      </c>
      <c r="I14" s="336">
        <v>3</v>
      </c>
      <c r="J14" s="332"/>
      <c r="K14" s="350"/>
      <c r="L14" s="332"/>
      <c r="M14" s="333"/>
      <c r="N14" s="334"/>
      <c r="O14" s="335"/>
      <c r="P14" s="617"/>
      <c r="Q14" s="413"/>
    </row>
    <row r="15" spans="2:25" ht="24.95" customHeight="1">
      <c r="B15" s="645"/>
      <c r="C15" s="618" t="s">
        <v>37</v>
      </c>
      <c r="D15" s="355" t="s">
        <v>19</v>
      </c>
      <c r="E15" s="356" t="s">
        <v>437</v>
      </c>
      <c r="F15" s="375">
        <f>G15*I15</f>
        <v>200000</v>
      </c>
      <c r="G15" s="331">
        <v>10000</v>
      </c>
      <c r="H15" s="315" t="s">
        <v>407</v>
      </c>
      <c r="I15" s="351">
        <v>20</v>
      </c>
      <c r="J15" s="315"/>
      <c r="K15" s="394"/>
      <c r="L15" s="315"/>
      <c r="M15" s="358"/>
      <c r="N15" s="337"/>
      <c r="O15" s="359"/>
      <c r="P15" s="617"/>
      <c r="Q15" s="413"/>
    </row>
    <row r="16" spans="2:25" ht="24.95" customHeight="1">
      <c r="B16" s="645"/>
      <c r="C16" s="618"/>
      <c r="D16" s="355" t="s">
        <v>20</v>
      </c>
      <c r="E16" s="356" t="s">
        <v>181</v>
      </c>
      <c r="F16" s="375">
        <f t="shared" ref="F16:F17" si="0">G16*I16</f>
        <v>80000</v>
      </c>
      <c r="G16" s="331">
        <v>4000</v>
      </c>
      <c r="H16" s="315" t="s">
        <v>407</v>
      </c>
      <c r="I16" s="351">
        <v>20</v>
      </c>
      <c r="J16" s="315"/>
      <c r="K16" s="421"/>
      <c r="L16" s="315"/>
      <c r="M16" s="337"/>
      <c r="N16" s="337"/>
      <c r="O16" s="338"/>
      <c r="P16" s="617"/>
      <c r="Q16" s="413"/>
    </row>
    <row r="17" spans="2:20" ht="24.95" customHeight="1">
      <c r="B17" s="645"/>
      <c r="C17" s="618" t="s">
        <v>23</v>
      </c>
      <c r="D17" s="355" t="s">
        <v>31</v>
      </c>
      <c r="E17" s="356" t="s">
        <v>412</v>
      </c>
      <c r="F17" s="375">
        <f t="shared" si="0"/>
        <v>200000</v>
      </c>
      <c r="G17" s="331">
        <v>200000</v>
      </c>
      <c r="H17" s="315" t="s">
        <v>407</v>
      </c>
      <c r="I17" s="336">
        <v>1</v>
      </c>
      <c r="J17" s="315"/>
      <c r="K17" s="421"/>
      <c r="L17" s="315"/>
      <c r="M17" s="337"/>
      <c r="N17" s="337"/>
      <c r="O17" s="338"/>
      <c r="P17" s="617"/>
      <c r="Q17" s="413"/>
    </row>
    <row r="18" spans="2:20" ht="24.95" customHeight="1">
      <c r="B18" s="645"/>
      <c r="C18" s="618"/>
      <c r="D18" s="355" t="s">
        <v>21</v>
      </c>
      <c r="E18" s="356" t="s">
        <v>57</v>
      </c>
      <c r="F18" s="375">
        <f>G18*I18</f>
        <v>100000</v>
      </c>
      <c r="G18" s="331">
        <v>5000</v>
      </c>
      <c r="H18" s="339" t="s">
        <v>407</v>
      </c>
      <c r="I18" s="361">
        <v>20</v>
      </c>
      <c r="J18" s="339"/>
      <c r="K18" s="352"/>
      <c r="L18" s="620"/>
      <c r="M18" s="620"/>
      <c r="N18" s="620"/>
      <c r="O18" s="621"/>
      <c r="P18" s="617"/>
      <c r="Q18" s="413"/>
    </row>
    <row r="19" spans="2:20" ht="24.95" customHeight="1">
      <c r="B19" s="645"/>
      <c r="C19" s="619"/>
      <c r="D19" s="362" t="s">
        <v>22</v>
      </c>
      <c r="E19" s="363" t="s">
        <v>214</v>
      </c>
      <c r="F19" s="375">
        <f>G19*I19</f>
        <v>50000</v>
      </c>
      <c r="G19" s="331">
        <v>50000</v>
      </c>
      <c r="H19" s="315" t="s">
        <v>387</v>
      </c>
      <c r="I19" s="336">
        <v>1</v>
      </c>
      <c r="J19" s="315"/>
      <c r="K19" s="316"/>
      <c r="L19" s="315"/>
      <c r="M19" s="318"/>
      <c r="N19" s="315"/>
      <c r="O19" s="319"/>
      <c r="P19" s="617"/>
      <c r="Q19" s="413"/>
    </row>
    <row r="20" spans="2:20" ht="24.95" customHeight="1">
      <c r="B20" s="646" t="s">
        <v>396</v>
      </c>
      <c r="C20" s="647"/>
      <c r="D20" s="648"/>
      <c r="E20" s="364"/>
      <c r="F20" s="376">
        <f>ROUNDDOWN(F4+F9+F12, -1)</f>
        <v>3813810</v>
      </c>
      <c r="G20" s="622"/>
      <c r="H20" s="622"/>
      <c r="I20" s="622"/>
      <c r="J20" s="622"/>
      <c r="K20" s="622"/>
      <c r="L20" s="622"/>
      <c r="M20" s="622"/>
      <c r="N20" s="622"/>
      <c r="O20" s="623"/>
      <c r="P20" s="345"/>
      <c r="Q20" s="413"/>
      <c r="R20" s="412">
        <f>8.5/22</f>
        <v>0.38636363636363635</v>
      </c>
      <c r="T20" s="412">
        <f>4.5/22</f>
        <v>0.20454545454545456</v>
      </c>
    </row>
    <row r="21" spans="2:20" ht="24.95" customHeight="1">
      <c r="B21" s="611" t="s">
        <v>397</v>
      </c>
      <c r="C21" s="612"/>
      <c r="D21" s="613"/>
      <c r="E21" s="365"/>
      <c r="F21" s="377">
        <f>F20*0.06</f>
        <v>228828.6</v>
      </c>
      <c r="G21" s="609" t="s">
        <v>435</v>
      </c>
      <c r="H21" s="609"/>
      <c r="I21" s="609"/>
      <c r="J21" s="609"/>
      <c r="K21" s="609"/>
      <c r="L21" s="609"/>
      <c r="M21" s="609"/>
      <c r="N21" s="609"/>
      <c r="O21" s="610"/>
      <c r="P21" s="346"/>
      <c r="Q21" s="413"/>
      <c r="R21" s="412">
        <f>ROUND(R20,1)</f>
        <v>0.4</v>
      </c>
      <c r="T21" s="412">
        <f>ROUND(T20,1)</f>
        <v>0.2</v>
      </c>
    </row>
    <row r="22" spans="2:20" ht="24.95" customHeight="1">
      <c r="B22" s="611" t="s">
        <v>398</v>
      </c>
      <c r="C22" s="612"/>
      <c r="D22" s="613"/>
      <c r="E22" s="365"/>
      <c r="F22" s="377">
        <f>(F21+F20)*0.1</f>
        <v>404263.86000000004</v>
      </c>
      <c r="G22" s="609" t="s">
        <v>408</v>
      </c>
      <c r="H22" s="609"/>
      <c r="I22" s="609"/>
      <c r="J22" s="609"/>
      <c r="K22" s="609"/>
      <c r="L22" s="609"/>
      <c r="M22" s="609"/>
      <c r="N22" s="609"/>
      <c r="O22" s="610"/>
      <c r="P22" s="346"/>
      <c r="Q22" s="413"/>
    </row>
    <row r="23" spans="2:20" ht="24.95" customHeight="1">
      <c r="B23" s="646" t="s">
        <v>396</v>
      </c>
      <c r="C23" s="647"/>
      <c r="D23" s="648"/>
      <c r="E23" s="364"/>
      <c r="F23" s="376">
        <f>SUM(F20:F22)</f>
        <v>4446902.46</v>
      </c>
      <c r="G23" s="418"/>
      <c r="H23" s="418"/>
      <c r="I23" s="418"/>
      <c r="J23" s="418"/>
      <c r="K23" s="418"/>
      <c r="L23" s="418"/>
      <c r="M23" s="418"/>
      <c r="N23" s="418"/>
      <c r="O23" s="347"/>
      <c r="P23" s="345"/>
      <c r="Q23" s="413"/>
    </row>
    <row r="24" spans="2:20" ht="24.95" customHeight="1">
      <c r="B24" s="611" t="s">
        <v>400</v>
      </c>
      <c r="C24" s="612"/>
      <c r="D24" s="613"/>
      <c r="E24" s="365"/>
      <c r="F24" s="377">
        <f>F23*0.1</f>
        <v>444690.24600000004</v>
      </c>
      <c r="G24" s="614" t="s">
        <v>401</v>
      </c>
      <c r="H24" s="614"/>
      <c r="I24" s="614"/>
      <c r="J24" s="614"/>
      <c r="K24" s="614"/>
      <c r="L24" s="614"/>
      <c r="M24" s="614"/>
      <c r="N24" s="614"/>
      <c r="O24" s="615"/>
      <c r="P24" s="346"/>
      <c r="Q24" s="413"/>
    </row>
    <row r="25" spans="2:20" ht="24.95" customHeight="1" thickBot="1">
      <c r="B25" s="602" t="s">
        <v>402</v>
      </c>
      <c r="C25" s="603"/>
      <c r="D25" s="604"/>
      <c r="E25" s="366"/>
      <c r="F25" s="378">
        <f>ROUNDDOWN(F23+F24,-4)</f>
        <v>4890000</v>
      </c>
      <c r="G25" s="605" t="s">
        <v>403</v>
      </c>
      <c r="H25" s="605"/>
      <c r="I25" s="605"/>
      <c r="J25" s="605"/>
      <c r="K25" s="605"/>
      <c r="L25" s="605"/>
      <c r="M25" s="605"/>
      <c r="N25" s="605"/>
      <c r="O25" s="606"/>
      <c r="P25" s="348"/>
      <c r="Q25" s="413"/>
    </row>
    <row r="26" spans="2:20" ht="24.95" customHeight="1" thickBot="1">
      <c r="B26" s="602" t="s">
        <v>404</v>
      </c>
      <c r="C26" s="603"/>
      <c r="D26" s="604"/>
      <c r="E26" s="366"/>
      <c r="F26" s="378">
        <f>INT(F25*G26)</f>
        <v>14670000</v>
      </c>
      <c r="G26" s="607">
        <v>3</v>
      </c>
      <c r="H26" s="607"/>
      <c r="I26" s="607"/>
      <c r="J26" s="607"/>
      <c r="K26" s="607"/>
      <c r="L26" s="607"/>
      <c r="M26" s="607"/>
      <c r="N26" s="607"/>
      <c r="O26" s="608"/>
      <c r="P26" s="348"/>
      <c r="Q26" s="413"/>
    </row>
    <row r="27" spans="2:20" ht="24.95" customHeight="1">
      <c r="B27" s="413"/>
      <c r="C27" s="413"/>
      <c r="D27" s="413"/>
      <c r="E27" s="413"/>
      <c r="F27" s="19"/>
      <c r="G27" s="413"/>
      <c r="H27" s="413"/>
      <c r="I27" s="413"/>
      <c r="J27" s="413"/>
      <c r="K27" s="413"/>
      <c r="L27" s="413"/>
      <c r="M27" s="413"/>
      <c r="N27" s="413"/>
      <c r="O27" s="413"/>
      <c r="P27" s="413"/>
      <c r="Q27" s="413"/>
    </row>
    <row r="28" spans="2:20" ht="24.95" customHeight="1">
      <c r="B28" s="413"/>
      <c r="C28" s="413"/>
      <c r="D28" s="413"/>
      <c r="E28" s="413"/>
      <c r="F28" s="19"/>
      <c r="G28" s="413"/>
      <c r="H28" s="413"/>
      <c r="I28" s="413"/>
      <c r="J28" s="413"/>
      <c r="K28" s="413"/>
      <c r="L28" s="413"/>
      <c r="M28" s="413"/>
      <c r="N28" s="413"/>
      <c r="O28" s="413"/>
      <c r="P28" s="413"/>
      <c r="Q28" s="413"/>
    </row>
    <row r="29" spans="2:20" ht="24.95" customHeight="1">
      <c r="B29" s="413"/>
      <c r="C29" s="413"/>
      <c r="D29" s="413"/>
      <c r="E29" s="413"/>
      <c r="F29" s="19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</row>
    <row r="30" spans="2:20" ht="24.95" customHeight="1">
      <c r="B30" s="413"/>
      <c r="C30" s="413"/>
      <c r="D30" s="413"/>
      <c r="E30" s="413"/>
      <c r="F30" s="19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</row>
    <row r="31" spans="2:20" ht="24.95" customHeight="1">
      <c r="B31" s="413"/>
      <c r="C31" s="413"/>
      <c r="D31" s="413"/>
      <c r="E31" s="413"/>
      <c r="F31" s="19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</row>
    <row r="32" spans="2:20">
      <c r="B32" s="413"/>
      <c r="C32" s="413"/>
      <c r="D32" s="413"/>
      <c r="E32" s="413"/>
      <c r="F32" s="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</row>
    <row r="33" spans="2:17">
      <c r="B33" s="413"/>
      <c r="C33" s="413"/>
      <c r="D33" s="413"/>
      <c r="E33" s="413"/>
      <c r="F33" s="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</row>
  </sheetData>
  <mergeCells count="41">
    <mergeCell ref="B1:O1"/>
    <mergeCell ref="C3:D3"/>
    <mergeCell ref="G3:O3"/>
    <mergeCell ref="B4:B8"/>
    <mergeCell ref="C4:E4"/>
    <mergeCell ref="G4:O4"/>
    <mergeCell ref="C5:C6"/>
    <mergeCell ref="D5:E5"/>
    <mergeCell ref="P5:P8"/>
    <mergeCell ref="D6:E6"/>
    <mergeCell ref="C7:C8"/>
    <mergeCell ref="D7:E7"/>
    <mergeCell ref="D8:E8"/>
    <mergeCell ref="P10:P11"/>
    <mergeCell ref="D11:E11"/>
    <mergeCell ref="B12:B19"/>
    <mergeCell ref="C12:E12"/>
    <mergeCell ref="G12:O12"/>
    <mergeCell ref="P13:P19"/>
    <mergeCell ref="C15:C16"/>
    <mergeCell ref="C17:C19"/>
    <mergeCell ref="L18:O18"/>
    <mergeCell ref="C13:C14"/>
    <mergeCell ref="B9:B11"/>
    <mergeCell ref="C9:E9"/>
    <mergeCell ref="G9:O9"/>
    <mergeCell ref="C10:C11"/>
    <mergeCell ref="D10:E10"/>
    <mergeCell ref="B26:D26"/>
    <mergeCell ref="G26:O26"/>
    <mergeCell ref="B20:D20"/>
    <mergeCell ref="G20:O20"/>
    <mergeCell ref="B21:D21"/>
    <mergeCell ref="G21:O21"/>
    <mergeCell ref="B22:D22"/>
    <mergeCell ref="G22:O22"/>
    <mergeCell ref="B23:D23"/>
    <mergeCell ref="B24:D24"/>
    <mergeCell ref="G24:O24"/>
    <mergeCell ref="B25:D25"/>
    <mergeCell ref="G25:O25"/>
  </mergeCells>
  <phoneticPr fontId="3" type="noConversion"/>
  <pageMargins left="0.7" right="0.7" top="0.75" bottom="0.75" header="0.3" footer="0.3"/>
  <pageSetup paperSize="9" scale="55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1C3ED-6A37-4195-A75A-A1FB22921CF2}">
  <sheetPr>
    <tabColor rgb="FFFFFF00"/>
    <pageSetUpPr fitToPage="1"/>
  </sheetPr>
  <dimension ref="B1:Z37"/>
  <sheetViews>
    <sheetView view="pageBreakPreview" zoomScale="85" zoomScaleNormal="100" zoomScaleSheetLayoutView="85" workbookViewId="0">
      <selection activeCell="G17" sqref="G17:O17"/>
    </sheetView>
  </sheetViews>
  <sheetFormatPr defaultRowHeight="16.5"/>
  <cols>
    <col min="1" max="1" width="9" style="395"/>
    <col min="2" max="2" width="7.125" style="395" customWidth="1"/>
    <col min="3" max="3" width="9.25" style="395" bestFit="1" customWidth="1"/>
    <col min="4" max="4" width="9.25" style="395" customWidth="1"/>
    <col min="5" max="5" width="13.75" style="395" bestFit="1" customWidth="1"/>
    <col min="6" max="6" width="25" style="4" customWidth="1"/>
    <col min="7" max="7" width="15.125" style="4" customWidth="1"/>
    <col min="8" max="8" width="3.125" style="395" bestFit="1" customWidth="1"/>
    <col min="9" max="9" width="11.625" style="395" bestFit="1" customWidth="1"/>
    <col min="10" max="10" width="3.125" style="395" bestFit="1" customWidth="1"/>
    <col min="11" max="11" width="14" style="395" bestFit="1" customWidth="1"/>
    <col min="12" max="12" width="9.125" style="395" bestFit="1" customWidth="1"/>
    <col min="13" max="16" width="7.625" style="395" customWidth="1"/>
    <col min="17" max="17" width="14" style="395" customWidth="1"/>
    <col min="18" max="16384" width="9" style="395"/>
  </cols>
  <sheetData>
    <row r="1" spans="2:26" ht="32.25" thickBot="1">
      <c r="B1" s="488" t="s">
        <v>426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525"/>
      <c r="P1" s="525"/>
    </row>
    <row r="2" spans="2:26" ht="24.95" customHeight="1" thickTop="1" thickBot="1">
      <c r="G2" s="20"/>
    </row>
    <row r="3" spans="2:26" ht="30" customHeight="1" thickBot="1">
      <c r="B3" s="311" t="s">
        <v>378</v>
      </c>
      <c r="C3" s="649" t="s">
        <v>379</v>
      </c>
      <c r="D3" s="658"/>
      <c r="E3" s="651"/>
      <c r="F3" s="370" t="s">
        <v>380</v>
      </c>
      <c r="G3" s="649" t="s">
        <v>381</v>
      </c>
      <c r="H3" s="650"/>
      <c r="I3" s="650"/>
      <c r="J3" s="650"/>
      <c r="K3" s="650"/>
      <c r="L3" s="650"/>
      <c r="M3" s="650"/>
      <c r="N3" s="650"/>
      <c r="O3" s="651"/>
      <c r="P3" s="312" t="s">
        <v>382</v>
      </c>
      <c r="Q3" s="396"/>
      <c r="R3" s="396"/>
    </row>
    <row r="4" spans="2:26" ht="24.95" customHeight="1" thickTop="1">
      <c r="B4" s="652" t="s">
        <v>383</v>
      </c>
      <c r="C4" s="689" t="s">
        <v>384</v>
      </c>
      <c r="D4" s="660"/>
      <c r="E4" s="690"/>
      <c r="F4" s="371">
        <f>SUM(F5:F6)</f>
        <v>1515540</v>
      </c>
      <c r="G4" s="632" t="s">
        <v>405</v>
      </c>
      <c r="H4" s="632"/>
      <c r="I4" s="632"/>
      <c r="J4" s="632"/>
      <c r="K4" s="632"/>
      <c r="L4" s="632"/>
      <c r="M4" s="632"/>
      <c r="N4" s="632"/>
      <c r="O4" s="633"/>
      <c r="P4" s="313"/>
      <c r="Q4" s="396"/>
      <c r="R4" s="396"/>
    </row>
    <row r="5" spans="2:26" ht="24.95" customHeight="1">
      <c r="B5" s="653"/>
      <c r="C5" s="407" t="s">
        <v>385</v>
      </c>
      <c r="D5" s="634" t="s">
        <v>386</v>
      </c>
      <c r="E5" s="635"/>
      <c r="F5" s="55">
        <f>ROUND(G5*I5*K5,0)</f>
        <v>1136655</v>
      </c>
      <c r="G5" s="56">
        <v>2841638</v>
      </c>
      <c r="H5" s="400" t="s">
        <v>13</v>
      </c>
      <c r="I5" s="65">
        <v>0.4</v>
      </c>
      <c r="J5" s="400" t="s">
        <v>13</v>
      </c>
      <c r="K5" s="66">
        <v>1</v>
      </c>
      <c r="L5" s="400"/>
      <c r="M5" s="67"/>
      <c r="N5" s="67"/>
      <c r="O5" s="68"/>
      <c r="P5" s="624"/>
      <c r="Q5" s="396"/>
      <c r="R5" s="396"/>
    </row>
    <row r="6" spans="2:26" ht="24.95" customHeight="1">
      <c r="B6" s="653"/>
      <c r="C6" s="408" t="s">
        <v>33</v>
      </c>
      <c r="D6" s="634" t="s">
        <v>386</v>
      </c>
      <c r="E6" s="635"/>
      <c r="F6" s="55">
        <f>ROUND(G6*I6/K6*M6*O6,0)</f>
        <v>378885</v>
      </c>
      <c r="G6" s="56">
        <f>G5</f>
        <v>2841638</v>
      </c>
      <c r="H6" s="400" t="s">
        <v>15</v>
      </c>
      <c r="I6" s="76">
        <v>4</v>
      </c>
      <c r="J6" s="77" t="s">
        <v>25</v>
      </c>
      <c r="K6" s="78">
        <v>12</v>
      </c>
      <c r="L6" s="79" t="s">
        <v>13</v>
      </c>
      <c r="M6" s="65">
        <v>0.4</v>
      </c>
      <c r="N6" s="400" t="s">
        <v>13</v>
      </c>
      <c r="O6" s="73">
        <v>1</v>
      </c>
      <c r="P6" s="625"/>
      <c r="Q6" s="396"/>
      <c r="R6" s="396"/>
      <c r="Z6" s="6"/>
    </row>
    <row r="7" spans="2:26" ht="24.95" customHeight="1">
      <c r="B7" s="627" t="s">
        <v>390</v>
      </c>
      <c r="C7" s="629" t="s">
        <v>384</v>
      </c>
      <c r="D7" s="630"/>
      <c r="E7" s="631"/>
      <c r="F7" s="374">
        <f>SUM(F8:F8)</f>
        <v>190000</v>
      </c>
      <c r="G7" s="632" t="s">
        <v>391</v>
      </c>
      <c r="H7" s="632"/>
      <c r="I7" s="632"/>
      <c r="J7" s="632"/>
      <c r="K7" s="632"/>
      <c r="L7" s="632"/>
      <c r="M7" s="632"/>
      <c r="N7" s="632"/>
      <c r="O7" s="633"/>
      <c r="P7" s="322"/>
      <c r="Q7" s="396"/>
      <c r="R7" s="396"/>
    </row>
    <row r="8" spans="2:26" ht="24.95" customHeight="1">
      <c r="B8" s="628"/>
      <c r="C8" s="406" t="s">
        <v>34</v>
      </c>
      <c r="D8" s="640" t="s">
        <v>392</v>
      </c>
      <c r="E8" s="641"/>
      <c r="F8" s="55">
        <f>(25000*2)+(25000*2)+(45000*2)</f>
        <v>190000</v>
      </c>
      <c r="G8" s="88" t="s">
        <v>428</v>
      </c>
      <c r="H8" s="400"/>
      <c r="I8" s="400"/>
      <c r="J8" s="400"/>
      <c r="K8" s="400"/>
      <c r="L8" s="400"/>
      <c r="M8" s="67"/>
      <c r="N8" s="328"/>
      <c r="O8" s="329"/>
      <c r="P8" s="405"/>
      <c r="Q8" s="396"/>
      <c r="R8" s="396"/>
    </row>
    <row r="9" spans="2:26" ht="24.95" customHeight="1">
      <c r="B9" s="644" t="s">
        <v>394</v>
      </c>
      <c r="C9" s="691" t="s">
        <v>384</v>
      </c>
      <c r="D9" s="630"/>
      <c r="E9" s="692"/>
      <c r="F9" s="374">
        <f>SUM(F10:F14)</f>
        <v>1355000</v>
      </c>
      <c r="G9" s="632"/>
      <c r="H9" s="632"/>
      <c r="I9" s="632"/>
      <c r="J9" s="632"/>
      <c r="K9" s="632"/>
      <c r="L9" s="632"/>
      <c r="M9" s="632"/>
      <c r="N9" s="632"/>
      <c r="O9" s="633"/>
      <c r="P9" s="322"/>
      <c r="Q9" s="396"/>
      <c r="R9" s="396"/>
    </row>
    <row r="10" spans="2:26" ht="24.95" customHeight="1">
      <c r="B10" s="645"/>
      <c r="C10" s="693" t="s">
        <v>409</v>
      </c>
      <c r="D10" s="402" t="s">
        <v>18</v>
      </c>
      <c r="E10" s="150" t="s">
        <v>112</v>
      </c>
      <c r="F10" s="55">
        <f>ROUND(G10*I10,0)</f>
        <v>300000</v>
      </c>
      <c r="G10" s="56">
        <v>150000</v>
      </c>
      <c r="H10" s="400" t="s">
        <v>15</v>
      </c>
      <c r="I10" s="96">
        <v>2</v>
      </c>
      <c r="J10" s="507" t="str">
        <f>'[59]리더교육(1일 6시간)'!J15:O15</f>
        <v>※B급 강사 적용 가능</v>
      </c>
      <c r="K10" s="532"/>
      <c r="L10" s="532"/>
      <c r="M10" s="532"/>
      <c r="N10" s="532"/>
      <c r="O10" s="533"/>
      <c r="P10" s="616"/>
      <c r="Q10" s="396"/>
      <c r="R10" s="396"/>
    </row>
    <row r="11" spans="2:26" ht="24.95" customHeight="1">
      <c r="B11" s="645"/>
      <c r="C11" s="694"/>
      <c r="D11" s="402" t="s">
        <v>108</v>
      </c>
      <c r="E11" s="233" t="str">
        <f>'[59]리더교육(1일 6시간)'!E16</f>
        <v>편도120km, 왕복 기준</v>
      </c>
      <c r="F11" s="55">
        <f>ROUND(G11*I11,0)</f>
        <v>45000</v>
      </c>
      <c r="G11" s="56">
        <f>'교통비산출 (2)'!K18</f>
        <v>45000</v>
      </c>
      <c r="H11" s="400" t="s">
        <v>15</v>
      </c>
      <c r="I11" s="97">
        <v>1</v>
      </c>
      <c r="J11" s="507" t="s">
        <v>263</v>
      </c>
      <c r="K11" s="532"/>
      <c r="L11" s="532"/>
      <c r="M11" s="532"/>
      <c r="N11" s="532"/>
      <c r="O11" s="533"/>
      <c r="P11" s="617"/>
      <c r="Q11" s="396"/>
      <c r="R11" s="396"/>
    </row>
    <row r="12" spans="2:26" ht="24.95" customHeight="1">
      <c r="B12" s="645"/>
      <c r="C12" s="410" t="s">
        <v>37</v>
      </c>
      <c r="D12" s="415" t="s">
        <v>20</v>
      </c>
      <c r="E12" s="150" t="s">
        <v>181</v>
      </c>
      <c r="F12" s="55">
        <f>ROUND(G12*I12,0)</f>
        <v>160000</v>
      </c>
      <c r="G12" s="56">
        <v>4000</v>
      </c>
      <c r="H12" s="414" t="s">
        <v>15</v>
      </c>
      <c r="I12" s="66">
        <v>40</v>
      </c>
      <c r="J12" s="400"/>
      <c r="K12" s="100"/>
      <c r="L12" s="400"/>
      <c r="M12" s="66"/>
      <c r="N12" s="400"/>
      <c r="O12" s="73"/>
      <c r="P12" s="617"/>
      <c r="Q12" s="396"/>
      <c r="S12" s="396" t="s">
        <v>424</v>
      </c>
    </row>
    <row r="13" spans="2:26" ht="24.95" customHeight="1">
      <c r="B13" s="645"/>
      <c r="C13" s="380" t="s">
        <v>256</v>
      </c>
      <c r="D13" s="402" t="s">
        <v>256</v>
      </c>
      <c r="E13" s="150" t="s">
        <v>440</v>
      </c>
      <c r="F13" s="55">
        <f>ROUND(G13*I13,0)</f>
        <v>800000</v>
      </c>
      <c r="G13" s="56">
        <v>20000</v>
      </c>
      <c r="H13" s="400" t="s">
        <v>15</v>
      </c>
      <c r="I13" s="66">
        <v>40</v>
      </c>
      <c r="J13" s="400"/>
      <c r="K13" s="66"/>
      <c r="L13" s="400"/>
      <c r="M13" s="67"/>
      <c r="N13" s="67"/>
      <c r="O13" s="68"/>
      <c r="P13" s="617"/>
      <c r="Q13" s="396"/>
      <c r="S13" s="395" t="s">
        <v>0</v>
      </c>
      <c r="T13" s="395" t="s">
        <v>11</v>
      </c>
      <c r="V13" s="395" t="s">
        <v>35</v>
      </c>
    </row>
    <row r="14" spans="2:26" ht="24.95" customHeight="1">
      <c r="B14" s="645"/>
      <c r="C14" s="342" t="s">
        <v>23</v>
      </c>
      <c r="D14" s="403" t="s">
        <v>22</v>
      </c>
      <c r="E14" s="102" t="s">
        <v>214</v>
      </c>
      <c r="F14" s="74">
        <f>ROUND(G14*I14,0)</f>
        <v>50000</v>
      </c>
      <c r="G14" s="89">
        <f>'[59]리더교육(1일 6시간)'!G21</f>
        <v>50000</v>
      </c>
      <c r="H14" s="401" t="s">
        <v>15</v>
      </c>
      <c r="I14" s="103">
        <v>1</v>
      </c>
      <c r="J14" s="401"/>
      <c r="K14" s="401"/>
      <c r="L14" s="401"/>
      <c r="M14" s="91"/>
      <c r="N14" s="91"/>
      <c r="O14" s="92"/>
      <c r="P14" s="617"/>
      <c r="Q14" s="396"/>
      <c r="R14" s="395" t="s">
        <v>425</v>
      </c>
      <c r="S14" s="385">
        <f>17/22</f>
        <v>0.77272727272727271</v>
      </c>
      <c r="T14" s="385">
        <f>13/22</f>
        <v>0.59090909090909094</v>
      </c>
      <c r="V14" s="395">
        <v>0.3</v>
      </c>
    </row>
    <row r="15" spans="2:26" ht="24.95" customHeight="1">
      <c r="B15" s="646" t="s">
        <v>396</v>
      </c>
      <c r="C15" s="647"/>
      <c r="D15" s="648"/>
      <c r="E15" s="698"/>
      <c r="F15" s="376">
        <f>SUM(F4,F7,F9)</f>
        <v>3060540</v>
      </c>
      <c r="G15" s="622"/>
      <c r="H15" s="622"/>
      <c r="I15" s="622"/>
      <c r="J15" s="622"/>
      <c r="K15" s="622"/>
      <c r="L15" s="622"/>
      <c r="M15" s="622"/>
      <c r="N15" s="622"/>
      <c r="O15" s="623"/>
      <c r="P15" s="345"/>
      <c r="Q15" s="396"/>
      <c r="S15" s="385">
        <f>ROUND(S14,1)</f>
        <v>0.8</v>
      </c>
      <c r="T15" s="385">
        <f>ROUND(T14,1)</f>
        <v>0.6</v>
      </c>
    </row>
    <row r="16" spans="2:26" ht="24.95" customHeight="1">
      <c r="B16" s="611" t="s">
        <v>397</v>
      </c>
      <c r="C16" s="612"/>
      <c r="D16" s="613"/>
      <c r="E16" s="699"/>
      <c r="F16" s="109">
        <f>TRUNC(F15*0.06,0)</f>
        <v>183632</v>
      </c>
      <c r="G16" s="609" t="s">
        <v>435</v>
      </c>
      <c r="H16" s="609"/>
      <c r="I16" s="609"/>
      <c r="J16" s="609"/>
      <c r="K16" s="609"/>
      <c r="L16" s="609"/>
      <c r="M16" s="609"/>
      <c r="N16" s="609"/>
      <c r="O16" s="610"/>
      <c r="P16" s="346"/>
      <c r="Q16" s="396"/>
      <c r="R16" s="386">
        <v>6</v>
      </c>
      <c r="S16" s="385">
        <f>ROUND(S15/12*R16,1)</f>
        <v>0.4</v>
      </c>
      <c r="T16" s="385">
        <f>ROUND(T15/12*R16,1)</f>
        <v>0.3</v>
      </c>
      <c r="V16" s="395">
        <f>ROUND(V14/12*R16,1)</f>
        <v>0.2</v>
      </c>
    </row>
    <row r="17" spans="2:20" ht="24.95" customHeight="1">
      <c r="B17" s="611" t="s">
        <v>398</v>
      </c>
      <c r="C17" s="612"/>
      <c r="D17" s="613"/>
      <c r="E17" s="699"/>
      <c r="F17" s="109">
        <f>(F15+F16)*0.1</f>
        <v>324417.2</v>
      </c>
      <c r="G17" s="609" t="s">
        <v>399</v>
      </c>
      <c r="H17" s="609"/>
      <c r="I17" s="609"/>
      <c r="J17" s="609"/>
      <c r="K17" s="609"/>
      <c r="L17" s="609"/>
      <c r="M17" s="609"/>
      <c r="N17" s="609"/>
      <c r="O17" s="610"/>
      <c r="P17" s="346"/>
      <c r="Q17" s="396"/>
      <c r="R17" s="396" t="s">
        <v>34</v>
      </c>
      <c r="S17" s="396">
        <f>8/12*R16</f>
        <v>4</v>
      </c>
      <c r="T17" s="396">
        <f>6/12*R16</f>
        <v>3</v>
      </c>
    </row>
    <row r="18" spans="2:20" ht="24.95" customHeight="1">
      <c r="B18" s="646" t="s">
        <v>396</v>
      </c>
      <c r="C18" s="647"/>
      <c r="D18" s="648"/>
      <c r="E18" s="698"/>
      <c r="F18" s="376">
        <f>SUM(F15:F17)</f>
        <v>3568589.2</v>
      </c>
      <c r="G18" s="397"/>
      <c r="H18" s="397"/>
      <c r="I18" s="397"/>
      <c r="J18" s="397"/>
      <c r="K18" s="397"/>
      <c r="L18" s="397"/>
      <c r="M18" s="397"/>
      <c r="N18" s="397"/>
      <c r="O18" s="347"/>
      <c r="P18" s="345"/>
      <c r="Q18" s="396"/>
      <c r="R18" s="396"/>
    </row>
    <row r="19" spans="2:20" ht="24.95" customHeight="1">
      <c r="B19" s="611" t="s">
        <v>400</v>
      </c>
      <c r="C19" s="612"/>
      <c r="D19" s="613"/>
      <c r="E19" s="699"/>
      <c r="F19" s="377">
        <f>F18*0.1</f>
        <v>356858.92000000004</v>
      </c>
      <c r="G19" s="614" t="s">
        <v>401</v>
      </c>
      <c r="H19" s="614"/>
      <c r="I19" s="614"/>
      <c r="J19" s="614"/>
      <c r="K19" s="614"/>
      <c r="L19" s="614"/>
      <c r="M19" s="614"/>
      <c r="N19" s="614"/>
      <c r="O19" s="615"/>
      <c r="P19" s="346"/>
      <c r="Q19" s="396"/>
      <c r="R19" s="396"/>
    </row>
    <row r="20" spans="2:20" ht="24.95" customHeight="1" thickBot="1">
      <c r="B20" s="602" t="s">
        <v>402</v>
      </c>
      <c r="C20" s="603"/>
      <c r="D20" s="604"/>
      <c r="E20" s="695"/>
      <c r="F20" s="378">
        <f>ROUNDDOWN(F18+F19,-4)</f>
        <v>3920000</v>
      </c>
      <c r="G20" s="605" t="s">
        <v>403</v>
      </c>
      <c r="H20" s="605"/>
      <c r="I20" s="605"/>
      <c r="J20" s="605"/>
      <c r="K20" s="605"/>
      <c r="L20" s="605"/>
      <c r="M20" s="605"/>
      <c r="N20" s="605"/>
      <c r="O20" s="606"/>
      <c r="P20" s="348"/>
      <c r="Q20" s="396"/>
      <c r="R20" s="396"/>
    </row>
    <row r="21" spans="2:20" ht="24.95" customHeight="1" thickBot="1">
      <c r="B21" s="602" t="s">
        <v>404</v>
      </c>
      <c r="C21" s="603"/>
      <c r="D21" s="604"/>
      <c r="E21" s="695"/>
      <c r="F21" s="378">
        <f>INT(F20*G21)</f>
        <v>11760000</v>
      </c>
      <c r="G21" s="696">
        <v>3</v>
      </c>
      <c r="H21" s="696"/>
      <c r="I21" s="696"/>
      <c r="J21" s="696"/>
      <c r="K21" s="696"/>
      <c r="L21" s="696"/>
      <c r="M21" s="696"/>
      <c r="N21" s="696"/>
      <c r="O21" s="697"/>
      <c r="P21" s="348"/>
      <c r="Q21" s="396"/>
      <c r="R21" s="396"/>
    </row>
    <row r="22" spans="2:20" ht="24.95" customHeight="1">
      <c r="B22" s="396"/>
      <c r="C22" s="396"/>
      <c r="D22" s="396"/>
      <c r="E22" s="396"/>
      <c r="F22" s="3"/>
      <c r="G22" s="19"/>
      <c r="H22" s="220"/>
      <c r="I22" s="396"/>
      <c r="J22" s="396"/>
      <c r="K22" s="396"/>
      <c r="L22" s="396"/>
      <c r="M22" s="396"/>
      <c r="N22" s="396"/>
      <c r="O22" s="396"/>
      <c r="P22" s="396"/>
      <c r="Q22" s="396"/>
      <c r="R22" s="396"/>
    </row>
    <row r="23" spans="2:20" ht="24.95" customHeight="1">
      <c r="B23" s="396"/>
      <c r="C23" s="396"/>
      <c r="D23" s="396"/>
      <c r="E23" s="396"/>
      <c r="F23" s="3"/>
      <c r="G23" s="19"/>
      <c r="H23" s="220"/>
      <c r="I23" s="396"/>
      <c r="J23" s="396"/>
      <c r="K23" s="396"/>
      <c r="L23" s="396"/>
      <c r="M23" s="396"/>
      <c r="N23" s="396"/>
      <c r="O23" s="396"/>
      <c r="P23" s="396"/>
      <c r="Q23" s="396"/>
      <c r="R23" s="396"/>
    </row>
    <row r="24" spans="2:20" ht="24.95" customHeight="1">
      <c r="B24" s="396"/>
      <c r="C24" s="396"/>
      <c r="D24" s="396"/>
      <c r="E24" s="396"/>
      <c r="F24" s="3"/>
      <c r="G24" s="19"/>
      <c r="H24" s="396"/>
      <c r="I24" s="396"/>
      <c r="J24" s="396"/>
      <c r="K24" s="396"/>
      <c r="L24" s="396"/>
      <c r="M24" s="396"/>
      <c r="N24" s="396"/>
      <c r="O24" s="396"/>
      <c r="P24" s="396"/>
      <c r="Q24" s="396"/>
      <c r="R24" s="396"/>
    </row>
    <row r="25" spans="2:20">
      <c r="B25" s="396"/>
      <c r="C25" s="396"/>
      <c r="D25" s="396"/>
      <c r="E25" s="396"/>
      <c r="F25" s="379"/>
      <c r="G25" s="3"/>
      <c r="H25" s="396"/>
      <c r="I25" s="396"/>
      <c r="J25" s="396"/>
      <c r="K25" s="396"/>
      <c r="L25" s="396"/>
      <c r="M25" s="396"/>
      <c r="N25" s="396"/>
      <c r="O25" s="396"/>
      <c r="P25" s="396"/>
      <c r="Q25" s="396"/>
      <c r="R25" s="396"/>
    </row>
    <row r="26" spans="2:20">
      <c r="B26" s="396"/>
      <c r="C26" s="396"/>
      <c r="D26" s="396"/>
      <c r="E26" s="396"/>
      <c r="F26" s="3"/>
      <c r="G26" s="3"/>
      <c r="H26" s="396"/>
      <c r="I26" s="396"/>
      <c r="J26" s="396"/>
      <c r="K26" s="396"/>
      <c r="L26" s="396"/>
      <c r="M26" s="396"/>
      <c r="N26" s="396"/>
      <c r="O26" s="396"/>
      <c r="P26" s="396"/>
      <c r="Q26" s="396"/>
      <c r="R26" s="396"/>
    </row>
    <row r="36" spans="18:19">
      <c r="R36" s="395">
        <f>7/22</f>
        <v>0.31818181818181818</v>
      </c>
      <c r="S36" s="395">
        <f>11/22</f>
        <v>0.5</v>
      </c>
    </row>
    <row r="37" spans="18:19">
      <c r="R37" s="395">
        <f>ROUND(R36,1)</f>
        <v>0.3</v>
      </c>
      <c r="S37" s="395">
        <f>ROUND(S36,1)</f>
        <v>0.5</v>
      </c>
    </row>
  </sheetData>
  <mergeCells count="33">
    <mergeCell ref="B21:E21"/>
    <mergeCell ref="G21:O21"/>
    <mergeCell ref="B15:E15"/>
    <mergeCell ref="G15:O15"/>
    <mergeCell ref="B16:E16"/>
    <mergeCell ref="G16:O16"/>
    <mergeCell ref="B17:E17"/>
    <mergeCell ref="G17:O17"/>
    <mergeCell ref="B18:E18"/>
    <mergeCell ref="B19:E19"/>
    <mergeCell ref="G19:O19"/>
    <mergeCell ref="B20:E20"/>
    <mergeCell ref="G20:O20"/>
    <mergeCell ref="P10:P14"/>
    <mergeCell ref="D6:E6"/>
    <mergeCell ref="B7:B8"/>
    <mergeCell ref="C7:E7"/>
    <mergeCell ref="G7:O7"/>
    <mergeCell ref="D8:E8"/>
    <mergeCell ref="J10:O10"/>
    <mergeCell ref="J11:O11"/>
    <mergeCell ref="B9:B14"/>
    <mergeCell ref="C9:E9"/>
    <mergeCell ref="G9:O9"/>
    <mergeCell ref="C10:C11"/>
    <mergeCell ref="B1:P1"/>
    <mergeCell ref="C3:E3"/>
    <mergeCell ref="G3:O3"/>
    <mergeCell ref="B4:B6"/>
    <mergeCell ref="C4:E4"/>
    <mergeCell ref="G4:O4"/>
    <mergeCell ref="D5:E5"/>
    <mergeCell ref="P5:P6"/>
  </mergeCells>
  <phoneticPr fontId="3" type="noConversion"/>
  <pageMargins left="0.7" right="0.7" top="0.75" bottom="0.75" header="0.3" footer="0.3"/>
  <pageSetup paperSize="9" scale="5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61142-A84B-415F-929F-7A0F56195BEB}">
  <sheetPr>
    <tabColor rgb="FFFFFF00"/>
    <pageSetUpPr fitToPage="1"/>
  </sheetPr>
  <dimension ref="B1:Z38"/>
  <sheetViews>
    <sheetView view="pageBreakPreview" zoomScale="85" zoomScaleNormal="100" zoomScaleSheetLayoutView="85" workbookViewId="0">
      <selection activeCell="G16" sqref="G16:O16"/>
    </sheetView>
  </sheetViews>
  <sheetFormatPr defaultRowHeight="16.5"/>
  <cols>
    <col min="2" max="2" width="7.125" customWidth="1"/>
    <col min="3" max="3" width="9.25" bestFit="1" customWidth="1"/>
    <col min="4" max="4" width="9.25" customWidth="1"/>
    <col min="5" max="5" width="13.75" bestFit="1" customWidth="1"/>
    <col min="6" max="6" width="15.125" style="4" customWidth="1"/>
    <col min="7" max="7" width="12.875" style="4" customWidth="1"/>
    <col min="8" max="8" width="3.125" bestFit="1" customWidth="1"/>
    <col min="9" max="9" width="11.75" customWidth="1"/>
    <col min="10" max="10" width="3.125" bestFit="1" customWidth="1"/>
    <col min="11" max="11" width="14" bestFit="1" customWidth="1"/>
    <col min="12" max="12" width="3.125" bestFit="1" customWidth="1"/>
    <col min="13" max="13" width="7.625" customWidth="1"/>
    <col min="14" max="14" width="3.125" bestFit="1" customWidth="1"/>
    <col min="15" max="16" width="7.625" customWidth="1"/>
    <col min="17" max="17" width="14" customWidth="1"/>
  </cols>
  <sheetData>
    <row r="1" spans="2:26" ht="32.25" thickBot="1">
      <c r="B1" s="488" t="s">
        <v>441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525"/>
      <c r="P1" s="525"/>
    </row>
    <row r="2" spans="2:26" ht="24.95" customHeight="1" thickTop="1" thickBot="1">
      <c r="G2" s="20"/>
    </row>
    <row r="3" spans="2:26" ht="30" customHeight="1" thickBot="1">
      <c r="B3" s="311" t="s">
        <v>378</v>
      </c>
      <c r="C3" s="649" t="s">
        <v>379</v>
      </c>
      <c r="D3" s="658"/>
      <c r="E3" s="651"/>
      <c r="F3" s="370" t="s">
        <v>380</v>
      </c>
      <c r="G3" s="649" t="s">
        <v>381</v>
      </c>
      <c r="H3" s="650"/>
      <c r="I3" s="650"/>
      <c r="J3" s="650"/>
      <c r="K3" s="650"/>
      <c r="L3" s="650"/>
      <c r="M3" s="650"/>
      <c r="N3" s="650"/>
      <c r="O3" s="651"/>
      <c r="P3" s="312" t="s">
        <v>382</v>
      </c>
      <c r="Q3" s="1"/>
      <c r="R3" s="1"/>
    </row>
    <row r="4" spans="2:26" ht="24.95" customHeight="1" thickTop="1">
      <c r="B4" s="652" t="s">
        <v>383</v>
      </c>
      <c r="C4" s="689" t="s">
        <v>384</v>
      </c>
      <c r="D4" s="660"/>
      <c r="E4" s="690"/>
      <c r="F4" s="371">
        <f>SUM(F5:F6)</f>
        <v>1515540.2666666666</v>
      </c>
      <c r="G4" s="632" t="s">
        <v>405</v>
      </c>
      <c r="H4" s="632"/>
      <c r="I4" s="632"/>
      <c r="J4" s="632"/>
      <c r="K4" s="632"/>
      <c r="L4" s="632"/>
      <c r="M4" s="632"/>
      <c r="N4" s="632"/>
      <c r="O4" s="633"/>
      <c r="P4" s="313">
        <f>F4/F21</f>
        <v>0.46488965235173824</v>
      </c>
      <c r="Q4" s="1"/>
      <c r="R4" s="1"/>
    </row>
    <row r="5" spans="2:26" ht="24.95" customHeight="1">
      <c r="B5" s="653"/>
      <c r="C5" s="367" t="s">
        <v>385</v>
      </c>
      <c r="D5" s="634" t="s">
        <v>386</v>
      </c>
      <c r="E5" s="635"/>
      <c r="F5" s="372">
        <f>G5*I5*K5</f>
        <v>1136655.2</v>
      </c>
      <c r="G5" s="314">
        <v>2841638</v>
      </c>
      <c r="H5" s="315" t="s">
        <v>387</v>
      </c>
      <c r="I5" s="316">
        <v>1</v>
      </c>
      <c r="J5" s="315" t="s">
        <v>387</v>
      </c>
      <c r="K5" s="317">
        <v>0.4</v>
      </c>
      <c r="L5" s="315"/>
      <c r="M5" s="318"/>
      <c r="N5" s="315"/>
      <c r="O5" s="319"/>
      <c r="P5" s="624"/>
      <c r="Q5" s="1"/>
      <c r="R5" s="1"/>
    </row>
    <row r="6" spans="2:26" ht="24.95" customHeight="1">
      <c r="B6" s="653"/>
      <c r="C6" s="387" t="s">
        <v>33</v>
      </c>
      <c r="D6" s="634" t="s">
        <v>386</v>
      </c>
      <c r="E6" s="635"/>
      <c r="F6" s="373">
        <f>G6*I6/K6*M6</f>
        <v>378885.06666666665</v>
      </c>
      <c r="G6" s="314">
        <f>G5</f>
        <v>2841638</v>
      </c>
      <c r="H6" s="315" t="s">
        <v>387</v>
      </c>
      <c r="I6" s="320">
        <v>4</v>
      </c>
      <c r="J6" s="315" t="s">
        <v>389</v>
      </c>
      <c r="K6" s="321">
        <v>12</v>
      </c>
      <c r="L6" s="315" t="s">
        <v>387</v>
      </c>
      <c r="M6" s="317">
        <f>K5</f>
        <v>0.4</v>
      </c>
      <c r="N6" s="315" t="s">
        <v>387</v>
      </c>
      <c r="O6" s="316">
        <v>1</v>
      </c>
      <c r="P6" s="625"/>
      <c r="Q6" s="1"/>
      <c r="R6" s="1"/>
      <c r="Z6" s="6"/>
    </row>
    <row r="7" spans="2:26" ht="24.95" customHeight="1">
      <c r="B7" s="627" t="s">
        <v>390</v>
      </c>
      <c r="C7" s="629" t="s">
        <v>384</v>
      </c>
      <c r="D7" s="630"/>
      <c r="E7" s="631"/>
      <c r="F7" s="374">
        <f>SUM(F8:F8)</f>
        <v>190000</v>
      </c>
      <c r="G7" s="632" t="s">
        <v>391</v>
      </c>
      <c r="H7" s="632"/>
      <c r="I7" s="632"/>
      <c r="J7" s="632"/>
      <c r="K7" s="632"/>
      <c r="L7" s="632"/>
      <c r="M7" s="632"/>
      <c r="N7" s="632"/>
      <c r="O7" s="633"/>
      <c r="P7" s="322"/>
      <c r="Q7" s="1"/>
      <c r="R7" s="1"/>
    </row>
    <row r="8" spans="2:26" ht="24.95" customHeight="1">
      <c r="B8" s="628"/>
      <c r="C8" s="369" t="s">
        <v>34</v>
      </c>
      <c r="D8" s="640" t="s">
        <v>392</v>
      </c>
      <c r="E8" s="641"/>
      <c r="F8" s="372">
        <f>(G8+I8+K8)*M8</f>
        <v>190000</v>
      </c>
      <c r="G8" s="323">
        <f>25000</f>
        <v>25000</v>
      </c>
      <c r="H8" s="324" t="s">
        <v>393</v>
      </c>
      <c r="I8" s="325">
        <v>25000</v>
      </c>
      <c r="J8" s="324" t="s">
        <v>393</v>
      </c>
      <c r="K8" s="326">
        <v>45000</v>
      </c>
      <c r="L8" s="315" t="s">
        <v>387</v>
      </c>
      <c r="M8" s="327">
        <v>2</v>
      </c>
      <c r="N8" s="328"/>
      <c r="O8" s="329"/>
      <c r="P8" s="368"/>
      <c r="Q8" s="1"/>
      <c r="R8" s="1"/>
    </row>
    <row r="9" spans="2:26" ht="24.95" customHeight="1">
      <c r="B9" s="644" t="s">
        <v>394</v>
      </c>
      <c r="C9" s="691" t="s">
        <v>384</v>
      </c>
      <c r="D9" s="630"/>
      <c r="E9" s="692"/>
      <c r="F9" s="374">
        <f>SUM(F10:F15)</f>
        <v>855000</v>
      </c>
      <c r="G9" s="632"/>
      <c r="H9" s="632"/>
      <c r="I9" s="632"/>
      <c r="J9" s="632"/>
      <c r="K9" s="632"/>
      <c r="L9" s="632"/>
      <c r="M9" s="632"/>
      <c r="N9" s="632"/>
      <c r="O9" s="633"/>
      <c r="P9" s="322"/>
      <c r="Q9" s="1"/>
      <c r="R9" s="1"/>
    </row>
    <row r="10" spans="2:26" ht="24.95" customHeight="1">
      <c r="B10" s="645"/>
      <c r="C10" s="693" t="s">
        <v>409</v>
      </c>
      <c r="D10" s="356" t="s">
        <v>18</v>
      </c>
      <c r="E10" s="330" t="s">
        <v>415</v>
      </c>
      <c r="F10" s="375">
        <f>G10*I10*K10</f>
        <v>300000</v>
      </c>
      <c r="G10" s="331">
        <v>150000</v>
      </c>
      <c r="H10" s="332" t="s">
        <v>387</v>
      </c>
      <c r="I10" s="349">
        <v>2</v>
      </c>
      <c r="J10" s="332" t="s">
        <v>407</v>
      </c>
      <c r="K10" s="350">
        <v>1</v>
      </c>
      <c r="L10" s="332"/>
      <c r="M10" s="333"/>
      <c r="N10" s="334"/>
      <c r="O10" s="335"/>
      <c r="P10" s="616"/>
      <c r="Q10" s="1"/>
      <c r="R10" s="1"/>
    </row>
    <row r="11" spans="2:26" ht="24.95" customHeight="1">
      <c r="B11" s="645"/>
      <c r="C11" s="694"/>
      <c r="D11" s="356" t="s">
        <v>109</v>
      </c>
      <c r="E11" s="384" t="s">
        <v>416</v>
      </c>
      <c r="F11" s="375">
        <f>G11*I11</f>
        <v>45000</v>
      </c>
      <c r="G11" s="331">
        <v>45000</v>
      </c>
      <c r="H11" s="315" t="s">
        <v>387</v>
      </c>
      <c r="I11" s="336">
        <v>1</v>
      </c>
      <c r="J11" s="315"/>
      <c r="K11" s="700" t="s">
        <v>419</v>
      </c>
      <c r="L11" s="700"/>
      <c r="M11" s="700"/>
      <c r="N11" s="700"/>
      <c r="O11" s="701"/>
      <c r="P11" s="617"/>
      <c r="Q11" s="1"/>
      <c r="R11" s="1"/>
    </row>
    <row r="12" spans="2:26" ht="24.95" customHeight="1">
      <c r="B12" s="645"/>
      <c r="C12" s="420" t="s">
        <v>37</v>
      </c>
      <c r="D12" s="356" t="s">
        <v>20</v>
      </c>
      <c r="E12" s="330" t="s">
        <v>181</v>
      </c>
      <c r="F12" s="375">
        <f>G12*I12*K12</f>
        <v>160000</v>
      </c>
      <c r="G12" s="331">
        <v>4000</v>
      </c>
      <c r="H12" s="339" t="s">
        <v>395</v>
      </c>
      <c r="I12" s="352">
        <v>1</v>
      </c>
      <c r="J12" s="339" t="s">
        <v>407</v>
      </c>
      <c r="K12" s="351">
        <v>40</v>
      </c>
      <c r="L12" s="620"/>
      <c r="M12" s="620"/>
      <c r="N12" s="620"/>
      <c r="O12" s="621"/>
      <c r="P12" s="617"/>
      <c r="Q12" s="1"/>
      <c r="S12" s="1"/>
    </row>
    <row r="13" spans="2:26" ht="24.95" customHeight="1">
      <c r="B13" s="645"/>
      <c r="C13" s="380" t="s">
        <v>256</v>
      </c>
      <c r="D13" s="382" t="s">
        <v>417</v>
      </c>
      <c r="E13" s="381" t="s">
        <v>413</v>
      </c>
      <c r="F13" s="375">
        <f>G13*I13*K13</f>
        <v>240000</v>
      </c>
      <c r="G13" s="331">
        <v>6000</v>
      </c>
      <c r="H13" s="339" t="s">
        <v>395</v>
      </c>
      <c r="I13" s="352">
        <v>1</v>
      </c>
      <c r="J13" s="339" t="s">
        <v>407</v>
      </c>
      <c r="K13" s="351">
        <v>40</v>
      </c>
      <c r="L13" s="340"/>
      <c r="M13" s="340"/>
      <c r="N13" s="340"/>
      <c r="O13" s="341"/>
      <c r="P13" s="617"/>
      <c r="Q13" s="1"/>
    </row>
    <row r="14" spans="2:26" s="412" customFormat="1" ht="24.95" customHeight="1">
      <c r="B14" s="645"/>
      <c r="C14" s="702" t="s">
        <v>23</v>
      </c>
      <c r="D14" s="355" t="s">
        <v>21</v>
      </c>
      <c r="E14" s="356" t="s">
        <v>97</v>
      </c>
      <c r="F14" s="375">
        <f>G14*I14*K14</f>
        <v>60000</v>
      </c>
      <c r="G14" s="331">
        <v>1500</v>
      </c>
      <c r="H14" s="339" t="s">
        <v>395</v>
      </c>
      <c r="I14" s="352">
        <v>1</v>
      </c>
      <c r="J14" s="339" t="s">
        <v>407</v>
      </c>
      <c r="K14" s="422">
        <v>40</v>
      </c>
      <c r="L14" s="416"/>
      <c r="M14" s="416"/>
      <c r="N14" s="416"/>
      <c r="O14" s="417"/>
      <c r="P14" s="617"/>
      <c r="Q14" s="413"/>
    </row>
    <row r="15" spans="2:26" ht="24.95" customHeight="1">
      <c r="B15" s="645"/>
      <c r="C15" s="703"/>
      <c r="D15" s="383" t="s">
        <v>141</v>
      </c>
      <c r="E15" s="343" t="s">
        <v>418</v>
      </c>
      <c r="F15" s="375">
        <f>G15*I15</f>
        <v>50000</v>
      </c>
      <c r="G15" s="331">
        <v>50000</v>
      </c>
      <c r="H15" s="315" t="s">
        <v>387</v>
      </c>
      <c r="I15" s="336">
        <v>1</v>
      </c>
      <c r="J15" s="315"/>
      <c r="K15" s="316"/>
      <c r="L15" s="315"/>
      <c r="M15" s="318"/>
      <c r="N15" s="315"/>
      <c r="O15" s="319"/>
      <c r="P15" s="617"/>
      <c r="Q15" s="1"/>
      <c r="S15" s="385"/>
      <c r="T15" s="385"/>
    </row>
    <row r="16" spans="2:26" ht="24.95" customHeight="1">
      <c r="B16" s="646" t="s">
        <v>396</v>
      </c>
      <c r="C16" s="647"/>
      <c r="D16" s="648"/>
      <c r="E16" s="698"/>
      <c r="F16" s="376">
        <f>SUM(F4,F7,F9)</f>
        <v>2560540.2666666666</v>
      </c>
      <c r="G16" s="622"/>
      <c r="H16" s="622"/>
      <c r="I16" s="622"/>
      <c r="J16" s="622"/>
      <c r="K16" s="622"/>
      <c r="L16" s="622"/>
      <c r="M16" s="622"/>
      <c r="N16" s="622"/>
      <c r="O16" s="623"/>
      <c r="P16" s="345"/>
      <c r="Q16" s="1"/>
      <c r="S16" s="385"/>
      <c r="T16" s="385"/>
    </row>
    <row r="17" spans="2:20" ht="24.95" customHeight="1">
      <c r="B17" s="611" t="s">
        <v>397</v>
      </c>
      <c r="C17" s="612"/>
      <c r="D17" s="613"/>
      <c r="E17" s="699"/>
      <c r="F17" s="377">
        <f>F16*0.06</f>
        <v>153632.416</v>
      </c>
      <c r="G17" s="609" t="s">
        <v>435</v>
      </c>
      <c r="H17" s="609"/>
      <c r="I17" s="609"/>
      <c r="J17" s="609"/>
      <c r="K17" s="609"/>
      <c r="L17" s="609"/>
      <c r="M17" s="609"/>
      <c r="N17" s="609"/>
      <c r="O17" s="610"/>
      <c r="P17" s="346"/>
      <c r="Q17" s="1"/>
      <c r="R17" s="386"/>
      <c r="S17" s="385"/>
      <c r="T17" s="385"/>
    </row>
    <row r="18" spans="2:20" ht="24.95" customHeight="1">
      <c r="B18" s="611" t="s">
        <v>398</v>
      </c>
      <c r="C18" s="612"/>
      <c r="D18" s="613"/>
      <c r="E18" s="699"/>
      <c r="F18" s="377">
        <f>(F17+F16)*0.092</f>
        <v>249703.88680533334</v>
      </c>
      <c r="G18" s="609" t="s">
        <v>399</v>
      </c>
      <c r="H18" s="609"/>
      <c r="I18" s="609"/>
      <c r="J18" s="609"/>
      <c r="K18" s="609"/>
      <c r="L18" s="609"/>
      <c r="M18" s="609"/>
      <c r="N18" s="609"/>
      <c r="O18" s="610"/>
      <c r="P18" s="346"/>
      <c r="Q18" s="1"/>
      <c r="R18" s="1"/>
      <c r="S18" s="1"/>
      <c r="T18" s="1"/>
    </row>
    <row r="19" spans="2:20" ht="24.95" customHeight="1">
      <c r="B19" s="646" t="s">
        <v>396</v>
      </c>
      <c r="C19" s="647"/>
      <c r="D19" s="648"/>
      <c r="E19" s="698"/>
      <c r="F19" s="376">
        <f>SUM(F16:F18)</f>
        <v>2963876.569472</v>
      </c>
      <c r="G19" s="344"/>
      <c r="H19" s="344"/>
      <c r="I19" s="344"/>
      <c r="J19" s="344"/>
      <c r="K19" s="344"/>
      <c r="L19" s="344"/>
      <c r="M19" s="344"/>
      <c r="N19" s="344"/>
      <c r="O19" s="347"/>
      <c r="P19" s="345"/>
      <c r="Q19" s="1"/>
      <c r="R19" s="1"/>
    </row>
    <row r="20" spans="2:20" ht="24.95" customHeight="1">
      <c r="B20" s="611" t="s">
        <v>400</v>
      </c>
      <c r="C20" s="612"/>
      <c r="D20" s="613"/>
      <c r="E20" s="699"/>
      <c r="F20" s="377">
        <f>F19*0.1</f>
        <v>296387.65694720001</v>
      </c>
      <c r="G20" s="614" t="s">
        <v>401</v>
      </c>
      <c r="H20" s="614"/>
      <c r="I20" s="614"/>
      <c r="J20" s="614"/>
      <c r="K20" s="614"/>
      <c r="L20" s="614"/>
      <c r="M20" s="614"/>
      <c r="N20" s="614"/>
      <c r="O20" s="615"/>
      <c r="P20" s="346"/>
      <c r="Q20" s="1"/>
      <c r="R20" s="1"/>
    </row>
    <row r="21" spans="2:20" ht="24.95" customHeight="1" thickBot="1">
      <c r="B21" s="602" t="s">
        <v>402</v>
      </c>
      <c r="C21" s="603"/>
      <c r="D21" s="604"/>
      <c r="E21" s="695"/>
      <c r="F21" s="378">
        <f>ROUNDDOWN(F19+F20,-3)</f>
        <v>3260000</v>
      </c>
      <c r="G21" s="605" t="s">
        <v>403</v>
      </c>
      <c r="H21" s="605"/>
      <c r="I21" s="605"/>
      <c r="J21" s="605"/>
      <c r="K21" s="605"/>
      <c r="L21" s="605"/>
      <c r="M21" s="605"/>
      <c r="N21" s="605"/>
      <c r="O21" s="606"/>
      <c r="P21" s="348"/>
      <c r="Q21" s="1"/>
      <c r="R21" s="1"/>
    </row>
    <row r="22" spans="2:20" ht="24.95" customHeight="1" thickBot="1">
      <c r="B22" s="602" t="s">
        <v>404</v>
      </c>
      <c r="C22" s="603"/>
      <c r="D22" s="604"/>
      <c r="E22" s="695"/>
      <c r="F22" s="378">
        <f>INT(F21*G22)</f>
        <v>6520000</v>
      </c>
      <c r="G22" s="607">
        <v>2</v>
      </c>
      <c r="H22" s="607"/>
      <c r="I22" s="607"/>
      <c r="J22" s="607"/>
      <c r="K22" s="607"/>
      <c r="L22" s="607"/>
      <c r="M22" s="607"/>
      <c r="N22" s="607"/>
      <c r="O22" s="608"/>
      <c r="P22" s="348"/>
      <c r="Q22" s="1"/>
      <c r="R22" s="1"/>
    </row>
    <row r="23" spans="2:20" ht="24.95" customHeight="1">
      <c r="B23" s="1"/>
      <c r="C23" s="1"/>
      <c r="D23" s="1"/>
      <c r="E23" s="1"/>
      <c r="F23" s="3">
        <v>15000000</v>
      </c>
      <c r="G23" s="19"/>
      <c r="H23" s="220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2:20" ht="24.95" customHeight="1">
      <c r="B24" s="1"/>
      <c r="C24" s="1"/>
      <c r="D24" s="1"/>
      <c r="E24" s="1"/>
      <c r="F24" s="3"/>
      <c r="G24" s="19"/>
      <c r="H24" s="220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2:20" ht="24.95" customHeight="1">
      <c r="B25" s="1"/>
      <c r="C25" s="1"/>
      <c r="D25" s="1"/>
      <c r="E25" s="1"/>
      <c r="F25" s="3"/>
      <c r="G25" s="1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2:20">
      <c r="B26" s="1"/>
      <c r="C26" s="1"/>
      <c r="D26" s="1"/>
      <c r="E26" s="1"/>
      <c r="F26" s="379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2:20">
      <c r="B27" s="1"/>
      <c r="C27" s="1"/>
      <c r="D27" s="1"/>
      <c r="E27" s="1"/>
      <c r="F27" s="3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37" spans="18:19">
      <c r="R37">
        <f>7/22</f>
        <v>0.31818181818181818</v>
      </c>
      <c r="S37">
        <f>11/22</f>
        <v>0.5</v>
      </c>
    </row>
    <row r="38" spans="18:19">
      <c r="R38">
        <f>ROUND(R37,1)</f>
        <v>0.3</v>
      </c>
      <c r="S38">
        <f>ROUND(S37,1)</f>
        <v>0.5</v>
      </c>
    </row>
  </sheetData>
  <mergeCells count="34">
    <mergeCell ref="B7:B8"/>
    <mergeCell ref="C7:E7"/>
    <mergeCell ref="G7:O7"/>
    <mergeCell ref="D8:E8"/>
    <mergeCell ref="B1:P1"/>
    <mergeCell ref="C3:E3"/>
    <mergeCell ref="G3:O3"/>
    <mergeCell ref="B4:B6"/>
    <mergeCell ref="C4:E4"/>
    <mergeCell ref="G4:O4"/>
    <mergeCell ref="D5:E5"/>
    <mergeCell ref="P5:P6"/>
    <mergeCell ref="D6:E6"/>
    <mergeCell ref="B9:B15"/>
    <mergeCell ref="C9:E9"/>
    <mergeCell ref="G9:O9"/>
    <mergeCell ref="C10:C11"/>
    <mergeCell ref="P10:P15"/>
    <mergeCell ref="K11:O11"/>
    <mergeCell ref="L12:O12"/>
    <mergeCell ref="C14:C15"/>
    <mergeCell ref="B22:E22"/>
    <mergeCell ref="G22:O22"/>
    <mergeCell ref="B16:E16"/>
    <mergeCell ref="G16:O16"/>
    <mergeCell ref="B17:E17"/>
    <mergeCell ref="G17:O17"/>
    <mergeCell ref="B18:E18"/>
    <mergeCell ref="G18:O18"/>
    <mergeCell ref="B19:E19"/>
    <mergeCell ref="B20:E20"/>
    <mergeCell ref="G20:O20"/>
    <mergeCell ref="B21:E21"/>
    <mergeCell ref="G21:O21"/>
  </mergeCells>
  <phoneticPr fontId="3" type="noConversion"/>
  <pageMargins left="0.7" right="0.7" top="0.75" bottom="0.75" header="0.3" footer="0.3"/>
  <pageSetup paperSize="9" scale="62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F648E-23FC-461B-8D6C-BEA3F63BD3AB}">
  <sheetPr>
    <tabColor rgb="FFFFFF00"/>
    <pageSetUpPr fitToPage="1"/>
  </sheetPr>
  <dimension ref="B1:Z41"/>
  <sheetViews>
    <sheetView view="pageBreakPreview" zoomScaleNormal="100" zoomScaleSheetLayoutView="100" workbookViewId="0">
      <selection activeCell="F21" sqref="F21"/>
    </sheetView>
  </sheetViews>
  <sheetFormatPr defaultRowHeight="16.5"/>
  <cols>
    <col min="1" max="1" width="9" style="398"/>
    <col min="2" max="2" width="7.125" style="398" customWidth="1"/>
    <col min="3" max="3" width="9.25" style="398" bestFit="1" customWidth="1"/>
    <col min="4" max="4" width="9.25" style="398" customWidth="1"/>
    <col min="5" max="5" width="13.75" style="398" bestFit="1" customWidth="1"/>
    <col min="6" max="6" width="25" style="4" customWidth="1"/>
    <col min="7" max="7" width="15.125" style="4" customWidth="1"/>
    <col min="8" max="8" width="3.125" style="398" bestFit="1" customWidth="1"/>
    <col min="9" max="9" width="11.625" style="398" bestFit="1" customWidth="1"/>
    <col min="10" max="10" width="3.125" style="398" bestFit="1" customWidth="1"/>
    <col min="11" max="11" width="14" style="398" bestFit="1" customWidth="1"/>
    <col min="12" max="12" width="9.125" style="398" bestFit="1" customWidth="1"/>
    <col min="13" max="16" width="7.625" style="398" customWidth="1"/>
    <col min="17" max="17" width="14" style="398" customWidth="1"/>
    <col min="18" max="16384" width="9" style="398"/>
  </cols>
  <sheetData>
    <row r="1" spans="2:26" ht="32.25" thickBot="1">
      <c r="B1" s="488" t="s">
        <v>443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525"/>
      <c r="P1" s="525"/>
    </row>
    <row r="2" spans="2:26" ht="24.95" customHeight="1" thickTop="1" thickBot="1">
      <c r="G2" s="20"/>
    </row>
    <row r="3" spans="2:26" ht="30" customHeight="1" thickBot="1">
      <c r="B3" s="311" t="s">
        <v>378</v>
      </c>
      <c r="C3" s="649" t="s">
        <v>379</v>
      </c>
      <c r="D3" s="658"/>
      <c r="E3" s="651"/>
      <c r="F3" s="370" t="s">
        <v>380</v>
      </c>
      <c r="G3" s="649" t="s">
        <v>381</v>
      </c>
      <c r="H3" s="650"/>
      <c r="I3" s="650"/>
      <c r="J3" s="650"/>
      <c r="K3" s="650"/>
      <c r="L3" s="650"/>
      <c r="M3" s="650"/>
      <c r="N3" s="650"/>
      <c r="O3" s="651"/>
      <c r="P3" s="312" t="s">
        <v>382</v>
      </c>
      <c r="Q3" s="399"/>
      <c r="R3" s="399"/>
    </row>
    <row r="4" spans="2:26" ht="24.95" customHeight="1" thickTop="1">
      <c r="B4" s="652" t="s">
        <v>383</v>
      </c>
      <c r="C4" s="689" t="s">
        <v>384</v>
      </c>
      <c r="D4" s="660"/>
      <c r="E4" s="690"/>
      <c r="F4" s="371">
        <f>SUM(F5:F8)</f>
        <v>3376786</v>
      </c>
      <c r="G4" s="632" t="s">
        <v>405</v>
      </c>
      <c r="H4" s="632"/>
      <c r="I4" s="632"/>
      <c r="J4" s="632"/>
      <c r="K4" s="632"/>
      <c r="L4" s="632"/>
      <c r="M4" s="632"/>
      <c r="N4" s="632"/>
      <c r="O4" s="633"/>
      <c r="P4" s="313"/>
      <c r="Q4" s="399"/>
      <c r="R4" s="399"/>
    </row>
    <row r="5" spans="2:26" ht="24.95" customHeight="1">
      <c r="B5" s="653"/>
      <c r="C5" s="655" t="s">
        <v>385</v>
      </c>
      <c r="D5" s="713" t="s">
        <v>445</v>
      </c>
      <c r="E5" s="714"/>
      <c r="F5" s="423">
        <f>ROUND(G5*I5*K5,0)</f>
        <v>1111771</v>
      </c>
      <c r="G5" s="424">
        <v>3705904</v>
      </c>
      <c r="H5" s="425" t="s">
        <v>13</v>
      </c>
      <c r="I5" s="426">
        <v>0.3</v>
      </c>
      <c r="J5" s="425" t="s">
        <v>13</v>
      </c>
      <c r="K5" s="427">
        <v>1</v>
      </c>
      <c r="L5" s="425"/>
      <c r="M5" s="428"/>
      <c r="N5" s="428"/>
      <c r="O5" s="429"/>
      <c r="P5" s="624"/>
      <c r="Q5" s="399"/>
      <c r="R5" s="399"/>
    </row>
    <row r="6" spans="2:26" ht="24.95" customHeight="1">
      <c r="B6" s="653"/>
      <c r="C6" s="655"/>
      <c r="D6" s="713" t="s">
        <v>446</v>
      </c>
      <c r="E6" s="714"/>
      <c r="F6" s="423">
        <f>ROUND(G6*I6*K6,0)</f>
        <v>1420819</v>
      </c>
      <c r="G6" s="424">
        <v>2841638</v>
      </c>
      <c r="H6" s="425" t="s">
        <v>13</v>
      </c>
      <c r="I6" s="426">
        <v>0.5</v>
      </c>
      <c r="J6" s="425" t="s">
        <v>13</v>
      </c>
      <c r="K6" s="427">
        <v>1</v>
      </c>
      <c r="L6" s="425"/>
      <c r="M6" s="428"/>
      <c r="N6" s="428"/>
      <c r="O6" s="429"/>
      <c r="P6" s="625"/>
      <c r="Q6" s="399"/>
      <c r="R6" s="399"/>
      <c r="Z6" s="7"/>
    </row>
    <row r="7" spans="2:26" ht="24.95" customHeight="1">
      <c r="B7" s="653"/>
      <c r="C7" s="656" t="s">
        <v>33</v>
      </c>
      <c r="D7" s="713" t="s">
        <v>445</v>
      </c>
      <c r="E7" s="714"/>
      <c r="F7" s="423">
        <f>ROUND(G7*I7/K7*M7*O7,0)</f>
        <v>370590</v>
      </c>
      <c r="G7" s="424">
        <v>3705904</v>
      </c>
      <c r="H7" s="425" t="s">
        <v>13</v>
      </c>
      <c r="I7" s="430">
        <v>4</v>
      </c>
      <c r="J7" s="70" t="s">
        <v>25</v>
      </c>
      <c r="K7" s="431">
        <v>12</v>
      </c>
      <c r="L7" s="432" t="s">
        <v>13</v>
      </c>
      <c r="M7" s="426">
        <v>0.3</v>
      </c>
      <c r="N7" s="425" t="s">
        <v>13</v>
      </c>
      <c r="O7" s="433">
        <v>1</v>
      </c>
      <c r="P7" s="625"/>
      <c r="Q7" s="399"/>
      <c r="R7" s="399"/>
      <c r="Z7" s="6"/>
    </row>
    <row r="8" spans="2:26" ht="24.95" customHeight="1">
      <c r="B8" s="654"/>
      <c r="C8" s="657"/>
      <c r="D8" s="715" t="s">
        <v>446</v>
      </c>
      <c r="E8" s="716"/>
      <c r="F8" s="434">
        <f>ROUND(G8*I8/K8*M8*O8,0)</f>
        <v>473606</v>
      </c>
      <c r="G8" s="424">
        <v>2841638</v>
      </c>
      <c r="H8" s="435" t="s">
        <v>13</v>
      </c>
      <c r="I8" s="436">
        <v>4</v>
      </c>
      <c r="J8" s="77" t="s">
        <v>25</v>
      </c>
      <c r="K8" s="437">
        <v>12</v>
      </c>
      <c r="L8" s="438" t="s">
        <v>13</v>
      </c>
      <c r="M8" s="426">
        <v>0.5</v>
      </c>
      <c r="N8" s="435" t="s">
        <v>13</v>
      </c>
      <c r="O8" s="439">
        <v>1</v>
      </c>
      <c r="P8" s="626"/>
      <c r="Q8" s="399"/>
      <c r="R8" s="399"/>
      <c r="Z8" s="7"/>
    </row>
    <row r="9" spans="2:26" ht="24.95" customHeight="1">
      <c r="B9" s="627" t="s">
        <v>390</v>
      </c>
      <c r="C9" s="629" t="s">
        <v>384</v>
      </c>
      <c r="D9" s="630"/>
      <c r="E9" s="631"/>
      <c r="F9" s="374">
        <f>SUM(F10:F11)</f>
        <v>760000</v>
      </c>
      <c r="G9" s="632" t="s">
        <v>391</v>
      </c>
      <c r="H9" s="632"/>
      <c r="I9" s="632"/>
      <c r="J9" s="632"/>
      <c r="K9" s="632"/>
      <c r="L9" s="632"/>
      <c r="M9" s="632"/>
      <c r="N9" s="632"/>
      <c r="O9" s="633"/>
      <c r="P9" s="322"/>
      <c r="Q9" s="399"/>
      <c r="R9" s="399"/>
    </row>
    <row r="10" spans="2:26" ht="24.95" customHeight="1">
      <c r="B10" s="628"/>
      <c r="C10" s="642" t="s">
        <v>34</v>
      </c>
      <c r="D10" s="640" t="s">
        <v>392</v>
      </c>
      <c r="E10" s="641"/>
      <c r="F10" s="55">
        <f>(25000*4)+(25000*4)+(45000*4)</f>
        <v>380000</v>
      </c>
      <c r="G10" s="88" t="s">
        <v>447</v>
      </c>
      <c r="H10" s="400"/>
      <c r="I10" s="400"/>
      <c r="J10" s="400"/>
      <c r="K10" s="400"/>
      <c r="L10" s="400"/>
      <c r="M10" s="67"/>
      <c r="N10" s="67"/>
      <c r="O10" s="329"/>
      <c r="P10" s="624"/>
      <c r="Q10" s="399"/>
      <c r="R10" s="399"/>
    </row>
    <row r="11" spans="2:26" ht="24.95" customHeight="1">
      <c r="B11" s="628"/>
      <c r="C11" s="643"/>
      <c r="D11" s="718" t="s">
        <v>11</v>
      </c>
      <c r="E11" s="719"/>
      <c r="F11" s="55">
        <f>(25000*4)+(25000*4)+(45000*4)</f>
        <v>380000</v>
      </c>
      <c r="G11" s="88" t="s">
        <v>447</v>
      </c>
      <c r="H11" s="400"/>
      <c r="I11" s="400"/>
      <c r="J11" s="400"/>
      <c r="K11" s="400"/>
      <c r="L11" s="400"/>
      <c r="M11" s="67"/>
      <c r="N11" s="67"/>
      <c r="O11" s="329"/>
      <c r="P11" s="717"/>
      <c r="Q11" s="399"/>
      <c r="R11" s="399"/>
    </row>
    <row r="12" spans="2:26" ht="24.95" customHeight="1">
      <c r="B12" s="644" t="s">
        <v>394</v>
      </c>
      <c r="C12" s="691" t="s">
        <v>384</v>
      </c>
      <c r="D12" s="630"/>
      <c r="E12" s="692"/>
      <c r="F12" s="374">
        <f>SUM(F13:F18)</f>
        <v>5260000</v>
      </c>
      <c r="G12" s="632"/>
      <c r="H12" s="632"/>
      <c r="I12" s="632"/>
      <c r="J12" s="632"/>
      <c r="K12" s="632"/>
      <c r="L12" s="632"/>
      <c r="M12" s="632"/>
      <c r="N12" s="632"/>
      <c r="O12" s="633"/>
      <c r="P12" s="322"/>
      <c r="Q12" s="399"/>
      <c r="R12" s="399"/>
    </row>
    <row r="13" spans="2:26" ht="24.95" customHeight="1">
      <c r="B13" s="645"/>
      <c r="C13" s="704" t="s">
        <v>448</v>
      </c>
      <c r="D13" s="440" t="s">
        <v>449</v>
      </c>
      <c r="E13" s="441" t="s">
        <v>450</v>
      </c>
      <c r="F13" s="442">
        <v>1000000</v>
      </c>
      <c r="G13" s="443">
        <v>1000000</v>
      </c>
      <c r="H13" s="444" t="s">
        <v>13</v>
      </c>
      <c r="I13" s="445">
        <v>1</v>
      </c>
      <c r="J13" s="446"/>
      <c r="K13" s="447"/>
      <c r="L13" s="447"/>
      <c r="M13" s="447"/>
      <c r="N13" s="447"/>
      <c r="O13" s="448"/>
      <c r="P13" s="616"/>
      <c r="Q13" s="399"/>
      <c r="R13" s="399"/>
    </row>
    <row r="14" spans="2:26" ht="24.95" customHeight="1">
      <c r="B14" s="645"/>
      <c r="C14" s="705"/>
      <c r="D14" s="440" t="s">
        <v>451</v>
      </c>
      <c r="E14" s="449" t="s">
        <v>452</v>
      </c>
      <c r="F14" s="442">
        <v>2000000</v>
      </c>
      <c r="G14" s="443">
        <v>2000000</v>
      </c>
      <c r="H14" s="444" t="s">
        <v>13</v>
      </c>
      <c r="I14" s="445">
        <v>1</v>
      </c>
      <c r="J14" s="450"/>
      <c r="K14" s="707" t="s">
        <v>453</v>
      </c>
      <c r="L14" s="707"/>
      <c r="M14" s="707"/>
      <c r="N14" s="707"/>
      <c r="O14" s="708"/>
      <c r="P14" s="617"/>
      <c r="Q14" s="399"/>
      <c r="R14" s="399"/>
    </row>
    <row r="15" spans="2:26" ht="24.95" customHeight="1">
      <c r="B15" s="645"/>
      <c r="C15" s="705"/>
      <c r="D15" s="440" t="s">
        <v>454</v>
      </c>
      <c r="E15" s="449" t="s">
        <v>452</v>
      </c>
      <c r="F15" s="442">
        <v>2000000</v>
      </c>
      <c r="G15" s="443">
        <v>2000000</v>
      </c>
      <c r="H15" s="444" t="s">
        <v>13</v>
      </c>
      <c r="I15" s="445">
        <v>1</v>
      </c>
      <c r="J15" s="444"/>
      <c r="K15" s="709"/>
      <c r="L15" s="709"/>
      <c r="M15" s="709"/>
      <c r="N15" s="709"/>
      <c r="O15" s="710"/>
      <c r="P15" s="617"/>
      <c r="Q15" s="399"/>
      <c r="S15" s="399"/>
    </row>
    <row r="16" spans="2:26" s="412" customFormat="1" ht="24.95" customHeight="1">
      <c r="B16" s="645"/>
      <c r="C16" s="706"/>
      <c r="D16" s="440" t="s">
        <v>455</v>
      </c>
      <c r="E16" s="451" t="s">
        <v>452</v>
      </c>
      <c r="F16" s="442">
        <v>80000</v>
      </c>
      <c r="G16" s="443">
        <v>16000</v>
      </c>
      <c r="H16" s="444" t="s">
        <v>13</v>
      </c>
      <c r="I16" s="452">
        <v>5</v>
      </c>
      <c r="J16" s="444"/>
      <c r="K16" s="453"/>
      <c r="L16" s="444"/>
      <c r="M16" s="454"/>
      <c r="N16" s="444"/>
      <c r="O16" s="455"/>
      <c r="P16" s="617"/>
      <c r="Q16" s="413"/>
      <c r="S16" s="413"/>
    </row>
    <row r="17" spans="2:20" s="412" customFormat="1" ht="24.95" customHeight="1">
      <c r="B17" s="645"/>
      <c r="C17" s="705" t="s">
        <v>456</v>
      </c>
      <c r="D17" s="456" t="s">
        <v>457</v>
      </c>
      <c r="E17" s="457" t="s">
        <v>438</v>
      </c>
      <c r="F17" s="442">
        <v>120000</v>
      </c>
      <c r="G17" s="443">
        <v>4000</v>
      </c>
      <c r="H17" s="444" t="s">
        <v>13</v>
      </c>
      <c r="I17" s="458">
        <v>15</v>
      </c>
      <c r="J17" s="444" t="s">
        <v>13</v>
      </c>
      <c r="K17" s="445">
        <v>2</v>
      </c>
      <c r="L17" s="444"/>
      <c r="M17" s="454"/>
      <c r="N17" s="444"/>
      <c r="O17" s="455"/>
      <c r="P17" s="617"/>
      <c r="Q17" s="413"/>
      <c r="S17" s="413"/>
    </row>
    <row r="18" spans="2:20" ht="24.95" customHeight="1">
      <c r="B18" s="645"/>
      <c r="C18" s="711"/>
      <c r="D18" s="459" t="s">
        <v>458</v>
      </c>
      <c r="E18" s="460" t="s">
        <v>438</v>
      </c>
      <c r="F18" s="461">
        <v>60000</v>
      </c>
      <c r="G18" s="462">
        <v>4000</v>
      </c>
      <c r="H18" s="463" t="s">
        <v>13</v>
      </c>
      <c r="I18" s="464">
        <v>15</v>
      </c>
      <c r="J18" s="463"/>
      <c r="K18" s="465"/>
      <c r="L18" s="463"/>
      <c r="M18" s="466"/>
      <c r="N18" s="463"/>
      <c r="O18" s="467"/>
      <c r="P18" s="617"/>
      <c r="Q18" s="399"/>
    </row>
    <row r="19" spans="2:20" ht="24.95" customHeight="1">
      <c r="B19" s="646" t="s">
        <v>396</v>
      </c>
      <c r="C19" s="647"/>
      <c r="D19" s="648"/>
      <c r="E19" s="698"/>
      <c r="F19" s="376">
        <f>SUM(F4,F9,F12)</f>
        <v>9396786</v>
      </c>
      <c r="G19" s="712"/>
      <c r="H19" s="622"/>
      <c r="I19" s="622"/>
      <c r="J19" s="622"/>
      <c r="K19" s="622"/>
      <c r="L19" s="622"/>
      <c r="M19" s="622"/>
      <c r="N19" s="622"/>
      <c r="O19" s="623"/>
      <c r="P19" s="345"/>
      <c r="Q19" s="399"/>
      <c r="S19" s="385"/>
      <c r="T19" s="385"/>
    </row>
    <row r="20" spans="2:20" ht="24.95" customHeight="1">
      <c r="B20" s="611" t="s">
        <v>397</v>
      </c>
      <c r="C20" s="612"/>
      <c r="D20" s="613"/>
      <c r="E20" s="699"/>
      <c r="F20" s="377">
        <f>F19*0.06</f>
        <v>563807.16</v>
      </c>
      <c r="G20" s="609" t="s">
        <v>435</v>
      </c>
      <c r="H20" s="609"/>
      <c r="I20" s="609"/>
      <c r="J20" s="609"/>
      <c r="K20" s="609"/>
      <c r="L20" s="609"/>
      <c r="M20" s="609"/>
      <c r="N20" s="609"/>
      <c r="O20" s="610"/>
      <c r="P20" s="346"/>
      <c r="Q20" s="399"/>
      <c r="R20" s="386"/>
      <c r="S20" s="385"/>
      <c r="T20" s="385"/>
    </row>
    <row r="21" spans="2:20" ht="24.95" customHeight="1">
      <c r="B21" s="611" t="s">
        <v>398</v>
      </c>
      <c r="C21" s="612"/>
      <c r="D21" s="613"/>
      <c r="E21" s="699"/>
      <c r="F21" s="377">
        <f>(F20+F19)*0.1</f>
        <v>996059.31600000011</v>
      </c>
      <c r="G21" s="609" t="s">
        <v>399</v>
      </c>
      <c r="H21" s="609"/>
      <c r="I21" s="609"/>
      <c r="J21" s="609"/>
      <c r="K21" s="609"/>
      <c r="L21" s="609"/>
      <c r="M21" s="609"/>
      <c r="N21" s="609"/>
      <c r="O21" s="610"/>
      <c r="P21" s="346"/>
      <c r="Q21" s="399"/>
      <c r="R21" s="399"/>
      <c r="S21" s="399"/>
      <c r="T21" s="399"/>
    </row>
    <row r="22" spans="2:20" ht="24.95" customHeight="1">
      <c r="B22" s="646" t="s">
        <v>396</v>
      </c>
      <c r="C22" s="647"/>
      <c r="D22" s="648"/>
      <c r="E22" s="698"/>
      <c r="F22" s="376">
        <f>SUM(F19:F21)</f>
        <v>10956652.476</v>
      </c>
      <c r="G22" s="404"/>
      <c r="H22" s="404"/>
      <c r="I22" s="404"/>
      <c r="J22" s="404"/>
      <c r="K22" s="404"/>
      <c r="L22" s="404"/>
      <c r="M22" s="404"/>
      <c r="N22" s="404"/>
      <c r="O22" s="347"/>
      <c r="P22" s="345"/>
      <c r="Q22" s="399"/>
      <c r="R22" s="399"/>
    </row>
    <row r="23" spans="2:20" ht="24.95" customHeight="1">
      <c r="B23" s="611" t="s">
        <v>400</v>
      </c>
      <c r="C23" s="612"/>
      <c r="D23" s="613"/>
      <c r="E23" s="699"/>
      <c r="F23" s="377">
        <f>F22*0.1</f>
        <v>1095665.2476000001</v>
      </c>
      <c r="G23" s="614" t="s">
        <v>401</v>
      </c>
      <c r="H23" s="614"/>
      <c r="I23" s="614"/>
      <c r="J23" s="614"/>
      <c r="K23" s="614"/>
      <c r="L23" s="614"/>
      <c r="M23" s="614"/>
      <c r="N23" s="614"/>
      <c r="O23" s="615"/>
      <c r="P23" s="346"/>
      <c r="Q23" s="399"/>
      <c r="R23" s="399"/>
    </row>
    <row r="24" spans="2:20" ht="24.95" customHeight="1" thickBot="1">
      <c r="B24" s="602" t="s">
        <v>402</v>
      </c>
      <c r="C24" s="603"/>
      <c r="D24" s="604"/>
      <c r="E24" s="695"/>
      <c r="F24" s="378">
        <f>ROUNDDOWN(F22+F23,-4)</f>
        <v>12050000</v>
      </c>
      <c r="G24" s="605" t="s">
        <v>403</v>
      </c>
      <c r="H24" s="605"/>
      <c r="I24" s="605"/>
      <c r="J24" s="605"/>
      <c r="K24" s="605"/>
      <c r="L24" s="605"/>
      <c r="M24" s="605"/>
      <c r="N24" s="605"/>
      <c r="O24" s="606"/>
      <c r="P24" s="348"/>
      <c r="Q24" s="399"/>
      <c r="R24" s="399"/>
    </row>
    <row r="25" spans="2:20" ht="24.95" customHeight="1" thickBot="1">
      <c r="B25" s="602" t="s">
        <v>404</v>
      </c>
      <c r="C25" s="603"/>
      <c r="D25" s="604"/>
      <c r="E25" s="695"/>
      <c r="F25" s="378">
        <f>INT(F24*G25)</f>
        <v>12050000</v>
      </c>
      <c r="G25" s="696">
        <v>1</v>
      </c>
      <c r="H25" s="696"/>
      <c r="I25" s="696"/>
      <c r="J25" s="696"/>
      <c r="K25" s="696"/>
      <c r="L25" s="696"/>
      <c r="M25" s="696"/>
      <c r="N25" s="696"/>
      <c r="O25" s="697"/>
      <c r="P25" s="348"/>
      <c r="Q25" s="399"/>
      <c r="R25" s="399"/>
    </row>
    <row r="26" spans="2:20" ht="24.95" customHeight="1">
      <c r="B26" s="399"/>
      <c r="C26" s="399"/>
      <c r="D26" s="399"/>
      <c r="E26" s="399"/>
      <c r="F26" s="3">
        <v>21000000</v>
      </c>
      <c r="G26" s="19"/>
      <c r="H26" s="220"/>
      <c r="I26" s="399"/>
      <c r="J26" s="399"/>
      <c r="K26" s="399"/>
      <c r="L26" s="399"/>
      <c r="M26" s="399"/>
      <c r="N26" s="399"/>
      <c r="O26" s="399"/>
      <c r="P26" s="399"/>
      <c r="Q26" s="399"/>
      <c r="R26" s="399"/>
    </row>
    <row r="27" spans="2:20" ht="24.95" customHeight="1">
      <c r="B27" s="399"/>
      <c r="C27" s="399"/>
      <c r="D27" s="399"/>
      <c r="E27" s="399"/>
      <c r="F27" s="3">
        <f>12000/1.1</f>
        <v>10909.090909090908</v>
      </c>
      <c r="G27" s="19"/>
      <c r="H27" s="220"/>
      <c r="I27" s="399"/>
      <c r="J27" s="399"/>
      <c r="K27" s="399"/>
      <c r="L27" s="399"/>
      <c r="M27" s="399"/>
      <c r="N27" s="399"/>
      <c r="O27" s="399"/>
      <c r="P27" s="399"/>
      <c r="Q27" s="399"/>
      <c r="R27" s="399"/>
    </row>
    <row r="28" spans="2:20" ht="24.95" customHeight="1">
      <c r="B28" s="399"/>
      <c r="C28" s="399"/>
      <c r="D28" s="399"/>
      <c r="E28" s="399"/>
      <c r="F28" s="3"/>
      <c r="G28" s="1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</row>
    <row r="29" spans="2:20">
      <c r="B29" s="399"/>
      <c r="C29" s="399"/>
      <c r="D29" s="399"/>
      <c r="E29" s="399"/>
      <c r="F29" s="379"/>
      <c r="G29" s="3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</row>
    <row r="30" spans="2:20">
      <c r="B30" s="399"/>
      <c r="C30" s="399"/>
      <c r="D30" s="399"/>
      <c r="E30" s="399"/>
      <c r="F30" s="3"/>
      <c r="G30" s="3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</row>
    <row r="40" spans="18:19">
      <c r="R40" s="398">
        <f>7/22</f>
        <v>0.31818181818181818</v>
      </c>
      <c r="S40" s="398">
        <f>11/22</f>
        <v>0.5</v>
      </c>
    </row>
    <row r="41" spans="18:19">
      <c r="R41" s="398">
        <f>ROUND(R40,1)</f>
        <v>0.3</v>
      </c>
      <c r="S41" s="398">
        <f>ROUND(S40,1)</f>
        <v>0.5</v>
      </c>
    </row>
  </sheetData>
  <mergeCells count="40">
    <mergeCell ref="B1:P1"/>
    <mergeCell ref="C3:E3"/>
    <mergeCell ref="G3:O3"/>
    <mergeCell ref="B4:B8"/>
    <mergeCell ref="C4:E4"/>
    <mergeCell ref="G4:O4"/>
    <mergeCell ref="C5:C6"/>
    <mergeCell ref="D5:E5"/>
    <mergeCell ref="P5:P8"/>
    <mergeCell ref="D6:E6"/>
    <mergeCell ref="P13:P18"/>
    <mergeCell ref="C7:C8"/>
    <mergeCell ref="D7:E7"/>
    <mergeCell ref="D8:E8"/>
    <mergeCell ref="B9:B11"/>
    <mergeCell ref="C9:E9"/>
    <mergeCell ref="G9:O9"/>
    <mergeCell ref="C10:C11"/>
    <mergeCell ref="D10:E10"/>
    <mergeCell ref="P10:P11"/>
    <mergeCell ref="D11:E11"/>
    <mergeCell ref="B24:E24"/>
    <mergeCell ref="G24:O24"/>
    <mergeCell ref="B25:E25"/>
    <mergeCell ref="G25:O25"/>
    <mergeCell ref="B19:E19"/>
    <mergeCell ref="G19:O19"/>
    <mergeCell ref="B20:E20"/>
    <mergeCell ref="G20:O20"/>
    <mergeCell ref="B21:E21"/>
    <mergeCell ref="G21:O21"/>
    <mergeCell ref="B22:E22"/>
    <mergeCell ref="B23:E23"/>
    <mergeCell ref="G23:O23"/>
    <mergeCell ref="C13:C16"/>
    <mergeCell ref="K14:O15"/>
    <mergeCell ref="C17:C18"/>
    <mergeCell ref="B12:B18"/>
    <mergeCell ref="C12:E12"/>
    <mergeCell ref="G12:O12"/>
  </mergeCells>
  <phoneticPr fontId="3" type="noConversion"/>
  <pageMargins left="0.7" right="0.7" top="0.75" bottom="0.75" header="0.3" footer="0.3"/>
  <pageSetup paperSize="9" scale="5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E253-D365-423D-9813-41FF026AD002}">
  <dimension ref="A1:P46"/>
  <sheetViews>
    <sheetView view="pageBreakPreview" zoomScale="85" zoomScaleNormal="85" zoomScaleSheetLayoutView="85" workbookViewId="0">
      <selection activeCell="S22" sqref="S22"/>
    </sheetView>
  </sheetViews>
  <sheetFormatPr defaultRowHeight="14.25"/>
  <cols>
    <col min="1" max="1" width="5.5" style="212" customWidth="1"/>
    <col min="2" max="2" width="19.5" style="201" customWidth="1"/>
    <col min="3" max="3" width="21.5" style="201" customWidth="1"/>
    <col min="4" max="8" width="10.375" style="201" customWidth="1"/>
    <col min="9" max="11" width="11.5" style="201" customWidth="1"/>
    <col min="12" max="16384" width="9" style="201"/>
  </cols>
  <sheetData>
    <row r="1" spans="1:16" ht="40.5" customHeight="1" thickBot="1">
      <c r="A1" s="720" t="s">
        <v>429</v>
      </c>
      <c r="B1" s="720"/>
      <c r="C1" s="720"/>
      <c r="D1" s="720"/>
      <c r="E1" s="720"/>
      <c r="F1" s="720"/>
      <c r="G1" s="720"/>
      <c r="H1" s="720"/>
      <c r="I1" s="720"/>
      <c r="J1" s="720"/>
      <c r="K1" s="721"/>
    </row>
    <row r="2" spans="1:16" ht="26.25" customHeight="1">
      <c r="A2" s="722" t="s">
        <v>215</v>
      </c>
      <c r="B2" s="724" t="s">
        <v>216</v>
      </c>
      <c r="C2" s="724"/>
      <c r="D2" s="724" t="s">
        <v>217</v>
      </c>
      <c r="E2" s="724"/>
      <c r="F2" s="724"/>
      <c r="G2" s="724"/>
      <c r="H2" s="725"/>
      <c r="I2" s="409" t="s">
        <v>218</v>
      </c>
      <c r="J2" s="726" t="s">
        <v>219</v>
      </c>
      <c r="K2" s="728" t="s">
        <v>220</v>
      </c>
    </row>
    <row r="3" spans="1:16" ht="26.25" customHeight="1">
      <c r="A3" s="723"/>
      <c r="B3" s="242" t="s">
        <v>221</v>
      </c>
      <c r="C3" s="242" t="s">
        <v>222</v>
      </c>
      <c r="D3" s="242" t="s">
        <v>223</v>
      </c>
      <c r="E3" s="242" t="s">
        <v>224</v>
      </c>
      <c r="F3" s="242" t="s">
        <v>225</v>
      </c>
      <c r="G3" s="242" t="s">
        <v>226</v>
      </c>
      <c r="H3" s="242" t="s">
        <v>227</v>
      </c>
      <c r="I3" s="243" t="s">
        <v>228</v>
      </c>
      <c r="J3" s="727"/>
      <c r="K3" s="729"/>
    </row>
    <row r="4" spans="1:16" ht="21.75" customHeight="1">
      <c r="A4" s="238">
        <v>1</v>
      </c>
      <c r="B4" s="202" t="s">
        <v>229</v>
      </c>
      <c r="C4" s="202" t="s">
        <v>230</v>
      </c>
      <c r="D4" s="203"/>
      <c r="E4" s="204"/>
      <c r="F4" s="205"/>
      <c r="G4" s="206"/>
      <c r="H4" s="206"/>
      <c r="I4" s="207">
        <v>16900</v>
      </c>
      <c r="J4" s="208">
        <f>SUM(G4:I4)</f>
        <v>16900</v>
      </c>
      <c r="K4" s="244">
        <f>ROUNDDOWN((J4*2),-3)</f>
        <v>33000</v>
      </c>
    </row>
    <row r="5" spans="1:16" ht="21.75" customHeight="1">
      <c r="A5" s="238">
        <v>2</v>
      </c>
      <c r="B5" s="246" t="s">
        <v>229</v>
      </c>
      <c r="C5" s="246" t="s">
        <v>231</v>
      </c>
      <c r="D5" s="203"/>
      <c r="E5" s="204"/>
      <c r="F5" s="205"/>
      <c r="G5" s="206"/>
      <c r="H5" s="206"/>
      <c r="I5" s="283">
        <f>25900+2600</f>
        <v>28500</v>
      </c>
      <c r="J5" s="247">
        <f t="shared" ref="J5:J31" si="0">SUM(G5:I5)</f>
        <v>28500</v>
      </c>
      <c r="K5" s="248">
        <f t="shared" ref="K5:K31" si="1">ROUNDDOWN((J5*2),-3)</f>
        <v>57000</v>
      </c>
      <c r="M5" s="201" t="s">
        <v>232</v>
      </c>
      <c r="P5" s="201" t="s">
        <v>232</v>
      </c>
    </row>
    <row r="6" spans="1:16" ht="21.75" customHeight="1">
      <c r="A6" s="238">
        <v>3</v>
      </c>
      <c r="B6" s="202" t="s">
        <v>229</v>
      </c>
      <c r="C6" s="202" t="s">
        <v>233</v>
      </c>
      <c r="D6" s="203"/>
      <c r="E6" s="204"/>
      <c r="F6" s="205"/>
      <c r="G6" s="206"/>
      <c r="H6" s="206"/>
      <c r="I6" s="207">
        <v>33200</v>
      </c>
      <c r="J6" s="208">
        <f t="shared" si="0"/>
        <v>33200</v>
      </c>
      <c r="K6" s="244">
        <f t="shared" si="1"/>
        <v>66000</v>
      </c>
    </row>
    <row r="7" spans="1:16" ht="21.75" customHeight="1">
      <c r="A7" s="238">
        <v>4</v>
      </c>
      <c r="B7" s="202" t="s">
        <v>229</v>
      </c>
      <c r="C7" s="202" t="s">
        <v>234</v>
      </c>
      <c r="D7" s="203"/>
      <c r="E7" s="204"/>
      <c r="F7" s="205"/>
      <c r="G7" s="206"/>
      <c r="H7" s="206"/>
      <c r="I7" s="207">
        <v>48400</v>
      </c>
      <c r="J7" s="208">
        <f t="shared" si="0"/>
        <v>48400</v>
      </c>
      <c r="K7" s="244">
        <f t="shared" si="1"/>
        <v>96000</v>
      </c>
    </row>
    <row r="8" spans="1:16" ht="21.75" customHeight="1" thickBot="1">
      <c r="A8" s="238">
        <v>5</v>
      </c>
      <c r="B8" s="202" t="s">
        <v>229</v>
      </c>
      <c r="C8" s="202" t="s">
        <v>235</v>
      </c>
      <c r="D8" s="203"/>
      <c r="E8" s="204"/>
      <c r="F8" s="205"/>
      <c r="G8" s="206"/>
      <c r="H8" s="206"/>
      <c r="I8" s="207">
        <v>65900</v>
      </c>
      <c r="J8" s="208">
        <f t="shared" si="0"/>
        <v>65900</v>
      </c>
      <c r="K8" s="244">
        <f t="shared" si="1"/>
        <v>131000</v>
      </c>
    </row>
    <row r="9" spans="1:16" ht="21.75" customHeight="1" thickBot="1">
      <c r="A9" s="238">
        <v>6</v>
      </c>
      <c r="B9" s="202" t="s">
        <v>229</v>
      </c>
      <c r="C9" s="202" t="s">
        <v>236</v>
      </c>
      <c r="D9" s="203"/>
      <c r="E9" s="204"/>
      <c r="F9" s="205"/>
      <c r="G9" s="206"/>
      <c r="H9" s="206"/>
      <c r="I9" s="207">
        <v>60900</v>
      </c>
      <c r="J9" s="208">
        <f t="shared" si="0"/>
        <v>60900</v>
      </c>
      <c r="K9" s="244">
        <f t="shared" si="1"/>
        <v>121000</v>
      </c>
      <c r="O9" s="237"/>
    </row>
    <row r="10" spans="1:16" ht="21.75" customHeight="1">
      <c r="A10" s="238">
        <v>7</v>
      </c>
      <c r="B10" s="202" t="s">
        <v>229</v>
      </c>
      <c r="C10" s="202" t="s">
        <v>237</v>
      </c>
      <c r="D10" s="203"/>
      <c r="E10" s="204"/>
      <c r="F10" s="205"/>
      <c r="G10" s="206"/>
      <c r="H10" s="206"/>
      <c r="I10" s="207">
        <v>83700</v>
      </c>
      <c r="J10" s="208">
        <f t="shared" si="0"/>
        <v>83700</v>
      </c>
      <c r="K10" s="244">
        <f t="shared" si="1"/>
        <v>167000</v>
      </c>
    </row>
    <row r="11" spans="1:16" ht="21.75" customHeight="1">
      <c r="A11" s="239">
        <v>8</v>
      </c>
      <c r="B11" s="202" t="s">
        <v>238</v>
      </c>
      <c r="C11" s="202" t="s">
        <v>231</v>
      </c>
      <c r="D11" s="209">
        <v>200</v>
      </c>
      <c r="E11" s="210">
        <f t="shared" ref="E11:E16" si="2">$C$43</f>
        <v>1663.8000000000002</v>
      </c>
      <c r="F11" s="211">
        <f t="shared" ref="F11:F16" si="3">$D$43</f>
        <v>12.245000000000001</v>
      </c>
      <c r="G11" s="207">
        <f>ROUNDDOWN(D11*E11/F11,-2)</f>
        <v>27100</v>
      </c>
      <c r="H11" s="207">
        <v>9400</v>
      </c>
      <c r="I11" s="207"/>
      <c r="J11" s="208">
        <f>SUM(G11:I11)</f>
        <v>36500</v>
      </c>
      <c r="K11" s="244">
        <f t="shared" si="1"/>
        <v>73000</v>
      </c>
    </row>
    <row r="12" spans="1:16" ht="21.75" customHeight="1">
      <c r="A12" s="239">
        <v>9</v>
      </c>
      <c r="B12" s="202" t="s">
        <v>238</v>
      </c>
      <c r="C12" s="202" t="s">
        <v>233</v>
      </c>
      <c r="D12" s="209">
        <v>236</v>
      </c>
      <c r="E12" s="210">
        <f t="shared" si="2"/>
        <v>1663.8000000000002</v>
      </c>
      <c r="F12" s="211">
        <f t="shared" si="3"/>
        <v>12.245000000000001</v>
      </c>
      <c r="G12" s="207">
        <f t="shared" ref="G12:G18" si="4">ROUNDDOWN(D12*E12/F12,-2)</f>
        <v>32000</v>
      </c>
      <c r="H12" s="207">
        <v>11200</v>
      </c>
      <c r="I12" s="207"/>
      <c r="J12" s="208">
        <f t="shared" si="0"/>
        <v>43200</v>
      </c>
      <c r="K12" s="244">
        <f t="shared" si="1"/>
        <v>86000</v>
      </c>
    </row>
    <row r="13" spans="1:16" ht="21.75" customHeight="1">
      <c r="A13" s="239">
        <v>10</v>
      </c>
      <c r="B13" s="202" t="s">
        <v>238</v>
      </c>
      <c r="C13" s="202" t="s">
        <v>234</v>
      </c>
      <c r="D13" s="209">
        <v>314</v>
      </c>
      <c r="E13" s="210">
        <f t="shared" si="2"/>
        <v>1663.8000000000002</v>
      </c>
      <c r="F13" s="211">
        <f t="shared" si="3"/>
        <v>12.245000000000001</v>
      </c>
      <c r="G13" s="207">
        <f t="shared" si="4"/>
        <v>42600</v>
      </c>
      <c r="H13" s="206">
        <v>14800</v>
      </c>
      <c r="I13" s="207"/>
      <c r="J13" s="208">
        <f t="shared" si="0"/>
        <v>57400</v>
      </c>
      <c r="K13" s="244">
        <f t="shared" si="1"/>
        <v>114000</v>
      </c>
    </row>
    <row r="14" spans="1:16" ht="21.75" customHeight="1">
      <c r="A14" s="239">
        <v>11</v>
      </c>
      <c r="B14" s="202" t="s">
        <v>238</v>
      </c>
      <c r="C14" s="202" t="s">
        <v>239</v>
      </c>
      <c r="D14" s="209">
        <v>400</v>
      </c>
      <c r="E14" s="210">
        <f t="shared" si="2"/>
        <v>1663.8000000000002</v>
      </c>
      <c r="F14" s="211">
        <f t="shared" si="3"/>
        <v>12.245000000000001</v>
      </c>
      <c r="G14" s="207">
        <f t="shared" si="4"/>
        <v>54300</v>
      </c>
      <c r="H14" s="207">
        <v>18200</v>
      </c>
      <c r="I14" s="207"/>
      <c r="J14" s="208">
        <f t="shared" si="0"/>
        <v>72500</v>
      </c>
      <c r="K14" s="244">
        <f t="shared" si="1"/>
        <v>145000</v>
      </c>
    </row>
    <row r="15" spans="1:16" ht="21.75" customHeight="1">
      <c r="A15" s="239">
        <v>12</v>
      </c>
      <c r="B15" s="202" t="s">
        <v>238</v>
      </c>
      <c r="C15" s="202" t="s">
        <v>240</v>
      </c>
      <c r="D15" s="209">
        <v>298</v>
      </c>
      <c r="E15" s="210">
        <f t="shared" si="2"/>
        <v>1663.8000000000002</v>
      </c>
      <c r="F15" s="211">
        <f t="shared" si="3"/>
        <v>12.245000000000001</v>
      </c>
      <c r="G15" s="207">
        <f t="shared" si="4"/>
        <v>40400</v>
      </c>
      <c r="H15" s="207">
        <v>13500</v>
      </c>
      <c r="I15" s="207"/>
      <c r="J15" s="208">
        <f t="shared" si="0"/>
        <v>53900</v>
      </c>
      <c r="K15" s="244">
        <f t="shared" si="1"/>
        <v>107000</v>
      </c>
    </row>
    <row r="16" spans="1:16" ht="21.75" customHeight="1">
      <c r="A16" s="239">
        <v>13</v>
      </c>
      <c r="B16" s="202" t="s">
        <v>238</v>
      </c>
      <c r="C16" s="202" t="s">
        <v>237</v>
      </c>
      <c r="D16" s="209">
        <v>417</v>
      </c>
      <c r="E16" s="210">
        <f t="shared" si="2"/>
        <v>1663.8000000000002</v>
      </c>
      <c r="F16" s="211">
        <f t="shared" si="3"/>
        <v>12.245000000000001</v>
      </c>
      <c r="G16" s="207">
        <f t="shared" si="4"/>
        <v>56600</v>
      </c>
      <c r="H16" s="206">
        <v>20300</v>
      </c>
      <c r="I16" s="207"/>
      <c r="J16" s="208">
        <f t="shared" si="0"/>
        <v>76900</v>
      </c>
      <c r="K16" s="244">
        <f t="shared" si="1"/>
        <v>153000</v>
      </c>
    </row>
    <row r="17" spans="1:12" ht="21.75" customHeight="1">
      <c r="A17" s="238">
        <v>14</v>
      </c>
      <c r="B17" s="246" t="s">
        <v>231</v>
      </c>
      <c r="C17" s="246" t="s">
        <v>233</v>
      </c>
      <c r="D17" s="203"/>
      <c r="E17" s="204"/>
      <c r="F17" s="205"/>
      <c r="G17" s="206"/>
      <c r="H17" s="206"/>
      <c r="I17" s="206">
        <f>13200+2600</f>
        <v>15800</v>
      </c>
      <c r="J17" s="247">
        <f t="shared" si="0"/>
        <v>15800</v>
      </c>
      <c r="K17" s="248">
        <f t="shared" si="1"/>
        <v>31000</v>
      </c>
    </row>
    <row r="18" spans="1:12" ht="21.75" customHeight="1">
      <c r="A18" s="304">
        <v>15</v>
      </c>
      <c r="B18" s="305" t="s">
        <v>231</v>
      </c>
      <c r="C18" s="305" t="s">
        <v>234</v>
      </c>
      <c r="D18" s="306">
        <v>120.23</v>
      </c>
      <c r="E18" s="307">
        <f>$C$43</f>
        <v>1663.8000000000002</v>
      </c>
      <c r="F18" s="308">
        <f>$D$43</f>
        <v>12.245000000000001</v>
      </c>
      <c r="G18" s="309">
        <f t="shared" si="4"/>
        <v>16300</v>
      </c>
      <c r="H18" s="309">
        <v>6300</v>
      </c>
      <c r="I18" s="309"/>
      <c r="J18" s="310">
        <f t="shared" si="0"/>
        <v>22600</v>
      </c>
      <c r="K18" s="411">
        <f t="shared" si="1"/>
        <v>45000</v>
      </c>
    </row>
    <row r="19" spans="1:12" ht="21.75" customHeight="1">
      <c r="A19" s="238">
        <v>16</v>
      </c>
      <c r="B19" s="246" t="s">
        <v>231</v>
      </c>
      <c r="C19" s="246" t="s">
        <v>235</v>
      </c>
      <c r="D19" s="203"/>
      <c r="E19" s="204"/>
      <c r="F19" s="205"/>
      <c r="G19" s="206"/>
      <c r="H19" s="206"/>
      <c r="I19" s="206">
        <f>39500+2600</f>
        <v>42100</v>
      </c>
      <c r="J19" s="247">
        <f t="shared" si="0"/>
        <v>42100</v>
      </c>
      <c r="K19" s="248">
        <f t="shared" si="1"/>
        <v>84000</v>
      </c>
    </row>
    <row r="20" spans="1:12" ht="21.75" customHeight="1">
      <c r="A20" s="238">
        <v>17</v>
      </c>
      <c r="B20" s="246" t="s">
        <v>231</v>
      </c>
      <c r="C20" s="246" t="s">
        <v>236</v>
      </c>
      <c r="D20" s="203"/>
      <c r="E20" s="204"/>
      <c r="F20" s="205"/>
      <c r="G20" s="206"/>
      <c r="H20" s="206"/>
      <c r="I20" s="206">
        <f>34700+2600</f>
        <v>37300</v>
      </c>
      <c r="J20" s="247">
        <f t="shared" si="0"/>
        <v>37300</v>
      </c>
      <c r="K20" s="248">
        <f t="shared" si="1"/>
        <v>74000</v>
      </c>
    </row>
    <row r="21" spans="1:12" ht="21.75" customHeight="1">
      <c r="A21" s="238">
        <v>18</v>
      </c>
      <c r="B21" s="246" t="s">
        <v>231</v>
      </c>
      <c r="C21" s="246" t="s">
        <v>237</v>
      </c>
      <c r="D21" s="203"/>
      <c r="E21" s="204"/>
      <c r="F21" s="205"/>
      <c r="G21" s="206"/>
      <c r="H21" s="206"/>
      <c r="I21" s="206">
        <f>59100+2600</f>
        <v>61700</v>
      </c>
      <c r="J21" s="247">
        <f t="shared" si="0"/>
        <v>61700</v>
      </c>
      <c r="K21" s="248">
        <f t="shared" si="1"/>
        <v>123000</v>
      </c>
    </row>
    <row r="22" spans="1:12" ht="21.75" customHeight="1">
      <c r="A22" s="238">
        <v>19</v>
      </c>
      <c r="B22" s="246" t="s">
        <v>241</v>
      </c>
      <c r="C22" s="246" t="s">
        <v>234</v>
      </c>
      <c r="D22" s="203"/>
      <c r="E22" s="204"/>
      <c r="F22" s="205"/>
      <c r="G22" s="206"/>
      <c r="H22" s="206"/>
      <c r="I22" s="206">
        <v>16000</v>
      </c>
      <c r="J22" s="247">
        <f t="shared" si="0"/>
        <v>16000</v>
      </c>
      <c r="K22" s="248">
        <f t="shared" si="1"/>
        <v>32000</v>
      </c>
    </row>
    <row r="23" spans="1:12" ht="21.75" customHeight="1">
      <c r="A23" s="238">
        <v>20</v>
      </c>
      <c r="B23" s="246" t="s">
        <v>241</v>
      </c>
      <c r="C23" s="246" t="s">
        <v>235</v>
      </c>
      <c r="D23" s="203"/>
      <c r="E23" s="204"/>
      <c r="F23" s="205"/>
      <c r="G23" s="206"/>
      <c r="H23" s="206"/>
      <c r="I23" s="206">
        <v>31800</v>
      </c>
      <c r="J23" s="247">
        <f t="shared" si="0"/>
        <v>31800</v>
      </c>
      <c r="K23" s="248">
        <f t="shared" si="1"/>
        <v>63000</v>
      </c>
    </row>
    <row r="24" spans="1:12" ht="21.75" customHeight="1">
      <c r="A24" s="238">
        <v>21</v>
      </c>
      <c r="B24" s="246" t="s">
        <v>233</v>
      </c>
      <c r="C24" s="246" t="s">
        <v>236</v>
      </c>
      <c r="D24" s="203"/>
      <c r="E24" s="204"/>
      <c r="F24" s="205"/>
      <c r="G24" s="206"/>
      <c r="H24" s="206"/>
      <c r="I24" s="206">
        <v>27600</v>
      </c>
      <c r="J24" s="247">
        <f t="shared" si="0"/>
        <v>27600</v>
      </c>
      <c r="K24" s="248">
        <f t="shared" si="1"/>
        <v>55000</v>
      </c>
    </row>
    <row r="25" spans="1:12" ht="21.75" customHeight="1">
      <c r="A25" s="238">
        <v>22</v>
      </c>
      <c r="B25" s="246" t="s">
        <v>233</v>
      </c>
      <c r="C25" s="246" t="s">
        <v>237</v>
      </c>
      <c r="D25" s="203"/>
      <c r="E25" s="204"/>
      <c r="F25" s="205"/>
      <c r="G25" s="206"/>
      <c r="H25" s="206"/>
      <c r="I25" s="206">
        <v>50700</v>
      </c>
      <c r="J25" s="247">
        <f t="shared" si="0"/>
        <v>50700</v>
      </c>
      <c r="K25" s="248">
        <f t="shared" si="1"/>
        <v>101000</v>
      </c>
    </row>
    <row r="26" spans="1:12" ht="21.75" customHeight="1">
      <c r="A26" s="238">
        <v>23</v>
      </c>
      <c r="B26" s="302" t="s">
        <v>234</v>
      </c>
      <c r="C26" s="302" t="s">
        <v>235</v>
      </c>
      <c r="D26" s="203"/>
      <c r="E26" s="204"/>
      <c r="F26" s="205"/>
      <c r="G26" s="206"/>
      <c r="H26" s="206"/>
      <c r="I26" s="206">
        <f>19900+13200</f>
        <v>33100</v>
      </c>
      <c r="J26" s="247">
        <f t="shared" si="0"/>
        <v>33100</v>
      </c>
      <c r="K26" s="248">
        <f t="shared" si="1"/>
        <v>66000</v>
      </c>
      <c r="L26" s="201" t="s">
        <v>232</v>
      </c>
    </row>
    <row r="27" spans="1:12" ht="21.75" customHeight="1">
      <c r="A27" s="238">
        <v>24</v>
      </c>
      <c r="B27" s="246" t="s">
        <v>234</v>
      </c>
      <c r="C27" s="246" t="s">
        <v>236</v>
      </c>
      <c r="D27" s="203">
        <v>188</v>
      </c>
      <c r="E27" s="204">
        <f>$C$43</f>
        <v>1663.8000000000002</v>
      </c>
      <c r="F27" s="205">
        <f>$D$43</f>
        <v>12.245000000000001</v>
      </c>
      <c r="G27" s="206">
        <f>ROUNDDOWN(D27*E27/F27,-2)</f>
        <v>25500</v>
      </c>
      <c r="H27" s="206">
        <v>8200</v>
      </c>
      <c r="I27" s="206"/>
      <c r="J27" s="247">
        <f t="shared" si="0"/>
        <v>33700</v>
      </c>
      <c r="K27" s="248">
        <f t="shared" si="1"/>
        <v>67000</v>
      </c>
    </row>
    <row r="28" spans="1:12" ht="21.75" customHeight="1">
      <c r="A28" s="239">
        <v>25</v>
      </c>
      <c r="B28" s="246" t="s">
        <v>234</v>
      </c>
      <c r="C28" s="246" t="s">
        <v>237</v>
      </c>
      <c r="D28" s="203">
        <v>252</v>
      </c>
      <c r="E28" s="204">
        <f>$C$43</f>
        <v>1663.8000000000002</v>
      </c>
      <c r="F28" s="205">
        <f>$D$43</f>
        <v>12.245000000000001</v>
      </c>
      <c r="G28" s="206">
        <f>ROUNDDOWN(D28*E28/F28,-2)</f>
        <v>34200</v>
      </c>
      <c r="H28" s="206">
        <v>13500</v>
      </c>
      <c r="I28" s="206"/>
      <c r="J28" s="247">
        <f t="shared" si="0"/>
        <v>47700</v>
      </c>
      <c r="K28" s="248">
        <f t="shared" si="1"/>
        <v>95000</v>
      </c>
    </row>
    <row r="29" spans="1:12" ht="21.75" customHeight="1">
      <c r="A29" s="239">
        <v>26</v>
      </c>
      <c r="B29" s="246" t="s">
        <v>239</v>
      </c>
      <c r="C29" s="246" t="s">
        <v>240</v>
      </c>
      <c r="D29" s="203">
        <v>210</v>
      </c>
      <c r="E29" s="204">
        <f>$C$43</f>
        <v>1663.8000000000002</v>
      </c>
      <c r="F29" s="205">
        <f>$D$43</f>
        <v>12.245000000000001</v>
      </c>
      <c r="G29" s="206">
        <f>ROUNDDOWN(D29*E29/F29,-2)</f>
        <v>28500</v>
      </c>
      <c r="H29" s="206">
        <v>9300</v>
      </c>
      <c r="I29" s="206"/>
      <c r="J29" s="247">
        <f t="shared" si="0"/>
        <v>37800</v>
      </c>
      <c r="K29" s="248">
        <f t="shared" si="1"/>
        <v>75000</v>
      </c>
    </row>
    <row r="30" spans="1:12" ht="21.75" customHeight="1">
      <c r="A30" s="239">
        <v>27</v>
      </c>
      <c r="B30" s="246" t="s">
        <v>239</v>
      </c>
      <c r="C30" s="246" t="s">
        <v>237</v>
      </c>
      <c r="D30" s="203">
        <v>261</v>
      </c>
      <c r="E30" s="204">
        <f>$C$43</f>
        <v>1663.8000000000002</v>
      </c>
      <c r="F30" s="205">
        <f>$D$43</f>
        <v>12.245000000000001</v>
      </c>
      <c r="G30" s="206">
        <f>ROUNDDOWN(D30*E30/F30,-2)</f>
        <v>35400</v>
      </c>
      <c r="H30" s="206">
        <v>14000</v>
      </c>
      <c r="I30" s="206"/>
      <c r="J30" s="247">
        <f t="shared" si="0"/>
        <v>49400</v>
      </c>
      <c r="K30" s="248">
        <f t="shared" si="1"/>
        <v>98000</v>
      </c>
    </row>
    <row r="31" spans="1:12" ht="21.75" customHeight="1" thickBot="1">
      <c r="A31" s="240">
        <v>28</v>
      </c>
      <c r="B31" s="249" t="s">
        <v>236</v>
      </c>
      <c r="C31" s="249" t="s">
        <v>237</v>
      </c>
      <c r="D31" s="250"/>
      <c r="E31" s="251"/>
      <c r="F31" s="252"/>
      <c r="G31" s="253"/>
      <c r="H31" s="253"/>
      <c r="I31" s="253">
        <v>23900</v>
      </c>
      <c r="J31" s="254">
        <f t="shared" si="0"/>
        <v>23900</v>
      </c>
      <c r="K31" s="255">
        <f t="shared" si="1"/>
        <v>47000</v>
      </c>
    </row>
    <row r="32" spans="1:12" ht="17.25" customHeight="1">
      <c r="H32" s="213"/>
      <c r="I32" s="213"/>
      <c r="J32" s="214"/>
      <c r="K32" s="215"/>
    </row>
    <row r="33" spans="1:7" ht="20.25">
      <c r="A33" s="266"/>
      <c r="B33" s="267" t="s">
        <v>368</v>
      </c>
      <c r="C33" s="268"/>
      <c r="D33" s="269"/>
      <c r="E33" s="270"/>
      <c r="F33" s="271"/>
      <c r="G33" s="272"/>
    </row>
    <row r="34" spans="1:7" ht="20.25">
      <c r="A34" s="274"/>
      <c r="B34" s="267" t="s">
        <v>369</v>
      </c>
      <c r="C34" s="273"/>
      <c r="D34" s="273"/>
      <c r="E34" s="273"/>
      <c r="F34" s="273"/>
      <c r="G34" s="267"/>
    </row>
    <row r="35" spans="1:7" ht="20.25">
      <c r="A35" s="274"/>
      <c r="B35" s="303" t="s">
        <v>370</v>
      </c>
      <c r="C35" s="273"/>
      <c r="D35" s="273"/>
      <c r="E35" s="273"/>
      <c r="F35" s="273"/>
      <c r="G35" s="273"/>
    </row>
    <row r="36" spans="1:7" ht="20.25">
      <c r="A36" s="266"/>
      <c r="B36" s="267" t="s">
        <v>371</v>
      </c>
      <c r="C36" s="273"/>
      <c r="D36" s="273"/>
      <c r="E36" s="273"/>
      <c r="F36" s="273"/>
      <c r="G36" s="267"/>
    </row>
    <row r="37" spans="1:7" ht="20.25">
      <c r="A37" s="266"/>
      <c r="B37" s="267" t="s">
        <v>372</v>
      </c>
      <c r="C37" s="273"/>
      <c r="D37" s="273"/>
      <c r="E37" s="273"/>
      <c r="F37" s="273"/>
      <c r="G37" s="267"/>
    </row>
    <row r="38" spans="1:7" ht="20.25">
      <c r="A38" s="274"/>
      <c r="B38" s="267" t="s">
        <v>430</v>
      </c>
      <c r="C38" s="273"/>
      <c r="D38" s="273"/>
      <c r="E38" s="273"/>
      <c r="F38" s="273"/>
      <c r="G38" s="267"/>
    </row>
    <row r="39" spans="1:7" ht="20.25">
      <c r="A39" s="274"/>
      <c r="B39" s="267" t="s">
        <v>373</v>
      </c>
      <c r="C39" s="273"/>
      <c r="D39" s="273"/>
      <c r="E39" s="273"/>
      <c r="F39" s="273"/>
      <c r="G39" s="267"/>
    </row>
    <row r="40" spans="1:7" ht="20.25">
      <c r="A40" s="274"/>
      <c r="B40" s="275" t="s">
        <v>248</v>
      </c>
      <c r="C40" s="275" t="s">
        <v>431</v>
      </c>
      <c r="D40" s="275" t="s">
        <v>301</v>
      </c>
      <c r="E40" s="275" t="s">
        <v>249</v>
      </c>
      <c r="F40" s="273"/>
      <c r="G40" s="273"/>
    </row>
    <row r="41" spans="1:7" ht="20.25">
      <c r="A41" s="274"/>
      <c r="B41" s="275" t="s">
        <v>250</v>
      </c>
      <c r="C41" s="276">
        <v>1731.22</v>
      </c>
      <c r="D41" s="277">
        <v>11.97</v>
      </c>
      <c r="E41" s="276"/>
      <c r="F41" s="273"/>
      <c r="G41" s="273"/>
    </row>
    <row r="42" spans="1:7" ht="20.25">
      <c r="A42" s="274"/>
      <c r="B42" s="275" t="s">
        <v>251</v>
      </c>
      <c r="C42" s="276">
        <v>1596.38</v>
      </c>
      <c r="D42" s="277">
        <v>12.52</v>
      </c>
      <c r="E42" s="276"/>
      <c r="F42" s="273"/>
      <c r="G42" s="273"/>
    </row>
    <row r="43" spans="1:7" ht="20.25">
      <c r="A43" s="274"/>
      <c r="B43" s="275" t="s">
        <v>252</v>
      </c>
      <c r="C43" s="276">
        <f>(C41+C42)/2</f>
        <v>1663.8000000000002</v>
      </c>
      <c r="D43" s="276">
        <f>(D41+D42)/2</f>
        <v>12.245000000000001</v>
      </c>
      <c r="E43" s="276"/>
      <c r="F43" s="273"/>
      <c r="G43" s="273"/>
    </row>
    <row r="45" spans="1:7">
      <c r="D45" s="214" t="s">
        <v>232</v>
      </c>
    </row>
    <row r="46" spans="1:7">
      <c r="D46" s="214" t="s">
        <v>232</v>
      </c>
    </row>
  </sheetData>
  <mergeCells count="6">
    <mergeCell ref="A1:K1"/>
    <mergeCell ref="A2:A3"/>
    <mergeCell ref="B2:C2"/>
    <mergeCell ref="D2:H2"/>
    <mergeCell ref="J2:J3"/>
    <mergeCell ref="K2:K3"/>
  </mergeCells>
  <phoneticPr fontId="3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6"/>
  <sheetViews>
    <sheetView view="pageBreakPreview" zoomScale="85" zoomScaleNormal="85" zoomScaleSheetLayoutView="85" workbookViewId="0">
      <selection activeCell="J24" sqref="J24"/>
    </sheetView>
  </sheetViews>
  <sheetFormatPr defaultRowHeight="14.25"/>
  <cols>
    <col min="1" max="1" width="5.5" style="212" customWidth="1"/>
    <col min="2" max="2" width="19.5" style="201" customWidth="1"/>
    <col min="3" max="3" width="21.5" style="201" customWidth="1"/>
    <col min="4" max="8" width="10.375" style="201" customWidth="1"/>
    <col min="9" max="11" width="11.5" style="201" customWidth="1"/>
    <col min="12" max="16384" width="9" style="201"/>
  </cols>
  <sheetData>
    <row r="1" spans="1:16" ht="40.5" customHeight="1" thickBot="1">
      <c r="A1" s="730" t="s">
        <v>311</v>
      </c>
      <c r="B1" s="730"/>
      <c r="C1" s="730"/>
      <c r="D1" s="730"/>
      <c r="E1" s="730"/>
      <c r="F1" s="730"/>
      <c r="G1" s="730"/>
      <c r="H1" s="730"/>
      <c r="I1" s="730"/>
      <c r="J1" s="730"/>
      <c r="K1" s="731"/>
    </row>
    <row r="2" spans="1:16" ht="26.25" customHeight="1">
      <c r="A2" s="722" t="s">
        <v>215</v>
      </c>
      <c r="B2" s="724" t="s">
        <v>216</v>
      </c>
      <c r="C2" s="724"/>
      <c r="D2" s="724" t="s">
        <v>217</v>
      </c>
      <c r="E2" s="724"/>
      <c r="F2" s="724"/>
      <c r="G2" s="724"/>
      <c r="H2" s="725"/>
      <c r="I2" s="241" t="s">
        <v>218</v>
      </c>
      <c r="J2" s="726" t="s">
        <v>219</v>
      </c>
      <c r="K2" s="728" t="s">
        <v>220</v>
      </c>
    </row>
    <row r="3" spans="1:16" ht="26.25" customHeight="1">
      <c r="A3" s="723"/>
      <c r="B3" s="242" t="s">
        <v>221</v>
      </c>
      <c r="C3" s="242" t="s">
        <v>222</v>
      </c>
      <c r="D3" s="242" t="s">
        <v>223</v>
      </c>
      <c r="E3" s="242" t="s">
        <v>224</v>
      </c>
      <c r="F3" s="242" t="s">
        <v>225</v>
      </c>
      <c r="G3" s="242" t="s">
        <v>226</v>
      </c>
      <c r="H3" s="242" t="s">
        <v>227</v>
      </c>
      <c r="I3" s="243" t="s">
        <v>228</v>
      </c>
      <c r="J3" s="727"/>
      <c r="K3" s="729"/>
    </row>
    <row r="4" spans="1:16" ht="21.75" customHeight="1">
      <c r="A4" s="238">
        <v>1</v>
      </c>
      <c r="B4" s="202" t="s">
        <v>229</v>
      </c>
      <c r="C4" s="202" t="s">
        <v>230</v>
      </c>
      <c r="D4" s="203"/>
      <c r="E4" s="204"/>
      <c r="F4" s="205"/>
      <c r="G4" s="206"/>
      <c r="H4" s="206"/>
      <c r="I4" s="207">
        <v>16900</v>
      </c>
      <c r="J4" s="208">
        <f>SUM(G4:I4)</f>
        <v>16900</v>
      </c>
      <c r="K4" s="244">
        <f>ROUNDDOWN((J4*2),-3)</f>
        <v>33000</v>
      </c>
    </row>
    <row r="5" spans="1:16" ht="21.75" customHeight="1">
      <c r="A5" s="238">
        <v>2</v>
      </c>
      <c r="B5" s="246" t="s">
        <v>229</v>
      </c>
      <c r="C5" s="246" t="s">
        <v>231</v>
      </c>
      <c r="D5" s="203"/>
      <c r="E5" s="204"/>
      <c r="F5" s="205"/>
      <c r="G5" s="206"/>
      <c r="H5" s="206"/>
      <c r="I5" s="283">
        <f>25800+400</f>
        <v>26200</v>
      </c>
      <c r="J5" s="247">
        <f t="shared" ref="J5:J31" si="0">SUM(G5:I5)</f>
        <v>26200</v>
      </c>
      <c r="K5" s="248">
        <f t="shared" ref="K5:K31" si="1">ROUNDDOWN((J5*2),-3)</f>
        <v>52000</v>
      </c>
      <c r="M5" s="201" t="s">
        <v>232</v>
      </c>
      <c r="P5" s="201" t="s">
        <v>232</v>
      </c>
    </row>
    <row r="6" spans="1:16" ht="21.75" customHeight="1">
      <c r="A6" s="238">
        <v>3</v>
      </c>
      <c r="B6" s="202" t="s">
        <v>229</v>
      </c>
      <c r="C6" s="202" t="s">
        <v>233</v>
      </c>
      <c r="D6" s="203"/>
      <c r="E6" s="204"/>
      <c r="F6" s="205"/>
      <c r="G6" s="206"/>
      <c r="H6" s="206"/>
      <c r="I6" s="207">
        <v>33200</v>
      </c>
      <c r="J6" s="208">
        <f t="shared" si="0"/>
        <v>33200</v>
      </c>
      <c r="K6" s="244">
        <f t="shared" si="1"/>
        <v>66000</v>
      </c>
    </row>
    <row r="7" spans="1:16" ht="21.75" customHeight="1">
      <c r="A7" s="238">
        <v>4</v>
      </c>
      <c r="B7" s="202" t="s">
        <v>229</v>
      </c>
      <c r="C7" s="202" t="s">
        <v>234</v>
      </c>
      <c r="D7" s="203"/>
      <c r="E7" s="204"/>
      <c r="F7" s="205"/>
      <c r="G7" s="206"/>
      <c r="H7" s="206"/>
      <c r="I7" s="207">
        <v>48400</v>
      </c>
      <c r="J7" s="208">
        <f t="shared" si="0"/>
        <v>48400</v>
      </c>
      <c r="K7" s="244">
        <f t="shared" si="1"/>
        <v>96000</v>
      </c>
    </row>
    <row r="8" spans="1:16" ht="21.75" customHeight="1" thickBot="1">
      <c r="A8" s="238">
        <v>5</v>
      </c>
      <c r="B8" s="202" t="s">
        <v>229</v>
      </c>
      <c r="C8" s="202" t="s">
        <v>235</v>
      </c>
      <c r="D8" s="203"/>
      <c r="E8" s="204"/>
      <c r="F8" s="205"/>
      <c r="G8" s="206"/>
      <c r="H8" s="206"/>
      <c r="I8" s="207">
        <v>65900</v>
      </c>
      <c r="J8" s="208">
        <f t="shared" si="0"/>
        <v>65900</v>
      </c>
      <c r="K8" s="244">
        <f t="shared" si="1"/>
        <v>131000</v>
      </c>
    </row>
    <row r="9" spans="1:16" ht="21.75" customHeight="1" thickBot="1">
      <c r="A9" s="238">
        <v>6</v>
      </c>
      <c r="B9" s="202" t="s">
        <v>229</v>
      </c>
      <c r="C9" s="202" t="s">
        <v>236</v>
      </c>
      <c r="D9" s="203"/>
      <c r="E9" s="204"/>
      <c r="F9" s="205"/>
      <c r="G9" s="206"/>
      <c r="H9" s="206"/>
      <c r="I9" s="207">
        <v>60900</v>
      </c>
      <c r="J9" s="208">
        <f t="shared" si="0"/>
        <v>60900</v>
      </c>
      <c r="K9" s="244">
        <f t="shared" si="1"/>
        <v>121000</v>
      </c>
      <c r="O9" s="237"/>
    </row>
    <row r="10" spans="1:16" ht="21.75" customHeight="1">
      <c r="A10" s="238">
        <v>7</v>
      </c>
      <c r="B10" s="202" t="s">
        <v>229</v>
      </c>
      <c r="C10" s="202" t="s">
        <v>237</v>
      </c>
      <c r="D10" s="203"/>
      <c r="E10" s="204"/>
      <c r="F10" s="205"/>
      <c r="G10" s="206"/>
      <c r="H10" s="206"/>
      <c r="I10" s="207">
        <v>83700</v>
      </c>
      <c r="J10" s="208">
        <f t="shared" si="0"/>
        <v>83700</v>
      </c>
      <c r="K10" s="244">
        <f t="shared" si="1"/>
        <v>167000</v>
      </c>
    </row>
    <row r="11" spans="1:16" ht="21.75" customHeight="1">
      <c r="A11" s="239">
        <v>8</v>
      </c>
      <c r="B11" s="202" t="s">
        <v>238</v>
      </c>
      <c r="C11" s="202" t="s">
        <v>231</v>
      </c>
      <c r="D11" s="209">
        <v>198.58</v>
      </c>
      <c r="E11" s="210">
        <f t="shared" ref="E11:E16" si="2">$C$42</f>
        <v>1573.7449999999999</v>
      </c>
      <c r="F11" s="211">
        <f t="shared" ref="F11:F16" si="3">$D$42</f>
        <v>10.11</v>
      </c>
      <c r="G11" s="207">
        <f>ROUNDDOWN(D11*E11/F11,-2)</f>
        <v>30900</v>
      </c>
      <c r="H11" s="207">
        <v>9400</v>
      </c>
      <c r="I11" s="207"/>
      <c r="J11" s="208">
        <f>SUM(G11:I11)</f>
        <v>40300</v>
      </c>
      <c r="K11" s="244">
        <f t="shared" si="1"/>
        <v>80000</v>
      </c>
    </row>
    <row r="12" spans="1:16" ht="21.75" customHeight="1">
      <c r="A12" s="239">
        <v>9</v>
      </c>
      <c r="B12" s="202" t="s">
        <v>238</v>
      </c>
      <c r="C12" s="202" t="s">
        <v>233</v>
      </c>
      <c r="D12" s="209">
        <v>234.47</v>
      </c>
      <c r="E12" s="210">
        <f t="shared" si="2"/>
        <v>1573.7449999999999</v>
      </c>
      <c r="F12" s="211">
        <f t="shared" si="3"/>
        <v>10.11</v>
      </c>
      <c r="G12" s="207">
        <f t="shared" ref="G12:G18" si="4">ROUNDDOWN(D12*E12/F12,-2)</f>
        <v>36400</v>
      </c>
      <c r="H12" s="207">
        <v>11200</v>
      </c>
      <c r="I12" s="207"/>
      <c r="J12" s="208">
        <f t="shared" si="0"/>
        <v>47600</v>
      </c>
      <c r="K12" s="244">
        <f t="shared" si="1"/>
        <v>95000</v>
      </c>
    </row>
    <row r="13" spans="1:16" ht="21.75" customHeight="1">
      <c r="A13" s="239">
        <v>10</v>
      </c>
      <c r="B13" s="202" t="s">
        <v>238</v>
      </c>
      <c r="C13" s="202" t="s">
        <v>234</v>
      </c>
      <c r="D13" s="209">
        <v>311</v>
      </c>
      <c r="E13" s="210">
        <f t="shared" si="2"/>
        <v>1573.7449999999999</v>
      </c>
      <c r="F13" s="211">
        <f t="shared" si="3"/>
        <v>10.11</v>
      </c>
      <c r="G13" s="207">
        <f t="shared" si="4"/>
        <v>48400</v>
      </c>
      <c r="H13" s="206">
        <v>17900</v>
      </c>
      <c r="I13" s="207"/>
      <c r="J13" s="208">
        <f t="shared" si="0"/>
        <v>66300</v>
      </c>
      <c r="K13" s="244">
        <f t="shared" si="1"/>
        <v>132000</v>
      </c>
    </row>
    <row r="14" spans="1:16" ht="21.75" customHeight="1">
      <c r="A14" s="239">
        <v>11</v>
      </c>
      <c r="B14" s="202" t="s">
        <v>238</v>
      </c>
      <c r="C14" s="202" t="s">
        <v>239</v>
      </c>
      <c r="D14" s="209">
        <v>397.7</v>
      </c>
      <c r="E14" s="210">
        <f t="shared" si="2"/>
        <v>1573.7449999999999</v>
      </c>
      <c r="F14" s="211">
        <f t="shared" si="3"/>
        <v>10.11</v>
      </c>
      <c r="G14" s="207">
        <f t="shared" si="4"/>
        <v>61900</v>
      </c>
      <c r="H14" s="207">
        <v>18200</v>
      </c>
      <c r="I14" s="207"/>
      <c r="J14" s="208">
        <f t="shared" si="0"/>
        <v>80100</v>
      </c>
      <c r="K14" s="244">
        <f t="shared" si="1"/>
        <v>160000</v>
      </c>
    </row>
    <row r="15" spans="1:16" ht="21.75" customHeight="1">
      <c r="A15" s="239">
        <v>12</v>
      </c>
      <c r="B15" s="202" t="s">
        <v>238</v>
      </c>
      <c r="C15" s="202" t="s">
        <v>240</v>
      </c>
      <c r="D15" s="209">
        <v>290.01</v>
      </c>
      <c r="E15" s="210">
        <f t="shared" si="2"/>
        <v>1573.7449999999999</v>
      </c>
      <c r="F15" s="211">
        <f t="shared" si="3"/>
        <v>10.11</v>
      </c>
      <c r="G15" s="207">
        <f t="shared" si="4"/>
        <v>45100</v>
      </c>
      <c r="H15" s="207">
        <v>13500</v>
      </c>
      <c r="I15" s="207"/>
      <c r="J15" s="208">
        <f t="shared" si="0"/>
        <v>58600</v>
      </c>
      <c r="K15" s="244">
        <f t="shared" si="1"/>
        <v>117000</v>
      </c>
    </row>
    <row r="16" spans="1:16" ht="21.75" customHeight="1">
      <c r="A16" s="239">
        <v>13</v>
      </c>
      <c r="B16" s="202" t="s">
        <v>238</v>
      </c>
      <c r="C16" s="202" t="s">
        <v>237</v>
      </c>
      <c r="D16" s="209">
        <v>404.71</v>
      </c>
      <c r="E16" s="210">
        <f t="shared" si="2"/>
        <v>1573.7449999999999</v>
      </c>
      <c r="F16" s="211">
        <f t="shared" si="3"/>
        <v>10.11</v>
      </c>
      <c r="G16" s="207">
        <f t="shared" si="4"/>
        <v>62900</v>
      </c>
      <c r="H16" s="206">
        <v>21200</v>
      </c>
      <c r="I16" s="207"/>
      <c r="J16" s="208">
        <f t="shared" si="0"/>
        <v>84100</v>
      </c>
      <c r="K16" s="244">
        <f t="shared" si="1"/>
        <v>168000</v>
      </c>
    </row>
    <row r="17" spans="1:12" ht="21.75" customHeight="1">
      <c r="A17" s="238">
        <v>14</v>
      </c>
      <c r="B17" s="246" t="s">
        <v>231</v>
      </c>
      <c r="C17" s="246" t="s">
        <v>233</v>
      </c>
      <c r="D17" s="203"/>
      <c r="E17" s="204"/>
      <c r="F17" s="205"/>
      <c r="G17" s="206"/>
      <c r="H17" s="206"/>
      <c r="I17" s="206">
        <f>12600+600</f>
        <v>13200</v>
      </c>
      <c r="J17" s="247">
        <f t="shared" si="0"/>
        <v>13200</v>
      </c>
      <c r="K17" s="248">
        <f t="shared" si="1"/>
        <v>26000</v>
      </c>
    </row>
    <row r="18" spans="1:12" ht="21.75" customHeight="1">
      <c r="A18" s="239">
        <v>15</v>
      </c>
      <c r="B18" s="246" t="s">
        <v>231</v>
      </c>
      <c r="C18" s="246" t="s">
        <v>234</v>
      </c>
      <c r="D18" s="203">
        <v>120.23</v>
      </c>
      <c r="E18" s="204">
        <f>$C$42</f>
        <v>1573.7449999999999</v>
      </c>
      <c r="F18" s="205">
        <f>$D$42</f>
        <v>10.11</v>
      </c>
      <c r="G18" s="206">
        <f t="shared" si="4"/>
        <v>18700</v>
      </c>
      <c r="H18" s="206">
        <v>6300</v>
      </c>
      <c r="I18" s="206"/>
      <c r="J18" s="247">
        <f t="shared" si="0"/>
        <v>25000</v>
      </c>
      <c r="K18" s="248">
        <f t="shared" si="1"/>
        <v>50000</v>
      </c>
    </row>
    <row r="19" spans="1:12" ht="21.75" customHeight="1">
      <c r="A19" s="238">
        <v>16</v>
      </c>
      <c r="B19" s="246" t="s">
        <v>231</v>
      </c>
      <c r="C19" s="246" t="s">
        <v>235</v>
      </c>
      <c r="D19" s="203"/>
      <c r="E19" s="204"/>
      <c r="F19" s="205"/>
      <c r="G19" s="206"/>
      <c r="H19" s="206"/>
      <c r="I19" s="206">
        <f>39400+400</f>
        <v>39800</v>
      </c>
      <c r="J19" s="247">
        <f t="shared" si="0"/>
        <v>39800</v>
      </c>
      <c r="K19" s="248">
        <f t="shared" si="1"/>
        <v>79000</v>
      </c>
    </row>
    <row r="20" spans="1:12" ht="21.75" customHeight="1">
      <c r="A20" s="238">
        <v>17</v>
      </c>
      <c r="B20" s="246" t="s">
        <v>231</v>
      </c>
      <c r="C20" s="246" t="s">
        <v>236</v>
      </c>
      <c r="D20" s="203"/>
      <c r="E20" s="204"/>
      <c r="F20" s="205"/>
      <c r="G20" s="206"/>
      <c r="H20" s="206"/>
      <c r="I20" s="206">
        <f>34600+400</f>
        <v>35000</v>
      </c>
      <c r="J20" s="247">
        <f t="shared" si="0"/>
        <v>35000</v>
      </c>
      <c r="K20" s="248">
        <f t="shared" si="1"/>
        <v>70000</v>
      </c>
    </row>
    <row r="21" spans="1:12" ht="21.75" customHeight="1">
      <c r="A21" s="238">
        <v>18</v>
      </c>
      <c r="B21" s="246" t="s">
        <v>231</v>
      </c>
      <c r="C21" s="246" t="s">
        <v>237</v>
      </c>
      <c r="D21" s="203"/>
      <c r="E21" s="204"/>
      <c r="F21" s="205"/>
      <c r="G21" s="206"/>
      <c r="H21" s="206"/>
      <c r="I21" s="206">
        <f>59000+400</f>
        <v>59400</v>
      </c>
      <c r="J21" s="247">
        <f t="shared" si="0"/>
        <v>59400</v>
      </c>
      <c r="K21" s="248">
        <f t="shared" si="1"/>
        <v>118000</v>
      </c>
    </row>
    <row r="22" spans="1:12" ht="21.75" customHeight="1">
      <c r="A22" s="238">
        <v>19</v>
      </c>
      <c r="B22" s="246" t="s">
        <v>241</v>
      </c>
      <c r="C22" s="246" t="s">
        <v>234</v>
      </c>
      <c r="D22" s="203"/>
      <c r="E22" s="204"/>
      <c r="F22" s="205"/>
      <c r="G22" s="206"/>
      <c r="H22" s="206"/>
      <c r="I22" s="206">
        <v>16000</v>
      </c>
      <c r="J22" s="247">
        <f t="shared" si="0"/>
        <v>16000</v>
      </c>
      <c r="K22" s="248">
        <f t="shared" si="1"/>
        <v>32000</v>
      </c>
    </row>
    <row r="23" spans="1:12" ht="21.75" customHeight="1">
      <c r="A23" s="238">
        <v>20</v>
      </c>
      <c r="B23" s="246" t="s">
        <v>241</v>
      </c>
      <c r="C23" s="246" t="s">
        <v>235</v>
      </c>
      <c r="D23" s="203"/>
      <c r="E23" s="204"/>
      <c r="F23" s="205"/>
      <c r="G23" s="206"/>
      <c r="H23" s="206"/>
      <c r="I23" s="206">
        <v>31800</v>
      </c>
      <c r="J23" s="247">
        <f t="shared" si="0"/>
        <v>31800</v>
      </c>
      <c r="K23" s="248">
        <f t="shared" si="1"/>
        <v>63000</v>
      </c>
    </row>
    <row r="24" spans="1:12" ht="21.75" customHeight="1">
      <c r="A24" s="238">
        <v>21</v>
      </c>
      <c r="B24" s="246" t="s">
        <v>233</v>
      </c>
      <c r="C24" s="246" t="s">
        <v>236</v>
      </c>
      <c r="D24" s="203"/>
      <c r="E24" s="204"/>
      <c r="F24" s="205"/>
      <c r="G24" s="206"/>
      <c r="H24" s="206"/>
      <c r="I24" s="206">
        <v>27600</v>
      </c>
      <c r="J24" s="247">
        <f t="shared" si="0"/>
        <v>27600</v>
      </c>
      <c r="K24" s="248">
        <f t="shared" si="1"/>
        <v>55000</v>
      </c>
    </row>
    <row r="25" spans="1:12" ht="21.75" customHeight="1">
      <c r="A25" s="238">
        <v>22</v>
      </c>
      <c r="B25" s="246" t="s">
        <v>233</v>
      </c>
      <c r="C25" s="246" t="s">
        <v>237</v>
      </c>
      <c r="D25" s="203"/>
      <c r="E25" s="204"/>
      <c r="F25" s="205"/>
      <c r="G25" s="206"/>
      <c r="H25" s="206"/>
      <c r="I25" s="206">
        <v>50700</v>
      </c>
      <c r="J25" s="247">
        <f t="shared" si="0"/>
        <v>50700</v>
      </c>
      <c r="K25" s="248">
        <f t="shared" si="1"/>
        <v>101000</v>
      </c>
    </row>
    <row r="26" spans="1:12" ht="21.75" customHeight="1">
      <c r="A26" s="238">
        <v>23</v>
      </c>
      <c r="B26" s="246" t="s">
        <v>234</v>
      </c>
      <c r="C26" s="246" t="s">
        <v>239</v>
      </c>
      <c r="D26" s="203"/>
      <c r="E26" s="204"/>
      <c r="F26" s="205"/>
      <c r="G26" s="206"/>
      <c r="H26" s="206"/>
      <c r="I26" s="206">
        <f>4800+10500</f>
        <v>15300</v>
      </c>
      <c r="J26" s="247">
        <f t="shared" si="0"/>
        <v>15300</v>
      </c>
      <c r="K26" s="248">
        <f t="shared" si="1"/>
        <v>30000</v>
      </c>
      <c r="L26" s="201" t="s">
        <v>232</v>
      </c>
    </row>
    <row r="27" spans="1:12" ht="21.75" customHeight="1">
      <c r="A27" s="238">
        <v>24</v>
      </c>
      <c r="B27" s="246" t="s">
        <v>234</v>
      </c>
      <c r="C27" s="246" t="s">
        <v>236</v>
      </c>
      <c r="D27" s="203"/>
      <c r="E27" s="204"/>
      <c r="F27" s="205"/>
      <c r="G27" s="206"/>
      <c r="H27" s="206"/>
      <c r="I27" s="206">
        <v>57900</v>
      </c>
      <c r="J27" s="247">
        <f t="shared" si="0"/>
        <v>57900</v>
      </c>
      <c r="K27" s="248">
        <f t="shared" si="1"/>
        <v>115000</v>
      </c>
    </row>
    <row r="28" spans="1:12" ht="21.75" customHeight="1">
      <c r="A28" s="239">
        <v>25</v>
      </c>
      <c r="B28" s="246" t="s">
        <v>234</v>
      </c>
      <c r="C28" s="246" t="s">
        <v>237</v>
      </c>
      <c r="D28" s="203">
        <v>253.11</v>
      </c>
      <c r="E28" s="204">
        <f>$C$42</f>
        <v>1573.7449999999999</v>
      </c>
      <c r="F28" s="205">
        <f>$D$42</f>
        <v>10.11</v>
      </c>
      <c r="G28" s="206">
        <f>ROUNDDOWN(D28*E28/F28,-2)</f>
        <v>39300</v>
      </c>
      <c r="H28" s="206">
        <v>11700</v>
      </c>
      <c r="I28" s="206"/>
      <c r="J28" s="247">
        <f t="shared" si="0"/>
        <v>51000</v>
      </c>
      <c r="K28" s="248">
        <f t="shared" si="1"/>
        <v>102000</v>
      </c>
    </row>
    <row r="29" spans="1:12" ht="21.75" customHeight="1">
      <c r="A29" s="239">
        <v>26</v>
      </c>
      <c r="B29" s="246" t="s">
        <v>239</v>
      </c>
      <c r="C29" s="246" t="s">
        <v>240</v>
      </c>
      <c r="D29" s="203">
        <v>204.97</v>
      </c>
      <c r="E29" s="204">
        <f>$C$42</f>
        <v>1573.7449999999999</v>
      </c>
      <c r="F29" s="205">
        <f>$D$42</f>
        <v>10.11</v>
      </c>
      <c r="G29" s="206">
        <f>ROUNDDOWN(D29*E29/F29,-2)</f>
        <v>31900</v>
      </c>
      <c r="H29" s="206">
        <v>9300</v>
      </c>
      <c r="I29" s="206"/>
      <c r="J29" s="247">
        <f t="shared" si="0"/>
        <v>41200</v>
      </c>
      <c r="K29" s="248">
        <f t="shared" si="1"/>
        <v>82000</v>
      </c>
    </row>
    <row r="30" spans="1:12" ht="21.75" customHeight="1">
      <c r="A30" s="239">
        <v>27</v>
      </c>
      <c r="B30" s="246" t="s">
        <v>239</v>
      </c>
      <c r="C30" s="246" t="s">
        <v>237</v>
      </c>
      <c r="D30" s="203">
        <v>261.81</v>
      </c>
      <c r="E30" s="204">
        <f>$C$42</f>
        <v>1573.7449999999999</v>
      </c>
      <c r="F30" s="205">
        <f>$D$42</f>
        <v>10.11</v>
      </c>
      <c r="G30" s="206">
        <f>ROUNDDOWN(D30*E30/F30,-2)</f>
        <v>40700</v>
      </c>
      <c r="H30" s="206">
        <v>12200</v>
      </c>
      <c r="I30" s="206"/>
      <c r="J30" s="247">
        <f t="shared" si="0"/>
        <v>52900</v>
      </c>
      <c r="K30" s="248">
        <f t="shared" si="1"/>
        <v>105000</v>
      </c>
    </row>
    <row r="31" spans="1:12" ht="21.75" customHeight="1" thickBot="1">
      <c r="A31" s="240">
        <v>28</v>
      </c>
      <c r="B31" s="249" t="s">
        <v>236</v>
      </c>
      <c r="C31" s="249" t="s">
        <v>237</v>
      </c>
      <c r="D31" s="250"/>
      <c r="E31" s="251"/>
      <c r="F31" s="252"/>
      <c r="G31" s="253"/>
      <c r="H31" s="253"/>
      <c r="I31" s="253">
        <v>23900</v>
      </c>
      <c r="J31" s="254">
        <f t="shared" si="0"/>
        <v>23900</v>
      </c>
      <c r="K31" s="255">
        <f t="shared" si="1"/>
        <v>47000</v>
      </c>
    </row>
    <row r="32" spans="1:12" ht="17.25" customHeight="1">
      <c r="H32" s="213"/>
      <c r="I32" s="213"/>
      <c r="J32" s="214"/>
      <c r="K32" s="215"/>
    </row>
    <row r="33" spans="1:8" ht="20.25">
      <c r="A33" s="266"/>
      <c r="B33" s="267" t="s">
        <v>242</v>
      </c>
      <c r="C33" s="268"/>
      <c r="D33" s="269"/>
      <c r="E33" s="270"/>
      <c r="F33" s="271"/>
      <c r="G33" s="272"/>
    </row>
    <row r="34" spans="1:8" ht="20.25">
      <c r="A34" s="266"/>
      <c r="B34" s="267" t="s">
        <v>243</v>
      </c>
      <c r="C34" s="273"/>
      <c r="D34" s="273"/>
      <c r="E34" s="273"/>
      <c r="F34" s="273"/>
      <c r="G34" s="267"/>
    </row>
    <row r="35" spans="1:8" ht="20.25">
      <c r="A35" s="266"/>
      <c r="B35" s="267" t="s">
        <v>244</v>
      </c>
      <c r="C35" s="273"/>
      <c r="D35" s="273"/>
      <c r="E35" s="273"/>
      <c r="F35" s="273"/>
      <c r="G35" s="267"/>
    </row>
    <row r="36" spans="1:8" ht="20.25">
      <c r="A36" s="274"/>
      <c r="B36" s="267" t="s">
        <v>245</v>
      </c>
      <c r="C36" s="273"/>
      <c r="D36" s="273"/>
      <c r="E36" s="273"/>
      <c r="F36" s="273"/>
      <c r="G36" s="267"/>
    </row>
    <row r="37" spans="1:8" ht="20.25">
      <c r="A37" s="274"/>
      <c r="B37" s="267" t="s">
        <v>246</v>
      </c>
      <c r="C37" s="273"/>
      <c r="D37" s="273"/>
      <c r="E37" s="273"/>
      <c r="F37" s="273"/>
      <c r="G37" s="267"/>
    </row>
    <row r="38" spans="1:8" ht="20.25">
      <c r="A38" s="274"/>
      <c r="B38" s="267" t="s">
        <v>247</v>
      </c>
      <c r="C38" s="273"/>
      <c r="D38" s="273"/>
      <c r="E38" s="273"/>
      <c r="F38" s="273"/>
      <c r="G38" s="267"/>
    </row>
    <row r="39" spans="1:8" ht="20.25">
      <c r="A39" s="274"/>
      <c r="B39" s="275" t="s">
        <v>248</v>
      </c>
      <c r="C39" s="275" t="s">
        <v>312</v>
      </c>
      <c r="D39" s="275" t="s">
        <v>301</v>
      </c>
      <c r="E39" s="275" t="s">
        <v>249</v>
      </c>
      <c r="F39" s="273"/>
      <c r="G39" s="273"/>
    </row>
    <row r="40" spans="1:8" ht="20.25">
      <c r="A40" s="274"/>
      <c r="B40" s="275" t="s">
        <v>250</v>
      </c>
      <c r="C40" s="276">
        <v>1581</v>
      </c>
      <c r="D40" s="277">
        <v>10.06</v>
      </c>
      <c r="E40" s="276"/>
      <c r="F40" s="273"/>
      <c r="G40" s="273"/>
    </row>
    <row r="41" spans="1:8" ht="20.25">
      <c r="A41" s="274"/>
      <c r="B41" s="275" t="s">
        <v>251</v>
      </c>
      <c r="C41" s="276">
        <v>1566.49</v>
      </c>
      <c r="D41" s="277">
        <v>10.16</v>
      </c>
      <c r="E41" s="276"/>
      <c r="F41" s="273"/>
      <c r="G41" s="273"/>
    </row>
    <row r="42" spans="1:8" ht="20.25">
      <c r="A42" s="274"/>
      <c r="B42" s="278" t="s">
        <v>252</v>
      </c>
      <c r="C42" s="279">
        <f>(C40+C41)/2</f>
        <v>1573.7449999999999</v>
      </c>
      <c r="D42" s="279">
        <f>(D40+D41)/2</f>
        <v>10.11</v>
      </c>
      <c r="E42" s="279"/>
      <c r="F42" s="273"/>
      <c r="G42" s="273"/>
    </row>
    <row r="43" spans="1:8" ht="20.25">
      <c r="A43" s="274"/>
      <c r="B43" s="280" t="s">
        <v>289</v>
      </c>
      <c r="C43" s="281"/>
      <c r="D43" s="281"/>
      <c r="E43" s="281"/>
      <c r="F43" s="281"/>
      <c r="G43" s="281"/>
      <c r="H43" s="282"/>
    </row>
    <row r="45" spans="1:8">
      <c r="D45" s="214" t="s">
        <v>232</v>
      </c>
    </row>
    <row r="46" spans="1:8">
      <c r="D46" s="214" t="s">
        <v>232</v>
      </c>
    </row>
  </sheetData>
  <mergeCells count="6">
    <mergeCell ref="A1:K1"/>
    <mergeCell ref="K2:K3"/>
    <mergeCell ref="A2:A3"/>
    <mergeCell ref="B2:C2"/>
    <mergeCell ref="D2:H2"/>
    <mergeCell ref="J2:J3"/>
  </mergeCells>
  <phoneticPr fontId="3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1:Y35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278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492" t="s">
        <v>5</v>
      </c>
      <c r="E3" s="506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5964713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82" t="s">
        <v>1</v>
      </c>
      <c r="D5" s="504" t="s">
        <v>0</v>
      </c>
      <c r="E5" s="505"/>
      <c r="F5" s="55">
        <f>ROUND(G5*I5*K5,0)</f>
        <v>2681226</v>
      </c>
      <c r="G5" s="56">
        <v>2681226</v>
      </c>
      <c r="H5" s="64" t="s">
        <v>13</v>
      </c>
      <c r="I5" s="65">
        <v>1</v>
      </c>
      <c r="J5" s="64" t="s">
        <v>13</v>
      </c>
      <c r="K5" s="66">
        <v>1</v>
      </c>
      <c r="L5" s="64"/>
      <c r="M5" s="67"/>
      <c r="N5" s="67"/>
      <c r="O5" s="68"/>
      <c r="P5" s="245"/>
      <c r="Q5" s="1"/>
    </row>
    <row r="6" spans="2:25" ht="24.95" customHeight="1">
      <c r="B6" s="499"/>
      <c r="C6" s="582"/>
      <c r="D6" s="504" t="s">
        <v>11</v>
      </c>
      <c r="E6" s="505"/>
      <c r="F6" s="55">
        <f>ROUND(G6*I6*K6,0)</f>
        <v>1792309</v>
      </c>
      <c r="G6" s="56">
        <v>1792309</v>
      </c>
      <c r="H6" s="64" t="s">
        <v>15</v>
      </c>
      <c r="I6" s="65">
        <v>1</v>
      </c>
      <c r="J6" s="64" t="s">
        <v>13</v>
      </c>
      <c r="K6" s="66">
        <v>1</v>
      </c>
      <c r="L6" s="64"/>
      <c r="M6" s="67"/>
      <c r="N6" s="67"/>
      <c r="O6" s="68"/>
      <c r="Q6" s="1"/>
    </row>
    <row r="7" spans="2:25" ht="24.95" customHeight="1">
      <c r="B7" s="499"/>
      <c r="C7" s="582" t="s">
        <v>33</v>
      </c>
      <c r="D7" s="504" t="s">
        <v>0</v>
      </c>
      <c r="E7" s="505"/>
      <c r="F7" s="55">
        <f>ROUND(G7*I7/K7*M7*O7,0)</f>
        <v>893742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1</v>
      </c>
      <c r="N7" s="64" t="s">
        <v>13</v>
      </c>
      <c r="O7" s="73">
        <v>1</v>
      </c>
      <c r="Q7" s="1"/>
      <c r="Y7" s="7"/>
    </row>
    <row r="8" spans="2:25" ht="24.95" customHeight="1">
      <c r="B8" s="499"/>
      <c r="C8" s="583"/>
      <c r="D8" s="504" t="s">
        <v>11</v>
      </c>
      <c r="E8" s="505"/>
      <c r="F8" s="74">
        <f>ROUND(G8*I8/K8*M8*O8,0)</f>
        <v>597436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1</v>
      </c>
      <c r="N8" s="75" t="s">
        <v>13</v>
      </c>
      <c r="O8" s="81">
        <v>1</v>
      </c>
      <c r="Q8" s="1"/>
      <c r="Y8" s="7"/>
    </row>
    <row r="9" spans="2:25" ht="24.95" customHeight="1">
      <c r="B9" s="499" t="s">
        <v>9</v>
      </c>
      <c r="C9" s="82"/>
      <c r="D9" s="577" t="s">
        <v>2</v>
      </c>
      <c r="E9" s="538"/>
      <c r="F9" s="83">
        <f>SUM(F10:F13)</f>
        <v>3700000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Q9" s="1"/>
      <c r="Y9" s="6"/>
    </row>
    <row r="10" spans="2:25" ht="24.95" customHeight="1">
      <c r="B10" s="499"/>
      <c r="C10" s="582" t="s">
        <v>34</v>
      </c>
      <c r="D10" s="504" t="s">
        <v>66</v>
      </c>
      <c r="E10" s="505"/>
      <c r="F10" s="55">
        <f>(25000*18)+(25000*18)+(50000*18)</f>
        <v>1800000</v>
      </c>
      <c r="G10" s="88" t="s">
        <v>329</v>
      </c>
      <c r="H10" s="64"/>
      <c r="I10" s="64"/>
      <c r="J10" s="64"/>
      <c r="K10" s="64"/>
      <c r="L10" s="64"/>
      <c r="M10" s="67"/>
      <c r="N10" s="67"/>
      <c r="O10" s="68"/>
      <c r="Q10" s="1"/>
      <c r="Y10" s="7"/>
    </row>
    <row r="11" spans="2:25" ht="24.95" customHeight="1">
      <c r="B11" s="499"/>
      <c r="C11" s="582"/>
      <c r="D11" s="504" t="s">
        <v>0</v>
      </c>
      <c r="E11" s="505"/>
      <c r="F11" s="55">
        <f>(25000*18)+(25000*18)+(50000*18)</f>
        <v>1800000</v>
      </c>
      <c r="G11" s="88" t="s">
        <v>329</v>
      </c>
      <c r="H11" s="64"/>
      <c r="I11" s="64"/>
      <c r="J11" s="64"/>
      <c r="K11" s="64"/>
      <c r="L11" s="64"/>
      <c r="M11" s="67"/>
      <c r="N11" s="67"/>
      <c r="O11" s="68"/>
      <c r="Q11" s="1"/>
      <c r="Y11" s="6"/>
    </row>
    <row r="12" spans="2:25" ht="24.95" customHeight="1">
      <c r="B12" s="499"/>
      <c r="C12" s="582" t="s">
        <v>35</v>
      </c>
      <c r="D12" s="504" t="s">
        <v>16</v>
      </c>
      <c r="E12" s="505"/>
      <c r="F12" s="55">
        <f>ROUND(G12*I12,0)</f>
        <v>60000</v>
      </c>
      <c r="G12" s="56">
        <v>30000</v>
      </c>
      <c r="H12" s="64" t="s">
        <v>15</v>
      </c>
      <c r="I12" s="65">
        <v>2</v>
      </c>
      <c r="J12" s="64"/>
      <c r="K12" s="66"/>
      <c r="L12" s="64"/>
      <c r="M12" s="67"/>
      <c r="N12" s="67"/>
      <c r="O12" s="68"/>
      <c r="Q12" s="1"/>
    </row>
    <row r="13" spans="2:25" ht="24.95" customHeight="1">
      <c r="B13" s="499"/>
      <c r="C13" s="583"/>
      <c r="D13" s="504" t="s">
        <v>17</v>
      </c>
      <c r="E13" s="505"/>
      <c r="F13" s="74">
        <f>ROUND(G13*I13,0)</f>
        <v>40000</v>
      </c>
      <c r="G13" s="89">
        <v>20000</v>
      </c>
      <c r="H13" s="75" t="s">
        <v>15</v>
      </c>
      <c r="I13" s="80">
        <v>2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578" t="s">
        <v>7</v>
      </c>
      <c r="C14" s="82"/>
      <c r="D14" s="577" t="s">
        <v>2</v>
      </c>
      <c r="E14" s="538"/>
      <c r="F14" s="83">
        <f>SUM(F15:F19)</f>
        <v>8190000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579"/>
      <c r="C15" s="500" t="s">
        <v>36</v>
      </c>
      <c r="D15" s="94" t="s">
        <v>18</v>
      </c>
      <c r="E15" s="57" t="s">
        <v>112</v>
      </c>
      <c r="F15" s="55">
        <f>ROUND(G15*I15,0)</f>
        <v>1800000</v>
      </c>
      <c r="G15" s="56">
        <f>'리더교육(1일 6시간)'!G15</f>
        <v>150000</v>
      </c>
      <c r="H15" s="64" t="s">
        <v>15</v>
      </c>
      <c r="I15" s="96">
        <v>12</v>
      </c>
      <c r="J15" s="507" t="s">
        <v>274</v>
      </c>
      <c r="K15" s="532"/>
      <c r="L15" s="532"/>
      <c r="M15" s="532"/>
      <c r="N15" s="532"/>
      <c r="O15" s="533"/>
      <c r="P15" s="1"/>
      <c r="Q15" s="1"/>
    </row>
    <row r="16" spans="2:25" ht="24.95" customHeight="1">
      <c r="B16" s="579"/>
      <c r="C16" s="500"/>
      <c r="D16" s="94" t="s">
        <v>108</v>
      </c>
      <c r="E16" s="232" t="str">
        <f>'리더교육(1일 6시간)'!E16</f>
        <v>편도120km, 왕복 기준</v>
      </c>
      <c r="F16" s="55">
        <f>ROUND(G16*I16,0)</f>
        <v>300000</v>
      </c>
      <c r="G16" s="56">
        <f>'리더교육(1일 6시간)'!G16</f>
        <v>50000</v>
      </c>
      <c r="H16" s="64" t="s">
        <v>15</v>
      </c>
      <c r="I16" s="97">
        <v>6</v>
      </c>
      <c r="J16" s="507" t="s">
        <v>258</v>
      </c>
      <c r="K16" s="532"/>
      <c r="L16" s="532"/>
      <c r="M16" s="532"/>
      <c r="N16" s="532"/>
      <c r="O16" s="533"/>
      <c r="P16" s="1"/>
      <c r="Q16" s="1"/>
    </row>
    <row r="17" spans="2:17" ht="24.95" customHeight="1">
      <c r="B17" s="579"/>
      <c r="C17" s="143" t="s">
        <v>37</v>
      </c>
      <c r="D17" s="94" t="s">
        <v>20</v>
      </c>
      <c r="E17" s="57" t="s">
        <v>181</v>
      </c>
      <c r="F17" s="55">
        <f>ROUND(G17*I17,0)</f>
        <v>40000</v>
      </c>
      <c r="G17" s="56">
        <v>4000</v>
      </c>
      <c r="H17" s="64" t="s">
        <v>15</v>
      </c>
      <c r="I17" s="66">
        <v>10</v>
      </c>
      <c r="J17" s="64"/>
      <c r="K17" s="66"/>
      <c r="L17" s="64"/>
      <c r="M17" s="67"/>
      <c r="N17" s="67"/>
      <c r="O17" s="68"/>
      <c r="P17" s="1"/>
      <c r="Q17" s="1"/>
    </row>
    <row r="18" spans="2:17" ht="24.95" customHeight="1">
      <c r="B18" s="579"/>
      <c r="C18" s="44" t="s">
        <v>275</v>
      </c>
      <c r="D18" s="732" t="s">
        <v>276</v>
      </c>
      <c r="E18" s="601"/>
      <c r="F18" s="55">
        <f>ROUND(G18*I18*K18,0)</f>
        <v>6000000</v>
      </c>
      <c r="G18" s="56">
        <v>25000</v>
      </c>
      <c r="H18" s="64" t="s">
        <v>15</v>
      </c>
      <c r="I18" s="66">
        <v>10</v>
      </c>
      <c r="J18" s="64" t="s">
        <v>13</v>
      </c>
      <c r="K18" s="97">
        <v>24</v>
      </c>
      <c r="L18" s="733" t="s">
        <v>287</v>
      </c>
      <c r="M18" s="532"/>
      <c r="N18" s="532"/>
      <c r="O18" s="533"/>
      <c r="P18" s="2"/>
      <c r="Q18" s="1"/>
    </row>
    <row r="19" spans="2:17" ht="24.95" customHeight="1">
      <c r="B19" s="680"/>
      <c r="C19" s="51" t="s">
        <v>23</v>
      </c>
      <c r="D19" s="230" t="s">
        <v>277</v>
      </c>
      <c r="E19" s="225" t="s">
        <v>213</v>
      </c>
      <c r="F19" s="168">
        <f>ROUND(G19*I19,0)</f>
        <v>50000</v>
      </c>
      <c r="G19" s="216">
        <v>50000</v>
      </c>
      <c r="H19" s="154" t="s">
        <v>13</v>
      </c>
      <c r="I19" s="229">
        <v>1</v>
      </c>
      <c r="J19" s="154"/>
      <c r="K19" s="226"/>
      <c r="L19" s="154"/>
      <c r="M19" s="227"/>
      <c r="N19" s="154"/>
      <c r="O19" s="228"/>
      <c r="P19" s="2"/>
      <c r="Q19" s="1"/>
    </row>
    <row r="20" spans="2:17" ht="24.95" customHeight="1">
      <c r="B20" s="513" t="s">
        <v>2</v>
      </c>
      <c r="C20" s="514"/>
      <c r="D20" s="514"/>
      <c r="E20" s="515"/>
      <c r="F20" s="104">
        <f>SUM(F4,F9,F14)</f>
        <v>17854713</v>
      </c>
      <c r="G20" s="105"/>
      <c r="H20" s="106"/>
      <c r="I20" s="106"/>
      <c r="J20" s="106"/>
      <c r="K20" s="106"/>
      <c r="L20" s="106"/>
      <c r="M20" s="107"/>
      <c r="N20" s="107"/>
      <c r="O20" s="108"/>
      <c r="P20" s="1"/>
      <c r="Q20" s="1"/>
    </row>
    <row r="21" spans="2:17" ht="24.95" customHeight="1">
      <c r="B21" s="519" t="s">
        <v>26</v>
      </c>
      <c r="C21" s="520"/>
      <c r="D21" s="520"/>
      <c r="E21" s="515"/>
      <c r="F21" s="109">
        <f>TRUNC(F20*0.06,0)</f>
        <v>1071282</v>
      </c>
      <c r="G21" s="110" t="s">
        <v>314</v>
      </c>
      <c r="H21" s="111"/>
      <c r="I21" s="111"/>
      <c r="J21" s="111"/>
      <c r="K21" s="111"/>
      <c r="L21" s="111"/>
      <c r="M21" s="112"/>
      <c r="N21" s="112"/>
      <c r="O21" s="113"/>
      <c r="P21" s="1"/>
      <c r="Q21" s="1"/>
    </row>
    <row r="22" spans="2:17" ht="24.95" customHeight="1">
      <c r="B22" s="519" t="s">
        <v>27</v>
      </c>
      <c r="C22" s="520" t="s">
        <v>27</v>
      </c>
      <c r="D22" s="520"/>
      <c r="E22" s="515"/>
      <c r="F22" s="109">
        <f>TRUNC((F20+F21)*0.1,0)</f>
        <v>1892599</v>
      </c>
      <c r="G22" s="110" t="s">
        <v>164</v>
      </c>
      <c r="H22" s="111"/>
      <c r="I22" s="111"/>
      <c r="J22" s="111"/>
      <c r="K22" s="111"/>
      <c r="L22" s="111"/>
      <c r="M22" s="112"/>
      <c r="N22" s="112"/>
      <c r="O22" s="113"/>
      <c r="P22" s="1"/>
      <c r="Q22" s="1"/>
    </row>
    <row r="23" spans="2:17" ht="24.95" customHeight="1">
      <c r="B23" s="513" t="s">
        <v>28</v>
      </c>
      <c r="C23" s="514"/>
      <c r="D23" s="514"/>
      <c r="E23" s="515"/>
      <c r="F23" s="104">
        <f>TRUNC(SUM(F20:F22),-4)</f>
        <v>20810000</v>
      </c>
      <c r="G23" s="105"/>
      <c r="H23" s="106"/>
      <c r="I23" s="106"/>
      <c r="J23" s="106"/>
      <c r="K23" s="106"/>
      <c r="L23" s="106"/>
      <c r="M23" s="107"/>
      <c r="N23" s="107"/>
      <c r="O23" s="108"/>
      <c r="P23" s="1"/>
      <c r="Q23" s="1"/>
    </row>
    <row r="24" spans="2:17" ht="24.95" customHeight="1">
      <c r="B24" s="519" t="s">
        <v>29</v>
      </c>
      <c r="C24" s="520"/>
      <c r="D24" s="520"/>
      <c r="E24" s="515"/>
      <c r="F24" s="109">
        <f>F23*0.1</f>
        <v>2081000</v>
      </c>
      <c r="G24" s="114"/>
      <c r="H24" s="111"/>
      <c r="I24" s="111"/>
      <c r="J24" s="111"/>
      <c r="K24" s="111"/>
      <c r="L24" s="111"/>
      <c r="M24" s="112"/>
      <c r="N24" s="112"/>
      <c r="O24" s="113"/>
      <c r="P24" s="1"/>
      <c r="Q24" s="1"/>
    </row>
    <row r="25" spans="2:17" ht="24.95" customHeight="1" thickBot="1">
      <c r="B25" s="516" t="s">
        <v>30</v>
      </c>
      <c r="C25" s="517"/>
      <c r="D25" s="517"/>
      <c r="E25" s="518"/>
      <c r="F25" s="115">
        <f>F23+F24</f>
        <v>22891000</v>
      </c>
      <c r="G25" s="116"/>
      <c r="H25" s="117"/>
      <c r="I25" s="117"/>
      <c r="J25" s="117"/>
      <c r="K25" s="117"/>
      <c r="L25" s="117"/>
      <c r="M25" s="118"/>
      <c r="N25" s="118"/>
      <c r="O25" s="119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20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>
        <f>22/22</f>
        <v>1</v>
      </c>
      <c r="S33" s="1"/>
      <c r="T33" s="1">
        <f>22/22</f>
        <v>1</v>
      </c>
    </row>
    <row r="34" spans="2:20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>
        <f>ROUND(R33,1)</f>
        <v>1</v>
      </c>
      <c r="S34" s="1"/>
      <c r="T34" s="1">
        <f>ROUND(T33,1)</f>
        <v>1</v>
      </c>
    </row>
    <row r="35" spans="2:20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</sheetData>
  <mergeCells count="33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3"/>
    <mergeCell ref="D9:E9"/>
    <mergeCell ref="C10:C11"/>
    <mergeCell ref="D10:E10"/>
    <mergeCell ref="D11:E11"/>
    <mergeCell ref="C12:C13"/>
    <mergeCell ref="D12:E12"/>
    <mergeCell ref="D13:E13"/>
    <mergeCell ref="D14:E14"/>
    <mergeCell ref="B20:E20"/>
    <mergeCell ref="B21:E21"/>
    <mergeCell ref="B22:E22"/>
    <mergeCell ref="B14:B19"/>
    <mergeCell ref="B23:E23"/>
    <mergeCell ref="B24:E24"/>
    <mergeCell ref="B25:E25"/>
    <mergeCell ref="C15:C16"/>
    <mergeCell ref="J15:O15"/>
    <mergeCell ref="J16:O16"/>
    <mergeCell ref="D18:E18"/>
    <mergeCell ref="L18:O18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1:Y37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290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59" t="s">
        <v>4</v>
      </c>
      <c r="C3" s="60" t="s">
        <v>3</v>
      </c>
      <c r="D3" s="492" t="s">
        <v>5</v>
      </c>
      <c r="E3" s="506" t="s">
        <v>5</v>
      </c>
      <c r="F3" s="61" t="s">
        <v>6</v>
      </c>
      <c r="G3" s="526" t="s">
        <v>14</v>
      </c>
      <c r="H3" s="526"/>
      <c r="I3" s="526"/>
      <c r="J3" s="526"/>
      <c r="K3" s="526"/>
      <c r="L3" s="526"/>
      <c r="M3" s="526"/>
      <c r="N3" s="526"/>
      <c r="O3" s="527"/>
      <c r="P3" s="1"/>
      <c r="Q3" s="1"/>
    </row>
    <row r="4" spans="2:25" ht="24.95" customHeight="1" thickTop="1">
      <c r="B4" s="498" t="s">
        <v>8</v>
      </c>
      <c r="C4" s="62"/>
      <c r="D4" s="528" t="s">
        <v>124</v>
      </c>
      <c r="E4" s="503"/>
      <c r="F4" s="63">
        <f>SUM(F5:F8)</f>
        <v>2146911</v>
      </c>
      <c r="G4" s="495" t="str">
        <f>'리더교육(1일 6시간)'!G4:O4</f>
        <v>2023년 학술연구용역인건비 기준단가 적용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499"/>
      <c r="C5" s="582" t="s">
        <v>1</v>
      </c>
      <c r="D5" s="504" t="s">
        <v>0</v>
      </c>
      <c r="E5" s="505"/>
      <c r="F5" s="55">
        <f>ROUND(G5*I5*K5,0)</f>
        <v>1072490</v>
      </c>
      <c r="G5" s="56">
        <v>2681226</v>
      </c>
      <c r="H5" s="64" t="s">
        <v>13</v>
      </c>
      <c r="I5" s="65">
        <v>0.4</v>
      </c>
      <c r="J5" s="64" t="s">
        <v>13</v>
      </c>
      <c r="K5" s="66">
        <v>1</v>
      </c>
      <c r="L5" s="64"/>
      <c r="M5" s="67"/>
      <c r="N5" s="67"/>
      <c r="O5" s="68"/>
      <c r="P5" s="245"/>
      <c r="Q5" s="1"/>
    </row>
    <row r="6" spans="2:25" ht="24.95" customHeight="1">
      <c r="B6" s="499"/>
      <c r="C6" s="582"/>
      <c r="D6" s="504" t="s">
        <v>11</v>
      </c>
      <c r="E6" s="505"/>
      <c r="F6" s="55">
        <f>ROUND(G6*I6*K6,0)</f>
        <v>537693</v>
      </c>
      <c r="G6" s="56">
        <v>1792309</v>
      </c>
      <c r="H6" s="64" t="s">
        <v>15</v>
      </c>
      <c r="I6" s="65">
        <v>0.3</v>
      </c>
      <c r="J6" s="64" t="s">
        <v>13</v>
      </c>
      <c r="K6" s="66">
        <v>1</v>
      </c>
      <c r="L6" s="64"/>
      <c r="M6" s="67"/>
      <c r="N6" s="67"/>
      <c r="O6" s="68"/>
      <c r="Q6" s="1"/>
    </row>
    <row r="7" spans="2:25" ht="24.95" customHeight="1">
      <c r="B7" s="499"/>
      <c r="C7" s="582" t="s">
        <v>33</v>
      </c>
      <c r="D7" s="504" t="s">
        <v>0</v>
      </c>
      <c r="E7" s="505"/>
      <c r="F7" s="55">
        <f>ROUND(G7*I7/K7*M7*O7,0)</f>
        <v>357497</v>
      </c>
      <c r="G7" s="56">
        <f>G5</f>
        <v>2681226</v>
      </c>
      <c r="H7" s="64" t="s">
        <v>15</v>
      </c>
      <c r="I7" s="69">
        <v>4</v>
      </c>
      <c r="J7" s="70" t="s">
        <v>25</v>
      </c>
      <c r="K7" s="121">
        <v>12</v>
      </c>
      <c r="L7" s="64" t="s">
        <v>13</v>
      </c>
      <c r="M7" s="65">
        <v>0.4</v>
      </c>
      <c r="N7" s="64" t="s">
        <v>13</v>
      </c>
      <c r="O7" s="73">
        <v>1</v>
      </c>
      <c r="Q7" s="1"/>
      <c r="Y7" s="7"/>
    </row>
    <row r="8" spans="2:25" ht="24.95" customHeight="1">
      <c r="B8" s="499"/>
      <c r="C8" s="583"/>
      <c r="D8" s="504" t="s">
        <v>11</v>
      </c>
      <c r="E8" s="505"/>
      <c r="F8" s="74">
        <f>ROUND(G8*I8/K8*M8*O8,0)</f>
        <v>179231</v>
      </c>
      <c r="G8" s="56">
        <f>G6</f>
        <v>1792309</v>
      </c>
      <c r="H8" s="75" t="s">
        <v>15</v>
      </c>
      <c r="I8" s="76">
        <v>4</v>
      </c>
      <c r="J8" s="77" t="s">
        <v>25</v>
      </c>
      <c r="K8" s="122">
        <v>12</v>
      </c>
      <c r="L8" s="75" t="s">
        <v>13</v>
      </c>
      <c r="M8" s="80">
        <v>0.3</v>
      </c>
      <c r="N8" s="75" t="s">
        <v>13</v>
      </c>
      <c r="O8" s="81">
        <v>1</v>
      </c>
      <c r="Q8" s="1"/>
      <c r="Y8" s="7"/>
    </row>
    <row r="9" spans="2:25" ht="24.95" customHeight="1">
      <c r="B9" s="499" t="s">
        <v>9</v>
      </c>
      <c r="C9" s="82"/>
      <c r="D9" s="577" t="s">
        <v>2</v>
      </c>
      <c r="E9" s="538"/>
      <c r="F9" s="83">
        <f>SUM(F10:F13)</f>
        <v>410000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Q9" s="1"/>
      <c r="Y9" s="6"/>
    </row>
    <row r="10" spans="2:25" ht="24.95" customHeight="1">
      <c r="B10" s="499"/>
      <c r="C10" s="582" t="s">
        <v>34</v>
      </c>
      <c r="D10" s="504" t="s">
        <v>0</v>
      </c>
      <c r="E10" s="505"/>
      <c r="F10" s="55">
        <f>(25000*2)+(25000*2)+(50000*2)</f>
        <v>200000</v>
      </c>
      <c r="G10" s="88" t="s">
        <v>319</v>
      </c>
      <c r="H10" s="64"/>
      <c r="I10" s="64"/>
      <c r="J10" s="64"/>
      <c r="K10" s="64"/>
      <c r="L10" s="64"/>
      <c r="M10" s="67"/>
      <c r="N10" s="67"/>
      <c r="O10" s="68"/>
      <c r="Q10" s="1"/>
      <c r="Y10" s="7"/>
    </row>
    <row r="11" spans="2:25" ht="24.95" customHeight="1">
      <c r="B11" s="499"/>
      <c r="C11" s="582"/>
      <c r="D11" s="504" t="s">
        <v>11</v>
      </c>
      <c r="E11" s="505"/>
      <c r="F11" s="55">
        <f>(25000*2)+(25000*2)+(50000*2)</f>
        <v>200000</v>
      </c>
      <c r="G11" s="88" t="s">
        <v>319</v>
      </c>
      <c r="H11" s="64"/>
      <c r="I11" s="64"/>
      <c r="J11" s="64"/>
      <c r="K11" s="64"/>
      <c r="L11" s="64"/>
      <c r="M11" s="67"/>
      <c r="N11" s="67"/>
      <c r="O11" s="68"/>
      <c r="Q11" s="1"/>
      <c r="Y11" s="6"/>
    </row>
    <row r="12" spans="2:25" ht="24.95" customHeight="1">
      <c r="B12" s="499"/>
      <c r="C12" s="582" t="s">
        <v>35</v>
      </c>
      <c r="D12" s="504" t="s">
        <v>16</v>
      </c>
      <c r="E12" s="505"/>
      <c r="F12" s="55">
        <f>ROUND(G12*I12,0)</f>
        <v>6000</v>
      </c>
      <c r="G12" s="56">
        <v>30000</v>
      </c>
      <c r="H12" s="64" t="s">
        <v>15</v>
      </c>
      <c r="I12" s="65">
        <v>0.2</v>
      </c>
      <c r="J12" s="64"/>
      <c r="K12" s="66"/>
      <c r="L12" s="64"/>
      <c r="M12" s="67"/>
      <c r="N12" s="67"/>
      <c r="O12" s="68"/>
      <c r="Q12" s="1"/>
    </row>
    <row r="13" spans="2:25" ht="24.95" customHeight="1">
      <c r="B13" s="499"/>
      <c r="C13" s="583"/>
      <c r="D13" s="504" t="s">
        <v>17</v>
      </c>
      <c r="E13" s="505"/>
      <c r="F13" s="74">
        <f>ROUND(G13*I13,0)</f>
        <v>4000</v>
      </c>
      <c r="G13" s="89">
        <v>20000</v>
      </c>
      <c r="H13" s="75" t="s">
        <v>15</v>
      </c>
      <c r="I13" s="80">
        <v>0.2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578" t="s">
        <v>7</v>
      </c>
      <c r="C14" s="82"/>
      <c r="D14" s="577" t="s">
        <v>2</v>
      </c>
      <c r="E14" s="538"/>
      <c r="F14" s="83">
        <f>SUM(F15:F21)</f>
        <v>5236000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675"/>
      <c r="C15" s="257" t="s">
        <v>296</v>
      </c>
      <c r="D15" s="94" t="s">
        <v>297</v>
      </c>
      <c r="E15" s="232" t="str">
        <f>'리더교육(1일 6시간)'!E16</f>
        <v>편도120km, 왕복 기준</v>
      </c>
      <c r="F15" s="55">
        <f t="shared" ref="F15:F21" si="0">ROUND(G15*I15,0)</f>
        <v>300000</v>
      </c>
      <c r="G15" s="56">
        <v>50000</v>
      </c>
      <c r="H15" s="64" t="s">
        <v>15</v>
      </c>
      <c r="I15" s="97">
        <v>6</v>
      </c>
      <c r="J15" s="507" t="s">
        <v>258</v>
      </c>
      <c r="K15" s="532"/>
      <c r="L15" s="532"/>
      <c r="M15" s="532"/>
      <c r="N15" s="532"/>
      <c r="O15" s="533"/>
      <c r="P15" s="1"/>
      <c r="Q15" s="1"/>
    </row>
    <row r="16" spans="2:25" ht="24.95" customHeight="1">
      <c r="B16" s="675"/>
      <c r="C16" s="489" t="s">
        <v>291</v>
      </c>
      <c r="D16" s="259" t="s">
        <v>291</v>
      </c>
      <c r="E16" s="126" t="s">
        <v>304</v>
      </c>
      <c r="F16" s="55">
        <f t="shared" si="0"/>
        <v>40000</v>
      </c>
      <c r="G16" s="56">
        <v>10000</v>
      </c>
      <c r="H16" s="64" t="s">
        <v>15</v>
      </c>
      <c r="I16" s="66">
        <v>4</v>
      </c>
      <c r="J16" s="164"/>
      <c r="K16" s="164"/>
      <c r="L16" s="164"/>
      <c r="M16" s="165"/>
      <c r="N16" s="165"/>
      <c r="O16" s="166"/>
      <c r="P16" s="245"/>
      <c r="Q16" s="1"/>
    </row>
    <row r="17" spans="2:20" ht="24.95" customHeight="1">
      <c r="B17" s="675"/>
      <c r="C17" s="529"/>
      <c r="D17" s="259" t="s">
        <v>292</v>
      </c>
      <c r="E17" s="95" t="s">
        <v>181</v>
      </c>
      <c r="F17" s="55">
        <f t="shared" si="0"/>
        <v>16000</v>
      </c>
      <c r="G17" s="56">
        <v>4000</v>
      </c>
      <c r="H17" s="64" t="s">
        <v>15</v>
      </c>
      <c r="I17" s="66">
        <v>4</v>
      </c>
      <c r="J17" s="164"/>
      <c r="K17" s="164"/>
      <c r="L17" s="164"/>
      <c r="M17" s="165"/>
      <c r="N17" s="165"/>
      <c r="O17" s="166"/>
      <c r="Q17" s="1"/>
    </row>
    <row r="18" spans="2:20" ht="24.95" customHeight="1">
      <c r="B18" s="579"/>
      <c r="C18" s="588" t="s">
        <v>275</v>
      </c>
      <c r="D18" s="260" t="s">
        <v>293</v>
      </c>
      <c r="E18" s="57" t="s">
        <v>300</v>
      </c>
      <c r="F18" s="55">
        <f t="shared" si="0"/>
        <v>2000000</v>
      </c>
      <c r="G18" s="56">
        <v>250000</v>
      </c>
      <c r="H18" s="64" t="s">
        <v>15</v>
      </c>
      <c r="I18" s="97">
        <v>8</v>
      </c>
      <c r="J18" s="507" t="s">
        <v>305</v>
      </c>
      <c r="K18" s="507"/>
      <c r="L18" s="507"/>
      <c r="M18" s="507"/>
      <c r="N18" s="507"/>
      <c r="O18" s="736"/>
      <c r="Q18" s="1"/>
    </row>
    <row r="19" spans="2:20" ht="24.95" customHeight="1">
      <c r="B19" s="579"/>
      <c r="C19" s="589"/>
      <c r="D19" s="260" t="s">
        <v>294</v>
      </c>
      <c r="E19" s="219" t="s">
        <v>302</v>
      </c>
      <c r="F19" s="55">
        <f t="shared" si="0"/>
        <v>960000</v>
      </c>
      <c r="G19" s="56">
        <v>120000</v>
      </c>
      <c r="H19" s="64" t="s">
        <v>15</v>
      </c>
      <c r="I19" s="97">
        <v>8</v>
      </c>
      <c r="J19" s="256"/>
      <c r="K19" s="256"/>
      <c r="L19" s="256"/>
      <c r="M19" s="256"/>
      <c r="N19" s="256"/>
      <c r="O19" s="264"/>
      <c r="Q19" s="1"/>
    </row>
    <row r="20" spans="2:20" ht="24.95" customHeight="1">
      <c r="B20" s="579"/>
      <c r="C20" s="589"/>
      <c r="D20" s="260" t="s">
        <v>303</v>
      </c>
      <c r="E20" s="262" t="s">
        <v>298</v>
      </c>
      <c r="F20" s="55">
        <f t="shared" si="0"/>
        <v>960000</v>
      </c>
      <c r="G20" s="56">
        <v>120000</v>
      </c>
      <c r="H20" s="64" t="s">
        <v>15</v>
      </c>
      <c r="I20" s="97">
        <v>8</v>
      </c>
      <c r="J20" s="256"/>
      <c r="K20" s="256"/>
      <c r="L20" s="256"/>
      <c r="M20" s="256"/>
      <c r="N20" s="256"/>
      <c r="O20" s="264"/>
      <c r="Q20" s="1"/>
    </row>
    <row r="21" spans="2:20" ht="24.95" customHeight="1">
      <c r="B21" s="579"/>
      <c r="C21" s="589"/>
      <c r="D21" s="261" t="s">
        <v>295</v>
      </c>
      <c r="E21" s="263" t="s">
        <v>299</v>
      </c>
      <c r="F21" s="55">
        <f t="shared" si="0"/>
        <v>960000</v>
      </c>
      <c r="G21" s="56">
        <v>120000</v>
      </c>
      <c r="H21" s="64" t="s">
        <v>15</v>
      </c>
      <c r="I21" s="97">
        <v>8</v>
      </c>
      <c r="J21" s="258"/>
      <c r="K21" s="258"/>
      <c r="L21" s="258"/>
      <c r="M21" s="258"/>
      <c r="N21" s="258"/>
      <c r="O21" s="265"/>
      <c r="Q21" s="1"/>
    </row>
    <row r="22" spans="2:20" ht="24.95" customHeight="1">
      <c r="B22" s="513" t="s">
        <v>2</v>
      </c>
      <c r="C22" s="514"/>
      <c r="D22" s="514"/>
      <c r="E22" s="515"/>
      <c r="F22" s="104">
        <f>SUM(F4,F9,F14)</f>
        <v>7792911</v>
      </c>
      <c r="G22" s="105"/>
      <c r="H22" s="106"/>
      <c r="I22" s="106"/>
      <c r="J22" s="106"/>
      <c r="K22" s="106"/>
      <c r="L22" s="106"/>
      <c r="M22" s="107"/>
      <c r="N22" s="107"/>
      <c r="O22" s="108"/>
      <c r="Q22" s="1"/>
      <c r="T22" s="245"/>
    </row>
    <row r="23" spans="2:20" ht="24.95" customHeight="1">
      <c r="B23" s="519" t="s">
        <v>26</v>
      </c>
      <c r="C23" s="520"/>
      <c r="D23" s="520"/>
      <c r="E23" s="515"/>
      <c r="F23" s="109">
        <f>TRUNC(F22*0.06,0)</f>
        <v>467574</v>
      </c>
      <c r="G23" s="110" t="s">
        <v>314</v>
      </c>
      <c r="H23" s="111"/>
      <c r="I23" s="111"/>
      <c r="J23" s="111"/>
      <c r="K23" s="111"/>
      <c r="L23" s="111"/>
      <c r="M23" s="112"/>
      <c r="N23" s="112"/>
      <c r="O23" s="113"/>
      <c r="Q23" s="1"/>
    </row>
    <row r="24" spans="2:20" ht="24.95" customHeight="1">
      <c r="B24" s="519" t="s">
        <v>27</v>
      </c>
      <c r="C24" s="520" t="s">
        <v>27</v>
      </c>
      <c r="D24" s="520"/>
      <c r="E24" s="515"/>
      <c r="F24" s="109">
        <f>TRUNC((F22+F23)*0.1,0)</f>
        <v>826048</v>
      </c>
      <c r="G24" s="110" t="s">
        <v>164</v>
      </c>
      <c r="H24" s="111"/>
      <c r="I24" s="111"/>
      <c r="J24" s="111"/>
      <c r="K24" s="111"/>
      <c r="L24" s="111"/>
      <c r="M24" s="112"/>
      <c r="N24" s="112"/>
      <c r="O24" s="113"/>
      <c r="P24" s="1"/>
      <c r="Q24" s="1"/>
    </row>
    <row r="25" spans="2:20" ht="24.95" customHeight="1">
      <c r="B25" s="513" t="s">
        <v>28</v>
      </c>
      <c r="C25" s="514"/>
      <c r="D25" s="514"/>
      <c r="E25" s="515"/>
      <c r="F25" s="104">
        <f>TRUNC(SUM(F22:F24),-4)</f>
        <v>9080000</v>
      </c>
      <c r="G25" s="105"/>
      <c r="H25" s="106"/>
      <c r="I25" s="106"/>
      <c r="J25" s="106"/>
      <c r="K25" s="106"/>
      <c r="L25" s="106"/>
      <c r="M25" s="107"/>
      <c r="N25" s="107"/>
      <c r="O25" s="108"/>
      <c r="P25" s="1"/>
      <c r="Q25" s="1"/>
    </row>
    <row r="26" spans="2:20" ht="24.95" customHeight="1">
      <c r="B26" s="519" t="s">
        <v>29</v>
      </c>
      <c r="C26" s="520"/>
      <c r="D26" s="520"/>
      <c r="E26" s="515"/>
      <c r="F26" s="109">
        <f>F25*0.1</f>
        <v>908000</v>
      </c>
      <c r="G26" s="114"/>
      <c r="H26" s="111"/>
      <c r="I26" s="111"/>
      <c r="J26" s="111"/>
      <c r="K26" s="111"/>
      <c r="L26" s="111"/>
      <c r="M26" s="112"/>
      <c r="N26" s="112"/>
      <c r="O26" s="113"/>
      <c r="P26" s="1"/>
      <c r="Q26" s="1"/>
    </row>
    <row r="27" spans="2:20" ht="24.95" customHeight="1" thickBot="1">
      <c r="B27" s="516" t="s">
        <v>30</v>
      </c>
      <c r="C27" s="517"/>
      <c r="D27" s="517"/>
      <c r="E27" s="518"/>
      <c r="F27" s="115">
        <f>F25+F26</f>
        <v>9988000</v>
      </c>
      <c r="G27" s="116"/>
      <c r="H27" s="117"/>
      <c r="I27" s="117"/>
      <c r="J27" s="117"/>
      <c r="K27" s="117"/>
      <c r="L27" s="117"/>
      <c r="M27" s="118"/>
      <c r="N27" s="118"/>
      <c r="O27" s="119"/>
      <c r="P27" s="1"/>
      <c r="Q27" s="1"/>
    </row>
    <row r="28" spans="2:20" ht="24.95" customHeight="1">
      <c r="B28" s="734" t="s">
        <v>310</v>
      </c>
      <c r="C28" s="734"/>
      <c r="D28" s="734"/>
      <c r="E28" s="734"/>
      <c r="F28" s="734"/>
      <c r="G28" s="734"/>
      <c r="H28" s="734"/>
      <c r="I28" s="734"/>
      <c r="J28" s="734"/>
      <c r="K28" s="734"/>
      <c r="L28" s="734"/>
      <c r="M28" s="734"/>
      <c r="N28" s="734"/>
      <c r="O28" s="734"/>
      <c r="P28" s="1"/>
      <c r="Q28" s="1"/>
    </row>
    <row r="29" spans="2:20" ht="24.95" customHeight="1">
      <c r="B29" s="735"/>
      <c r="C29" s="735"/>
      <c r="D29" s="735"/>
      <c r="E29" s="735"/>
      <c r="F29" s="735"/>
      <c r="G29" s="735"/>
      <c r="H29" s="735"/>
      <c r="I29" s="735"/>
      <c r="J29" s="735"/>
      <c r="K29" s="735"/>
      <c r="L29" s="735"/>
      <c r="M29" s="735"/>
      <c r="N29" s="735"/>
      <c r="O29" s="735"/>
      <c r="P29" s="1"/>
      <c r="Q29" s="1"/>
    </row>
    <row r="30" spans="2:20" ht="24.95" customHeight="1">
      <c r="B30" s="735"/>
      <c r="C30" s="735"/>
      <c r="D30" s="735"/>
      <c r="E30" s="735"/>
      <c r="F30" s="735"/>
      <c r="G30" s="735"/>
      <c r="H30" s="735"/>
      <c r="I30" s="735"/>
      <c r="J30" s="735"/>
      <c r="K30" s="735"/>
      <c r="L30" s="735"/>
      <c r="M30" s="735"/>
      <c r="N30" s="735"/>
      <c r="O30" s="735"/>
      <c r="P30" s="1"/>
      <c r="Q30" s="1"/>
    </row>
    <row r="31" spans="2:20" ht="24.95" customHeight="1">
      <c r="B31" s="735"/>
      <c r="C31" s="735"/>
      <c r="D31" s="735"/>
      <c r="E31" s="735"/>
      <c r="F31" s="735"/>
      <c r="G31" s="735"/>
      <c r="H31" s="735"/>
      <c r="I31" s="735"/>
      <c r="J31" s="735"/>
      <c r="K31" s="735"/>
      <c r="L31" s="735"/>
      <c r="M31" s="735"/>
      <c r="N31" s="735"/>
      <c r="O31" s="735"/>
      <c r="P31" s="1"/>
      <c r="Q31" s="1"/>
    </row>
    <row r="32" spans="2:20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20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20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20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>
        <f>9/22</f>
        <v>0.40909090909090912</v>
      </c>
      <c r="S35" s="1"/>
      <c r="T35" s="1">
        <f>6.5/22</f>
        <v>0.29545454545454547</v>
      </c>
    </row>
    <row r="36" spans="2:20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>
        <f>ROUND(R35,1)</f>
        <v>0.4</v>
      </c>
      <c r="S36" s="1"/>
      <c r="T36" s="1">
        <f>ROUND(T35,1)</f>
        <v>0.3</v>
      </c>
    </row>
    <row r="37" spans="2:20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</sheetData>
  <mergeCells count="33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3"/>
    <mergeCell ref="D9:E9"/>
    <mergeCell ref="C10:C11"/>
    <mergeCell ref="D10:E10"/>
    <mergeCell ref="D11:E11"/>
    <mergeCell ref="C12:C13"/>
    <mergeCell ref="D12:E12"/>
    <mergeCell ref="D13:E13"/>
    <mergeCell ref="B28:O31"/>
    <mergeCell ref="B27:E27"/>
    <mergeCell ref="B14:B21"/>
    <mergeCell ref="D14:E14"/>
    <mergeCell ref="J18:O18"/>
    <mergeCell ref="C18:C21"/>
    <mergeCell ref="C16:C17"/>
    <mergeCell ref="J15:O15"/>
    <mergeCell ref="B22:E22"/>
    <mergeCell ref="B23:E23"/>
    <mergeCell ref="B24:E24"/>
    <mergeCell ref="B25:E25"/>
    <mergeCell ref="B26:E26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1:Y44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6.5" bestFit="1" customWidth="1"/>
    <col min="5" max="5" width="12.37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88" t="s">
        <v>176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525"/>
      <c r="O1" s="525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115</v>
      </c>
      <c r="D3" s="555" t="s">
        <v>99</v>
      </c>
      <c r="E3" s="551" t="s">
        <v>126</v>
      </c>
      <c r="F3" s="15" t="s">
        <v>6</v>
      </c>
      <c r="G3" s="556" t="s">
        <v>14</v>
      </c>
      <c r="H3" s="556"/>
      <c r="I3" s="556"/>
      <c r="J3" s="556"/>
      <c r="K3" s="556"/>
      <c r="L3" s="556"/>
      <c r="M3" s="556"/>
      <c r="N3" s="556"/>
      <c r="O3" s="557"/>
      <c r="P3" s="1"/>
      <c r="Q3" s="1"/>
    </row>
    <row r="4" spans="2:25" ht="24.95" customHeight="1" thickTop="1">
      <c r="B4" s="558" t="s">
        <v>8</v>
      </c>
      <c r="C4" s="25"/>
      <c r="D4" s="560" t="s">
        <v>124</v>
      </c>
      <c r="E4" s="552"/>
      <c r="F4" s="174">
        <f>SUM(F5:F8)</f>
        <v>15092027</v>
      </c>
      <c r="G4" s="561" t="s">
        <v>316</v>
      </c>
      <c r="H4" s="539"/>
      <c r="I4" s="539"/>
      <c r="J4" s="539"/>
      <c r="K4" s="539"/>
      <c r="L4" s="539"/>
      <c r="M4" s="539"/>
      <c r="N4" s="539"/>
      <c r="O4" s="540"/>
      <c r="P4" s="1"/>
      <c r="Q4" s="1"/>
    </row>
    <row r="5" spans="2:25" ht="24.95" customHeight="1">
      <c r="B5" s="559"/>
      <c r="C5" s="594" t="s">
        <v>130</v>
      </c>
      <c r="D5" s="562" t="s">
        <v>143</v>
      </c>
      <c r="E5" s="549"/>
      <c r="F5" s="55">
        <f>ROUND(G5*I5*K5,0)</f>
        <v>6817920</v>
      </c>
      <c r="G5" s="56">
        <f>254590*20.6</f>
        <v>5244554</v>
      </c>
      <c r="H5" s="64" t="s">
        <v>13</v>
      </c>
      <c r="I5" s="65">
        <v>1.3</v>
      </c>
      <c r="J5" s="64" t="s">
        <v>13</v>
      </c>
      <c r="K5" s="66">
        <v>1</v>
      </c>
      <c r="L5" s="64"/>
      <c r="M5" s="67"/>
      <c r="N5" s="67"/>
      <c r="O5" s="68"/>
      <c r="P5" s="1"/>
      <c r="Q5" s="1"/>
    </row>
    <row r="6" spans="2:25" ht="24.95" customHeight="1">
      <c r="B6" s="559"/>
      <c r="C6" s="594"/>
      <c r="D6" s="562" t="s">
        <v>144</v>
      </c>
      <c r="E6" s="549"/>
      <c r="F6" s="55">
        <f>ROUND(G6*I6*K6,0)</f>
        <v>4501100</v>
      </c>
      <c r="G6" s="56">
        <f>218500*20.6</f>
        <v>4501100</v>
      </c>
      <c r="H6" s="64" t="s">
        <v>15</v>
      </c>
      <c r="I6" s="65">
        <v>1</v>
      </c>
      <c r="J6" s="64" t="s">
        <v>13</v>
      </c>
      <c r="K6" s="66">
        <v>1</v>
      </c>
      <c r="L6" s="64"/>
      <c r="M6" s="67"/>
      <c r="N6" s="67"/>
      <c r="O6" s="68"/>
      <c r="P6" s="1"/>
      <c r="Q6" s="1"/>
    </row>
    <row r="7" spans="2:25" ht="24.95" customHeight="1">
      <c r="B7" s="559"/>
      <c r="C7" s="594" t="s">
        <v>131</v>
      </c>
      <c r="D7" s="562" t="s">
        <v>143</v>
      </c>
      <c r="E7" s="549"/>
      <c r="F7" s="55">
        <f>ROUND(G7*I7/K7*M7*O7,0)</f>
        <v>2272640</v>
      </c>
      <c r="G7" s="56">
        <f>G5</f>
        <v>5244554</v>
      </c>
      <c r="H7" s="64" t="s">
        <v>15</v>
      </c>
      <c r="I7" s="187">
        <v>4</v>
      </c>
      <c r="J7" s="188" t="s">
        <v>25</v>
      </c>
      <c r="K7" s="189">
        <v>12</v>
      </c>
      <c r="L7" s="64" t="s">
        <v>13</v>
      </c>
      <c r="M7" s="65">
        <v>1.3</v>
      </c>
      <c r="N7" s="64" t="s">
        <v>13</v>
      </c>
      <c r="O7" s="73">
        <v>1</v>
      </c>
      <c r="P7" s="1"/>
      <c r="Q7" s="1"/>
      <c r="W7" s="245"/>
      <c r="Y7" s="7"/>
    </row>
    <row r="8" spans="2:25" ht="24.95" customHeight="1">
      <c r="B8" s="559"/>
      <c r="C8" s="595"/>
      <c r="D8" s="596" t="s">
        <v>144</v>
      </c>
      <c r="E8" s="550"/>
      <c r="F8" s="74">
        <f>ROUND(G8*I8/K8*M8*O8,0)</f>
        <v>1500367</v>
      </c>
      <c r="G8" s="56">
        <f>G6</f>
        <v>4501100</v>
      </c>
      <c r="H8" s="75" t="s">
        <v>15</v>
      </c>
      <c r="I8" s="144">
        <v>4</v>
      </c>
      <c r="J8" s="145" t="s">
        <v>25</v>
      </c>
      <c r="K8" s="190">
        <v>12</v>
      </c>
      <c r="L8" s="75" t="s">
        <v>13</v>
      </c>
      <c r="M8" s="65">
        <v>1</v>
      </c>
      <c r="N8" s="75" t="s">
        <v>13</v>
      </c>
      <c r="O8" s="81">
        <v>1</v>
      </c>
      <c r="P8" s="1"/>
      <c r="Q8" s="1"/>
      <c r="Y8" s="7"/>
    </row>
    <row r="9" spans="2:25" ht="24.95" customHeight="1">
      <c r="B9" s="559" t="s">
        <v>9</v>
      </c>
      <c r="C9" s="38"/>
      <c r="D9" s="677" t="s">
        <v>124</v>
      </c>
      <c r="E9" s="678"/>
      <c r="F9" s="83">
        <f>SUM(F10:F13)</f>
        <v>880000</v>
      </c>
      <c r="G9" s="84" t="s">
        <v>96</v>
      </c>
      <c r="H9" s="85"/>
      <c r="I9" s="85"/>
      <c r="J9" s="85"/>
      <c r="K9" s="85"/>
      <c r="L9" s="85"/>
      <c r="M9" s="86"/>
      <c r="N9" s="86"/>
      <c r="O9" s="87"/>
      <c r="P9" s="1"/>
      <c r="Q9" s="1"/>
      <c r="Y9" s="6"/>
    </row>
    <row r="10" spans="2:25" ht="24.95" customHeight="1">
      <c r="B10" s="559"/>
      <c r="C10" s="594" t="s">
        <v>132</v>
      </c>
      <c r="D10" s="562" t="s">
        <v>101</v>
      </c>
      <c r="E10" s="549"/>
      <c r="F10" s="58">
        <f>(25000*4)+(25000*4)+(50000*4)</f>
        <v>400000</v>
      </c>
      <c r="G10" s="88" t="s">
        <v>328</v>
      </c>
      <c r="H10" s="64"/>
      <c r="I10" s="64"/>
      <c r="J10" s="64"/>
      <c r="K10" s="64"/>
      <c r="L10" s="64"/>
      <c r="M10" s="67"/>
      <c r="N10" s="67"/>
      <c r="O10" s="68"/>
      <c r="P10" s="1"/>
      <c r="Q10" s="1"/>
      <c r="Y10" s="7"/>
    </row>
    <row r="11" spans="2:25" ht="24.95" customHeight="1">
      <c r="B11" s="559"/>
      <c r="C11" s="594"/>
      <c r="D11" s="562" t="s">
        <v>100</v>
      </c>
      <c r="E11" s="549"/>
      <c r="F11" s="58">
        <f>(25000*4)+(25000*4)+(50000*4)</f>
        <v>400000</v>
      </c>
      <c r="G11" s="88" t="s">
        <v>328</v>
      </c>
      <c r="H11" s="64"/>
      <c r="I11" s="64"/>
      <c r="J11" s="64"/>
      <c r="K11" s="64"/>
      <c r="L11" s="64"/>
      <c r="M11" s="67"/>
      <c r="N11" s="67"/>
      <c r="O11" s="68"/>
      <c r="P11" s="1"/>
      <c r="Q11" s="1"/>
      <c r="Y11" s="6"/>
    </row>
    <row r="12" spans="2:25" ht="24.95" customHeight="1">
      <c r="B12" s="559"/>
      <c r="C12" s="594" t="s">
        <v>133</v>
      </c>
      <c r="D12" s="562" t="s">
        <v>103</v>
      </c>
      <c r="E12" s="549"/>
      <c r="F12" s="55">
        <f>ROUND(G12*I12,0)</f>
        <v>60000</v>
      </c>
      <c r="G12" s="56">
        <v>30000</v>
      </c>
      <c r="H12" s="64" t="s">
        <v>15</v>
      </c>
      <c r="I12" s="65">
        <v>2</v>
      </c>
      <c r="J12" s="64"/>
      <c r="K12" s="66"/>
      <c r="L12" s="64"/>
      <c r="M12" s="67"/>
      <c r="N12" s="67"/>
      <c r="O12" s="68"/>
      <c r="P12" s="1"/>
      <c r="Q12" s="1"/>
    </row>
    <row r="13" spans="2:25" ht="24.95" customHeight="1">
      <c r="B13" s="559"/>
      <c r="C13" s="595"/>
      <c r="D13" s="596" t="s">
        <v>104</v>
      </c>
      <c r="E13" s="550"/>
      <c r="F13" s="74">
        <f>ROUND(G13*I13,0)</f>
        <v>20000</v>
      </c>
      <c r="G13" s="89">
        <v>20000</v>
      </c>
      <c r="H13" s="64" t="s">
        <v>15</v>
      </c>
      <c r="I13" s="80">
        <v>1</v>
      </c>
      <c r="J13" s="75"/>
      <c r="K13" s="90"/>
      <c r="L13" s="75"/>
      <c r="M13" s="91"/>
      <c r="N13" s="91"/>
      <c r="O13" s="92"/>
      <c r="P13" s="1"/>
      <c r="Q13" s="1"/>
    </row>
    <row r="14" spans="2:25" ht="24.95" customHeight="1">
      <c r="B14" s="679" t="s">
        <v>7</v>
      </c>
      <c r="C14" s="38"/>
      <c r="D14" s="677" t="s">
        <v>124</v>
      </c>
      <c r="E14" s="678"/>
      <c r="F14" s="83">
        <f>SUM(F15:F23)</f>
        <v>1583600</v>
      </c>
      <c r="G14" s="93"/>
      <c r="H14" s="85"/>
      <c r="I14" s="85"/>
      <c r="J14" s="85"/>
      <c r="K14" s="85"/>
      <c r="L14" s="85"/>
      <c r="M14" s="86"/>
      <c r="N14" s="86"/>
      <c r="O14" s="87"/>
      <c r="P14" s="1"/>
      <c r="Q14" s="1"/>
    </row>
    <row r="15" spans="2:25" ht="24.95" customHeight="1">
      <c r="B15" s="579"/>
      <c r="C15" s="737" t="s">
        <v>178</v>
      </c>
      <c r="D15" s="33" t="s">
        <v>78</v>
      </c>
      <c r="E15" s="40" t="s">
        <v>181</v>
      </c>
      <c r="F15" s="58">
        <f>ROUND(G15*I15,0)</f>
        <v>60000</v>
      </c>
      <c r="G15" s="56">
        <v>4000</v>
      </c>
      <c r="H15" s="64" t="s">
        <v>15</v>
      </c>
      <c r="I15" s="66">
        <v>15</v>
      </c>
      <c r="J15" s="164"/>
      <c r="K15" s="164"/>
      <c r="L15" s="164"/>
      <c r="M15" s="165"/>
      <c r="N15" s="165"/>
      <c r="O15" s="166"/>
      <c r="P15" s="1"/>
      <c r="Q15" s="1"/>
    </row>
    <row r="16" spans="2:25" ht="24.95" customHeight="1">
      <c r="B16" s="579"/>
      <c r="C16" s="737"/>
      <c r="D16" s="36" t="s">
        <v>79</v>
      </c>
      <c r="E16" s="40" t="s">
        <v>181</v>
      </c>
      <c r="F16" s="58">
        <f>ROUND(G16*I16,0)</f>
        <v>60000</v>
      </c>
      <c r="G16" s="56">
        <v>4000</v>
      </c>
      <c r="H16" s="64" t="s">
        <v>15</v>
      </c>
      <c r="I16" s="66">
        <v>15</v>
      </c>
      <c r="J16" s="164"/>
      <c r="K16" s="164"/>
      <c r="L16" s="164"/>
      <c r="M16" s="165"/>
      <c r="N16" s="165"/>
      <c r="O16" s="166"/>
      <c r="P16" s="1"/>
      <c r="Q16" s="1"/>
    </row>
    <row r="17" spans="2:17" ht="24.95" customHeight="1">
      <c r="B17" s="579"/>
      <c r="C17" s="737" t="s">
        <v>87</v>
      </c>
      <c r="D17" s="33" t="s">
        <v>80</v>
      </c>
      <c r="E17" s="37" t="s">
        <v>156</v>
      </c>
      <c r="F17" s="58">
        <v>39600</v>
      </c>
      <c r="G17" s="191" t="s">
        <v>159</v>
      </c>
      <c r="H17" s="64"/>
      <c r="I17" s="186"/>
      <c r="J17" s="64"/>
      <c r="K17" s="97"/>
      <c r="L17" s="64"/>
      <c r="M17" s="66"/>
      <c r="N17" s="66"/>
      <c r="O17" s="73"/>
      <c r="P17" s="2"/>
      <c r="Q17" s="1"/>
    </row>
    <row r="18" spans="2:17" ht="24.95" customHeight="1">
      <c r="B18" s="579"/>
      <c r="C18" s="737"/>
      <c r="D18" s="33" t="s">
        <v>81</v>
      </c>
      <c r="E18" s="37" t="s">
        <v>156</v>
      </c>
      <c r="F18" s="58">
        <v>22000</v>
      </c>
      <c r="G18" s="191" t="s">
        <v>160</v>
      </c>
      <c r="H18" s="64"/>
      <c r="I18" s="186"/>
      <c r="J18" s="64"/>
      <c r="K18" s="97"/>
      <c r="L18" s="64"/>
      <c r="M18" s="66"/>
      <c r="N18" s="66"/>
      <c r="O18" s="73"/>
      <c r="P18" s="2"/>
      <c r="Q18" s="1"/>
    </row>
    <row r="19" spans="2:17" ht="24.95" customHeight="1">
      <c r="B19" s="579"/>
      <c r="C19" s="737"/>
      <c r="D19" s="33" t="s">
        <v>82</v>
      </c>
      <c r="E19" s="37" t="s">
        <v>156</v>
      </c>
      <c r="F19" s="58">
        <v>440000</v>
      </c>
      <c r="G19" s="191" t="s">
        <v>88</v>
      </c>
      <c r="H19" s="64"/>
      <c r="I19" s="186"/>
      <c r="J19" s="64"/>
      <c r="K19" s="97"/>
      <c r="L19" s="64"/>
      <c r="M19" s="66"/>
      <c r="N19" s="66"/>
      <c r="O19" s="73"/>
      <c r="P19" s="2"/>
      <c r="Q19" s="1"/>
    </row>
    <row r="20" spans="2:17" ht="24.95" customHeight="1">
      <c r="B20" s="579"/>
      <c r="C20" s="737"/>
      <c r="D20" s="33" t="s">
        <v>83</v>
      </c>
      <c r="E20" s="37" t="s">
        <v>156</v>
      </c>
      <c r="F20" s="58">
        <v>544500</v>
      </c>
      <c r="G20" s="191" t="s">
        <v>89</v>
      </c>
      <c r="H20" s="64"/>
      <c r="I20" s="186"/>
      <c r="J20" s="64"/>
      <c r="K20" s="97"/>
      <c r="L20" s="64"/>
      <c r="M20" s="66"/>
      <c r="N20" s="66"/>
      <c r="O20" s="73"/>
      <c r="P20" s="2"/>
      <c r="Q20" s="1"/>
    </row>
    <row r="21" spans="2:17" ht="24.95" customHeight="1">
      <c r="B21" s="579"/>
      <c r="C21" s="737" t="s">
        <v>86</v>
      </c>
      <c r="D21" s="33" t="s">
        <v>84</v>
      </c>
      <c r="E21" s="43" t="s">
        <v>97</v>
      </c>
      <c r="F21" s="137">
        <f>ROUND(G21*I21,0)</f>
        <v>80000</v>
      </c>
      <c r="G21" s="56">
        <v>8000</v>
      </c>
      <c r="H21" s="64" t="s">
        <v>15</v>
      </c>
      <c r="I21" s="99">
        <v>10</v>
      </c>
      <c r="J21" s="64"/>
      <c r="K21" s="97"/>
      <c r="L21" s="64"/>
      <c r="M21" s="66"/>
      <c r="N21" s="66"/>
      <c r="O21" s="73"/>
      <c r="P21" s="2"/>
      <c r="Q21" s="1"/>
    </row>
    <row r="22" spans="2:17" ht="24.95" customHeight="1">
      <c r="B22" s="579"/>
      <c r="C22" s="737"/>
      <c r="D22" s="33" t="s">
        <v>78</v>
      </c>
      <c r="E22" s="43" t="s">
        <v>97</v>
      </c>
      <c r="F22" s="58">
        <f>ROUND(G22*I22,0)</f>
        <v>112500</v>
      </c>
      <c r="G22" s="56">
        <v>7500</v>
      </c>
      <c r="H22" s="64" t="s">
        <v>15</v>
      </c>
      <c r="I22" s="99">
        <v>15</v>
      </c>
      <c r="J22" s="64"/>
      <c r="K22" s="97"/>
      <c r="L22" s="64"/>
      <c r="M22" s="66"/>
      <c r="N22" s="66"/>
      <c r="O22" s="73"/>
      <c r="P22" s="2"/>
      <c r="Q22" s="1"/>
    </row>
    <row r="23" spans="2:17" ht="24.95" customHeight="1">
      <c r="B23" s="579"/>
      <c r="C23" s="738"/>
      <c r="D23" s="34" t="s">
        <v>85</v>
      </c>
      <c r="E23" s="43" t="s">
        <v>97</v>
      </c>
      <c r="F23" s="58">
        <f>ROUND(G23*I23,0)</f>
        <v>225000</v>
      </c>
      <c r="G23" s="56">
        <v>15000</v>
      </c>
      <c r="H23" s="64" t="s">
        <v>15</v>
      </c>
      <c r="I23" s="99">
        <v>15</v>
      </c>
      <c r="J23" s="64"/>
      <c r="K23" s="64"/>
      <c r="L23" s="64"/>
      <c r="M23" s="67"/>
      <c r="N23" s="67"/>
      <c r="O23" s="68"/>
      <c r="P23" s="2"/>
      <c r="Q23" s="1"/>
    </row>
    <row r="24" spans="2:17" ht="24.95" customHeight="1">
      <c r="B24" s="571" t="s">
        <v>102</v>
      </c>
      <c r="C24" s="572"/>
      <c r="D24" s="572"/>
      <c r="E24" s="546"/>
      <c r="F24" s="104">
        <f>SUM(F4,F9,F14)</f>
        <v>17555627</v>
      </c>
      <c r="G24" s="105"/>
      <c r="H24" s="106"/>
      <c r="I24" s="106"/>
      <c r="J24" s="106"/>
      <c r="K24" s="106"/>
      <c r="L24" s="106"/>
      <c r="M24" s="107"/>
      <c r="N24" s="107"/>
      <c r="O24" s="108"/>
      <c r="P24" s="1"/>
      <c r="Q24" s="1"/>
    </row>
    <row r="25" spans="2:17" ht="24.95" customHeight="1">
      <c r="B25" s="563" t="s">
        <v>123</v>
      </c>
      <c r="C25" s="564"/>
      <c r="D25" s="564"/>
      <c r="E25" s="546"/>
      <c r="F25" s="109">
        <f>TRUNC(F24*0.06,0)</f>
        <v>1053337</v>
      </c>
      <c r="G25" s="110" t="s">
        <v>314</v>
      </c>
      <c r="H25" s="111"/>
      <c r="I25" s="111"/>
      <c r="J25" s="111"/>
      <c r="K25" s="111"/>
      <c r="L25" s="111"/>
      <c r="M25" s="112"/>
      <c r="N25" s="112"/>
      <c r="O25" s="113"/>
      <c r="P25" s="1"/>
      <c r="Q25" s="1"/>
    </row>
    <row r="26" spans="2:17" ht="24.95" customHeight="1">
      <c r="B26" s="563" t="s">
        <v>121</v>
      </c>
      <c r="C26" s="564" t="s">
        <v>121</v>
      </c>
      <c r="D26" s="564"/>
      <c r="E26" s="546"/>
      <c r="F26" s="109">
        <f>TRUNC((F24+F25)*0.1,0)</f>
        <v>1860896</v>
      </c>
      <c r="G26" s="110" t="s">
        <v>164</v>
      </c>
      <c r="H26" s="111"/>
      <c r="I26" s="111"/>
      <c r="J26" s="111"/>
      <c r="K26" s="111"/>
      <c r="L26" s="111"/>
      <c r="M26" s="112"/>
      <c r="N26" s="112"/>
      <c r="O26" s="113"/>
      <c r="P26" s="1"/>
      <c r="Q26" s="1"/>
    </row>
    <row r="27" spans="2:17" ht="24.95" customHeight="1">
      <c r="B27" s="571" t="s">
        <v>119</v>
      </c>
      <c r="C27" s="572"/>
      <c r="D27" s="572"/>
      <c r="E27" s="546"/>
      <c r="F27" s="104">
        <f>TRUNC(SUM(F24:F26),-4)</f>
        <v>20460000</v>
      </c>
      <c r="G27" s="105"/>
      <c r="H27" s="106"/>
      <c r="I27" s="106"/>
      <c r="J27" s="106"/>
      <c r="K27" s="106"/>
      <c r="L27" s="106"/>
      <c r="M27" s="107"/>
      <c r="N27" s="107"/>
      <c r="O27" s="108"/>
      <c r="P27" s="1"/>
      <c r="Q27" s="1"/>
    </row>
    <row r="28" spans="2:17" ht="24.95" customHeight="1">
      <c r="B28" s="563" t="s">
        <v>122</v>
      </c>
      <c r="C28" s="564"/>
      <c r="D28" s="564"/>
      <c r="E28" s="546"/>
      <c r="F28" s="5">
        <f>F27*0.1</f>
        <v>2046000</v>
      </c>
      <c r="G28" s="28"/>
      <c r="H28" s="31"/>
      <c r="I28" s="31"/>
      <c r="J28" s="31"/>
      <c r="K28" s="31"/>
      <c r="L28" s="31"/>
      <c r="M28" s="17"/>
      <c r="N28" s="17"/>
      <c r="O28" s="18"/>
      <c r="P28" s="1"/>
      <c r="Q28" s="1"/>
    </row>
    <row r="29" spans="2:17" ht="24.95" customHeight="1" thickBot="1">
      <c r="B29" s="565" t="s">
        <v>120</v>
      </c>
      <c r="C29" s="566"/>
      <c r="D29" s="566"/>
      <c r="E29" s="547"/>
      <c r="F29" s="10">
        <f>F27+F28</f>
        <v>22506000</v>
      </c>
      <c r="G29" s="29"/>
      <c r="H29" s="32"/>
      <c r="I29" s="32"/>
      <c r="J29" s="32"/>
      <c r="K29" s="32"/>
      <c r="L29" s="32"/>
      <c r="M29" s="9"/>
      <c r="N29" s="9"/>
      <c r="O29" s="8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</row>
    <row r="31" spans="2:17" ht="24.95" customHeight="1">
      <c r="B31" s="2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2"/>
      <c r="N32" s="2"/>
      <c r="O32" s="2"/>
      <c r="P32" s="1"/>
      <c r="Q32" s="1"/>
    </row>
    <row r="33" spans="2:18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8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8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8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8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8">
      <c r="B38" s="1"/>
      <c r="C38" s="1"/>
      <c r="D38" s="1"/>
      <c r="E38" s="1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8">
      <c r="B39" s="1"/>
      <c r="C39" s="1"/>
      <c r="D39" s="1"/>
      <c r="E39" s="1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3" spans="2:18">
      <c r="Q43">
        <f>28/22</f>
        <v>1.2727272727272727</v>
      </c>
      <c r="R43">
        <f>21.5/22</f>
        <v>0.97727272727272729</v>
      </c>
    </row>
    <row r="44" spans="2:18">
      <c r="Q44">
        <f>ROUND(Q43,1)</f>
        <v>1.3</v>
      </c>
      <c r="R44">
        <f>ROUND(R43,1)</f>
        <v>1</v>
      </c>
    </row>
  </sheetData>
  <mergeCells count="31">
    <mergeCell ref="B29:E29"/>
    <mergeCell ref="B24:E24"/>
    <mergeCell ref="B25:E25"/>
    <mergeCell ref="B26:E26"/>
    <mergeCell ref="B27:E27"/>
    <mergeCell ref="B28:E28"/>
    <mergeCell ref="B14:B23"/>
    <mergeCell ref="C15:C16"/>
    <mergeCell ref="C21:C23"/>
    <mergeCell ref="C17:C20"/>
    <mergeCell ref="D10:E10"/>
    <mergeCell ref="D11:E11"/>
    <mergeCell ref="D12:E12"/>
    <mergeCell ref="D13:E13"/>
    <mergeCell ref="D14:E14"/>
    <mergeCell ref="D9:E9"/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B9:B13"/>
    <mergeCell ref="C10:C11"/>
    <mergeCell ref="C12:C13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35</vt:i4>
      </vt:variant>
      <vt:variant>
        <vt:lpstr>이름 지정된 범위</vt:lpstr>
      </vt:variant>
      <vt:variant>
        <vt:i4>35</vt:i4>
      </vt:variant>
    </vt:vector>
  </HeadingPairs>
  <TitlesOfParts>
    <vt:vector size="70" baseType="lpstr">
      <vt:lpstr>표지</vt:lpstr>
      <vt:lpstr>집계</vt:lpstr>
      <vt:lpstr>리더교육(1일 6시간)</vt:lpstr>
      <vt:lpstr>리더교육(1박2일)</vt:lpstr>
      <vt:lpstr>리더교육(2일 10시간)</vt:lpstr>
      <vt:lpstr>리더교육(2박3일)</vt:lpstr>
      <vt:lpstr>위탁교육(인건비 외부위탁비 별도)</vt:lpstr>
      <vt:lpstr>주민교육(당일 2시간, 일회성)</vt:lpstr>
      <vt:lpstr>휴먼케어(장춘드론기능인양성-11인기준)</vt:lpstr>
      <vt:lpstr>휴먼케어(사업성과물 동영상제작)</vt:lpstr>
      <vt:lpstr>휴먼케어(장춘 화합의날)</vt:lpstr>
      <vt:lpstr>선진지견학(국내 당일)</vt:lpstr>
      <vt:lpstr>주민교육(1일 4시간, 일회성)</vt:lpstr>
      <vt:lpstr>주민워크습(주민50인)</vt:lpstr>
      <vt:lpstr>선진지견학(국내 1박2일)</vt:lpstr>
      <vt:lpstr>선진지견학(국내 2박3일)</vt:lpstr>
      <vt:lpstr>선진지견학(국외 4박5일)</vt:lpstr>
      <vt:lpstr>선진지견학(국외 6박8일)</vt:lpstr>
      <vt:lpstr>컨설팅(전문분야 상급)</vt:lpstr>
      <vt:lpstr>컨설팅(전문분야 중급)</vt:lpstr>
      <vt:lpstr>컨설팅(일반분야 중급)</vt:lpstr>
      <vt:lpstr>홍보마케팅(브랜드개발)</vt:lpstr>
      <vt:lpstr>홍보마케팅(도시민초청행사)</vt:lpstr>
      <vt:lpstr>마을가꾸기 문패달기활동</vt:lpstr>
      <vt:lpstr>전문가초청교육</vt:lpstr>
      <vt:lpstr>마을발전워크숍</vt:lpstr>
      <vt:lpstr>청정골 채움 프로젝트</vt:lpstr>
      <vt:lpstr>치매예방교육</vt:lpstr>
      <vt:lpstr>웃음치료 프로그램</vt:lpstr>
      <vt:lpstr>양지이야기 기록화 사업</vt:lpstr>
      <vt:lpstr>교통비산출 (2)</vt:lpstr>
      <vt:lpstr>교통비산출</vt:lpstr>
      <vt:lpstr>홍보마케팅(주민블로그유튜브기자단)</vt:lpstr>
      <vt:lpstr>홍보마케팅(인플루언서 콘텐츠 제작 및 운영)</vt:lpstr>
      <vt:lpstr>정보화 구축(홈페이지 개발)</vt:lpstr>
      <vt:lpstr>교통비산출!Print_Area</vt:lpstr>
      <vt:lpstr>'교통비산출 (2)'!Print_Area</vt:lpstr>
      <vt:lpstr>'리더교육(1박2일)'!Print_Area</vt:lpstr>
      <vt:lpstr>'리더교육(1일 6시간)'!Print_Area</vt:lpstr>
      <vt:lpstr>'리더교육(2박3일)'!Print_Area</vt:lpstr>
      <vt:lpstr>'리더교육(2일 10시간)'!Print_Area</vt:lpstr>
      <vt:lpstr>'마을가꾸기 문패달기활동'!Print_Area</vt:lpstr>
      <vt:lpstr>마을발전워크숍!Print_Area</vt:lpstr>
      <vt:lpstr>'선진지견학(국내 1박2일)'!Print_Area</vt:lpstr>
      <vt:lpstr>'선진지견학(국내 2박3일)'!Print_Area</vt:lpstr>
      <vt:lpstr>'선진지견학(국내 당일)'!Print_Area</vt:lpstr>
      <vt:lpstr>'선진지견학(국외 4박5일)'!Print_Area</vt:lpstr>
      <vt:lpstr>'선진지견학(국외 6박8일)'!Print_Area</vt:lpstr>
      <vt:lpstr>'양지이야기 기록화 사업'!Print_Area</vt:lpstr>
      <vt:lpstr>'웃음치료 프로그램'!Print_Area</vt:lpstr>
      <vt:lpstr>'위탁교육(인건비 외부위탁비 별도)'!Print_Area</vt:lpstr>
      <vt:lpstr>전문가초청교육!Print_Area</vt:lpstr>
      <vt:lpstr>'정보화 구축(홈페이지 개발)'!Print_Area</vt:lpstr>
      <vt:lpstr>'주민교육(1일 4시간, 일회성)'!Print_Area</vt:lpstr>
      <vt:lpstr>'주민교육(당일 2시간, 일회성)'!Print_Area</vt:lpstr>
      <vt:lpstr>'주민워크습(주민50인)'!Print_Area</vt:lpstr>
      <vt:lpstr>집계!Print_Area</vt:lpstr>
      <vt:lpstr>'청정골 채움 프로젝트'!Print_Area</vt:lpstr>
      <vt:lpstr>치매예방교육!Print_Area</vt:lpstr>
      <vt:lpstr>'컨설팅(일반분야 중급)'!Print_Area</vt:lpstr>
      <vt:lpstr>'컨설팅(전문분야 상급)'!Print_Area</vt:lpstr>
      <vt:lpstr>'컨설팅(전문분야 중급)'!Print_Area</vt:lpstr>
      <vt:lpstr>표지!Print_Area</vt:lpstr>
      <vt:lpstr>'홍보마케팅(도시민초청행사)'!Print_Area</vt:lpstr>
      <vt:lpstr>'홍보마케팅(브랜드개발)'!Print_Area</vt:lpstr>
      <vt:lpstr>'홍보마케팅(인플루언서 콘텐츠 제작 및 운영)'!Print_Area</vt:lpstr>
      <vt:lpstr>'홍보마케팅(주민블로그유튜브기자단)'!Print_Area</vt:lpstr>
      <vt:lpstr>'휴먼케어(사업성과물 동영상제작)'!Print_Area</vt:lpstr>
      <vt:lpstr>'휴먼케어(장춘 화합의날)'!Print_Area</vt:lpstr>
      <vt:lpstr>'휴먼케어(장춘드론기능인양성-11인기준)'!Print_Area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2060175</dc:creator>
  <cp:lastModifiedBy>EKR</cp:lastModifiedBy>
  <cp:lastPrinted>2025-04-01T07:23:45Z</cp:lastPrinted>
  <dcterms:created xsi:type="dcterms:W3CDTF">2019-04-16T01:47:42Z</dcterms:created>
  <dcterms:modified xsi:type="dcterms:W3CDTF">2026-07-23T00:37:13Z</dcterms:modified>
</cp:coreProperties>
</file>